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Sheet'!$AI$3:$AI$96</definedName>
    <definedName name="post">Table1[Post]</definedName>
    <definedName name="_xlnm.Print_Area" localSheetId="2">'Arrear Sheet'!$B$1:$AG$100</definedName>
    <definedName name="_xlnm.Print_Area" localSheetId="3">'Unlock sheet'!$A$1:$AF$114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AU102" i="2"/>
  <c r="AU103"/>
  <c r="AU104"/>
  <c r="AU105"/>
  <c r="BT101" l="1"/>
  <c r="BU101"/>
  <c r="BR102"/>
  <c r="BT102"/>
  <c r="BU102"/>
  <c r="BR103"/>
  <c r="BT103"/>
  <c r="BU103"/>
  <c r="BR104"/>
  <c r="BT104"/>
  <c r="BU104"/>
  <c r="BR105"/>
  <c r="BT105"/>
  <c r="BU105"/>
  <c r="AN102"/>
  <c r="AO102"/>
  <c r="BH102"/>
  <c r="BJ102"/>
  <c r="BL102" s="1"/>
  <c r="BK102"/>
  <c r="BM102"/>
  <c r="BH103"/>
  <c r="BI103"/>
  <c r="BJ103"/>
  <c r="BK103"/>
  <c r="BL103"/>
  <c r="BM103"/>
  <c r="BB102"/>
  <c r="BC102"/>
  <c r="BD102"/>
  <c r="BE102"/>
  <c r="BB103"/>
  <c r="BC103"/>
  <c r="BD103"/>
  <c r="BE103"/>
  <c r="AT1"/>
  <c r="AT2" s="1"/>
  <c r="AT4"/>
  <c r="AS4"/>
  <c r="AO7"/>
  <c r="X4" l="1"/>
  <c r="AV1"/>
  <c r="D29" i="9"/>
  <c r="AX7" i="2" s="1"/>
  <c r="J102" i="10"/>
  <c r="W4"/>
  <c r="Q4"/>
  <c r="AP7" i="2"/>
  <c r="AR7"/>
  <c r="AT7"/>
  <c r="AR38"/>
  <c r="AR37"/>
  <c r="AR36"/>
  <c r="AR34"/>
  <c r="AR33"/>
  <c r="AR32"/>
  <c r="AS2" l="1"/>
  <c r="AR2"/>
  <c r="AR30"/>
  <c r="AR29"/>
  <c r="AR28"/>
  <c r="AR3" l="1"/>
  <c r="AR26"/>
  <c r="AR27"/>
  <c r="V3" i="10"/>
  <c r="W3" i="2"/>
  <c r="C1"/>
  <c r="U106" i="10"/>
  <c r="M4"/>
  <c r="N3"/>
  <c r="E3"/>
  <c r="B1"/>
  <c r="R4" i="2"/>
  <c r="N4"/>
  <c r="O3"/>
  <c r="F3"/>
  <c r="AR25"/>
  <c r="AR24"/>
  <c r="AR22"/>
  <c r="AR21"/>
  <c r="AR19"/>
  <c r="AR18"/>
  <c r="P6" s="1"/>
  <c r="AR16"/>
  <c r="AR9"/>
  <c r="AR10"/>
  <c r="AR14"/>
  <c r="AR13"/>
  <c r="AX3" l="1"/>
  <c r="AX2"/>
  <c r="AX6" s="1"/>
  <c r="AF3"/>
  <c r="O6" i="10"/>
  <c r="AT6" i="2"/>
  <c r="U104" i="10"/>
  <c r="AE3"/>
  <c r="F105"/>
  <c r="AS6" i="2"/>
  <c r="AR6"/>
  <c r="AT3" l="1"/>
  <c r="AS9"/>
  <c r="AP4"/>
  <c r="AO4"/>
  <c r="AB6" s="1"/>
  <c r="I13" i="9"/>
  <c r="AR12" i="2"/>
  <c r="AT9" l="1"/>
  <c r="AU9"/>
  <c r="AS10"/>
  <c r="AX4"/>
  <c r="AR11"/>
  <c r="AV9" l="1"/>
  <c r="AW9" s="1"/>
  <c r="AT10"/>
  <c r="AP3" s="1"/>
  <c r="AU10"/>
  <c r="AN9" l="1"/>
  <c r="AY9" s="1"/>
  <c r="AX9"/>
  <c r="AO9"/>
  <c r="BU8"/>
  <c r="BR9"/>
  <c r="BT8"/>
  <c r="BB9"/>
  <c r="AV10"/>
  <c r="AW10" s="1"/>
  <c r="BJ9"/>
  <c r="C8"/>
  <c r="S8" s="1"/>
  <c r="AO10" l="1"/>
  <c r="AN10"/>
  <c r="BU9"/>
  <c r="BR10"/>
  <c r="BT9"/>
  <c r="T8"/>
  <c r="Y8"/>
  <c r="X8" i="10" s="1"/>
  <c r="Z8" i="2"/>
  <c r="Y8" i="10" s="1"/>
  <c r="BD9" i="2"/>
  <c r="J8" s="1"/>
  <c r="AX10"/>
  <c r="AZ10" s="1"/>
  <c r="B8" i="10"/>
  <c r="A8" i="2"/>
  <c r="B8" s="1"/>
  <c r="A8" i="10" s="1"/>
  <c r="AZ9" i="2"/>
  <c r="F8" s="1"/>
  <c r="H8"/>
  <c r="BC9"/>
  <c r="I8" s="1"/>
  <c r="D8"/>
  <c r="BK9" s="1"/>
  <c r="AB8" s="1"/>
  <c r="AA8" l="1"/>
  <c r="Z8" i="10" s="1"/>
  <c r="S8"/>
  <c r="I8"/>
  <c r="R8"/>
  <c r="G8"/>
  <c r="E8"/>
  <c r="Q8" i="2"/>
  <c r="C8" i="10"/>
  <c r="H8"/>
  <c r="AA8"/>
  <c r="L8" i="2"/>
  <c r="K8"/>
  <c r="P8" i="10" l="1"/>
  <c r="K8"/>
  <c r="J8"/>
  <c r="W8" i="2"/>
  <c r="AP12"/>
  <c r="V8" i="10" l="1"/>
  <c r="AS11" i="2"/>
  <c r="AU11" s="1"/>
  <c r="U8"/>
  <c r="T8" i="10" s="1"/>
  <c r="AT11" i="2" l="1"/>
  <c r="AV11" s="1"/>
  <c r="AW11" s="1"/>
  <c r="BJ10"/>
  <c r="N8"/>
  <c r="AS12"/>
  <c r="AU12" s="1"/>
  <c r="AO11" l="1"/>
  <c r="AN11"/>
  <c r="BR11"/>
  <c r="BU10"/>
  <c r="BT10"/>
  <c r="M8" i="10"/>
  <c r="AT12" i="2"/>
  <c r="BG10"/>
  <c r="BF10"/>
  <c r="BF11" s="1"/>
  <c r="AP11"/>
  <c r="C9"/>
  <c r="AS13"/>
  <c r="AU13" s="1"/>
  <c r="T9" l="1"/>
  <c r="Y9"/>
  <c r="X9" i="10" s="1"/>
  <c r="Z9" i="2"/>
  <c r="Y9" i="10" s="1"/>
  <c r="BB10" i="2"/>
  <c r="BD10" s="1"/>
  <c r="B9" i="10"/>
  <c r="A9" i="2"/>
  <c r="B9" s="1"/>
  <c r="A9" i="10" s="1"/>
  <c r="AV12" i="2"/>
  <c r="AW12" s="1"/>
  <c r="AT13"/>
  <c r="AY10"/>
  <c r="F9"/>
  <c r="W9"/>
  <c r="BI9"/>
  <c r="S9"/>
  <c r="D9"/>
  <c r="E8"/>
  <c r="AS14"/>
  <c r="AU14" s="1"/>
  <c r="AO12" l="1"/>
  <c r="AN12"/>
  <c r="AA9"/>
  <c r="Z9" i="10" s="1"/>
  <c r="BR12" i="2"/>
  <c r="BU11"/>
  <c r="BT11"/>
  <c r="BC10"/>
  <c r="I9" s="1"/>
  <c r="H9" i="10" s="1"/>
  <c r="E9" i="2"/>
  <c r="G9" s="1"/>
  <c r="R9" i="10"/>
  <c r="S9"/>
  <c r="C9"/>
  <c r="E9"/>
  <c r="V9"/>
  <c r="D8"/>
  <c r="C11" i="2"/>
  <c r="BJ12"/>
  <c r="BK12" s="1"/>
  <c r="AV13"/>
  <c r="AW13" s="1"/>
  <c r="AT14"/>
  <c r="J9"/>
  <c r="H9"/>
  <c r="BK10" s="1"/>
  <c r="AB9" s="1"/>
  <c r="AA9" i="10" s="1"/>
  <c r="M8" i="2"/>
  <c r="U9"/>
  <c r="G8"/>
  <c r="AS15"/>
  <c r="AU15" s="1"/>
  <c r="BL9" l="1"/>
  <c r="BN9"/>
  <c r="BM9"/>
  <c r="F8" i="10"/>
  <c r="T9"/>
  <c r="AO13" i="2"/>
  <c r="AN13"/>
  <c r="AB11"/>
  <c r="D9" i="10"/>
  <c r="F9" s="1"/>
  <c r="Y11" i="2"/>
  <c r="X11" i="10" s="1"/>
  <c r="M9" i="2"/>
  <c r="L9" i="10" s="1"/>
  <c r="BU12" i="2"/>
  <c r="BR13"/>
  <c r="BT12"/>
  <c r="Z11"/>
  <c r="T11"/>
  <c r="S11" i="10" s="1"/>
  <c r="Q9" i="2"/>
  <c r="P9" i="10" s="1"/>
  <c r="L8"/>
  <c r="I9"/>
  <c r="V8" i="2"/>
  <c r="X8" s="1"/>
  <c r="W8" i="10" s="1"/>
  <c r="C12" i="2"/>
  <c r="G9" i="10"/>
  <c r="B11"/>
  <c r="BL7" i="2"/>
  <c r="N9"/>
  <c r="BM12"/>
  <c r="BL12"/>
  <c r="BJ13"/>
  <c r="BK13" s="1"/>
  <c r="AV14"/>
  <c r="AW14" s="1"/>
  <c r="AT15"/>
  <c r="AV15" s="1"/>
  <c r="AW15" s="1"/>
  <c r="K9"/>
  <c r="L9"/>
  <c r="O8"/>
  <c r="AS16"/>
  <c r="AU16" l="1"/>
  <c r="AT16"/>
  <c r="BM10"/>
  <c r="BL10"/>
  <c r="AC8"/>
  <c r="N8" i="10"/>
  <c r="AO14" i="2"/>
  <c r="AN14"/>
  <c r="AO15"/>
  <c r="AN15"/>
  <c r="AB12"/>
  <c r="AA11"/>
  <c r="Y11" i="10"/>
  <c r="BU13" i="2"/>
  <c r="BR14"/>
  <c r="BT13"/>
  <c r="B12" i="10"/>
  <c r="BR15" i="2"/>
  <c r="BU14"/>
  <c r="BT14"/>
  <c r="V9"/>
  <c r="X9" s="1"/>
  <c r="W9" i="10" s="1"/>
  <c r="K9"/>
  <c r="M9"/>
  <c r="U8"/>
  <c r="BM13" i="2"/>
  <c r="BL13"/>
  <c r="J9" i="10"/>
  <c r="BJ15" i="2"/>
  <c r="O9"/>
  <c r="BJ14"/>
  <c r="BK14" s="1"/>
  <c r="C13"/>
  <c r="AV16"/>
  <c r="AW16" s="1"/>
  <c r="C14"/>
  <c r="AS17"/>
  <c r="AU17" l="1"/>
  <c r="AT17"/>
  <c r="AV17" s="1"/>
  <c r="AW17" s="1"/>
  <c r="Z11" i="10"/>
  <c r="AO16" i="2"/>
  <c r="AN16"/>
  <c r="BR16"/>
  <c r="BU15"/>
  <c r="BT15"/>
  <c r="U9" i="10"/>
  <c r="N9"/>
  <c r="BM14" i="2"/>
  <c r="BL14"/>
  <c r="B14" i="10"/>
  <c r="AB8"/>
  <c r="B13"/>
  <c r="AC9" i="2"/>
  <c r="BJ16"/>
  <c r="BH9"/>
  <c r="BE9" s="1"/>
  <c r="P8" s="1"/>
  <c r="R8" s="1"/>
  <c r="C15"/>
  <c r="AS18"/>
  <c r="AU18" s="1"/>
  <c r="AD8" l="1"/>
  <c r="AO17"/>
  <c r="AN17"/>
  <c r="Y15"/>
  <c r="X15" i="10" s="1"/>
  <c r="BU16" i="2"/>
  <c r="BR17"/>
  <c r="BT16"/>
  <c r="Z15"/>
  <c r="AB9" i="10"/>
  <c r="BJ17" i="2"/>
  <c r="B15" i="10"/>
  <c r="AT18" i="2"/>
  <c r="T15"/>
  <c r="AS19"/>
  <c r="AU19" s="1"/>
  <c r="AA15" l="1"/>
  <c r="Y15" i="10"/>
  <c r="BM15" i="2"/>
  <c r="BK15"/>
  <c r="BL15"/>
  <c r="S15" i="10"/>
  <c r="O8"/>
  <c r="Q8" s="1"/>
  <c r="AC8" s="1"/>
  <c r="AD8" s="1"/>
  <c r="AV18" i="2"/>
  <c r="AW18" s="1"/>
  <c r="AT19"/>
  <c r="C16"/>
  <c r="AS20"/>
  <c r="AU20" s="1"/>
  <c r="Z15" i="10" l="1"/>
  <c r="AO18" i="2"/>
  <c r="AN18"/>
  <c r="AB14"/>
  <c r="AA14" i="10" s="1"/>
  <c r="BU17" i="2"/>
  <c r="BR18"/>
  <c r="BT17"/>
  <c r="Y16"/>
  <c r="X16" i="10" s="1"/>
  <c r="Z16" i="2"/>
  <c r="Y16" i="10" s="1"/>
  <c r="BL16" i="2"/>
  <c r="BK16"/>
  <c r="AB15" s="1"/>
  <c r="BM16"/>
  <c r="BJ18"/>
  <c r="C17"/>
  <c r="B16" i="10"/>
  <c r="AV19" i="2"/>
  <c r="AW19" s="1"/>
  <c r="AS21"/>
  <c r="AU21" s="1"/>
  <c r="AT20"/>
  <c r="AV20" s="1"/>
  <c r="AW20" s="1"/>
  <c r="T16"/>
  <c r="AO20" l="1"/>
  <c r="AN20"/>
  <c r="AO19"/>
  <c r="AN19"/>
  <c r="AA16"/>
  <c r="Z16" i="10" s="1"/>
  <c r="BR20" i="2"/>
  <c r="BU19"/>
  <c r="BT19"/>
  <c r="Y17"/>
  <c r="X17" i="10" s="1"/>
  <c r="Z17" i="2"/>
  <c r="Y17" i="10" s="1"/>
  <c r="BR19" i="2"/>
  <c r="BU18"/>
  <c r="BT18"/>
  <c r="C18"/>
  <c r="BK17"/>
  <c r="BL17"/>
  <c r="BM17"/>
  <c r="S16" i="10"/>
  <c r="BJ20" i="2"/>
  <c r="B17" i="10"/>
  <c r="BJ19" i="2"/>
  <c r="T17"/>
  <c r="AT21"/>
  <c r="AV21" s="1"/>
  <c r="AW21" s="1"/>
  <c r="AS22"/>
  <c r="AU22" s="1"/>
  <c r="C19"/>
  <c r="AO21" l="1"/>
  <c r="AN21"/>
  <c r="B18" i="10"/>
  <c r="AB16" i="2"/>
  <c r="AA16" i="10" s="1"/>
  <c r="AA17" i="2"/>
  <c r="Z17" i="10" s="1"/>
  <c r="BU20" i="2"/>
  <c r="BR21"/>
  <c r="BT20"/>
  <c r="S17" i="10"/>
  <c r="BJ21" i="2"/>
  <c r="BK21" s="1"/>
  <c r="B19" i="10"/>
  <c r="AS23" i="2"/>
  <c r="AU23" s="1"/>
  <c r="AT22"/>
  <c r="C20"/>
  <c r="AB20" l="1"/>
  <c r="Y20"/>
  <c r="X20" i="10" s="1"/>
  <c r="Z20" i="2"/>
  <c r="Y20" i="10" s="1"/>
  <c r="AS24" i="2"/>
  <c r="AU24" s="1"/>
  <c r="AT23"/>
  <c r="AV23" s="1"/>
  <c r="AW23" s="1"/>
  <c r="BM18"/>
  <c r="BL18"/>
  <c r="BM21"/>
  <c r="BL21"/>
  <c r="B20" i="10"/>
  <c r="AV22" i="2"/>
  <c r="AW22" s="1"/>
  <c r="W20"/>
  <c r="V20"/>
  <c r="T20"/>
  <c r="AO23" l="1"/>
  <c r="AN23"/>
  <c r="AO22"/>
  <c r="AN22"/>
  <c r="AA20"/>
  <c r="Z20" i="10" s="1"/>
  <c r="BR23" i="2"/>
  <c r="BU22"/>
  <c r="BT22"/>
  <c r="BU21"/>
  <c r="BR22"/>
  <c r="BT21"/>
  <c r="AS25"/>
  <c r="AU25" s="1"/>
  <c r="AT24"/>
  <c r="S20" i="10"/>
  <c r="V20"/>
  <c r="U20"/>
  <c r="AA20"/>
  <c r="BJ23" i="2"/>
  <c r="BM19"/>
  <c r="BL19"/>
  <c r="BJ22"/>
  <c r="BK22" s="1"/>
  <c r="C21"/>
  <c r="X20"/>
  <c r="W20" i="10" s="1"/>
  <c r="C22" i="2"/>
  <c r="AB21" l="1"/>
  <c r="Y22"/>
  <c r="X22" i="10" s="1"/>
  <c r="V21" i="2"/>
  <c r="U21" i="10" s="1"/>
  <c r="Y21" i="2"/>
  <c r="X21" i="10" s="1"/>
  <c r="Z22" i="2"/>
  <c r="Z21"/>
  <c r="Y21" i="10" s="1"/>
  <c r="AS26" i="2"/>
  <c r="AU26" s="1"/>
  <c r="AT25"/>
  <c r="AV25" s="1"/>
  <c r="AW25" s="1"/>
  <c r="W21"/>
  <c r="V21" i="10" s="1"/>
  <c r="BM23" i="2"/>
  <c r="BK23"/>
  <c r="AB22" s="1"/>
  <c r="BL23"/>
  <c r="BL20"/>
  <c r="BM20"/>
  <c r="T21"/>
  <c r="BM22"/>
  <c r="BL22"/>
  <c r="B21" i="10"/>
  <c r="B22"/>
  <c r="W22" i="2"/>
  <c r="V22"/>
  <c r="T22"/>
  <c r="AO25" l="1"/>
  <c r="AN25"/>
  <c r="AA22"/>
  <c r="Y22" i="10"/>
  <c r="AA21" i="2"/>
  <c r="Z21" i="10" s="1"/>
  <c r="BU24" i="2"/>
  <c r="BR25"/>
  <c r="BT24"/>
  <c r="BJ25"/>
  <c r="BK25" s="1"/>
  <c r="X21"/>
  <c r="W21" i="10" s="1"/>
  <c r="AS27" i="2"/>
  <c r="AU27" s="1"/>
  <c r="AT26"/>
  <c r="AV26" s="1"/>
  <c r="AW26" s="1"/>
  <c r="V22" i="10"/>
  <c r="U22"/>
  <c r="S21"/>
  <c r="S22"/>
  <c r="AA21"/>
  <c r="X22" i="2"/>
  <c r="W22" i="10" s="1"/>
  <c r="C24" i="2"/>
  <c r="Z22" i="10" l="1"/>
  <c r="AB24" i="2"/>
  <c r="AO26"/>
  <c r="AN26"/>
  <c r="Y24"/>
  <c r="X24" i="10" s="1"/>
  <c r="BM25" i="2"/>
  <c r="BL25"/>
  <c r="Z24"/>
  <c r="Y24" i="10" s="1"/>
  <c r="BU25" i="2"/>
  <c r="BR26"/>
  <c r="BT25"/>
  <c r="BJ26"/>
  <c r="AS28"/>
  <c r="AU28" s="1"/>
  <c r="AT27"/>
  <c r="AA22" i="10"/>
  <c r="B24"/>
  <c r="W24" i="2"/>
  <c r="V24"/>
  <c r="T24"/>
  <c r="C25"/>
  <c r="AA24" l="1"/>
  <c r="Z24" i="10" s="1"/>
  <c r="Y25" i="2"/>
  <c r="X25" i="10" s="1"/>
  <c r="Z25" i="2"/>
  <c r="Y25" i="10" s="1"/>
  <c r="AT28" i="2"/>
  <c r="AV28" s="1"/>
  <c r="AW28" s="1"/>
  <c r="AS29"/>
  <c r="AU29" s="1"/>
  <c r="S24" i="10"/>
  <c r="V24"/>
  <c r="U24"/>
  <c r="B25"/>
  <c r="W25" i="2"/>
  <c r="V25"/>
  <c r="T25"/>
  <c r="X24"/>
  <c r="W24" i="10" s="1"/>
  <c r="AO28" i="2" l="1"/>
  <c r="AN28"/>
  <c r="AS30"/>
  <c r="AU30" s="1"/>
  <c r="AA25"/>
  <c r="Z25" i="10" s="1"/>
  <c r="BR28" i="2"/>
  <c r="BU27"/>
  <c r="BT27"/>
  <c r="AT29"/>
  <c r="AV29" s="1"/>
  <c r="AW29" s="1"/>
  <c r="BJ28"/>
  <c r="U25" i="10"/>
  <c r="S25"/>
  <c r="V25"/>
  <c r="AT30" i="2"/>
  <c r="AV30" s="1"/>
  <c r="AW30" s="1"/>
  <c r="X25"/>
  <c r="W25" i="10" s="1"/>
  <c r="C27" i="2"/>
  <c r="AS31"/>
  <c r="AU31" s="1"/>
  <c r="AO30" l="1"/>
  <c r="AN30"/>
  <c r="AO29"/>
  <c r="AN29"/>
  <c r="Z27"/>
  <c r="Y27" i="10" s="1"/>
  <c r="Y27" i="2"/>
  <c r="X27" i="10" s="1"/>
  <c r="BU29" i="2"/>
  <c r="BR30"/>
  <c r="BT29"/>
  <c r="BU28"/>
  <c r="BR29"/>
  <c r="BT28"/>
  <c r="C28"/>
  <c r="BJ29"/>
  <c r="AA24" i="10"/>
  <c r="BJ30" i="2"/>
  <c r="BK30" s="1"/>
  <c r="B27" i="10"/>
  <c r="AT31" i="2"/>
  <c r="AV31" s="1"/>
  <c r="AW31" s="1"/>
  <c r="W27"/>
  <c r="V27"/>
  <c r="T27"/>
  <c r="C29"/>
  <c r="AS32"/>
  <c r="AU32" s="1"/>
  <c r="AO31" l="1"/>
  <c r="AN31"/>
  <c r="T28"/>
  <c r="Y29"/>
  <c r="X29" i="10" s="1"/>
  <c r="AB29" i="2"/>
  <c r="AA27"/>
  <c r="Z27" i="10" s="1"/>
  <c r="W28" i="2"/>
  <c r="V28" i="10" s="1"/>
  <c r="B28"/>
  <c r="V28" i="2"/>
  <c r="Y28"/>
  <c r="X28" i="10" s="1"/>
  <c r="Z29" i="2"/>
  <c r="BR31"/>
  <c r="BU30"/>
  <c r="BT30"/>
  <c r="Z28"/>
  <c r="Y28" i="10" s="1"/>
  <c r="S27"/>
  <c r="V27"/>
  <c r="S28"/>
  <c r="U27"/>
  <c r="BM30" i="2"/>
  <c r="BL30"/>
  <c r="BJ31"/>
  <c r="BK31" s="1"/>
  <c r="B29" i="10"/>
  <c r="AT32" i="2"/>
  <c r="AV32" s="1"/>
  <c r="AW32" s="1"/>
  <c r="X27"/>
  <c r="W27" i="10" s="1"/>
  <c r="C30" i="2"/>
  <c r="AS33"/>
  <c r="AU33" s="1"/>
  <c r="AB30" l="1"/>
  <c r="AT33"/>
  <c r="AV33" s="1"/>
  <c r="AW33" s="1"/>
  <c r="AO32"/>
  <c r="AN32"/>
  <c r="AA29"/>
  <c r="Y29" i="10"/>
  <c r="X28" i="2"/>
  <c r="W28" i="10" s="1"/>
  <c r="U28"/>
  <c r="AA28" i="2"/>
  <c r="Z28" i="10" s="1"/>
  <c r="Y30" i="2"/>
  <c r="X30" i="10" s="1"/>
  <c r="Z30" i="2"/>
  <c r="Y30" i="10" s="1"/>
  <c r="BR32" i="2"/>
  <c r="BU31"/>
  <c r="BT31"/>
  <c r="BJ32"/>
  <c r="BK32" s="1"/>
  <c r="BM31"/>
  <c r="BL31"/>
  <c r="B30" i="10"/>
  <c r="W30" i="2"/>
  <c r="V30"/>
  <c r="T30"/>
  <c r="C31"/>
  <c r="AS34"/>
  <c r="AU34" s="1"/>
  <c r="AB31" l="1"/>
  <c r="Z29" i="10"/>
  <c r="AO33" i="2"/>
  <c r="AN33"/>
  <c r="Y31"/>
  <c r="X31" i="10" s="1"/>
  <c r="AA30" i="2"/>
  <c r="Z30" i="10" s="1"/>
  <c r="Z31" i="2"/>
  <c r="BU32"/>
  <c r="BR33"/>
  <c r="BT32"/>
  <c r="AA30" i="10"/>
  <c r="S30"/>
  <c r="V30"/>
  <c r="U30"/>
  <c r="BJ33" i="2"/>
  <c r="BK33" s="1"/>
  <c r="BM32"/>
  <c r="BL32"/>
  <c r="B31" i="10"/>
  <c r="AT34" i="2"/>
  <c r="AV34" s="1"/>
  <c r="AW34" s="1"/>
  <c r="W31"/>
  <c r="V31"/>
  <c r="T31"/>
  <c r="X30"/>
  <c r="W30" i="10" s="1"/>
  <c r="C32" i="2"/>
  <c r="AS35"/>
  <c r="AU35" s="1"/>
  <c r="Y32" l="1"/>
  <c r="X32" i="10" s="1"/>
  <c r="AB32" i="2"/>
  <c r="AO34"/>
  <c r="AN34"/>
  <c r="AA31"/>
  <c r="Y31" i="10"/>
  <c r="BU33" i="2"/>
  <c r="BR34"/>
  <c r="BT33"/>
  <c r="Z32"/>
  <c r="S31" i="10"/>
  <c r="AA31"/>
  <c r="V31"/>
  <c r="U31"/>
  <c r="BJ34" i="2"/>
  <c r="BK34" s="1"/>
  <c r="BM33"/>
  <c r="BL33"/>
  <c r="B32" i="10"/>
  <c r="AT35" i="2"/>
  <c r="AV35" s="1"/>
  <c r="AW35" s="1"/>
  <c r="W32"/>
  <c r="V32"/>
  <c r="T32"/>
  <c r="X31"/>
  <c r="W31" i="10" s="1"/>
  <c r="C33" i="2"/>
  <c r="AS36"/>
  <c r="AU36" s="1"/>
  <c r="Z31" i="10" l="1"/>
  <c r="AB33" i="2"/>
  <c r="AO35"/>
  <c r="AN35"/>
  <c r="AA32"/>
  <c r="Y32" i="10"/>
  <c r="Z33" i="2"/>
  <c r="Y33" i="10" s="1"/>
  <c r="BR35" i="2"/>
  <c r="BU34"/>
  <c r="BT34"/>
  <c r="Y33"/>
  <c r="X33" i="10" s="1"/>
  <c r="AA32"/>
  <c r="S32"/>
  <c r="U32"/>
  <c r="V32"/>
  <c r="BM34" i="2"/>
  <c r="BL34"/>
  <c r="BJ35"/>
  <c r="BK35" s="1"/>
  <c r="B33" i="10"/>
  <c r="AT36" i="2"/>
  <c r="AV36" s="1"/>
  <c r="AW36" s="1"/>
  <c r="W33"/>
  <c r="V33"/>
  <c r="T33"/>
  <c r="X32"/>
  <c r="W32" i="10" s="1"/>
  <c r="C34" i="2"/>
  <c r="AS37"/>
  <c r="AU37" s="1"/>
  <c r="Z32" i="10" l="1"/>
  <c r="AO36" i="2"/>
  <c r="AN36"/>
  <c r="AB34"/>
  <c r="Y34"/>
  <c r="X34" i="10" s="1"/>
  <c r="AA33" i="2"/>
  <c r="Z33" i="10" s="1"/>
  <c r="BR36" i="2"/>
  <c r="BU35"/>
  <c r="BT35"/>
  <c r="Z34"/>
  <c r="Y34" i="10" s="1"/>
  <c r="AA33"/>
  <c r="U33"/>
  <c r="V33"/>
  <c r="S33"/>
  <c r="BM35" i="2"/>
  <c r="BL35"/>
  <c r="BJ36"/>
  <c r="BK36" s="1"/>
  <c r="B34" i="10"/>
  <c r="AT37" i="2"/>
  <c r="AV37" s="1"/>
  <c r="AW37" s="1"/>
  <c r="W34"/>
  <c r="V34"/>
  <c r="S34"/>
  <c r="T34"/>
  <c r="X33"/>
  <c r="W33" i="10" s="1"/>
  <c r="C35" i="2"/>
  <c r="AS38"/>
  <c r="AU38" s="1"/>
  <c r="AO37" l="1"/>
  <c r="AN37"/>
  <c r="AB35"/>
  <c r="AA34"/>
  <c r="Z34" i="10" s="1"/>
  <c r="BU36" i="2"/>
  <c r="BR37"/>
  <c r="BT36"/>
  <c r="AA34" i="10"/>
  <c r="S34"/>
  <c r="V34"/>
  <c r="U34"/>
  <c r="R34"/>
  <c r="BJ37" i="2"/>
  <c r="BK37" s="1"/>
  <c r="BM36"/>
  <c r="BL36"/>
  <c r="B35" i="10"/>
  <c r="AT38" i="2"/>
  <c r="AV38" s="1"/>
  <c r="AW38" s="1"/>
  <c r="U34"/>
  <c r="X34"/>
  <c r="W34" i="10" s="1"/>
  <c r="C36" i="2"/>
  <c r="AS39"/>
  <c r="AU39" s="1"/>
  <c r="AB36" l="1"/>
  <c r="T34" i="10"/>
  <c r="AO38" i="2"/>
  <c r="AN38"/>
  <c r="Y36"/>
  <c r="X36" i="10" s="1"/>
  <c r="Z36" i="2"/>
  <c r="BU37"/>
  <c r="BR38"/>
  <c r="BT37"/>
  <c r="AA35" i="10"/>
  <c r="BJ38" i="2"/>
  <c r="BK38" s="1"/>
  <c r="BM37"/>
  <c r="BL37"/>
  <c r="B36" i="10"/>
  <c r="AT39" i="2"/>
  <c r="AV39" s="1"/>
  <c r="AW39" s="1"/>
  <c r="W36"/>
  <c r="V36"/>
  <c r="T36"/>
  <c r="C37"/>
  <c r="AS40"/>
  <c r="AU40" s="1"/>
  <c r="AO39" l="1"/>
  <c r="AN39"/>
  <c r="AB37"/>
  <c r="AA36"/>
  <c r="Y36" i="10"/>
  <c r="Y37" i="2"/>
  <c r="X37" i="10" s="1"/>
  <c r="Z37" i="2"/>
  <c r="BR39"/>
  <c r="BU38"/>
  <c r="BT38"/>
  <c r="U36" i="10"/>
  <c r="S36"/>
  <c r="V36"/>
  <c r="AA36"/>
  <c r="BM38" i="2"/>
  <c r="BL38"/>
  <c r="BJ39"/>
  <c r="BK39" s="1"/>
  <c r="B37" i="10"/>
  <c r="AT40" i="2"/>
  <c r="AV40" s="1"/>
  <c r="AW40" s="1"/>
  <c r="W37"/>
  <c r="V37"/>
  <c r="T37"/>
  <c r="X36"/>
  <c r="W36" i="10" s="1"/>
  <c r="C38" i="2"/>
  <c r="AS41"/>
  <c r="AU41" s="1"/>
  <c r="Z36" i="10" l="1"/>
  <c r="AB38" i="2"/>
  <c r="AO40"/>
  <c r="AN40"/>
  <c r="AA37"/>
  <c r="Y37" i="10"/>
  <c r="Y38" i="2"/>
  <c r="X38" i="10" s="1"/>
  <c r="BR40" i="2"/>
  <c r="BU39"/>
  <c r="BT39"/>
  <c r="Z38"/>
  <c r="Y38" i="10" s="1"/>
  <c r="S37"/>
  <c r="V37"/>
  <c r="U37"/>
  <c r="AA37"/>
  <c r="BJ40" i="2"/>
  <c r="BK40" s="1"/>
  <c r="BM39"/>
  <c r="BL39"/>
  <c r="B38" i="10"/>
  <c r="AT41" i="2"/>
  <c r="AV41" s="1"/>
  <c r="AW41" s="1"/>
  <c r="W38"/>
  <c r="V38"/>
  <c r="T38"/>
  <c r="X37"/>
  <c r="W37" i="10" s="1"/>
  <c r="C39" i="2"/>
  <c r="AS42"/>
  <c r="AU42" s="1"/>
  <c r="Z37" i="10" l="1"/>
  <c r="AB39" i="2"/>
  <c r="AO41"/>
  <c r="AN41"/>
  <c r="Y39"/>
  <c r="X39" i="10" s="1"/>
  <c r="AA38" i="2"/>
  <c r="Z38" i="10" s="1"/>
  <c r="Z39" i="2"/>
  <c r="BU40"/>
  <c r="BR41"/>
  <c r="BT40"/>
  <c r="S38" i="10"/>
  <c r="V38"/>
  <c r="U38"/>
  <c r="AA38"/>
  <c r="BJ41" i="2"/>
  <c r="BK41" s="1"/>
  <c r="BM40"/>
  <c r="BL40"/>
  <c r="B39" i="10"/>
  <c r="AT42" i="2"/>
  <c r="AV42" s="1"/>
  <c r="AW42" s="1"/>
  <c r="W39"/>
  <c r="V39"/>
  <c r="T39"/>
  <c r="X38"/>
  <c r="W38" i="10" s="1"/>
  <c r="C40" i="2"/>
  <c r="AS43"/>
  <c r="AU43" s="1"/>
  <c r="AB40" l="1"/>
  <c r="AO42"/>
  <c r="AN42"/>
  <c r="AA39"/>
  <c r="Y39" i="10"/>
  <c r="Y40" i="2"/>
  <c r="X40" i="10" s="1"/>
  <c r="Z40" i="2"/>
  <c r="Y40" i="10" s="1"/>
  <c r="BU41" i="2"/>
  <c r="BR42"/>
  <c r="BT41"/>
  <c r="U39" i="10"/>
  <c r="AA39"/>
  <c r="S39"/>
  <c r="V39"/>
  <c r="BM41" i="2"/>
  <c r="BL41"/>
  <c r="BJ42"/>
  <c r="BK42" s="1"/>
  <c r="B40" i="10"/>
  <c r="AT43" i="2"/>
  <c r="AV43" s="1"/>
  <c r="AW43" s="1"/>
  <c r="W40"/>
  <c r="V40"/>
  <c r="X39"/>
  <c r="W39" i="10" s="1"/>
  <c r="T40" i="2"/>
  <c r="C41"/>
  <c r="AS44"/>
  <c r="AU44" s="1"/>
  <c r="Z39" i="10" l="1"/>
  <c r="AO43" i="2"/>
  <c r="AN43"/>
  <c r="AB41"/>
  <c r="Y41"/>
  <c r="X41" i="10" s="1"/>
  <c r="AA40" i="2"/>
  <c r="Z40" i="10" s="1"/>
  <c r="BR43" i="2"/>
  <c r="BU42"/>
  <c r="BT42"/>
  <c r="Z41"/>
  <c r="Y41" i="10" s="1"/>
  <c r="AA40"/>
  <c r="S40"/>
  <c r="V40"/>
  <c r="U40"/>
  <c r="BJ43" i="2"/>
  <c r="BK43" s="1"/>
  <c r="BM42"/>
  <c r="BL42"/>
  <c r="B41" i="10"/>
  <c r="AT44" i="2"/>
  <c r="AV44" s="1"/>
  <c r="AW44" s="1"/>
  <c r="W41"/>
  <c r="V41"/>
  <c r="T41"/>
  <c r="X40"/>
  <c r="W40" i="10" s="1"/>
  <c r="C42" i="2"/>
  <c r="AS45"/>
  <c r="AU45" s="1"/>
  <c r="AB42" l="1"/>
  <c r="AA42" i="10" s="1"/>
  <c r="AO44" i="2"/>
  <c r="AN44"/>
  <c r="Y42"/>
  <c r="X42" i="10" s="1"/>
  <c r="AA41" i="2"/>
  <c r="Z41" i="10" s="1"/>
  <c r="BR44" i="2"/>
  <c r="BU43"/>
  <c r="BT43"/>
  <c r="Z42"/>
  <c r="Y42" i="10" s="1"/>
  <c r="AA41"/>
  <c r="U41"/>
  <c r="S41"/>
  <c r="V41"/>
  <c r="BJ44" i="2"/>
  <c r="BK44" s="1"/>
  <c r="BM43"/>
  <c r="BL43"/>
  <c r="B42" i="10"/>
  <c r="AT45" i="2"/>
  <c r="AV45" s="1"/>
  <c r="AW45" s="1"/>
  <c r="W42"/>
  <c r="V42"/>
  <c r="T42"/>
  <c r="X41"/>
  <c r="W41" i="10" s="1"/>
  <c r="C43" i="2"/>
  <c r="AS46"/>
  <c r="AU46" s="1"/>
  <c r="AO45" l="1"/>
  <c r="AN45"/>
  <c r="AA42"/>
  <c r="Z42" i="10" s="1"/>
  <c r="BU44" i="2"/>
  <c r="BR45"/>
  <c r="BT44"/>
  <c r="S42" i="10"/>
  <c r="V42"/>
  <c r="U42"/>
  <c r="BJ45" i="2"/>
  <c r="BK45" s="1"/>
  <c r="BM44"/>
  <c r="BL44"/>
  <c r="B43" i="10"/>
  <c r="AT46" i="2"/>
  <c r="AV46" s="1"/>
  <c r="AW46" s="1"/>
  <c r="X42"/>
  <c r="W42" i="10" s="1"/>
  <c r="C44" i="2"/>
  <c r="AB44" s="1"/>
  <c r="AS47"/>
  <c r="AU47" s="1"/>
  <c r="AO46" l="1"/>
  <c r="AN46"/>
  <c r="Y44"/>
  <c r="X44" i="10" s="1"/>
  <c r="BU45" i="2"/>
  <c r="BR46"/>
  <c r="BT45"/>
  <c r="Z44"/>
  <c r="BJ46"/>
  <c r="BK46" s="1"/>
  <c r="BM45"/>
  <c r="BL45"/>
  <c r="B44" i="10"/>
  <c r="AT47" i="2"/>
  <c r="AV47" s="1"/>
  <c r="AW47" s="1"/>
  <c r="W44"/>
  <c r="V44"/>
  <c r="T44"/>
  <c r="C45"/>
  <c r="AS48"/>
  <c r="AU48" s="1"/>
  <c r="AB45" l="1"/>
  <c r="AO47"/>
  <c r="AN47"/>
  <c r="AA44"/>
  <c r="Y44" i="10"/>
  <c r="Z45" i="2"/>
  <c r="Y45" i="10" s="1"/>
  <c r="Y45" i="2"/>
  <c r="X45" i="10" s="1"/>
  <c r="BR47" i="2"/>
  <c r="BU46"/>
  <c r="BT46"/>
  <c r="V44" i="10"/>
  <c r="S44"/>
  <c r="U44"/>
  <c r="AA44"/>
  <c r="BJ47" i="2"/>
  <c r="BK47" s="1"/>
  <c r="BM46"/>
  <c r="BL46"/>
  <c r="B45" i="10"/>
  <c r="AT48" i="2"/>
  <c r="AV48" s="1"/>
  <c r="AW48" s="1"/>
  <c r="W45"/>
  <c r="V45"/>
  <c r="T45"/>
  <c r="X44"/>
  <c r="W44" i="10" s="1"/>
  <c r="C46" i="2"/>
  <c r="AS49"/>
  <c r="AU49" s="1"/>
  <c r="Z44" i="10" l="1"/>
  <c r="AB46" i="2"/>
  <c r="AO48"/>
  <c r="AN48"/>
  <c r="Y46"/>
  <c r="X46" i="10" s="1"/>
  <c r="AA45" i="2"/>
  <c r="Z45" i="10" s="1"/>
  <c r="Z46" i="2"/>
  <c r="BR48"/>
  <c r="BU47"/>
  <c r="BT47"/>
  <c r="AA45" i="10"/>
  <c r="V45"/>
  <c r="U45"/>
  <c r="S45"/>
  <c r="BM47" i="2"/>
  <c r="BL47"/>
  <c r="BJ48"/>
  <c r="BK48" s="1"/>
  <c r="B46" i="10"/>
  <c r="AT49" i="2"/>
  <c r="AV49" s="1"/>
  <c r="AW49" s="1"/>
  <c r="T46"/>
  <c r="X45"/>
  <c r="W45" i="10" s="1"/>
  <c r="C47" i="2"/>
  <c r="AS50"/>
  <c r="AU50" s="1"/>
  <c r="AB47" l="1"/>
  <c r="AO49"/>
  <c r="AN49"/>
  <c r="AA46"/>
  <c r="Y46" i="10"/>
  <c r="Y47" i="2"/>
  <c r="X47" i="10" s="1"/>
  <c r="Z47" i="2"/>
  <c r="Y47" i="10" s="1"/>
  <c r="BU48" i="2"/>
  <c r="BR49"/>
  <c r="BT48"/>
  <c r="S46" i="10"/>
  <c r="AA46"/>
  <c r="W46" i="2"/>
  <c r="BJ49"/>
  <c r="BK49" s="1"/>
  <c r="BM48"/>
  <c r="BL48"/>
  <c r="B47" i="10"/>
  <c r="AT50" i="2"/>
  <c r="AV50" s="1"/>
  <c r="AW50" s="1"/>
  <c r="W47"/>
  <c r="V47"/>
  <c r="T47"/>
  <c r="C48"/>
  <c r="AS51"/>
  <c r="AU51" s="1"/>
  <c r="AB48" l="1"/>
  <c r="Z46" i="10"/>
  <c r="AO50" i="2"/>
  <c r="AN50"/>
  <c r="Y48"/>
  <c r="X48" i="10" s="1"/>
  <c r="AA47" i="2"/>
  <c r="Z47" i="10" s="1"/>
  <c r="Z48" i="2"/>
  <c r="BU49"/>
  <c r="BR50"/>
  <c r="BT49"/>
  <c r="S47" i="10"/>
  <c r="V47"/>
  <c r="V46" i="2"/>
  <c r="X46" s="1"/>
  <c r="W46" i="10" s="1"/>
  <c r="V46"/>
  <c r="U47"/>
  <c r="AA47"/>
  <c r="BJ50" i="2"/>
  <c r="BK50" s="1"/>
  <c r="BM49"/>
  <c r="BL49"/>
  <c r="B48" i="10"/>
  <c r="AT51" i="2"/>
  <c r="AV51" s="1"/>
  <c r="AW51" s="1"/>
  <c r="W48"/>
  <c r="V48"/>
  <c r="T48"/>
  <c r="X47"/>
  <c r="W47" i="10" s="1"/>
  <c r="C49" i="2"/>
  <c r="AS52"/>
  <c r="AU52" s="1"/>
  <c r="AO51" l="1"/>
  <c r="AN51"/>
  <c r="AB49"/>
  <c r="AA48"/>
  <c r="Y48" i="10"/>
  <c r="Y49" i="2"/>
  <c r="X49" i="10" s="1"/>
  <c r="BR51" i="2"/>
  <c r="BU50"/>
  <c r="BT50"/>
  <c r="Z49"/>
  <c r="Y49" i="10" s="1"/>
  <c r="S48"/>
  <c r="V48"/>
  <c r="U46"/>
  <c r="U48"/>
  <c r="AA48"/>
  <c r="BM50" i="2"/>
  <c r="BL50"/>
  <c r="BJ51"/>
  <c r="BK51" s="1"/>
  <c r="B49" i="10"/>
  <c r="AT52" i="2"/>
  <c r="AV52" s="1"/>
  <c r="AW52" s="1"/>
  <c r="W49"/>
  <c r="V49"/>
  <c r="T49"/>
  <c r="X48"/>
  <c r="W48" i="10" s="1"/>
  <c r="C50" i="2"/>
  <c r="AB50" s="1"/>
  <c r="AS53"/>
  <c r="AU53" s="1"/>
  <c r="Z48" i="10" l="1"/>
  <c r="AO52" i="2"/>
  <c r="AN52"/>
  <c r="AA49"/>
  <c r="Z49" i="10" s="1"/>
  <c r="Y50" i="2"/>
  <c r="X50" i="10" s="1"/>
  <c r="Z50" i="2"/>
  <c r="Y50" i="10" s="1"/>
  <c r="BR52" i="2"/>
  <c r="BU51"/>
  <c r="BT51"/>
  <c r="S49" i="10"/>
  <c r="AA49"/>
  <c r="V49"/>
  <c r="U49"/>
  <c r="AA50"/>
  <c r="BM51" i="2"/>
  <c r="BL51"/>
  <c r="BJ52"/>
  <c r="BK52" s="1"/>
  <c r="B50" i="10"/>
  <c r="AT53" i="2"/>
  <c r="AV53" s="1"/>
  <c r="AW53" s="1"/>
  <c r="W50"/>
  <c r="V50"/>
  <c r="X49"/>
  <c r="W49" i="10" s="1"/>
  <c r="T50" i="2"/>
  <c r="C51"/>
  <c r="AS54"/>
  <c r="AU54" s="1"/>
  <c r="AO53" l="1"/>
  <c r="AN53"/>
  <c r="AB51"/>
  <c r="AA50"/>
  <c r="Z50" i="10" s="1"/>
  <c r="Y51" i="2"/>
  <c r="X51" i="10" s="1"/>
  <c r="BU52" i="2"/>
  <c r="BR53"/>
  <c r="BT52"/>
  <c r="Z51"/>
  <c r="S50" i="10"/>
  <c r="U50"/>
  <c r="V50"/>
  <c r="BM52" i="2"/>
  <c r="BL52"/>
  <c r="BJ53"/>
  <c r="BK53" s="1"/>
  <c r="B51" i="10"/>
  <c r="AT54" i="2"/>
  <c r="AV54" s="1"/>
  <c r="AW54" s="1"/>
  <c r="T51"/>
  <c r="X50"/>
  <c r="W50" i="10" s="1"/>
  <c r="C52" i="2"/>
  <c r="AS55"/>
  <c r="AU55" s="1"/>
  <c r="AB52" l="1"/>
  <c r="AO54"/>
  <c r="AN54"/>
  <c r="AA51"/>
  <c r="Y51" i="10"/>
  <c r="Y52" i="2"/>
  <c r="X52" i="10" s="1"/>
  <c r="Z52" i="2"/>
  <c r="Y52" i="10" s="1"/>
  <c r="BU53" i="2"/>
  <c r="BR54"/>
  <c r="BT53"/>
  <c r="S51" i="10"/>
  <c r="AA51"/>
  <c r="BJ54" i="2"/>
  <c r="BK54" s="1"/>
  <c r="BM53"/>
  <c r="BL53"/>
  <c r="B52" i="10"/>
  <c r="AT55" i="2"/>
  <c r="AV55" s="1"/>
  <c r="AW55" s="1"/>
  <c r="T52"/>
  <c r="C53"/>
  <c r="AS56"/>
  <c r="AU56" s="1"/>
  <c r="Z51" i="10" l="1"/>
  <c r="AB53" i="2"/>
  <c r="AO55"/>
  <c r="AN55"/>
  <c r="Y53"/>
  <c r="X53" i="10" s="1"/>
  <c r="AA52" i="2"/>
  <c r="Z52" i="10" s="1"/>
  <c r="BR55" i="2"/>
  <c r="BU54"/>
  <c r="BT54"/>
  <c r="Z53"/>
  <c r="S52" i="10"/>
  <c r="AA52"/>
  <c r="BJ55" i="2"/>
  <c r="BK55" s="1"/>
  <c r="BM54"/>
  <c r="BL54"/>
  <c r="B53" i="10"/>
  <c r="AT56" i="2"/>
  <c r="AV56" s="1"/>
  <c r="AW56" s="1"/>
  <c r="T53"/>
  <c r="C54"/>
  <c r="AS57"/>
  <c r="AU57" s="1"/>
  <c r="AB54" l="1"/>
  <c r="AO56"/>
  <c r="AN56"/>
  <c r="AA53"/>
  <c r="Y53" i="10"/>
  <c r="Y54" i="2"/>
  <c r="X54" i="10" s="1"/>
  <c r="BR56" i="2"/>
  <c r="BU55"/>
  <c r="BT55"/>
  <c r="Z54"/>
  <c r="Y54" i="10" s="1"/>
  <c r="AA53"/>
  <c r="S53"/>
  <c r="BJ56" i="2"/>
  <c r="BK56" s="1"/>
  <c r="BM55"/>
  <c r="BL55"/>
  <c r="B54" i="10"/>
  <c r="V51" i="2"/>
  <c r="W51"/>
  <c r="AT57"/>
  <c r="AV57" s="1"/>
  <c r="AW57" s="1"/>
  <c r="W54"/>
  <c r="V54"/>
  <c r="T54"/>
  <c r="C55"/>
  <c r="AB55" s="1"/>
  <c r="AS58"/>
  <c r="AU58" s="1"/>
  <c r="Z53" i="10" l="1"/>
  <c r="AO57" i="2"/>
  <c r="AN57"/>
  <c r="Y55"/>
  <c r="X55" i="10" s="1"/>
  <c r="AA54" i="2"/>
  <c r="Z54" i="10" s="1"/>
  <c r="Z55" i="2"/>
  <c r="BU56"/>
  <c r="BR57"/>
  <c r="BT56"/>
  <c r="S54" i="10"/>
  <c r="U54"/>
  <c r="V54"/>
  <c r="V51"/>
  <c r="AA54"/>
  <c r="U51"/>
  <c r="BM56" i="2"/>
  <c r="BL56"/>
  <c r="BJ57"/>
  <c r="BK57" s="1"/>
  <c r="B55" i="10"/>
  <c r="X51" i="2"/>
  <c r="W51" i="10" s="1"/>
  <c r="AT58" i="2"/>
  <c r="AV58" s="1"/>
  <c r="AW58" s="1"/>
  <c r="W55"/>
  <c r="V55"/>
  <c r="T55"/>
  <c r="C56"/>
  <c r="AB56" s="1"/>
  <c r="AS59"/>
  <c r="AU59" s="1"/>
  <c r="AO58" l="1"/>
  <c r="AN58"/>
  <c r="AA55"/>
  <c r="Z55" i="10" s="1"/>
  <c r="Y55"/>
  <c r="Y56" i="2"/>
  <c r="X56" i="10" s="1"/>
  <c r="Z56" i="2"/>
  <c r="Y56" i="10" s="1"/>
  <c r="BU57" i="2"/>
  <c r="BR58"/>
  <c r="BT57"/>
  <c r="S55" i="10"/>
  <c r="V55"/>
  <c r="U55"/>
  <c r="AA55"/>
  <c r="BJ58" i="2"/>
  <c r="BK58" s="1"/>
  <c r="BM57"/>
  <c r="BL57"/>
  <c r="B56" i="10"/>
  <c r="AT59" i="2"/>
  <c r="AV59" s="1"/>
  <c r="AW59" s="1"/>
  <c r="T56"/>
  <c r="X54"/>
  <c r="W54" i="10" s="1"/>
  <c r="X55" i="2"/>
  <c r="W55" i="10" s="1"/>
  <c r="C57" i="2"/>
  <c r="AS60"/>
  <c r="AU60" s="1"/>
  <c r="AB57" l="1"/>
  <c r="AA57" i="10" s="1"/>
  <c r="AO59" i="2"/>
  <c r="AN59"/>
  <c r="AA56"/>
  <c r="Z56" i="10" s="1"/>
  <c r="Y57" i="2"/>
  <c r="X57" i="10" s="1"/>
  <c r="Z57" i="2"/>
  <c r="Y57" i="10" s="1"/>
  <c r="BR59" i="2"/>
  <c r="BU58"/>
  <c r="BT58"/>
  <c r="S56" i="10"/>
  <c r="BJ59" i="2"/>
  <c r="BK59" s="1"/>
  <c r="BM58"/>
  <c r="BL58"/>
  <c r="B57" i="10"/>
  <c r="AT60" i="2"/>
  <c r="AV60" s="1"/>
  <c r="AW60" s="1"/>
  <c r="W57"/>
  <c r="V57"/>
  <c r="T57"/>
  <c r="C58"/>
  <c r="AB58" s="1"/>
  <c r="AS61"/>
  <c r="AU61" s="1"/>
  <c r="AO60" l="1"/>
  <c r="AN60"/>
  <c r="AA57"/>
  <c r="Z57" i="10" s="1"/>
  <c r="Y58" i="2"/>
  <c r="X58" i="10" s="1"/>
  <c r="Z58" i="2"/>
  <c r="Y58" i="10" s="1"/>
  <c r="BR60" i="2"/>
  <c r="BU59"/>
  <c r="BT59"/>
  <c r="S57" i="10"/>
  <c r="U57"/>
  <c r="V57"/>
  <c r="BJ60" i="2"/>
  <c r="BK60" s="1"/>
  <c r="BM59"/>
  <c r="BL59"/>
  <c r="B58" i="10"/>
  <c r="AT61" i="2"/>
  <c r="AV61" s="1"/>
  <c r="AW61" s="1"/>
  <c r="W58"/>
  <c r="V58"/>
  <c r="X57"/>
  <c r="W57" i="10" s="1"/>
  <c r="T58" i="2"/>
  <c r="C59"/>
  <c r="AB59" s="1"/>
  <c r="AS62"/>
  <c r="AU62" s="1"/>
  <c r="AO61" l="1"/>
  <c r="AN61"/>
  <c r="Y59"/>
  <c r="X59" i="10" s="1"/>
  <c r="AA58" i="2"/>
  <c r="Z58" i="10" s="1"/>
  <c r="BU60" i="2"/>
  <c r="BR61"/>
  <c r="BT60"/>
  <c r="Z59"/>
  <c r="S58" i="10"/>
  <c r="V58"/>
  <c r="U58"/>
  <c r="AA58"/>
  <c r="BJ61" i="2"/>
  <c r="BK61" s="1"/>
  <c r="BM60"/>
  <c r="BL60"/>
  <c r="B59" i="10"/>
  <c r="AT62" i="2"/>
  <c r="AV62" s="1"/>
  <c r="AW62" s="1"/>
  <c r="W59"/>
  <c r="V59"/>
  <c r="X58"/>
  <c r="W58" i="10" s="1"/>
  <c r="T59" i="2"/>
  <c r="C60"/>
  <c r="AS63"/>
  <c r="AU63" s="1"/>
  <c r="AB60" l="1"/>
  <c r="AO62"/>
  <c r="AN62"/>
  <c r="AA59"/>
  <c r="Z59" i="10" s="1"/>
  <c r="Y59"/>
  <c r="Y60" i="2"/>
  <c r="X60" i="10" s="1"/>
  <c r="Z60" i="2"/>
  <c r="Y60" i="10" s="1"/>
  <c r="BU61" i="2"/>
  <c r="BR62"/>
  <c r="BT61"/>
  <c r="V59" i="10"/>
  <c r="AA59"/>
  <c r="S59"/>
  <c r="U59"/>
  <c r="BJ62" i="2"/>
  <c r="BK62" s="1"/>
  <c r="BM61"/>
  <c r="BL61"/>
  <c r="B60" i="10"/>
  <c r="AT63" i="2"/>
  <c r="W60"/>
  <c r="V60"/>
  <c r="X59"/>
  <c r="W59" i="10" s="1"/>
  <c r="T60" i="2"/>
  <c r="C61"/>
  <c r="AS64"/>
  <c r="AU64" s="1"/>
  <c r="AB61" l="1"/>
  <c r="Y61"/>
  <c r="X61" i="10" s="1"/>
  <c r="AA60" i="2"/>
  <c r="Z60" i="10" s="1"/>
  <c r="Z61" i="2"/>
  <c r="Y61" i="10" s="1"/>
  <c r="U60"/>
  <c r="S60"/>
  <c r="AA60"/>
  <c r="V60"/>
  <c r="BM62" i="2"/>
  <c r="BL62"/>
  <c r="B61" i="10"/>
  <c r="AV63" i="2"/>
  <c r="AW63" s="1"/>
  <c r="AT64"/>
  <c r="AV64" s="1"/>
  <c r="AW64" s="1"/>
  <c r="W61"/>
  <c r="V61"/>
  <c r="T61"/>
  <c r="X60"/>
  <c r="W60" i="10" s="1"/>
  <c r="AS65" i="2"/>
  <c r="AU65" s="1"/>
  <c r="AO63" l="1"/>
  <c r="AN63"/>
  <c r="AO64"/>
  <c r="AN64"/>
  <c r="AA61"/>
  <c r="Z61" i="10" s="1"/>
  <c r="BR64" i="2"/>
  <c r="BU63"/>
  <c r="BT63"/>
  <c r="BR63"/>
  <c r="BU62"/>
  <c r="BT62"/>
  <c r="S61" i="10"/>
  <c r="U61"/>
  <c r="V61"/>
  <c r="AA61"/>
  <c r="BJ63" i="2"/>
  <c r="BJ64"/>
  <c r="C62"/>
  <c r="AT65"/>
  <c r="AV65" s="1"/>
  <c r="AW65" s="1"/>
  <c r="X61"/>
  <c r="W61" i="10" s="1"/>
  <c r="C63" i="2"/>
  <c r="AS66"/>
  <c r="AU66" s="1"/>
  <c r="AO65" l="1"/>
  <c r="AN65"/>
  <c r="Y62"/>
  <c r="X62" i="10" s="1"/>
  <c r="Z62" i="2"/>
  <c r="Y62" i="10" s="1"/>
  <c r="BU64" i="2"/>
  <c r="BR65"/>
  <c r="BT64"/>
  <c r="BS63"/>
  <c r="BJ65"/>
  <c r="B62" i="10"/>
  <c r="B63"/>
  <c r="T62" i="2"/>
  <c r="W62"/>
  <c r="V62"/>
  <c r="AT66"/>
  <c r="AS67"/>
  <c r="AU67" s="1"/>
  <c r="C64"/>
  <c r="AA62" l="1"/>
  <c r="Z62" i="10" s="1"/>
  <c r="S62"/>
  <c r="U62"/>
  <c r="V62"/>
  <c r="B64"/>
  <c r="X62" i="2"/>
  <c r="W62" i="10" s="1"/>
  <c r="AV66" i="2"/>
  <c r="AW66" s="1"/>
  <c r="AT67"/>
  <c r="AS68"/>
  <c r="AU68" s="1"/>
  <c r="AO66" l="1"/>
  <c r="AN66"/>
  <c r="BU65"/>
  <c r="BR66"/>
  <c r="BT65"/>
  <c r="C65"/>
  <c r="BJ66"/>
  <c r="BK66" s="1"/>
  <c r="AV67"/>
  <c r="AW67" s="1"/>
  <c r="AT68"/>
  <c r="AV68" s="1"/>
  <c r="AW68" s="1"/>
  <c r="AS69"/>
  <c r="AU69" s="1"/>
  <c r="AB65" l="1"/>
  <c r="AO68"/>
  <c r="AN68"/>
  <c r="AO67"/>
  <c r="AN67"/>
  <c r="V65"/>
  <c r="U65" i="10" s="1"/>
  <c r="T65" i="2"/>
  <c r="S65" i="10" s="1"/>
  <c r="B65"/>
  <c r="Z65" i="2"/>
  <c r="Y65" i="10" s="1"/>
  <c r="W65" i="2"/>
  <c r="V65" i="10" s="1"/>
  <c r="BR68" i="2"/>
  <c r="BU67"/>
  <c r="BT67"/>
  <c r="BR67"/>
  <c r="BU66"/>
  <c r="BT66"/>
  <c r="Y65"/>
  <c r="BJ67"/>
  <c r="BK67" s="1"/>
  <c r="BJ68"/>
  <c r="BK68" s="1"/>
  <c r="BM66"/>
  <c r="BL66"/>
  <c r="C66"/>
  <c r="C67"/>
  <c r="AT69"/>
  <c r="AS70"/>
  <c r="AU70" s="1"/>
  <c r="AB67" l="1"/>
  <c r="AB66"/>
  <c r="Y67"/>
  <c r="X67" i="10" s="1"/>
  <c r="AA65" i="2"/>
  <c r="Z65" i="10" s="1"/>
  <c r="X65"/>
  <c r="X65" i="2"/>
  <c r="W65" i="10" s="1"/>
  <c r="Y66" i="2"/>
  <c r="X66" i="10" s="1"/>
  <c r="Z66" i="2"/>
  <c r="Y66" i="10" s="1"/>
  <c r="Z67" i="2"/>
  <c r="Y67" i="10" s="1"/>
  <c r="AA65"/>
  <c r="BM67" i="2"/>
  <c r="BL67"/>
  <c r="BM68"/>
  <c r="BL68"/>
  <c r="B67" i="10"/>
  <c r="V66" i="2"/>
  <c r="B66" i="10"/>
  <c r="W66" i="2"/>
  <c r="T66"/>
  <c r="AV69"/>
  <c r="AW69" s="1"/>
  <c r="AT70"/>
  <c r="AS71"/>
  <c r="AU71" s="1"/>
  <c r="W67"/>
  <c r="V67"/>
  <c r="T67"/>
  <c r="AT71" l="1"/>
  <c r="AO69"/>
  <c r="AN69"/>
  <c r="AV70"/>
  <c r="AW70" s="1"/>
  <c r="AA67"/>
  <c r="Z67" i="10" s="1"/>
  <c r="AA66" i="2"/>
  <c r="Z66" i="10" s="1"/>
  <c r="BU68" i="2"/>
  <c r="BR69"/>
  <c r="BT68"/>
  <c r="C68"/>
  <c r="V68" s="1"/>
  <c r="S67" i="10"/>
  <c r="V67"/>
  <c r="V66"/>
  <c r="U66"/>
  <c r="S66"/>
  <c r="U67"/>
  <c r="AA66"/>
  <c r="AA67"/>
  <c r="BJ69" i="2"/>
  <c r="BK69" s="1"/>
  <c r="X66"/>
  <c r="W66" i="10" s="1"/>
  <c r="AS72" i="2"/>
  <c r="AU72" s="1"/>
  <c r="X67"/>
  <c r="W67" i="10" s="1"/>
  <c r="AO70" i="2" l="1"/>
  <c r="AN70"/>
  <c r="AB68"/>
  <c r="Z68"/>
  <c r="Y68" i="10" s="1"/>
  <c r="BU69" i="2"/>
  <c r="BT69"/>
  <c r="BR70"/>
  <c r="BJ70"/>
  <c r="BK70" s="1"/>
  <c r="C69"/>
  <c r="T69" s="1"/>
  <c r="AV71"/>
  <c r="AW71" s="1"/>
  <c r="W68"/>
  <c r="V68" i="10" s="1"/>
  <c r="T68" i="2"/>
  <c r="S68" i="10" s="1"/>
  <c r="S68" i="2"/>
  <c r="R68" i="10" s="1"/>
  <c r="B68"/>
  <c r="Y68" i="2"/>
  <c r="AV24"/>
  <c r="AW24" s="1"/>
  <c r="U68" i="10"/>
  <c r="AV27" i="2"/>
  <c r="AW27" s="1"/>
  <c r="BM69"/>
  <c r="BL69"/>
  <c r="B69" i="10"/>
  <c r="AT72" i="2"/>
  <c r="AS73"/>
  <c r="AU73" s="1"/>
  <c r="AT73" l="1"/>
  <c r="AO71"/>
  <c r="AN71"/>
  <c r="W69"/>
  <c r="AO27"/>
  <c r="AN27"/>
  <c r="AO24"/>
  <c r="AN24"/>
  <c r="V69"/>
  <c r="U69" i="10" s="1"/>
  <c r="AB69" i="2"/>
  <c r="BT70"/>
  <c r="BL70"/>
  <c r="BM70"/>
  <c r="X68"/>
  <c r="W68" i="10" s="1"/>
  <c r="Y69" i="2"/>
  <c r="X69" i="10" s="1"/>
  <c r="Z69" i="2"/>
  <c r="Y69" i="10" s="1"/>
  <c r="S69" i="2"/>
  <c r="U69" s="1"/>
  <c r="C70"/>
  <c r="BR71"/>
  <c r="BU70"/>
  <c r="AV72"/>
  <c r="AW72" s="1"/>
  <c r="BJ71"/>
  <c r="BK71" s="1"/>
  <c r="AA68"/>
  <c r="Z68" i="10" s="1"/>
  <c r="X68"/>
  <c r="U68" i="2"/>
  <c r="T68" i="10" s="1"/>
  <c r="BR27" i="2"/>
  <c r="BU26"/>
  <c r="BT26"/>
  <c r="BR24"/>
  <c r="BU23"/>
  <c r="BT23"/>
  <c r="BJ24"/>
  <c r="BK24" s="1"/>
  <c r="BG11"/>
  <c r="C10"/>
  <c r="AX11"/>
  <c r="BJ11"/>
  <c r="BB11"/>
  <c r="BB12" s="1"/>
  <c r="C23"/>
  <c r="S69" i="10"/>
  <c r="V69"/>
  <c r="BJ27" i="2"/>
  <c r="C26"/>
  <c r="AV73"/>
  <c r="AW73" s="1"/>
  <c r="AS74"/>
  <c r="AU74" s="1"/>
  <c r="AB23" l="1"/>
  <c r="R69" i="10"/>
  <c r="T69" s="1"/>
  <c r="BM71" i="2"/>
  <c r="AO73"/>
  <c r="AN73"/>
  <c r="AO72"/>
  <c r="AN72"/>
  <c r="X69"/>
  <c r="W69" i="10" s="1"/>
  <c r="W70" i="2"/>
  <c r="V70" i="10" s="1"/>
  <c r="AB70" i="2"/>
  <c r="Z70"/>
  <c r="Y70" i="10" s="1"/>
  <c r="V70" i="2"/>
  <c r="U70" i="10" s="1"/>
  <c r="B70"/>
  <c r="T70" i="2"/>
  <c r="S70" i="10" s="1"/>
  <c r="S70" i="2"/>
  <c r="R70" i="10" s="1"/>
  <c r="Y70" i="2"/>
  <c r="X70" i="10" s="1"/>
  <c r="AA69" i="2"/>
  <c r="Z69" i="10" s="1"/>
  <c r="BL71" i="2"/>
  <c r="BR72"/>
  <c r="BT71"/>
  <c r="BJ72"/>
  <c r="BK72" s="1"/>
  <c r="C71"/>
  <c r="BU71"/>
  <c r="Z23"/>
  <c r="Y23" i="10" s="1"/>
  <c r="Y26" i="2"/>
  <c r="X26" i="10" s="1"/>
  <c r="BM24" i="2"/>
  <c r="BL24"/>
  <c r="BU72"/>
  <c r="BR73"/>
  <c r="BT72"/>
  <c r="BI10"/>
  <c r="BI11" s="1"/>
  <c r="Y10"/>
  <c r="Z10"/>
  <c r="Z26"/>
  <c r="Y26" i="10" s="1"/>
  <c r="Y23" i="2"/>
  <c r="BD12"/>
  <c r="BB13"/>
  <c r="BC12"/>
  <c r="BD11"/>
  <c r="BC11"/>
  <c r="I10" s="1"/>
  <c r="AY11"/>
  <c r="E10" s="1"/>
  <c r="D10" i="10" s="1"/>
  <c r="B23"/>
  <c r="T23" i="2"/>
  <c r="S23" i="10" s="1"/>
  <c r="AZ11" i="2"/>
  <c r="F10" s="1"/>
  <c r="AX12"/>
  <c r="AY12" s="1"/>
  <c r="BK11"/>
  <c r="AB10" s="1"/>
  <c r="AB13" s="1"/>
  <c r="BM11"/>
  <c r="BL11"/>
  <c r="S10"/>
  <c r="S11" s="1"/>
  <c r="T10"/>
  <c r="B10" i="10"/>
  <c r="A10" i="2"/>
  <c r="B10" s="1"/>
  <c r="D10"/>
  <c r="H10"/>
  <c r="J10"/>
  <c r="V10"/>
  <c r="W10"/>
  <c r="AA69" i="10"/>
  <c r="AA68"/>
  <c r="T26" i="2"/>
  <c r="B26" i="10"/>
  <c r="V26" i="2"/>
  <c r="W26"/>
  <c r="BJ73"/>
  <c r="BK73" s="1"/>
  <c r="AT74"/>
  <c r="C72"/>
  <c r="X70"/>
  <c r="W70" i="10" s="1"/>
  <c r="AS75" i="2"/>
  <c r="AU75" s="1"/>
  <c r="U11" l="1"/>
  <c r="R11" i="10"/>
  <c r="AB72" i="2"/>
  <c r="B71" i="10"/>
  <c r="AB71" i="2"/>
  <c r="AA71" i="10" s="1"/>
  <c r="BM72" i="2"/>
  <c r="AA70"/>
  <c r="Z70" i="10" s="1"/>
  <c r="U70" i="2"/>
  <c r="T70" i="10" s="1"/>
  <c r="BL72" i="2"/>
  <c r="X10" i="10"/>
  <c r="Y10"/>
  <c r="AA23" i="2"/>
  <c r="X23" i="10"/>
  <c r="AA26" i="2"/>
  <c r="Z26" i="10" s="1"/>
  <c r="S12" i="2"/>
  <c r="T12"/>
  <c r="S12" i="10" s="1"/>
  <c r="Y12" i="2"/>
  <c r="Y13" s="1"/>
  <c r="Z35"/>
  <c r="Y35" i="10" s="1"/>
  <c r="Z12" i="2"/>
  <c r="Y12" i="10" s="1"/>
  <c r="Y35" i="2"/>
  <c r="R10" i="10"/>
  <c r="S10"/>
  <c r="Z71" i="2"/>
  <c r="Y71" i="10" s="1"/>
  <c r="Y71" i="2"/>
  <c r="X71" i="10" s="1"/>
  <c r="BH10" i="2"/>
  <c r="BE10" s="1"/>
  <c r="AA10"/>
  <c r="Z10" i="10" s="1"/>
  <c r="Y72" i="2"/>
  <c r="X72" i="10" s="1"/>
  <c r="Z72" i="2"/>
  <c r="Y72" i="10" s="1"/>
  <c r="BB14" i="2"/>
  <c r="BD13"/>
  <c r="BC13"/>
  <c r="M10"/>
  <c r="L10" i="10" s="1"/>
  <c r="H10"/>
  <c r="AA11"/>
  <c r="Q10" i="2"/>
  <c r="P10" i="10" s="1"/>
  <c r="D11" i="2"/>
  <c r="C11" i="10" s="1"/>
  <c r="X10" i="2"/>
  <c r="W10" i="10" s="1"/>
  <c r="H11" i="2"/>
  <c r="G11" i="10" s="1"/>
  <c r="N10" i="2"/>
  <c r="M10" i="10" s="1"/>
  <c r="I11" i="2"/>
  <c r="W11"/>
  <c r="V11"/>
  <c r="G10"/>
  <c r="K10"/>
  <c r="J11"/>
  <c r="I11" i="10" s="1"/>
  <c r="U10" i="2"/>
  <c r="L10"/>
  <c r="K10" i="10" s="1"/>
  <c r="U10"/>
  <c r="E10"/>
  <c r="G10"/>
  <c r="AA10"/>
  <c r="AA13"/>
  <c r="AZ12" i="2"/>
  <c r="F11" s="1"/>
  <c r="AX13"/>
  <c r="E11"/>
  <c r="I10" i="10"/>
  <c r="C10"/>
  <c r="A10"/>
  <c r="A11" i="2"/>
  <c r="B11" s="1"/>
  <c r="V10" i="10"/>
  <c r="BI12" i="2"/>
  <c r="BI13" s="1"/>
  <c r="BI14" s="1"/>
  <c r="BI15" s="1"/>
  <c r="BI16" s="1"/>
  <c r="BI17" s="1"/>
  <c r="BI18" s="1"/>
  <c r="P9"/>
  <c r="X26"/>
  <c r="W26" i="10" s="1"/>
  <c r="U26"/>
  <c r="V29" i="2"/>
  <c r="V26" i="10"/>
  <c r="W29" i="2"/>
  <c r="S26" i="10"/>
  <c r="T29" i="2"/>
  <c r="T71" s="1"/>
  <c r="S71" i="10" s="1"/>
  <c r="AA72"/>
  <c r="BM73" i="2"/>
  <c r="BL73"/>
  <c r="AA70" i="10"/>
  <c r="B72"/>
  <c r="AV74" i="2"/>
  <c r="AT75"/>
  <c r="T72"/>
  <c r="S72"/>
  <c r="W72"/>
  <c r="V72"/>
  <c r="AS76"/>
  <c r="AU76" s="1"/>
  <c r="X13" i="10" l="1"/>
  <c r="Z13" i="2"/>
  <c r="Y13" i="10" s="1"/>
  <c r="T13" i="2"/>
  <c r="S13" i="10" s="1"/>
  <c r="Z23"/>
  <c r="T11"/>
  <c r="S13" i="2"/>
  <c r="S14" s="1"/>
  <c r="T10" i="10"/>
  <c r="R12"/>
  <c r="AA12" i="2"/>
  <c r="AA35"/>
  <c r="Z35" i="10" s="1"/>
  <c r="X35"/>
  <c r="Y14" i="2"/>
  <c r="X14" i="10" s="1"/>
  <c r="X12"/>
  <c r="U12" i="2"/>
  <c r="Z14"/>
  <c r="Y14" i="10" s="1"/>
  <c r="T14" i="2"/>
  <c r="S14" i="10" s="1"/>
  <c r="T35" i="2"/>
  <c r="S35" i="10" s="1"/>
  <c r="AA71" i="2"/>
  <c r="Z71" i="10" s="1"/>
  <c r="W12" i="2"/>
  <c r="V12"/>
  <c r="L11"/>
  <c r="K11" i="10" s="1"/>
  <c r="AA72" i="2"/>
  <c r="Z72" i="10" s="1"/>
  <c r="BB15" i="2"/>
  <c r="BC14"/>
  <c r="BD14"/>
  <c r="F10" i="10"/>
  <c r="AA12"/>
  <c r="H12" i="2"/>
  <c r="H13" s="1"/>
  <c r="G13" i="10" s="1"/>
  <c r="I12" i="2"/>
  <c r="H12" i="10" s="1"/>
  <c r="J12" i="2"/>
  <c r="I12" i="10" s="1"/>
  <c r="AA15"/>
  <c r="O10" i="2"/>
  <c r="AC10" s="1"/>
  <c r="BI19"/>
  <c r="H11" i="10"/>
  <c r="Q11" i="2"/>
  <c r="P11" i="10" s="1"/>
  <c r="V11"/>
  <c r="U11"/>
  <c r="BK18" i="2"/>
  <c r="X11"/>
  <c r="W11" i="10" s="1"/>
  <c r="J10"/>
  <c r="K11" i="2"/>
  <c r="G11"/>
  <c r="D11" i="10"/>
  <c r="M11" i="2"/>
  <c r="L11" i="10" s="1"/>
  <c r="A11"/>
  <c r="A12" i="2"/>
  <c r="B12" s="1"/>
  <c r="E11" i="10"/>
  <c r="N11" i="2"/>
  <c r="M11" i="10" s="1"/>
  <c r="O9"/>
  <c r="R9" i="2"/>
  <c r="AZ13"/>
  <c r="F12" s="1"/>
  <c r="D12"/>
  <c r="AY13"/>
  <c r="E12" s="1"/>
  <c r="AX14"/>
  <c r="V72" i="10"/>
  <c r="S29"/>
  <c r="V29"/>
  <c r="U72"/>
  <c r="S72"/>
  <c r="R72"/>
  <c r="AA29"/>
  <c r="U29"/>
  <c r="X29" i="2"/>
  <c r="W29" i="10" s="1"/>
  <c r="AW74" i="2"/>
  <c r="X72"/>
  <c r="W72" i="10" s="1"/>
  <c r="U72" i="2"/>
  <c r="AV75"/>
  <c r="AW75" s="1"/>
  <c r="AT76"/>
  <c r="AS77"/>
  <c r="AU77" s="1"/>
  <c r="V12" i="10" l="1"/>
  <c r="W13" i="2"/>
  <c r="V13" i="10" s="1"/>
  <c r="U12"/>
  <c r="V13" i="2"/>
  <c r="I13"/>
  <c r="H13" i="10" s="1"/>
  <c r="AA13" i="2"/>
  <c r="Z13" i="10" s="1"/>
  <c r="J13" i="2"/>
  <c r="I13" i="10" s="1"/>
  <c r="Z12"/>
  <c r="T12"/>
  <c r="K13" i="2"/>
  <c r="S15"/>
  <c r="R14" i="10"/>
  <c r="T72"/>
  <c r="R13"/>
  <c r="U13" i="2"/>
  <c r="AD9"/>
  <c r="Q9" i="10"/>
  <c r="AC9" s="1"/>
  <c r="AB17" i="2"/>
  <c r="AO74"/>
  <c r="AN74"/>
  <c r="AO75"/>
  <c r="AN75"/>
  <c r="Z18"/>
  <c r="Y18"/>
  <c r="Y19" s="1"/>
  <c r="Y64" s="1"/>
  <c r="T18"/>
  <c r="X12"/>
  <c r="W12" i="10" s="1"/>
  <c r="AA14" i="2"/>
  <c r="Z14" i="10" s="1"/>
  <c r="V14" i="2"/>
  <c r="U14"/>
  <c r="W14"/>
  <c r="V14" i="10" s="1"/>
  <c r="J11"/>
  <c r="BR75" i="2"/>
  <c r="BU74"/>
  <c r="BT74"/>
  <c r="BU73"/>
  <c r="BR74"/>
  <c r="BT73"/>
  <c r="BD15"/>
  <c r="J14" s="1"/>
  <c r="I14" i="10" s="1"/>
  <c r="BB16" i="2"/>
  <c r="BC15"/>
  <c r="I14" s="1"/>
  <c r="H14" i="10" s="1"/>
  <c r="H14" i="2"/>
  <c r="N10" i="10"/>
  <c r="Q12" i="2"/>
  <c r="P12" i="10" s="1"/>
  <c r="G12"/>
  <c r="K12" i="2"/>
  <c r="BK20"/>
  <c r="V23"/>
  <c r="BI20"/>
  <c r="W23"/>
  <c r="V23" i="10" s="1"/>
  <c r="AA23"/>
  <c r="J13"/>
  <c r="F11"/>
  <c r="AY14" i="2"/>
  <c r="E13" s="1"/>
  <c r="AX15"/>
  <c r="AZ14"/>
  <c r="F13" s="1"/>
  <c r="E13" i="10" s="1"/>
  <c r="BH11" i="2"/>
  <c r="BE11" s="1"/>
  <c r="P10" s="1"/>
  <c r="R10" s="1"/>
  <c r="O11"/>
  <c r="N11" i="10" s="1"/>
  <c r="A12"/>
  <c r="A13" i="2"/>
  <c r="B13" s="1"/>
  <c r="AB10" i="10"/>
  <c r="C12"/>
  <c r="L12" i="2"/>
  <c r="K12" i="10" s="1"/>
  <c r="G12" i="2"/>
  <c r="D13"/>
  <c r="D12" i="10"/>
  <c r="M12" i="2"/>
  <c r="L12" i="10" s="1"/>
  <c r="E12"/>
  <c r="N12" i="2"/>
  <c r="M12" i="10" s="1"/>
  <c r="BJ74" i="2"/>
  <c r="BK74" s="1"/>
  <c r="BJ75"/>
  <c r="BK75" s="1"/>
  <c r="C73"/>
  <c r="C74"/>
  <c r="AV76"/>
  <c r="AW76" s="1"/>
  <c r="AT77"/>
  <c r="AS78"/>
  <c r="AU78" s="1"/>
  <c r="Q13" l="1"/>
  <c r="P13" i="10" s="1"/>
  <c r="X13" i="2"/>
  <c r="W13" i="10" s="1"/>
  <c r="U13"/>
  <c r="AA17"/>
  <c r="Y43" i="2"/>
  <c r="Y18" i="10"/>
  <c r="T13"/>
  <c r="T14"/>
  <c r="U15" i="2"/>
  <c r="R15" i="10"/>
  <c r="S16" i="2"/>
  <c r="AD10"/>
  <c r="AD9" i="10"/>
  <c r="AO76" i="2"/>
  <c r="AN76"/>
  <c r="AB19"/>
  <c r="AA19" i="10" s="1"/>
  <c r="AB73" i="2"/>
  <c r="AB74"/>
  <c r="Z63"/>
  <c r="Y63" i="10" s="1"/>
  <c r="Y63" i="2"/>
  <c r="X64" i="10"/>
  <c r="S18"/>
  <c r="X19"/>
  <c r="Z19" i="2"/>
  <c r="Y19" i="10" s="1"/>
  <c r="T19" i="2"/>
  <c r="T64" s="1"/>
  <c r="S64" i="10" s="1"/>
  <c r="X18"/>
  <c r="AA18" i="2"/>
  <c r="Y74"/>
  <c r="X74" i="10" s="1"/>
  <c r="U14"/>
  <c r="X14" i="2"/>
  <c r="W14" i="10" s="1"/>
  <c r="S35" i="2"/>
  <c r="S36" s="1"/>
  <c r="AC11"/>
  <c r="BH12" s="1"/>
  <c r="BE12" s="1"/>
  <c r="P11" s="1"/>
  <c r="O11" i="10" s="1"/>
  <c r="Y73" i="2"/>
  <c r="X73" i="10" s="1"/>
  <c r="Z73" i="2"/>
  <c r="Y73" i="10" s="1"/>
  <c r="Z74" i="2"/>
  <c r="Y74" i="10" s="1"/>
  <c r="BR76" i="2"/>
  <c r="BU75"/>
  <c r="BT75"/>
  <c r="BD16"/>
  <c r="J15" s="1"/>
  <c r="I15" i="10" s="1"/>
  <c r="BB17" i="2"/>
  <c r="BC16"/>
  <c r="I15" s="1"/>
  <c r="H15" i="10" s="1"/>
  <c r="H15" i="2"/>
  <c r="G15" i="10" s="1"/>
  <c r="Q14" i="2"/>
  <c r="P14" i="10" s="1"/>
  <c r="G14"/>
  <c r="K14" i="2"/>
  <c r="AA56" i="10"/>
  <c r="W56" i="2"/>
  <c r="J12" i="10"/>
  <c r="BI21" i="2"/>
  <c r="U23" i="10"/>
  <c r="X23" i="2"/>
  <c r="W23" i="10" s="1"/>
  <c r="AZ15" i="2"/>
  <c r="F14" s="1"/>
  <c r="AY15"/>
  <c r="E14" s="1"/>
  <c r="D14"/>
  <c r="AX16"/>
  <c r="O10" i="10"/>
  <c r="Q10" s="1"/>
  <c r="AC10" s="1"/>
  <c r="A13"/>
  <c r="A14" i="2"/>
  <c r="B14" s="1"/>
  <c r="D13" i="10"/>
  <c r="M13" i="2"/>
  <c r="L13" i="10" s="1"/>
  <c r="F12"/>
  <c r="O12" i="2"/>
  <c r="C13" i="10"/>
  <c r="G13" i="2"/>
  <c r="L13"/>
  <c r="K13" i="10" s="1"/>
  <c r="N13" i="2"/>
  <c r="M13" i="10" s="1"/>
  <c r="BM75" i="2"/>
  <c r="BL75"/>
  <c r="BJ76"/>
  <c r="BK76" s="1"/>
  <c r="S73"/>
  <c r="W73"/>
  <c r="BM74"/>
  <c r="BL74"/>
  <c r="V73"/>
  <c r="T73"/>
  <c r="B74" i="10"/>
  <c r="B73"/>
  <c r="W74" i="2"/>
  <c r="T74"/>
  <c r="C75"/>
  <c r="AB75" s="1"/>
  <c r="AV77"/>
  <c r="AW77" s="1"/>
  <c r="AT78"/>
  <c r="AS79"/>
  <c r="AU79" s="1"/>
  <c r="T43" l="1"/>
  <c r="S43" i="10" s="1"/>
  <c r="Z43" i="2"/>
  <c r="Y43" i="10" s="1"/>
  <c r="Z18"/>
  <c r="X43"/>
  <c r="T15"/>
  <c r="S17" i="2"/>
  <c r="U16"/>
  <c r="R16" i="10"/>
  <c r="S37" i="2"/>
  <c r="U36"/>
  <c r="R36" i="10"/>
  <c r="AD10"/>
  <c r="AO77" i="2"/>
  <c r="AN77"/>
  <c r="T63"/>
  <c r="S63" i="10" s="1"/>
  <c r="X63"/>
  <c r="AA63" i="2"/>
  <c r="Z63" i="10" s="1"/>
  <c r="Z64" i="2"/>
  <c r="V56" i="10"/>
  <c r="AA19" i="2"/>
  <c r="Z19" i="10" s="1"/>
  <c r="S19"/>
  <c r="R11" i="2"/>
  <c r="AA74"/>
  <c r="Z74" i="10" s="1"/>
  <c r="Y75" i="2"/>
  <c r="X75" i="10" s="1"/>
  <c r="U35" i="2"/>
  <c r="R35" i="10"/>
  <c r="AB11"/>
  <c r="Q15" i="2"/>
  <c r="P15" i="10" s="1"/>
  <c r="AA73" i="2"/>
  <c r="Z73" i="10" s="1"/>
  <c r="BU76" i="2"/>
  <c r="BR77"/>
  <c r="BT76"/>
  <c r="Z75"/>
  <c r="Y75" i="10" s="1"/>
  <c r="K15" i="2"/>
  <c r="J14" i="10"/>
  <c r="BD17" i="2"/>
  <c r="J16" s="1"/>
  <c r="I16" i="10" s="1"/>
  <c r="BC17" i="2"/>
  <c r="I16" s="1"/>
  <c r="H16" i="10" s="1"/>
  <c r="H16" i="2"/>
  <c r="BB18"/>
  <c r="BI22"/>
  <c r="D14" i="10"/>
  <c r="M14" i="2"/>
  <c r="L14" i="10" s="1"/>
  <c r="C14"/>
  <c r="G14" i="2"/>
  <c r="L14"/>
  <c r="K14" i="10" s="1"/>
  <c r="AY16" i="2"/>
  <c r="E15" s="1"/>
  <c r="AZ16"/>
  <c r="F15" s="1"/>
  <c r="D15"/>
  <c r="AX17"/>
  <c r="E14" i="10"/>
  <c r="N14" i="2"/>
  <c r="M14" i="10" s="1"/>
  <c r="A14"/>
  <c r="A15" i="2"/>
  <c r="B15" s="1"/>
  <c r="N12" i="10"/>
  <c r="AC12" i="2"/>
  <c r="F13" i="10"/>
  <c r="O13" i="2"/>
  <c r="S74" i="10"/>
  <c r="V74"/>
  <c r="U73"/>
  <c r="S73"/>
  <c r="V73"/>
  <c r="AA73"/>
  <c r="R73"/>
  <c r="S74" i="2"/>
  <c r="U74" s="1"/>
  <c r="V74"/>
  <c r="X74" s="1"/>
  <c r="W74" i="10" s="1"/>
  <c r="X73" i="2"/>
  <c r="W73" i="10" s="1"/>
  <c r="BM76" i="2"/>
  <c r="BL76"/>
  <c r="AS80"/>
  <c r="AU80" s="1"/>
  <c r="BJ77"/>
  <c r="BK77" s="1"/>
  <c r="U73"/>
  <c r="T73" i="10" s="1"/>
  <c r="B75"/>
  <c r="S75" i="2"/>
  <c r="T75"/>
  <c r="C76"/>
  <c r="AV78"/>
  <c r="AW78" s="1"/>
  <c r="AT79"/>
  <c r="AA43" l="1"/>
  <c r="Z43" i="10" s="1"/>
  <c r="T36"/>
  <c r="J15"/>
  <c r="W15" i="2"/>
  <c r="V15" i="10" s="1"/>
  <c r="T16"/>
  <c r="R17"/>
  <c r="U17" i="2"/>
  <c r="S18"/>
  <c r="R37" i="10"/>
  <c r="U37" i="2"/>
  <c r="S38"/>
  <c r="T35" i="10"/>
  <c r="AD11" i="2"/>
  <c r="Q11" i="10"/>
  <c r="AC11" s="1"/>
  <c r="AO78" i="2"/>
  <c r="AN78"/>
  <c r="AB76"/>
  <c r="Y64" i="10"/>
  <c r="AA64" i="2"/>
  <c r="Z64" i="10" s="1"/>
  <c r="Y76" i="2"/>
  <c r="X76" i="10" s="1"/>
  <c r="AA75" i="2"/>
  <c r="Z75" i="10" s="1"/>
  <c r="Z76" i="2"/>
  <c r="BU77"/>
  <c r="BR78"/>
  <c r="BT77"/>
  <c r="G16" i="10"/>
  <c r="Q16" i="2"/>
  <c r="P16" i="10" s="1"/>
  <c r="K16" i="2"/>
  <c r="W16" s="1"/>
  <c r="BC18"/>
  <c r="I17" s="1"/>
  <c r="H17" i="10" s="1"/>
  <c r="BD18" i="2"/>
  <c r="J17" s="1"/>
  <c r="I17" i="10" s="1"/>
  <c r="BB19" i="2"/>
  <c r="H17"/>
  <c r="BE18"/>
  <c r="BI23"/>
  <c r="BI24" s="1"/>
  <c r="BH13"/>
  <c r="BE13" s="1"/>
  <c r="P12" s="1"/>
  <c r="G15"/>
  <c r="V15" s="1"/>
  <c r="C15" i="10"/>
  <c r="L15" i="2"/>
  <c r="K15" i="10" s="1"/>
  <c r="F14"/>
  <c r="O14" i="2"/>
  <c r="AZ17"/>
  <c r="F16" s="1"/>
  <c r="AY17"/>
  <c r="E16" s="1"/>
  <c r="D16"/>
  <c r="AX18"/>
  <c r="D15" i="10"/>
  <c r="M15" i="2"/>
  <c r="L15" i="10" s="1"/>
  <c r="N13"/>
  <c r="E15"/>
  <c r="N15" i="2"/>
  <c r="M15" i="10" s="1"/>
  <c r="A15"/>
  <c r="A16" i="2"/>
  <c r="B16" s="1"/>
  <c r="AB12" i="10"/>
  <c r="AC13" i="2"/>
  <c r="AB13" i="10" s="1"/>
  <c r="R75"/>
  <c r="S75"/>
  <c r="AA75"/>
  <c r="AA74"/>
  <c r="U74"/>
  <c r="R74"/>
  <c r="T74" s="1"/>
  <c r="BJ78" i="2"/>
  <c r="BK78" s="1"/>
  <c r="BM77"/>
  <c r="BL77"/>
  <c r="B76" i="10"/>
  <c r="C77" i="2"/>
  <c r="AS81"/>
  <c r="AU81" s="1"/>
  <c r="U75"/>
  <c r="T76"/>
  <c r="S76"/>
  <c r="W76"/>
  <c r="AV79"/>
  <c r="AW79" s="1"/>
  <c r="AT80"/>
  <c r="AV80" s="1"/>
  <c r="AW80" s="1"/>
  <c r="U15" i="10" l="1"/>
  <c r="X15" i="2"/>
  <c r="W15" i="10" s="1"/>
  <c r="T37"/>
  <c r="R38"/>
  <c r="S39" i="2"/>
  <c r="U38"/>
  <c r="T17" i="10"/>
  <c r="S19" i="2"/>
  <c r="R18" i="10"/>
  <c r="U18" i="2"/>
  <c r="T75" i="10"/>
  <c r="AD11"/>
  <c r="AO79" i="2"/>
  <c r="AN79"/>
  <c r="AO80"/>
  <c r="AN80"/>
  <c r="AB77"/>
  <c r="AA76"/>
  <c r="Y76" i="10"/>
  <c r="V16"/>
  <c r="Y77" i="2"/>
  <c r="X77" i="10" s="1"/>
  <c r="J16"/>
  <c r="Z77" i="2"/>
  <c r="Y77" i="10" s="1"/>
  <c r="BR79" i="2"/>
  <c r="BU78"/>
  <c r="BT78"/>
  <c r="BR80"/>
  <c r="BU79"/>
  <c r="BT79"/>
  <c r="BB20"/>
  <c r="BC19"/>
  <c r="I18" s="1"/>
  <c r="H18" i="10" s="1"/>
  <c r="BD19" i="2"/>
  <c r="J18" s="1"/>
  <c r="I18" i="10" s="1"/>
  <c r="H18" i="2"/>
  <c r="BE19"/>
  <c r="G17" i="10"/>
  <c r="Q17" i="2"/>
  <c r="P17" i="10" s="1"/>
  <c r="K17" i="2"/>
  <c r="W17" s="1"/>
  <c r="R12"/>
  <c r="BI25"/>
  <c r="AZ18"/>
  <c r="F17" s="1"/>
  <c r="AY18"/>
  <c r="E17" s="1"/>
  <c r="AX19"/>
  <c r="O12" i="10"/>
  <c r="D16"/>
  <c r="M16" i="2"/>
  <c r="L16" i="10" s="1"/>
  <c r="C16"/>
  <c r="L16" i="2"/>
  <c r="K16" i="10" s="1"/>
  <c r="G16" i="2"/>
  <c r="V16" s="1"/>
  <c r="D17"/>
  <c r="P17" s="1"/>
  <c r="N14" i="10"/>
  <c r="AC14" i="2"/>
  <c r="BH15" s="1"/>
  <c r="BE15" s="1"/>
  <c r="F15" i="10"/>
  <c r="O15" i="2"/>
  <c r="BH14"/>
  <c r="BE14" s="1"/>
  <c r="P13" s="1"/>
  <c r="R13" s="1"/>
  <c r="E16" i="10"/>
  <c r="N16" i="2"/>
  <c r="M16" i="10" s="1"/>
  <c r="A16"/>
  <c r="A17" i="2"/>
  <c r="B17" s="1"/>
  <c r="R76" i="10"/>
  <c r="V76"/>
  <c r="S76"/>
  <c r="BJ80" i="2"/>
  <c r="BK80" s="1"/>
  <c r="BM78"/>
  <c r="BL78"/>
  <c r="AS82"/>
  <c r="AU82" s="1"/>
  <c r="BJ79"/>
  <c r="BK79" s="1"/>
  <c r="V77"/>
  <c r="B77" i="10"/>
  <c r="W77" i="2"/>
  <c r="T77"/>
  <c r="S77"/>
  <c r="AT81"/>
  <c r="U76"/>
  <c r="C79"/>
  <c r="AB79" s="1"/>
  <c r="C78"/>
  <c r="AE8"/>
  <c r="AB78" l="1"/>
  <c r="AA78" i="10" s="1"/>
  <c r="Z76"/>
  <c r="T76"/>
  <c r="T18"/>
  <c r="S20" i="2"/>
  <c r="R19" i="10"/>
  <c r="U19" i="2"/>
  <c r="R39" i="10"/>
  <c r="S40" i="2"/>
  <c r="U39"/>
  <c r="T38" i="10"/>
  <c r="AD13" i="2"/>
  <c r="Q12" i="10"/>
  <c r="AC12" s="1"/>
  <c r="AD12" i="2"/>
  <c r="V17" i="10"/>
  <c r="W18" i="2"/>
  <c r="V18" i="10" s="1"/>
  <c r="P14" i="2"/>
  <c r="O14" i="10" s="1"/>
  <c r="AE9" i="2"/>
  <c r="AE10"/>
  <c r="U16" i="10"/>
  <c r="X16" i="2"/>
  <c r="W16" i="10" s="1"/>
  <c r="W35" i="2"/>
  <c r="AA77"/>
  <c r="Z77" i="10" s="1"/>
  <c r="Y79" i="2"/>
  <c r="X79" i="10" s="1"/>
  <c r="B79"/>
  <c r="Y78" i="2"/>
  <c r="X78" i="10" s="1"/>
  <c r="B78"/>
  <c r="Z78" i="2"/>
  <c r="Y78" i="10" s="1"/>
  <c r="BD20" i="2"/>
  <c r="J19" s="1"/>
  <c r="I19" i="10" s="1"/>
  <c r="BB21" i="2"/>
  <c r="BC20"/>
  <c r="I19" s="1"/>
  <c r="H19" i="10" s="1"/>
  <c r="H19" i="2"/>
  <c r="BE20"/>
  <c r="O13" i="10"/>
  <c r="Q13" s="1"/>
  <c r="AC13" s="1"/>
  <c r="AD13" s="1"/>
  <c r="BK19" i="2"/>
  <c r="Q18"/>
  <c r="P18" i="10" s="1"/>
  <c r="K18" i="2"/>
  <c r="G18" i="10"/>
  <c r="J17"/>
  <c r="U77" i="2"/>
  <c r="BI26"/>
  <c r="BI27" s="1"/>
  <c r="BI28" s="1"/>
  <c r="BI29" s="1"/>
  <c r="BI30" s="1"/>
  <c r="BI31" s="1"/>
  <c r="BI32" s="1"/>
  <c r="AE11"/>
  <c r="AZ19"/>
  <c r="F18" s="1"/>
  <c r="AY19"/>
  <c r="E18" s="1"/>
  <c r="AX20"/>
  <c r="D18"/>
  <c r="E17" i="10"/>
  <c r="N17" i="2"/>
  <c r="M17" i="10" s="1"/>
  <c r="AC15" i="2"/>
  <c r="BH16" s="1"/>
  <c r="BE16" s="1"/>
  <c r="P15" s="1"/>
  <c r="N15" i="10"/>
  <c r="AB14"/>
  <c r="F16"/>
  <c r="O16" i="2"/>
  <c r="M17"/>
  <c r="L17" i="10" s="1"/>
  <c r="D17"/>
  <c r="C17"/>
  <c r="G17" i="2"/>
  <c r="V17" s="1"/>
  <c r="L17"/>
  <c r="K17" i="10" s="1"/>
  <c r="A17"/>
  <c r="A18" i="2"/>
  <c r="B18" s="1"/>
  <c r="S77" i="10"/>
  <c r="AA77"/>
  <c r="R77"/>
  <c r="V77"/>
  <c r="U77"/>
  <c r="AV82" i="2"/>
  <c r="AW82" s="1"/>
  <c r="AS83"/>
  <c r="AU83" s="1"/>
  <c r="BM79"/>
  <c r="BL79"/>
  <c r="AA79" i="10"/>
  <c r="BM80" i="2"/>
  <c r="BL80"/>
  <c r="X77"/>
  <c r="W77" i="10" s="1"/>
  <c r="AV81" i="2"/>
  <c r="AW81" s="1"/>
  <c r="V78"/>
  <c r="U78" i="10" s="1"/>
  <c r="T78" i="2"/>
  <c r="S78" i="10" s="1"/>
  <c r="S78" i="2"/>
  <c r="R78" i="10" s="1"/>
  <c r="W78" i="2"/>
  <c r="V78" i="10" s="1"/>
  <c r="T79" i="2"/>
  <c r="S79" i="10" s="1"/>
  <c r="V35" l="1"/>
  <c r="T39"/>
  <c r="S41" i="2"/>
  <c r="R40" i="10"/>
  <c r="U40" i="2"/>
  <c r="R20" i="10"/>
  <c r="U20" i="2"/>
  <c r="S21"/>
  <c r="T19" i="10"/>
  <c r="T77"/>
  <c r="AD12"/>
  <c r="AO82" i="2"/>
  <c r="AN82"/>
  <c r="AB18"/>
  <c r="AO81"/>
  <c r="AN81"/>
  <c r="W19"/>
  <c r="V19" i="10" s="1"/>
  <c r="V35" i="2"/>
  <c r="V18"/>
  <c r="V19" s="1"/>
  <c r="R14"/>
  <c r="BT80"/>
  <c r="AA78"/>
  <c r="Z78" i="10" s="1"/>
  <c r="U17"/>
  <c r="X17" i="2"/>
  <c r="W17" i="10" s="1"/>
  <c r="S79" i="2"/>
  <c r="R79" i="10" s="1"/>
  <c r="Z79" i="2"/>
  <c r="BU81"/>
  <c r="BR82"/>
  <c r="BT81"/>
  <c r="BU80"/>
  <c r="BR81"/>
  <c r="J18" i="10"/>
  <c r="BD21" i="2"/>
  <c r="J20" s="1"/>
  <c r="I20" i="10" s="1"/>
  <c r="BC21" i="2"/>
  <c r="I20" s="1"/>
  <c r="H20" i="10" s="1"/>
  <c r="BB22" i="2"/>
  <c r="H20"/>
  <c r="BE21"/>
  <c r="G19" i="10"/>
  <c r="Q19" i="2"/>
  <c r="P19" i="10" s="1"/>
  <c r="K19" i="2"/>
  <c r="AE12"/>
  <c r="AE13" s="1"/>
  <c r="C80"/>
  <c r="BI33"/>
  <c r="AX21"/>
  <c r="D19"/>
  <c r="AZ20"/>
  <c r="F19" s="1"/>
  <c r="AY20"/>
  <c r="E19" s="1"/>
  <c r="C18" i="10"/>
  <c r="G18" i="2"/>
  <c r="L18"/>
  <c r="K18" i="10" s="1"/>
  <c r="E18"/>
  <c r="N18" i="2"/>
  <c r="M18" i="10" s="1"/>
  <c r="D18"/>
  <c r="M18" i="2"/>
  <c r="L18" i="10" s="1"/>
  <c r="O15"/>
  <c r="R15" i="2"/>
  <c r="N16" i="10"/>
  <c r="AC16" i="2"/>
  <c r="BH17" s="1"/>
  <c r="BE17" s="1"/>
  <c r="P16" s="1"/>
  <c r="P18" s="1"/>
  <c r="O18" i="10" s="1"/>
  <c r="AB15"/>
  <c r="F17"/>
  <c r="O17" i="2"/>
  <c r="A18" i="10"/>
  <c r="A19" i="2"/>
  <c r="B19" s="1"/>
  <c r="C81"/>
  <c r="BJ82"/>
  <c r="BK82" s="1"/>
  <c r="AS84"/>
  <c r="AU84" s="1"/>
  <c r="AV83"/>
  <c r="AW83" s="1"/>
  <c r="BJ81"/>
  <c r="BK81" s="1"/>
  <c r="U78"/>
  <c r="T78" i="10" s="1"/>
  <c r="X78" i="2"/>
  <c r="W78" i="10" s="1"/>
  <c r="W43" i="2" l="1"/>
  <c r="V43" i="10" s="1"/>
  <c r="X35" i="2"/>
  <c r="W35" i="10" s="1"/>
  <c r="V43" i="2"/>
  <c r="AA18" i="10"/>
  <c r="T20"/>
  <c r="R21"/>
  <c r="S22" i="2"/>
  <c r="U21"/>
  <c r="T40" i="10"/>
  <c r="R41"/>
  <c r="S42" i="2"/>
  <c r="U41"/>
  <c r="AD15"/>
  <c r="Q15" i="10"/>
  <c r="AC15" s="1"/>
  <c r="AD15" s="1"/>
  <c r="AD14" i="2"/>
  <c r="Q14" i="10"/>
  <c r="AC14" s="1"/>
  <c r="AO83" i="2"/>
  <c r="AN83"/>
  <c r="AB81"/>
  <c r="S80"/>
  <c r="R80" i="10" s="1"/>
  <c r="AB80" i="2"/>
  <c r="AA80" i="10" s="1"/>
  <c r="U79" i="2"/>
  <c r="T79" i="10" s="1"/>
  <c r="U35"/>
  <c r="X19" i="2"/>
  <c r="W19" i="10" s="1"/>
  <c r="U19"/>
  <c r="T80" i="2"/>
  <c r="S80" i="10" s="1"/>
  <c r="U18"/>
  <c r="X18" i="2"/>
  <c r="W18" i="10" s="1"/>
  <c r="AA79" i="2"/>
  <c r="Y79" i="10"/>
  <c r="AE14" i="2"/>
  <c r="Y81"/>
  <c r="X81" i="10" s="1"/>
  <c r="B81"/>
  <c r="Y80" i="2"/>
  <c r="X80" i="10" s="1"/>
  <c r="B80"/>
  <c r="Z80" i="2"/>
  <c r="Y80" i="10" s="1"/>
  <c r="Z81" i="2"/>
  <c r="BR83"/>
  <c r="BU82"/>
  <c r="BT82"/>
  <c r="Q20"/>
  <c r="P20" i="10" s="1"/>
  <c r="G20"/>
  <c r="K20" i="2"/>
  <c r="J19" i="10"/>
  <c r="BB23" i="2"/>
  <c r="H21"/>
  <c r="BD22"/>
  <c r="J21" s="1"/>
  <c r="I21" i="10" s="1"/>
  <c r="BC22" i="2"/>
  <c r="I21" s="1"/>
  <c r="H21" i="10" s="1"/>
  <c r="BE22" i="2"/>
  <c r="R18"/>
  <c r="BI34"/>
  <c r="BI35" s="1"/>
  <c r="AZ21"/>
  <c r="F20" s="1"/>
  <c r="AY21"/>
  <c r="E20" s="1"/>
  <c r="D20"/>
  <c r="AX22"/>
  <c r="N17" i="10"/>
  <c r="F18"/>
  <c r="O18" i="2"/>
  <c r="C19" i="10"/>
  <c r="G19" i="2"/>
  <c r="L19"/>
  <c r="K19" i="10" s="1"/>
  <c r="E19"/>
  <c r="N19" i="2"/>
  <c r="M19" i="10" s="1"/>
  <c r="D19"/>
  <c r="M19" i="2"/>
  <c r="L19" i="10" s="1"/>
  <c r="AC17" i="2"/>
  <c r="AB17" i="10" s="1"/>
  <c r="O16"/>
  <c r="R16" i="2"/>
  <c r="AE15"/>
  <c r="AB16" i="10"/>
  <c r="A19"/>
  <c r="A20" i="2"/>
  <c r="B20" s="1"/>
  <c r="AA81" i="10"/>
  <c r="T81" i="2"/>
  <c r="S81" i="10" s="1"/>
  <c r="W81" i="2"/>
  <c r="V81" i="10" s="1"/>
  <c r="S81" i="2"/>
  <c r="R81" i="10" s="1"/>
  <c r="V81" i="2"/>
  <c r="U81" i="10" s="1"/>
  <c r="AV84" i="2"/>
  <c r="AW84" s="1"/>
  <c r="AS85"/>
  <c r="AU85" s="1"/>
  <c r="C82"/>
  <c r="BJ83"/>
  <c r="BK83" s="1"/>
  <c r="BM81"/>
  <c r="BL81"/>
  <c r="BM82"/>
  <c r="BL82"/>
  <c r="U43" i="10" l="1"/>
  <c r="X43" i="2"/>
  <c r="W43" i="10" s="1"/>
  <c r="T41"/>
  <c r="Z79"/>
  <c r="T21"/>
  <c r="R22"/>
  <c r="U22" i="2"/>
  <c r="S23"/>
  <c r="U80"/>
  <c r="T80" i="10" s="1"/>
  <c r="U42" i="2"/>
  <c r="R42" i="10"/>
  <c r="Q18"/>
  <c r="Q16"/>
  <c r="AC16" s="1"/>
  <c r="AD16" s="1"/>
  <c r="AD16" i="2"/>
  <c r="AE16" s="1"/>
  <c r="AD14" i="10"/>
  <c r="AO84" i="2"/>
  <c r="AN84"/>
  <c r="AB82"/>
  <c r="AA82" i="10" s="1"/>
  <c r="AA81" i="2"/>
  <c r="Y81" i="10"/>
  <c r="AA80" i="2"/>
  <c r="Z80" i="10" s="1"/>
  <c r="Y82" i="2"/>
  <c r="X82" i="10" s="1"/>
  <c r="B82"/>
  <c r="Z82" i="2"/>
  <c r="Y82" i="10" s="1"/>
  <c r="BR84" i="2"/>
  <c r="BT83"/>
  <c r="BU83"/>
  <c r="U81"/>
  <c r="T81" i="10" s="1"/>
  <c r="X81" i="2"/>
  <c r="W81" i="10" s="1"/>
  <c r="BC23" i="2"/>
  <c r="I22" s="1"/>
  <c r="H22" i="10" s="1"/>
  <c r="BD23" i="2"/>
  <c r="J22" s="1"/>
  <c r="I22" i="10" s="1"/>
  <c r="H22" i="2"/>
  <c r="BB24"/>
  <c r="BE23"/>
  <c r="J20" i="10"/>
  <c r="Q21" i="2"/>
  <c r="P21" i="10" s="1"/>
  <c r="G21"/>
  <c r="K21" i="2"/>
  <c r="P20"/>
  <c r="O20" i="10" s="1"/>
  <c r="BI36" i="2"/>
  <c r="P19"/>
  <c r="E20" i="10"/>
  <c r="N20" i="2"/>
  <c r="M20" i="10" s="1"/>
  <c r="F19"/>
  <c r="O19" i="2"/>
  <c r="D20" i="10"/>
  <c r="M20" i="2"/>
  <c r="L20" i="10" s="1"/>
  <c r="BH18" i="2"/>
  <c r="G20"/>
  <c r="C20" i="10"/>
  <c r="L20" i="2"/>
  <c r="K20" i="10" s="1"/>
  <c r="AC18" i="2"/>
  <c r="AD18" s="1"/>
  <c r="N18" i="10"/>
  <c r="AX23" i="2"/>
  <c r="D21"/>
  <c r="AY22"/>
  <c r="E21" s="1"/>
  <c r="AZ22"/>
  <c r="F21" s="1"/>
  <c r="O17" i="10"/>
  <c r="R17" i="2"/>
  <c r="A20" i="10"/>
  <c r="A21" i="2"/>
  <c r="B21" s="1"/>
  <c r="BJ84"/>
  <c r="BK84" s="1"/>
  <c r="C83"/>
  <c r="W82"/>
  <c r="V82" i="10" s="1"/>
  <c r="V82" i="2"/>
  <c r="U82" i="10" s="1"/>
  <c r="S82" i="2"/>
  <c r="R82" i="10" s="1"/>
  <c r="T82" i="2"/>
  <c r="S82" i="10" s="1"/>
  <c r="BM83" i="2"/>
  <c r="BL83"/>
  <c r="AV85"/>
  <c r="AW85" s="1"/>
  <c r="AS86"/>
  <c r="AU86" s="1"/>
  <c r="T42" i="10" l="1"/>
  <c r="Z81"/>
  <c r="T22"/>
  <c r="S44" i="2"/>
  <c r="R23" i="10"/>
  <c r="S24" i="2"/>
  <c r="U23"/>
  <c r="AD17"/>
  <c r="Q17" i="10"/>
  <c r="AC17" s="1"/>
  <c r="AD17" s="1"/>
  <c r="AO85" i="2"/>
  <c r="AN85"/>
  <c r="B83" i="10"/>
  <c r="AB83" i="2"/>
  <c r="AS87"/>
  <c r="AU87" s="1"/>
  <c r="AA82"/>
  <c r="Z82" i="10" s="1"/>
  <c r="Y83" i="2"/>
  <c r="X83" i="10" s="1"/>
  <c r="Z83" i="2"/>
  <c r="Y83" i="10" s="1"/>
  <c r="BT84" i="2"/>
  <c r="BU84"/>
  <c r="BR85"/>
  <c r="X82"/>
  <c r="W82" i="10" s="1"/>
  <c r="J21"/>
  <c r="K22" i="2"/>
  <c r="Q22"/>
  <c r="P22" i="10" s="1"/>
  <c r="G22"/>
  <c r="BD24" i="2"/>
  <c r="J23" s="1"/>
  <c r="I23" i="10" s="1"/>
  <c r="BB25" i="2"/>
  <c r="BC24"/>
  <c r="I23" s="1"/>
  <c r="H23"/>
  <c r="BE24"/>
  <c r="R20"/>
  <c r="U82"/>
  <c r="T82" i="10" s="1"/>
  <c r="P21" i="2"/>
  <c r="BH19"/>
  <c r="BI37"/>
  <c r="BI38" s="1"/>
  <c r="BI39" s="1"/>
  <c r="O19" i="10"/>
  <c r="R19" i="2"/>
  <c r="M21"/>
  <c r="L21" i="10" s="1"/>
  <c r="D21"/>
  <c r="E21"/>
  <c r="N21" i="2"/>
  <c r="M21" i="10" s="1"/>
  <c r="AY23" i="2"/>
  <c r="E22" s="1"/>
  <c r="D22"/>
  <c r="AZ23"/>
  <c r="F22" s="1"/>
  <c r="AX24"/>
  <c r="AB18" i="10"/>
  <c r="AC18" s="1"/>
  <c r="AD18" s="1"/>
  <c r="C21"/>
  <c r="L21" i="2"/>
  <c r="K21" i="10" s="1"/>
  <c r="G21" i="2"/>
  <c r="F20" i="10"/>
  <c r="O20" i="2"/>
  <c r="N19" i="10"/>
  <c r="AC19" i="2"/>
  <c r="BH20" s="1"/>
  <c r="A21" i="10"/>
  <c r="A22" i="2"/>
  <c r="B22" s="1"/>
  <c r="BJ85"/>
  <c r="BK85" s="1"/>
  <c r="C84"/>
  <c r="AV86"/>
  <c r="AW86" s="1"/>
  <c r="BM84"/>
  <c r="BL84"/>
  <c r="T83"/>
  <c r="S83" i="10" s="1"/>
  <c r="S83" i="2"/>
  <c r="R83" i="10" s="1"/>
  <c r="S25" i="2" l="1"/>
  <c r="U24"/>
  <c r="R24" i="10"/>
  <c r="T23"/>
  <c r="S45" i="2"/>
  <c r="R44" i="10"/>
  <c r="U44" i="2"/>
  <c r="AD19"/>
  <c r="Q19" i="10"/>
  <c r="Q20"/>
  <c r="AO86" i="2"/>
  <c r="AN86"/>
  <c r="B84" i="10"/>
  <c r="AB84" i="2"/>
  <c r="AA84" i="10" s="1"/>
  <c r="AS88" i="2"/>
  <c r="AU88" s="1"/>
  <c r="AA83"/>
  <c r="Z83" i="10" s="1"/>
  <c r="Y84" i="2"/>
  <c r="Z84"/>
  <c r="Y84" i="10" s="1"/>
  <c r="BU85" i="2"/>
  <c r="BR86"/>
  <c r="BT85"/>
  <c r="AE17"/>
  <c r="H23" i="10"/>
  <c r="G23"/>
  <c r="K23" i="2"/>
  <c r="Q23"/>
  <c r="P23" i="10" s="1"/>
  <c r="J22"/>
  <c r="BC25" i="2"/>
  <c r="I24" s="1"/>
  <c r="BD25"/>
  <c r="J24" s="1"/>
  <c r="BB26"/>
  <c r="H24"/>
  <c r="BE25"/>
  <c r="U83"/>
  <c r="T83" i="10" s="1"/>
  <c r="AX25" i="2"/>
  <c r="AY24"/>
  <c r="E23" s="1"/>
  <c r="AZ24"/>
  <c r="F23" s="1"/>
  <c r="BI40"/>
  <c r="BI41" s="1"/>
  <c r="O21" i="10"/>
  <c r="R21" i="2"/>
  <c r="P22"/>
  <c r="C22" i="10"/>
  <c r="L22" i="2"/>
  <c r="K22" i="10" s="1"/>
  <c r="G22" i="2"/>
  <c r="D23"/>
  <c r="AC20"/>
  <c r="AD20" s="1"/>
  <c r="N20" i="10"/>
  <c r="E22"/>
  <c r="N22" i="2"/>
  <c r="M22" i="10" s="1"/>
  <c r="AB19"/>
  <c r="F21"/>
  <c r="O21" i="2"/>
  <c r="AE18"/>
  <c r="D22" i="10"/>
  <c r="M22" i="2"/>
  <c r="L22" i="10" s="1"/>
  <c r="A22"/>
  <c r="A23" i="2"/>
  <c r="B23" s="1"/>
  <c r="BJ86"/>
  <c r="BK86" s="1"/>
  <c r="C85"/>
  <c r="BM85"/>
  <c r="BL85"/>
  <c r="AV87"/>
  <c r="AW87" s="1"/>
  <c r="P84"/>
  <c r="O84" i="10" s="1"/>
  <c r="V84" i="2"/>
  <c r="U84" i="10" s="1"/>
  <c r="T84" i="2"/>
  <c r="S84" i="10" s="1"/>
  <c r="W84" i="2"/>
  <c r="V84" i="10" s="1"/>
  <c r="S84" i="2"/>
  <c r="R84" i="10" s="1"/>
  <c r="AC19" l="1"/>
  <c r="AD19" s="1"/>
  <c r="U45" i="2"/>
  <c r="R45" i="10"/>
  <c r="S46" i="2"/>
  <c r="T24" i="10"/>
  <c r="U25" i="2"/>
  <c r="R25" i="10"/>
  <c r="S26" i="2"/>
  <c r="T44" i="10"/>
  <c r="Q21"/>
  <c r="AO87" i="2"/>
  <c r="AN87"/>
  <c r="B85" i="10"/>
  <c r="AB85" i="2"/>
  <c r="AA85" i="10" s="1"/>
  <c r="AA84" i="2"/>
  <c r="X84" i="10"/>
  <c r="U84" i="2"/>
  <c r="T84" i="10" s="1"/>
  <c r="X84" i="2"/>
  <c r="W84" i="10" s="1"/>
  <c r="BR87" i="2"/>
  <c r="BT86"/>
  <c r="BU86"/>
  <c r="Y85"/>
  <c r="X85" i="10" s="1"/>
  <c r="Z85" i="2"/>
  <c r="Y85" i="10" s="1"/>
  <c r="I24"/>
  <c r="J23"/>
  <c r="BC26" i="2"/>
  <c r="I25" s="1"/>
  <c r="H25" i="10" s="1"/>
  <c r="BD26" i="2"/>
  <c r="J25" s="1"/>
  <c r="I25" i="10" s="1"/>
  <c r="H25" i="2"/>
  <c r="BB27"/>
  <c r="BE26"/>
  <c r="K24"/>
  <c r="Q24"/>
  <c r="P24" i="10" s="1"/>
  <c r="G24"/>
  <c r="H24"/>
  <c r="BH21" i="2"/>
  <c r="O22" i="10"/>
  <c r="R22" i="2"/>
  <c r="D24"/>
  <c r="AX26"/>
  <c r="AZ25"/>
  <c r="F24" s="1"/>
  <c r="AY25"/>
  <c r="E24" s="1"/>
  <c r="BI42"/>
  <c r="P23"/>
  <c r="D23" i="10"/>
  <c r="M23" i="2"/>
  <c r="L23" i="10" s="1"/>
  <c r="AE19" i="2"/>
  <c r="F22" i="10"/>
  <c r="O22" i="2"/>
  <c r="E23" i="10"/>
  <c r="N23" i="2"/>
  <c r="M23" i="10" s="1"/>
  <c r="C23"/>
  <c r="L23" i="2"/>
  <c r="K23" i="10" s="1"/>
  <c r="G23" i="2"/>
  <c r="AC21"/>
  <c r="AD21" s="1"/>
  <c r="N21" i="10"/>
  <c r="AB20"/>
  <c r="AC20" s="1"/>
  <c r="AD20" s="1"/>
  <c r="A23"/>
  <c r="A24" i="2"/>
  <c r="B24" s="1"/>
  <c r="AV88"/>
  <c r="AW88" s="1"/>
  <c r="AS89"/>
  <c r="AU89" s="1"/>
  <c r="P85"/>
  <c r="O85" i="10" s="1"/>
  <c r="S85" i="2"/>
  <c r="R85" i="10" s="1"/>
  <c r="W85" i="2"/>
  <c r="V85" i="10" s="1"/>
  <c r="V85" i="2"/>
  <c r="U85" i="10" s="1"/>
  <c r="T85" i="2"/>
  <c r="BM86"/>
  <c r="BL86"/>
  <c r="BJ87"/>
  <c r="BK87" s="1"/>
  <c r="C86"/>
  <c r="Z84" i="10" l="1"/>
  <c r="T25"/>
  <c r="T45"/>
  <c r="R26"/>
  <c r="U26" i="2"/>
  <c r="S27"/>
  <c r="U46"/>
  <c r="R46" i="10"/>
  <c r="S47" i="2"/>
  <c r="Q22" i="10"/>
  <c r="AO88" i="2"/>
  <c r="AN88"/>
  <c r="B86" i="10"/>
  <c r="AB86" i="2"/>
  <c r="AA86" i="10" s="1"/>
  <c r="U85" i="2"/>
  <c r="S85" i="10"/>
  <c r="AA85" i="2"/>
  <c r="Z85" i="10" s="1"/>
  <c r="X85" i="2"/>
  <c r="W85" i="10" s="1"/>
  <c r="Y86" i="2"/>
  <c r="Z86"/>
  <c r="BR88"/>
  <c r="BT87"/>
  <c r="BU87"/>
  <c r="K25"/>
  <c r="G25" i="10"/>
  <c r="Q25" i="2"/>
  <c r="P25" i="10" s="1"/>
  <c r="J24"/>
  <c r="BB28" i="2"/>
  <c r="BC27"/>
  <c r="I26" s="1"/>
  <c r="H26" i="10" s="1"/>
  <c r="H26" i="2"/>
  <c r="BD27"/>
  <c r="J26" s="1"/>
  <c r="BE27"/>
  <c r="R23"/>
  <c r="O23" i="10"/>
  <c r="M24" i="2"/>
  <c r="L24" i="10" s="1"/>
  <c r="D24"/>
  <c r="C24"/>
  <c r="P24" i="2"/>
  <c r="L24"/>
  <c r="K24" i="10" s="1"/>
  <c r="G24" i="2"/>
  <c r="BI43"/>
  <c r="BI44" s="1"/>
  <c r="AX27"/>
  <c r="AY26"/>
  <c r="E25" s="1"/>
  <c r="AZ26"/>
  <c r="F25" s="1"/>
  <c r="D25"/>
  <c r="BK26" s="1"/>
  <c r="AB25" s="1"/>
  <c r="N24"/>
  <c r="M24" i="10" s="1"/>
  <c r="E24"/>
  <c r="AB21"/>
  <c r="AC21" s="1"/>
  <c r="AD21" s="1"/>
  <c r="AE20" i="2"/>
  <c r="N22" i="10"/>
  <c r="AC22" i="2"/>
  <c r="AD22" s="1"/>
  <c r="F23" i="10"/>
  <c r="O23" i="2"/>
  <c r="BH22"/>
  <c r="A24" i="10"/>
  <c r="A25" i="2"/>
  <c r="B25" s="1"/>
  <c r="BJ88"/>
  <c r="BK88" s="1"/>
  <c r="C87"/>
  <c r="AS90"/>
  <c r="AU90" s="1"/>
  <c r="AV89"/>
  <c r="AW89" s="1"/>
  <c r="BM87"/>
  <c r="BL87"/>
  <c r="T86"/>
  <c r="S86"/>
  <c r="AA25" i="10" l="1"/>
  <c r="T85"/>
  <c r="U47" i="2"/>
  <c r="R47" i="10"/>
  <c r="S48" i="2"/>
  <c r="T26" i="10"/>
  <c r="U27" i="2"/>
  <c r="R27" i="10"/>
  <c r="S28" i="2"/>
  <c r="T46" i="10"/>
  <c r="Q23"/>
  <c r="AO89" i="2"/>
  <c r="AN89"/>
  <c r="B87" i="10"/>
  <c r="AB87" i="2"/>
  <c r="AA87" i="10" s="1"/>
  <c r="C88" i="2"/>
  <c r="S86" i="10"/>
  <c r="X86"/>
  <c r="R86"/>
  <c r="Y86"/>
  <c r="AA86" i="2"/>
  <c r="BT88"/>
  <c r="BU88"/>
  <c r="BR89"/>
  <c r="U86"/>
  <c r="Y87"/>
  <c r="X87" i="10" s="1"/>
  <c r="Z87" i="2"/>
  <c r="BD28"/>
  <c r="J27" s="1"/>
  <c r="BC28"/>
  <c r="I27" s="1"/>
  <c r="H27"/>
  <c r="BE28"/>
  <c r="BB29"/>
  <c r="J25" i="10"/>
  <c r="K26" i="2"/>
  <c r="G26" i="10"/>
  <c r="Q26" i="2"/>
  <c r="P26" i="10" s="1"/>
  <c r="I26"/>
  <c r="D25"/>
  <c r="M25" i="2"/>
  <c r="L25" i="10" s="1"/>
  <c r="N23"/>
  <c r="E25"/>
  <c r="N25" i="2"/>
  <c r="M25" i="10" s="1"/>
  <c r="O24"/>
  <c r="R24" i="2"/>
  <c r="P25"/>
  <c r="G25"/>
  <c r="L25"/>
  <c r="C25" i="10"/>
  <c r="BI45" i="2"/>
  <c r="AY27"/>
  <c r="E26" s="1"/>
  <c r="AX28"/>
  <c r="AZ27"/>
  <c r="F26" s="1"/>
  <c r="D26"/>
  <c r="BK27" s="1"/>
  <c r="O24"/>
  <c r="F24" i="10"/>
  <c r="AE21" i="2"/>
  <c r="AB22" i="10"/>
  <c r="AC22" s="1"/>
  <c r="AD22" s="1"/>
  <c r="AC23" i="2"/>
  <c r="AD23" s="1"/>
  <c r="BH23"/>
  <c r="A26"/>
  <c r="B26" s="1"/>
  <c r="A25" i="10"/>
  <c r="BJ89" i="2"/>
  <c r="BK89" s="1"/>
  <c r="AS91"/>
  <c r="AU91" s="1"/>
  <c r="AV90"/>
  <c r="AW90" s="1"/>
  <c r="P87"/>
  <c r="O87" i="10" s="1"/>
  <c r="S87" i="2"/>
  <c r="R87" i="10" s="1"/>
  <c r="T87" i="2"/>
  <c r="S87" i="10" s="1"/>
  <c r="W87" i="2"/>
  <c r="V87" i="10" s="1"/>
  <c r="V87" i="2"/>
  <c r="U87" i="10" s="1"/>
  <c r="BM88" i="2"/>
  <c r="BL88"/>
  <c r="K25" i="10" l="1"/>
  <c r="BL26" i="2"/>
  <c r="BM26"/>
  <c r="T27" i="10"/>
  <c r="T47"/>
  <c r="Z86"/>
  <c r="R28"/>
  <c r="S29" i="2"/>
  <c r="U28"/>
  <c r="U48"/>
  <c r="R48" i="10"/>
  <c r="S49" i="2"/>
  <c r="T86" i="10"/>
  <c r="Q24"/>
  <c r="AB26" i="2"/>
  <c r="AA26" i="10" s="1"/>
  <c r="AO90" i="2"/>
  <c r="AN90"/>
  <c r="B88" i="10"/>
  <c r="AB88" i="2"/>
  <c r="AA87"/>
  <c r="Y87" i="10"/>
  <c r="U87" i="2"/>
  <c r="T87" i="10" s="1"/>
  <c r="X87" i="2"/>
  <c r="W87" i="10" s="1"/>
  <c r="AS92" i="2"/>
  <c r="BU89"/>
  <c r="BR90"/>
  <c r="BT89"/>
  <c r="AB23" i="10"/>
  <c r="AC23" s="1"/>
  <c r="AD23" s="1"/>
  <c r="I27"/>
  <c r="H27"/>
  <c r="Y88" i="2"/>
  <c r="X88" i="10" s="1"/>
  <c r="Z88" i="2"/>
  <c r="Y88" i="10" s="1"/>
  <c r="BB30" i="2"/>
  <c r="BC29"/>
  <c r="I28" s="1"/>
  <c r="BD29"/>
  <c r="J28" s="1"/>
  <c r="I28" i="10" s="1"/>
  <c r="BE29" i="2"/>
  <c r="H28"/>
  <c r="G27" i="10"/>
  <c r="K27" i="2"/>
  <c r="Q27"/>
  <c r="P27" i="10" s="1"/>
  <c r="J26"/>
  <c r="P26" i="2"/>
  <c r="L26"/>
  <c r="C26" i="10"/>
  <c r="G26" i="2"/>
  <c r="O26" s="1"/>
  <c r="BI46"/>
  <c r="F25" i="10"/>
  <c r="O25" i="2"/>
  <c r="N24" i="10"/>
  <c r="AC24" i="2"/>
  <c r="AD24" s="1"/>
  <c r="D26" i="10"/>
  <c r="M26" i="2"/>
  <c r="L26" i="10" s="1"/>
  <c r="BH24" i="2"/>
  <c r="D27"/>
  <c r="BK28" s="1"/>
  <c r="AZ28"/>
  <c r="F27" s="1"/>
  <c r="AX29"/>
  <c r="AY28"/>
  <c r="E27" s="1"/>
  <c r="E26" i="10"/>
  <c r="N26" i="2"/>
  <c r="M26" i="10" s="1"/>
  <c r="O25"/>
  <c r="R25" i="2"/>
  <c r="AE22"/>
  <c r="A27"/>
  <c r="B27" s="1"/>
  <c r="A26" i="10"/>
  <c r="BJ90" i="2"/>
  <c r="BK90" s="1"/>
  <c r="C89"/>
  <c r="BM89"/>
  <c r="BL89"/>
  <c r="P88"/>
  <c r="O88" i="10" s="1"/>
  <c r="W88" i="2"/>
  <c r="V88" i="10" s="1"/>
  <c r="S88" i="2"/>
  <c r="R88" i="10" s="1"/>
  <c r="V88" i="2"/>
  <c r="U88" i="10" s="1"/>
  <c r="T88" i="2"/>
  <c r="S88" i="10" s="1"/>
  <c r="AV91" i="2"/>
  <c r="AW91" s="1"/>
  <c r="AU92" l="1"/>
  <c r="AV92" s="1"/>
  <c r="AW92" s="1"/>
  <c r="Z87" i="10"/>
  <c r="R49"/>
  <c r="S50" i="2"/>
  <c r="U49"/>
  <c r="S71"/>
  <c r="S30"/>
  <c r="U29"/>
  <c r="R29" i="10"/>
  <c r="T28"/>
  <c r="T48"/>
  <c r="Q25"/>
  <c r="AO91" i="2"/>
  <c r="AN91"/>
  <c r="AB27"/>
  <c r="AA27" i="10" s="1"/>
  <c r="B89"/>
  <c r="AB89" i="2"/>
  <c r="AA89" i="10" s="1"/>
  <c r="AA88"/>
  <c r="AS93" i="2"/>
  <c r="AU93" s="1"/>
  <c r="BJ91"/>
  <c r="BR91"/>
  <c r="U88"/>
  <c r="T88" i="10" s="1"/>
  <c r="X88" i="2"/>
  <c r="W88" i="10" s="1"/>
  <c r="AA88" i="2"/>
  <c r="Z88" i="10" s="1"/>
  <c r="K26"/>
  <c r="N26" s="1"/>
  <c r="BL27" i="2"/>
  <c r="BM27"/>
  <c r="J27" i="10"/>
  <c r="BU90" i="2"/>
  <c r="BT90"/>
  <c r="Y89"/>
  <c r="X89" i="10" s="1"/>
  <c r="Z89" i="2"/>
  <c r="Y89" i="10" s="1"/>
  <c r="Q28" i="2"/>
  <c r="P28" i="10" s="1"/>
  <c r="G28"/>
  <c r="K28" i="2"/>
  <c r="BE30"/>
  <c r="BD30"/>
  <c r="J29" s="1"/>
  <c r="BB31"/>
  <c r="BC30"/>
  <c r="I29" s="1"/>
  <c r="H29" i="10" s="1"/>
  <c r="H29" i="2"/>
  <c r="H28" i="10"/>
  <c r="D28" i="2"/>
  <c r="BK29" s="1"/>
  <c r="AY29"/>
  <c r="E28" s="1"/>
  <c r="AX30"/>
  <c r="AZ29"/>
  <c r="F28" s="1"/>
  <c r="N25" i="10"/>
  <c r="AC25" i="2"/>
  <c r="BH26" s="1"/>
  <c r="M27"/>
  <c r="L27" i="10" s="1"/>
  <c r="D27"/>
  <c r="AB24"/>
  <c r="AC24" s="1"/>
  <c r="AD24" s="1"/>
  <c r="O26"/>
  <c r="R26" i="2"/>
  <c r="P27"/>
  <c r="L27"/>
  <c r="C27" i="10"/>
  <c r="G27" i="2"/>
  <c r="BI47"/>
  <c r="BI48" s="1"/>
  <c r="N27"/>
  <c r="M27" i="10" s="1"/>
  <c r="E27"/>
  <c r="BH25" i="2"/>
  <c r="F26" i="10"/>
  <c r="AE23" i="2"/>
  <c r="A27" i="10"/>
  <c r="A28" i="2"/>
  <c r="B28" s="1"/>
  <c r="BM90"/>
  <c r="BL90"/>
  <c r="C90"/>
  <c r="B90" i="10" s="1"/>
  <c r="P89" i="2"/>
  <c r="O89" i="10" s="1"/>
  <c r="S89" i="2"/>
  <c r="R89" i="10" s="1"/>
  <c r="V89" i="2"/>
  <c r="U89" i="10" s="1"/>
  <c r="W89" i="2"/>
  <c r="V89" i="10" s="1"/>
  <c r="T89" i="2"/>
  <c r="S89" i="10" s="1"/>
  <c r="AN92" i="2" l="1"/>
  <c r="AO92"/>
  <c r="T29" i="10"/>
  <c r="AD25" i="2"/>
  <c r="S51"/>
  <c r="U50"/>
  <c r="T50" i="10" s="1"/>
  <c r="R50"/>
  <c r="R30"/>
  <c r="S31" i="2"/>
  <c r="U30"/>
  <c r="T49" i="10"/>
  <c r="U71" i="2"/>
  <c r="R71" i="10"/>
  <c r="Q26"/>
  <c r="AB28" i="2"/>
  <c r="AV93"/>
  <c r="AW93" s="1"/>
  <c r="BT92" s="1"/>
  <c r="AS94"/>
  <c r="AU94" s="1"/>
  <c r="AA89"/>
  <c r="Z89" i="10" s="1"/>
  <c r="U89" i="2"/>
  <c r="T89" i="10" s="1"/>
  <c r="BU91" i="2"/>
  <c r="BR92"/>
  <c r="BT91"/>
  <c r="BJ92"/>
  <c r="BK91"/>
  <c r="BL91"/>
  <c r="BM91"/>
  <c r="X89"/>
  <c r="W89" i="10" s="1"/>
  <c r="K27"/>
  <c r="BL28" i="2"/>
  <c r="BM28"/>
  <c r="Y90"/>
  <c r="X90" i="10" s="1"/>
  <c r="Z90" i="2"/>
  <c r="Y90" i="10" s="1"/>
  <c r="I29"/>
  <c r="BE31" i="2"/>
  <c r="BC31"/>
  <c r="I30" s="1"/>
  <c r="BB32"/>
  <c r="BD31"/>
  <c r="J30" s="1"/>
  <c r="I30" i="10" s="1"/>
  <c r="H30" i="2"/>
  <c r="J28" i="10"/>
  <c r="G29"/>
  <c r="K29" i="2"/>
  <c r="Q29"/>
  <c r="P29" i="10" s="1"/>
  <c r="N28" i="2"/>
  <c r="M28" i="10" s="1"/>
  <c r="E28"/>
  <c r="F27"/>
  <c r="O27" i="2"/>
  <c r="P28"/>
  <c r="C28" i="10"/>
  <c r="L28" i="2"/>
  <c r="G28"/>
  <c r="O27" i="10"/>
  <c r="R27" i="2"/>
  <c r="AC26"/>
  <c r="AD26" s="1"/>
  <c r="AB25" i="10"/>
  <c r="AC25" s="1"/>
  <c r="AD25" s="1"/>
  <c r="M28" i="2"/>
  <c r="L28" i="10" s="1"/>
  <c r="D28"/>
  <c r="BI49" i="2"/>
  <c r="BI50" s="1"/>
  <c r="AE24"/>
  <c r="AY30"/>
  <c r="E29" s="1"/>
  <c r="AZ30"/>
  <c r="F29" s="1"/>
  <c r="AX31"/>
  <c r="D29"/>
  <c r="C91"/>
  <c r="B91" i="10" s="1"/>
  <c r="A29" i="2"/>
  <c r="B29" s="1"/>
  <c r="A28" i="10"/>
  <c r="S90" i="2"/>
  <c r="R90" i="10" s="1"/>
  <c r="T90" i="2"/>
  <c r="S90" i="10" s="1"/>
  <c r="AA28" l="1"/>
  <c r="AB43" i="2"/>
  <c r="AA43" i="10" s="1"/>
  <c r="T30"/>
  <c r="S32" i="2"/>
  <c r="U31"/>
  <c r="R31" i="10"/>
  <c r="R51"/>
  <c r="S52" i="2"/>
  <c r="U51"/>
  <c r="T71" i="10"/>
  <c r="Q27"/>
  <c r="BJ93" i="2"/>
  <c r="BK93" s="1"/>
  <c r="AO93"/>
  <c r="AN93"/>
  <c r="BU92"/>
  <c r="AV94"/>
  <c r="AW94" s="1"/>
  <c r="AS95"/>
  <c r="AU95" s="1"/>
  <c r="BR93"/>
  <c r="C92"/>
  <c r="BM93"/>
  <c r="BL93"/>
  <c r="AA90"/>
  <c r="Z90" i="10" s="1"/>
  <c r="BK92" i="2"/>
  <c r="AB91" s="1"/>
  <c r="AA91" i="10" s="1"/>
  <c r="BL92" i="2"/>
  <c r="BM92"/>
  <c r="U90"/>
  <c r="T90" i="10" s="1"/>
  <c r="K28"/>
  <c r="BL29" i="2"/>
  <c r="BM29"/>
  <c r="J29" i="10"/>
  <c r="Y91" i="2"/>
  <c r="X91" i="10" s="1"/>
  <c r="Z91" i="2"/>
  <c r="Y91" i="10" s="1"/>
  <c r="BD32" i="2"/>
  <c r="J31" s="1"/>
  <c r="BC32"/>
  <c r="I31" s="1"/>
  <c r="H31"/>
  <c r="BB33"/>
  <c r="BE32"/>
  <c r="K30"/>
  <c r="Q30"/>
  <c r="P30" i="10" s="1"/>
  <c r="G30"/>
  <c r="H30"/>
  <c r="E29"/>
  <c r="N29" i="2"/>
  <c r="M29" i="10" s="1"/>
  <c r="BI51" i="2"/>
  <c r="BI52" s="1"/>
  <c r="AY31"/>
  <c r="E30" s="1"/>
  <c r="AZ31"/>
  <c r="F30" s="1"/>
  <c r="AX32"/>
  <c r="D30"/>
  <c r="AB26" i="10"/>
  <c r="AC26" s="1"/>
  <c r="AD26" s="1"/>
  <c r="BH27" i="2"/>
  <c r="O28"/>
  <c r="F28" i="10"/>
  <c r="AC27" i="2"/>
  <c r="AD27" s="1"/>
  <c r="N27" i="10"/>
  <c r="P29" i="2"/>
  <c r="C29" i="10"/>
  <c r="G29" i="2"/>
  <c r="L29"/>
  <c r="K29" i="10" s="1"/>
  <c r="AE25" i="2"/>
  <c r="O28" i="10"/>
  <c r="R28" i="2"/>
  <c r="M29"/>
  <c r="L29" i="10" s="1"/>
  <c r="D29"/>
  <c r="A29"/>
  <c r="A30" i="2"/>
  <c r="B30" s="1"/>
  <c r="S91"/>
  <c r="R91" i="10" s="1"/>
  <c r="T91" i="2"/>
  <c r="S91" i="10" s="1"/>
  <c r="T51" l="1"/>
  <c r="S33" i="2"/>
  <c r="S43" s="1"/>
  <c r="U32"/>
  <c r="R32" i="10"/>
  <c r="T31"/>
  <c r="R52"/>
  <c r="S53" i="2"/>
  <c r="U52"/>
  <c r="Q28" i="10"/>
  <c r="AB92" i="2"/>
  <c r="AA92" i="10" s="1"/>
  <c r="B92"/>
  <c r="AO94" i="2"/>
  <c r="AN94"/>
  <c r="BR94"/>
  <c r="BU93"/>
  <c r="BJ94"/>
  <c r="BT93"/>
  <c r="C93"/>
  <c r="B93" i="10" s="1"/>
  <c r="AS96" i="2"/>
  <c r="AU96" s="1"/>
  <c r="AV95"/>
  <c r="AW95" s="1"/>
  <c r="S92"/>
  <c r="R92" i="10" s="1"/>
  <c r="T92" i="2"/>
  <c r="S92" i="10" s="1"/>
  <c r="Y92" i="2"/>
  <c r="X92" i="10" s="1"/>
  <c r="Z92" i="2"/>
  <c r="Y92" i="10" s="1"/>
  <c r="U91" i="2"/>
  <c r="T91" i="10" s="1"/>
  <c r="AA91" i="2"/>
  <c r="Z91" i="10" s="1"/>
  <c r="I31"/>
  <c r="H31"/>
  <c r="BH28" i="2"/>
  <c r="G31" i="10"/>
  <c r="K31" i="2"/>
  <c r="Q31"/>
  <c r="P31" i="10" s="1"/>
  <c r="J30"/>
  <c r="H32" i="2"/>
  <c r="BC33"/>
  <c r="I32" s="1"/>
  <c r="H32" i="10" s="1"/>
  <c r="BD33" i="2"/>
  <c r="J32" s="1"/>
  <c r="I32" i="10" s="1"/>
  <c r="BB34" i="2"/>
  <c r="BE33"/>
  <c r="N28" i="10"/>
  <c r="AC28" i="2"/>
  <c r="BH29" s="1"/>
  <c r="P30"/>
  <c r="G30"/>
  <c r="L30"/>
  <c r="K30" i="10" s="1"/>
  <c r="C30"/>
  <c r="BI53" i="2"/>
  <c r="BI54" s="1"/>
  <c r="O29"/>
  <c r="F29" i="10"/>
  <c r="M30" i="2"/>
  <c r="L30" i="10" s="1"/>
  <c r="D30"/>
  <c r="AB27"/>
  <c r="AC27" s="1"/>
  <c r="AD27" s="1"/>
  <c r="AE26" i="2"/>
  <c r="E30" i="10"/>
  <c r="N30" i="2"/>
  <c r="M30" i="10" s="1"/>
  <c r="O29"/>
  <c r="R29" i="2"/>
  <c r="AY32"/>
  <c r="E31" s="1"/>
  <c r="AZ32"/>
  <c r="F31" s="1"/>
  <c r="AX33"/>
  <c r="D31"/>
  <c r="A30" i="10"/>
  <c r="A31" i="2"/>
  <c r="B31" s="1"/>
  <c r="U43" l="1"/>
  <c r="T43" i="10" s="1"/>
  <c r="R43"/>
  <c r="AD28" i="2"/>
  <c r="T32" i="10"/>
  <c r="S54" i="2"/>
  <c r="U53"/>
  <c r="R53" i="10"/>
  <c r="U33" i="2"/>
  <c r="R33" i="10"/>
  <c r="T52"/>
  <c r="Q29"/>
  <c r="AO95" i="2"/>
  <c r="AN95"/>
  <c r="P93"/>
  <c r="O93" i="10" s="1"/>
  <c r="U92" i="2"/>
  <c r="T92" i="10" s="1"/>
  <c r="AS97" i="2"/>
  <c r="AU97" s="1"/>
  <c r="AV96"/>
  <c r="AW96" s="1"/>
  <c r="BK94"/>
  <c r="AB93" s="1"/>
  <c r="AA93" i="10" s="1"/>
  <c r="BM94" i="2"/>
  <c r="BL94"/>
  <c r="BT94"/>
  <c r="BR95"/>
  <c r="BJ95"/>
  <c r="BU94"/>
  <c r="C94"/>
  <c r="B94" i="10" s="1"/>
  <c r="S93" i="2"/>
  <c r="R93" i="10" s="1"/>
  <c r="W93" i="2"/>
  <c r="V93" i="10" s="1"/>
  <c r="Z93" i="2"/>
  <c r="Y93" i="10" s="1"/>
  <c r="V93" i="2"/>
  <c r="Y93"/>
  <c r="X93" i="10" s="1"/>
  <c r="T93" i="2"/>
  <c r="S93" i="10" s="1"/>
  <c r="AA92" i="2"/>
  <c r="Z92" i="10" s="1"/>
  <c r="J31"/>
  <c r="G32"/>
  <c r="K32" i="2"/>
  <c r="Q32"/>
  <c r="P32" i="10" s="1"/>
  <c r="H33" i="2"/>
  <c r="BD34"/>
  <c r="J33" s="1"/>
  <c r="I33" i="10" s="1"/>
  <c r="BC34" i="2"/>
  <c r="I33" s="1"/>
  <c r="BB35"/>
  <c r="BE34"/>
  <c r="D31" i="10"/>
  <c r="M31" i="2"/>
  <c r="L31" i="10" s="1"/>
  <c r="C31"/>
  <c r="G31" i="2"/>
  <c r="L31"/>
  <c r="K31" i="10" s="1"/>
  <c r="P31" i="2"/>
  <c r="AC29"/>
  <c r="BH30" s="1"/>
  <c r="N29" i="10"/>
  <c r="O30"/>
  <c r="R30" i="2"/>
  <c r="E31" i="10"/>
  <c r="N31" i="2"/>
  <c r="M31" i="10" s="1"/>
  <c r="AE27" i="2"/>
  <c r="BI55"/>
  <c r="BI56" s="1"/>
  <c r="BI57" s="1"/>
  <c r="F30" i="10"/>
  <c r="O30" i="2"/>
  <c r="AB28" i="10"/>
  <c r="AC28" s="1"/>
  <c r="AD28" s="1"/>
  <c r="AY33" i="2"/>
  <c r="E32" s="1"/>
  <c r="AX34"/>
  <c r="AZ33"/>
  <c r="F32" s="1"/>
  <c r="D32"/>
  <c r="A31" i="10"/>
  <c r="A32" i="2"/>
  <c r="B32" s="1"/>
  <c r="AD29" l="1"/>
  <c r="R54" i="10"/>
  <c r="U54" i="2"/>
  <c r="S55"/>
  <c r="T53" i="10"/>
  <c r="T33"/>
  <c r="Q30"/>
  <c r="U93" i="2"/>
  <c r="T93" i="10" s="1"/>
  <c r="AO96" i="2"/>
  <c r="AN96"/>
  <c r="X93"/>
  <c r="W93" i="10" s="1"/>
  <c r="U93"/>
  <c r="P94" i="2"/>
  <c r="O94" i="10" s="1"/>
  <c r="AA93" i="2"/>
  <c r="Z93" i="10" s="1"/>
  <c r="W94" i="2"/>
  <c r="V94" i="10" s="1"/>
  <c r="T94" i="2"/>
  <c r="S94" i="10" s="1"/>
  <c r="S94" i="2"/>
  <c r="Y94"/>
  <c r="X94" i="10" s="1"/>
  <c r="Z94" i="2"/>
  <c r="Y94" i="10" s="1"/>
  <c r="V94" i="2"/>
  <c r="AS98"/>
  <c r="AU98" s="1"/>
  <c r="AV97"/>
  <c r="AW97" s="1"/>
  <c r="BR97" s="1"/>
  <c r="BU95"/>
  <c r="BJ96"/>
  <c r="BT95"/>
  <c r="C95"/>
  <c r="B95" i="10" s="1"/>
  <c r="BR96" i="2"/>
  <c r="BL95"/>
  <c r="BK95"/>
  <c r="AB94" s="1"/>
  <c r="AA94" i="10" s="1"/>
  <c r="BM95" i="2"/>
  <c r="H33" i="10"/>
  <c r="J32"/>
  <c r="H34" i="2"/>
  <c r="BC35"/>
  <c r="I34" s="1"/>
  <c r="H34" i="10" s="1"/>
  <c r="BD35" i="2"/>
  <c r="J34" s="1"/>
  <c r="I34" i="10" s="1"/>
  <c r="BB36" i="2"/>
  <c r="BE35"/>
  <c r="G33" i="10"/>
  <c r="Q33" i="2"/>
  <c r="P33" i="10" s="1"/>
  <c r="K33" i="2"/>
  <c r="E32" i="10"/>
  <c r="N32" i="2"/>
  <c r="M32" i="10" s="1"/>
  <c r="C32"/>
  <c r="L32" i="2"/>
  <c r="K32" i="10" s="1"/>
  <c r="G32" i="2"/>
  <c r="P32"/>
  <c r="BI58"/>
  <c r="F31" i="10"/>
  <c r="O31" i="2"/>
  <c r="D32" i="10"/>
  <c r="M32" i="2"/>
  <c r="L32" i="10" s="1"/>
  <c r="AZ34" i="2"/>
  <c r="F33" s="1"/>
  <c r="AX35"/>
  <c r="AY34"/>
  <c r="E33" s="1"/>
  <c r="D33"/>
  <c r="N30" i="10"/>
  <c r="AC30" i="2"/>
  <c r="AD30" s="1"/>
  <c r="R31"/>
  <c r="O31" i="10"/>
  <c r="AE28" i="2"/>
  <c r="AB29" i="10"/>
  <c r="AC29" s="1"/>
  <c r="AD29" s="1"/>
  <c r="A32"/>
  <c r="A33" i="2"/>
  <c r="B33" s="1"/>
  <c r="T54" i="10" l="1"/>
  <c r="U55" i="2"/>
  <c r="R55" i="10"/>
  <c r="S56" i="2"/>
  <c r="Q31" i="10"/>
  <c r="AO97" i="2"/>
  <c r="AN97"/>
  <c r="U94"/>
  <c r="R94" i="10"/>
  <c r="X94" i="2"/>
  <c r="W94" i="10" s="1"/>
  <c r="U94"/>
  <c r="P95" i="2"/>
  <c r="O95" i="10" s="1"/>
  <c r="AA94" i="2"/>
  <c r="Z94" i="10" s="1"/>
  <c r="BL96" i="2"/>
  <c r="BM96"/>
  <c r="BK96"/>
  <c r="AB95" s="1"/>
  <c r="AA95" i="10" s="1"/>
  <c r="AS99" i="2"/>
  <c r="AU99" s="1"/>
  <c r="AV98"/>
  <c r="AW98" s="1"/>
  <c r="S95"/>
  <c r="R95" i="10" s="1"/>
  <c r="Y95" i="2"/>
  <c r="X95" i="10" s="1"/>
  <c r="T95" i="2"/>
  <c r="S95" i="10" s="1"/>
  <c r="Z95" i="2"/>
  <c r="Y95" i="10" s="1"/>
  <c r="BU96" i="2"/>
  <c r="C96"/>
  <c r="B96" i="10" s="1"/>
  <c r="BT96" i="2"/>
  <c r="BJ97"/>
  <c r="G34" i="10"/>
  <c r="K34" i="2"/>
  <c r="Q34"/>
  <c r="P34" i="10" s="1"/>
  <c r="H35" i="2"/>
  <c r="BC36"/>
  <c r="I35" s="1"/>
  <c r="H35" i="10" s="1"/>
  <c r="BD36" i="2"/>
  <c r="J35" s="1"/>
  <c r="I35" i="10" s="1"/>
  <c r="BB37" i="2"/>
  <c r="BE36"/>
  <c r="J33" i="10"/>
  <c r="N33" i="2"/>
  <c r="M33" i="10" s="1"/>
  <c r="E33"/>
  <c r="F32"/>
  <c r="O32" i="2"/>
  <c r="AZ35"/>
  <c r="F34" s="1"/>
  <c r="AX36"/>
  <c r="D34"/>
  <c r="AY35"/>
  <c r="E34" s="1"/>
  <c r="AC31"/>
  <c r="AD31" s="1"/>
  <c r="N31" i="10"/>
  <c r="O32"/>
  <c r="R32" i="2"/>
  <c r="AB30" i="10"/>
  <c r="AC30" s="1"/>
  <c r="AD30" s="1"/>
  <c r="M33" i="2"/>
  <c r="L33" i="10" s="1"/>
  <c r="D33"/>
  <c r="BH31" i="2"/>
  <c r="AE29"/>
  <c r="C33" i="10"/>
  <c r="L33" i="2"/>
  <c r="K33" i="10" s="1"/>
  <c r="P33" i="2"/>
  <c r="G33"/>
  <c r="BI59"/>
  <c r="BI60" s="1"/>
  <c r="A33" i="10"/>
  <c r="A34" i="2"/>
  <c r="B34" s="1"/>
  <c r="T55" i="10" l="1"/>
  <c r="BT97" i="2"/>
  <c r="BU97"/>
  <c r="BR98"/>
  <c r="R56" i="10"/>
  <c r="U56" i="2"/>
  <c r="S57"/>
  <c r="T94" i="10"/>
  <c r="Q32"/>
  <c r="AO98" i="2"/>
  <c r="AN98"/>
  <c r="P96"/>
  <c r="O96" i="10" s="1"/>
  <c r="U95" i="2"/>
  <c r="T95" i="10" s="1"/>
  <c r="AA95" i="2"/>
  <c r="Z95" i="10" s="1"/>
  <c r="V96" i="2"/>
  <c r="U96" i="10" s="1"/>
  <c r="Z96" i="2"/>
  <c r="Y96" i="10" s="1"/>
  <c r="S96" i="2"/>
  <c r="R96" i="10" s="1"/>
  <c r="Y96" i="2"/>
  <c r="X96" i="10" s="1"/>
  <c r="W96" i="2"/>
  <c r="T96"/>
  <c r="S96" i="10" s="1"/>
  <c r="BM97" i="2"/>
  <c r="BL97"/>
  <c r="BK97"/>
  <c r="AB96" s="1"/>
  <c r="AA96" i="10" s="1"/>
  <c r="AS100" i="2"/>
  <c r="AU100" s="1"/>
  <c r="AV99"/>
  <c r="AW99" s="1"/>
  <c r="BJ98"/>
  <c r="C97"/>
  <c r="B97" i="10" s="1"/>
  <c r="J34"/>
  <c r="H36" i="2"/>
  <c r="BE37"/>
  <c r="BB38"/>
  <c r="BD37"/>
  <c r="J36" s="1"/>
  <c r="I36" i="10" s="1"/>
  <c r="BC37" i="2"/>
  <c r="I36" s="1"/>
  <c r="G35" i="10"/>
  <c r="Q35" i="2"/>
  <c r="P35" i="10" s="1"/>
  <c r="K35" i="2"/>
  <c r="O33" i="10"/>
  <c r="R33" i="2"/>
  <c r="AB31" i="10"/>
  <c r="AC31" s="1"/>
  <c r="AD31" s="1"/>
  <c r="E34"/>
  <c r="N34" i="2"/>
  <c r="M34" i="10" s="1"/>
  <c r="AZ36" i="2"/>
  <c r="F35" s="1"/>
  <c r="AY36"/>
  <c r="E35" s="1"/>
  <c r="AX37"/>
  <c r="D35"/>
  <c r="F33" i="10"/>
  <c r="O33" i="2"/>
  <c r="L34"/>
  <c r="K34" i="10" s="1"/>
  <c r="C34"/>
  <c r="G34" i="2"/>
  <c r="P34"/>
  <c r="BH32"/>
  <c r="BI61"/>
  <c r="AE30"/>
  <c r="D34" i="10"/>
  <c r="M34" i="2"/>
  <c r="L34" i="10" s="1"/>
  <c r="N32"/>
  <c r="AC32" i="2"/>
  <c r="AD32" s="1"/>
  <c r="A35"/>
  <c r="B35" s="1"/>
  <c r="A34" i="10"/>
  <c r="BT98" i="2" l="1"/>
  <c r="BR99"/>
  <c r="BU98"/>
  <c r="X96"/>
  <c r="W96" i="10" s="1"/>
  <c r="V96"/>
  <c r="R57"/>
  <c r="U57" i="2"/>
  <c r="S58"/>
  <c r="T56" i="10"/>
  <c r="Q33"/>
  <c r="U96" i="2"/>
  <c r="T96" i="10" s="1"/>
  <c r="AA96" i="2"/>
  <c r="Z96" i="10" s="1"/>
  <c r="AO99" i="2"/>
  <c r="AN99"/>
  <c r="P97"/>
  <c r="O97" i="10" s="1"/>
  <c r="AS101" i="2"/>
  <c r="AV100"/>
  <c r="AW100" s="1"/>
  <c r="BJ99"/>
  <c r="C98"/>
  <c r="B98" i="10" s="1"/>
  <c r="AD98" s="1"/>
  <c r="W97" i="2"/>
  <c r="V97" i="10" s="1"/>
  <c r="S97" i="2"/>
  <c r="R97" i="10" s="1"/>
  <c r="Z97" i="2"/>
  <c r="Y97" i="10" s="1"/>
  <c r="T97" i="2"/>
  <c r="Y97"/>
  <c r="X97" i="10" s="1"/>
  <c r="V97" i="2"/>
  <c r="U97" i="10" s="1"/>
  <c r="BL98" i="2"/>
  <c r="BK98"/>
  <c r="AB97" s="1"/>
  <c r="AA97" i="10" s="1"/>
  <c r="BM98" i="2"/>
  <c r="J35" i="10"/>
  <c r="H36"/>
  <c r="G36"/>
  <c r="K36" i="2"/>
  <c r="Q36"/>
  <c r="P36" i="10" s="1"/>
  <c r="H37" i="2"/>
  <c r="BD38"/>
  <c r="J37" s="1"/>
  <c r="I37" i="10" s="1"/>
  <c r="BB39" i="2"/>
  <c r="BC38"/>
  <c r="I37" s="1"/>
  <c r="H37" i="10" s="1"/>
  <c r="BE38" i="2"/>
  <c r="F34" i="10"/>
  <c r="O34" i="2"/>
  <c r="O34" i="10"/>
  <c r="R34" i="2"/>
  <c r="AC33"/>
  <c r="AD33" s="1"/>
  <c r="N33" i="10"/>
  <c r="AZ37" i="2"/>
  <c r="F36" s="1"/>
  <c r="AX38"/>
  <c r="AY37"/>
  <c r="E36" s="1"/>
  <c r="D36"/>
  <c r="AB32" i="10"/>
  <c r="AC32" s="1"/>
  <c r="AD32" s="1"/>
  <c r="C35"/>
  <c r="L35" i="2"/>
  <c r="K35" i="10" s="1"/>
  <c r="G35" i="2"/>
  <c r="P35"/>
  <c r="E35" i="10"/>
  <c r="N35" i="2"/>
  <c r="M35" i="10" s="1"/>
  <c r="BH33" i="2"/>
  <c r="BI62"/>
  <c r="M35"/>
  <c r="L35" i="10" s="1"/>
  <c r="D35"/>
  <c r="AE31" i="2"/>
  <c r="A35" i="10"/>
  <c r="A36" i="2"/>
  <c r="B36" s="1"/>
  <c r="AU101" l="1"/>
  <c r="AV101" s="1"/>
  <c r="AW101" s="1"/>
  <c r="BU99"/>
  <c r="BT99"/>
  <c r="BR100"/>
  <c r="T57" i="10"/>
  <c r="U58" i="2"/>
  <c r="R58" i="10"/>
  <c r="S59" i="2"/>
  <c r="U97"/>
  <c r="S97" i="10"/>
  <c r="Q34"/>
  <c r="X97" i="2"/>
  <c r="W97" i="10" s="1"/>
  <c r="AA97" i="2"/>
  <c r="Z97" i="10" s="1"/>
  <c r="AO100" i="2"/>
  <c r="AN100"/>
  <c r="C99"/>
  <c r="AD99" s="1"/>
  <c r="BJ100"/>
  <c r="BM99"/>
  <c r="BL99"/>
  <c r="BK99"/>
  <c r="Y98"/>
  <c r="X98" i="10" s="1"/>
  <c r="X99" s="1"/>
  <c r="Z98" i="2"/>
  <c r="Y98" i="10" s="1"/>
  <c r="Y99" s="1"/>
  <c r="T98" i="2"/>
  <c r="S98" i="10" s="1"/>
  <c r="J36"/>
  <c r="BD39" i="2"/>
  <c r="J38" s="1"/>
  <c r="I38" i="10" s="1"/>
  <c r="BB40" i="2"/>
  <c r="BC39"/>
  <c r="I38" s="1"/>
  <c r="H38" i="10" s="1"/>
  <c r="H38" i="2"/>
  <c r="BE39"/>
  <c r="G37" i="10"/>
  <c r="Q37" i="2"/>
  <c r="P37" i="10" s="1"/>
  <c r="K37" i="2"/>
  <c r="F35" i="10"/>
  <c r="O35" i="2"/>
  <c r="AE32"/>
  <c r="E36" i="10"/>
  <c r="N36" i="2"/>
  <c r="M36" i="10" s="1"/>
  <c r="AB33"/>
  <c r="AC33" s="1"/>
  <c r="AD33" s="1"/>
  <c r="AZ38" i="2"/>
  <c r="F37" s="1"/>
  <c r="AY38"/>
  <c r="E37" s="1"/>
  <c r="AX39"/>
  <c r="D37"/>
  <c r="N34" i="10"/>
  <c r="AC34" i="2"/>
  <c r="AD34" s="1"/>
  <c r="O35" i="10"/>
  <c r="R35" i="2"/>
  <c r="BI63"/>
  <c r="BI64" s="1"/>
  <c r="D36" i="10"/>
  <c r="M36" i="2"/>
  <c r="L36" i="10" s="1"/>
  <c r="BH34" i="2"/>
  <c r="G36"/>
  <c r="P36"/>
  <c r="L36"/>
  <c r="K36" i="10" s="1"/>
  <c r="C36"/>
  <c r="A36"/>
  <c r="A37" i="2"/>
  <c r="B37" s="1"/>
  <c r="S99" i="10" l="1"/>
  <c r="BU100" i="2"/>
  <c r="BB101"/>
  <c r="BD101"/>
  <c r="BR101"/>
  <c r="AN101"/>
  <c r="BI102"/>
  <c r="BE101"/>
  <c r="AZ101"/>
  <c r="AY101"/>
  <c r="AO101"/>
  <c r="C100"/>
  <c r="AD100" s="1"/>
  <c r="BJ101"/>
  <c r="BC101"/>
  <c r="BT100"/>
  <c r="BH101"/>
  <c r="T97" i="10"/>
  <c r="T58"/>
  <c r="U59" i="2"/>
  <c r="R59" i="10"/>
  <c r="S60" i="2"/>
  <c r="Q35" i="10"/>
  <c r="AB99" i="2"/>
  <c r="Q99"/>
  <c r="P99"/>
  <c r="Q100"/>
  <c r="P100"/>
  <c r="X100"/>
  <c r="AA98"/>
  <c r="Z98" i="10" s="1"/>
  <c r="Z99" s="1"/>
  <c r="BK101" i="2"/>
  <c r="BM101"/>
  <c r="BL101"/>
  <c r="BL100"/>
  <c r="BM100"/>
  <c r="BK100"/>
  <c r="W99"/>
  <c r="S99"/>
  <c r="S100" s="1"/>
  <c r="Y99"/>
  <c r="Y100" s="1"/>
  <c r="V99"/>
  <c r="X99" s="1"/>
  <c r="W99" i="10" s="1"/>
  <c r="T99" i="2"/>
  <c r="T100" s="1"/>
  <c r="Z99"/>
  <c r="Z100" s="1"/>
  <c r="U99"/>
  <c r="T99" i="10" s="1"/>
  <c r="H39" i="2"/>
  <c r="BD40"/>
  <c r="J39" s="1"/>
  <c r="I39" i="10" s="1"/>
  <c r="BE40" i="2"/>
  <c r="BC40"/>
  <c r="I39" s="1"/>
  <c r="H39" i="10" s="1"/>
  <c r="BB41" i="2"/>
  <c r="G38" i="10"/>
  <c r="K38" i="2"/>
  <c r="Q38"/>
  <c r="P38" i="10" s="1"/>
  <c r="J37"/>
  <c r="BI65" i="2"/>
  <c r="C37" i="10"/>
  <c r="L37" i="2"/>
  <c r="K37" i="10" s="1"/>
  <c r="P37" i="2"/>
  <c r="G37"/>
  <c r="F36" i="10"/>
  <c r="O36" i="2"/>
  <c r="E37" i="10"/>
  <c r="N37" i="2"/>
  <c r="M37" i="10" s="1"/>
  <c r="AB34"/>
  <c r="AC34" s="1"/>
  <c r="AD34" s="1"/>
  <c r="D37"/>
  <c r="M37" i="2"/>
  <c r="L37" i="10" s="1"/>
  <c r="N35"/>
  <c r="AC35" i="2"/>
  <c r="BH36" s="1"/>
  <c r="O36" i="10"/>
  <c r="R36" i="2"/>
  <c r="AZ39"/>
  <c r="F38" s="1"/>
  <c r="AX40"/>
  <c r="AY39"/>
  <c r="E38" s="1"/>
  <c r="D38"/>
  <c r="AE33"/>
  <c r="BH35"/>
  <c r="A37" i="10"/>
  <c r="A38" i="2"/>
  <c r="B38" s="1"/>
  <c r="AD35" l="1"/>
  <c r="T59" i="10"/>
  <c r="R60"/>
  <c r="U60" i="2"/>
  <c r="S61"/>
  <c r="Q36" i="10"/>
  <c r="U100" i="2"/>
  <c r="AA100"/>
  <c r="AA99"/>
  <c r="H40"/>
  <c r="BD41"/>
  <c r="J40" s="1"/>
  <c r="I40" i="10" s="1"/>
  <c r="BB42" i="2"/>
  <c r="BC41"/>
  <c r="I40" s="1"/>
  <c r="H40" i="10" s="1"/>
  <c r="BE41" i="2"/>
  <c r="G39" i="10"/>
  <c r="Q39" i="2"/>
  <c r="P39" i="10" s="1"/>
  <c r="K39" i="2"/>
  <c r="J38" i="10"/>
  <c r="E38"/>
  <c r="N38" i="2"/>
  <c r="M38" i="10" s="1"/>
  <c r="O37"/>
  <c r="R37" i="2"/>
  <c r="AZ40"/>
  <c r="F39" s="1"/>
  <c r="AY40"/>
  <c r="E39" s="1"/>
  <c r="AX41"/>
  <c r="D39"/>
  <c r="BI66"/>
  <c r="O37"/>
  <c r="F37" i="10"/>
  <c r="D38"/>
  <c r="M38" i="2"/>
  <c r="L38" i="10" s="1"/>
  <c r="AE34" i="2"/>
  <c r="L38"/>
  <c r="K38" i="10" s="1"/>
  <c r="C38"/>
  <c r="G38" i="2"/>
  <c r="P38"/>
  <c r="AB35" i="10"/>
  <c r="AC35" s="1"/>
  <c r="AD35" s="1"/>
  <c r="N36"/>
  <c r="AC36" i="2"/>
  <c r="BH37" s="1"/>
  <c r="A38" i="10"/>
  <c r="A39" i="2"/>
  <c r="B39" s="1"/>
  <c r="AD36" l="1"/>
  <c r="T60" i="10"/>
  <c r="R61"/>
  <c r="U61" i="2"/>
  <c r="S62"/>
  <c r="Q37" i="10"/>
  <c r="G40"/>
  <c r="Q40" i="2"/>
  <c r="P40" i="10" s="1"/>
  <c r="K40" i="2"/>
  <c r="H41"/>
  <c r="BD42"/>
  <c r="J41" s="1"/>
  <c r="I41" i="10" s="1"/>
  <c r="BB43" i="2"/>
  <c r="BC42"/>
  <c r="I41" s="1"/>
  <c r="H41" i="10" s="1"/>
  <c r="BE42" i="2"/>
  <c r="J39" i="10"/>
  <c r="BI67" i="2"/>
  <c r="M39"/>
  <c r="L39" i="10" s="1"/>
  <c r="D39"/>
  <c r="AE35" i="2"/>
  <c r="E39" i="10"/>
  <c r="N39" i="2"/>
  <c r="M39" i="10" s="1"/>
  <c r="F38"/>
  <c r="O38" i="2"/>
  <c r="N37" i="10"/>
  <c r="AC37" i="2"/>
  <c r="BH38" s="1"/>
  <c r="AZ41"/>
  <c r="F40" s="1"/>
  <c r="AY41"/>
  <c r="E40" s="1"/>
  <c r="AX42"/>
  <c r="D40"/>
  <c r="AB36" i="10"/>
  <c r="AC36" s="1"/>
  <c r="AD36" s="1"/>
  <c r="O38"/>
  <c r="R38" i="2"/>
  <c r="C39" i="10"/>
  <c r="P39" i="2"/>
  <c r="L39"/>
  <c r="K39" i="10" s="1"/>
  <c r="G39" i="2"/>
  <c r="A39" i="10"/>
  <c r="A40" i="2"/>
  <c r="B40" s="1"/>
  <c r="AD37" l="1"/>
  <c r="T61" i="10"/>
  <c r="R62"/>
  <c r="U62" i="2"/>
  <c r="S63"/>
  <c r="Q38" i="10"/>
  <c r="BB44" i="2"/>
  <c r="H42"/>
  <c r="BD43"/>
  <c r="J42" s="1"/>
  <c r="I42" i="10" s="1"/>
  <c r="BC43" i="2"/>
  <c r="I42" s="1"/>
  <c r="H42" i="10" s="1"/>
  <c r="BE43" i="2"/>
  <c r="J40" i="10"/>
  <c r="G41"/>
  <c r="Q41" i="2"/>
  <c r="P41" i="10" s="1"/>
  <c r="K41" i="2"/>
  <c r="AZ42"/>
  <c r="F41" s="1"/>
  <c r="AX43"/>
  <c r="AY42"/>
  <c r="E41" s="1"/>
  <c r="D41"/>
  <c r="C40" i="10"/>
  <c r="G40" i="2"/>
  <c r="L40"/>
  <c r="K40" i="10" s="1"/>
  <c r="P40" i="2"/>
  <c r="AC38"/>
  <c r="AD38" s="1"/>
  <c r="N38" i="10"/>
  <c r="BI68" i="2"/>
  <c r="AE36"/>
  <c r="N40"/>
  <c r="M40" i="10" s="1"/>
  <c r="E40"/>
  <c r="F39"/>
  <c r="O39" i="2"/>
  <c r="O39" i="10"/>
  <c r="R39" i="2"/>
  <c r="D40" i="10"/>
  <c r="M40" i="2"/>
  <c r="L40" i="10" s="1"/>
  <c r="AB37"/>
  <c r="AC37" s="1"/>
  <c r="AD37" s="1"/>
  <c r="A40"/>
  <c r="A41" i="2"/>
  <c r="B41" s="1"/>
  <c r="S64" l="1"/>
  <c r="U63"/>
  <c r="R63" i="10"/>
  <c r="T62"/>
  <c r="Q39"/>
  <c r="J41"/>
  <c r="H43" i="2"/>
  <c r="BD44"/>
  <c r="J43" s="1"/>
  <c r="I43" i="10" s="1"/>
  <c r="BC44" i="2"/>
  <c r="I43" s="1"/>
  <c r="H43" i="10" s="1"/>
  <c r="BB45" i="2"/>
  <c r="BE44"/>
  <c r="Q42"/>
  <c r="P42" i="10" s="1"/>
  <c r="K42" i="2"/>
  <c r="G42" i="10"/>
  <c r="O40"/>
  <c r="R40" i="2"/>
  <c r="L41"/>
  <c r="K41" i="10" s="1"/>
  <c r="C41"/>
  <c r="P41" i="2"/>
  <c r="G41"/>
  <c r="AC39"/>
  <c r="BH40" s="1"/>
  <c r="N39" i="10"/>
  <c r="AB38"/>
  <c r="AC38" s="1"/>
  <c r="AD38" s="1"/>
  <c r="E41"/>
  <c r="N41" i="2"/>
  <c r="M41" i="10" s="1"/>
  <c r="AE37" i="2"/>
  <c r="BI69"/>
  <c r="BI70" s="1"/>
  <c r="F40" i="10"/>
  <c r="O40" i="2"/>
  <c r="AZ43"/>
  <c r="F42" s="1"/>
  <c r="AY43"/>
  <c r="E42" s="1"/>
  <c r="AX44"/>
  <c r="D42"/>
  <c r="D41" i="10"/>
  <c r="M41" i="2"/>
  <c r="L41" i="10" s="1"/>
  <c r="BH39" i="2"/>
  <c r="A41" i="10"/>
  <c r="A42" i="2"/>
  <c r="B42" s="1"/>
  <c r="AD39" l="1"/>
  <c r="T63" i="10"/>
  <c r="U64" i="2"/>
  <c r="S65"/>
  <c r="R64" i="10"/>
  <c r="Q40"/>
  <c r="J42"/>
  <c r="G43"/>
  <c r="Q43" i="2"/>
  <c r="P43" i="10" s="1"/>
  <c r="K43" i="2"/>
  <c r="H44"/>
  <c r="BC45"/>
  <c r="I44" s="1"/>
  <c r="H44" i="10" s="1"/>
  <c r="BD45" i="2"/>
  <c r="J44" s="1"/>
  <c r="I44" i="10" s="1"/>
  <c r="BB46" i="2"/>
  <c r="BE45"/>
  <c r="N42"/>
  <c r="M42" i="10" s="1"/>
  <c r="E42"/>
  <c r="R41" i="2"/>
  <c r="O41" i="10"/>
  <c r="BI71" i="2"/>
  <c r="O41"/>
  <c r="F41" i="10"/>
  <c r="AZ44" i="2"/>
  <c r="F43" s="1"/>
  <c r="AY44"/>
  <c r="E43" s="1"/>
  <c r="D43"/>
  <c r="AX45"/>
  <c r="AE38"/>
  <c r="AB39" i="10"/>
  <c r="AC39" s="1"/>
  <c r="AD39" s="1"/>
  <c r="D42"/>
  <c r="M42" i="2"/>
  <c r="L42" i="10" s="1"/>
  <c r="P42" i="2"/>
  <c r="C42" i="10"/>
  <c r="G42" i="2"/>
  <c r="L42"/>
  <c r="K42" i="10" s="1"/>
  <c r="N40"/>
  <c r="AC40" i="2"/>
  <c r="BH41" s="1"/>
  <c r="A43"/>
  <c r="B43" s="1"/>
  <c r="A42" i="10"/>
  <c r="AD40" i="2" l="1"/>
  <c r="T64" i="10"/>
  <c r="R65"/>
  <c r="U65" i="2"/>
  <c r="S66"/>
  <c r="Q41" i="10"/>
  <c r="J43"/>
  <c r="H45" i="2"/>
  <c r="BC46"/>
  <c r="I45" s="1"/>
  <c r="H45" i="10" s="1"/>
  <c r="BD46" i="2"/>
  <c r="J45" s="1"/>
  <c r="I45" i="10" s="1"/>
  <c r="BB47" i="2"/>
  <c r="BE46"/>
  <c r="G44" i="10"/>
  <c r="Q44" i="2"/>
  <c r="P44" i="10" s="1"/>
  <c r="K44" i="2"/>
  <c r="AB40" i="10"/>
  <c r="AC40" s="1"/>
  <c r="AD40" s="1"/>
  <c r="AE39" i="2"/>
  <c r="AZ45"/>
  <c r="F44" s="1"/>
  <c r="AX46"/>
  <c r="AY45"/>
  <c r="E44" s="1"/>
  <c r="D44"/>
  <c r="E43" i="10"/>
  <c r="N43" i="2"/>
  <c r="M43" i="10" s="1"/>
  <c r="O42" i="2"/>
  <c r="F42" i="10"/>
  <c r="D43"/>
  <c r="M43" i="2"/>
  <c r="L43" i="10" s="1"/>
  <c r="BI72" i="2"/>
  <c r="O42" i="10"/>
  <c r="R42" i="2"/>
  <c r="L43"/>
  <c r="K43" i="10" s="1"/>
  <c r="C43"/>
  <c r="P43" i="2"/>
  <c r="G43"/>
  <c r="AC41"/>
  <c r="BH42" s="1"/>
  <c r="N41" i="10"/>
  <c r="A44" i="2"/>
  <c r="B44" s="1"/>
  <c r="A43" i="10"/>
  <c r="AD41" i="2" l="1"/>
  <c r="T65" i="10"/>
  <c r="S67" i="2"/>
  <c r="R66" i="10"/>
  <c r="U66" i="2"/>
  <c r="Q42" i="10"/>
  <c r="G45"/>
  <c r="K45" i="2"/>
  <c r="Q45"/>
  <c r="P45" i="10" s="1"/>
  <c r="H46" i="2"/>
  <c r="BD47"/>
  <c r="J46" s="1"/>
  <c r="I46" i="10" s="1"/>
  <c r="BC47" i="2"/>
  <c r="I46" s="1"/>
  <c r="H46" i="10" s="1"/>
  <c r="BE47" i="2"/>
  <c r="BB48"/>
  <c r="J44" i="10"/>
  <c r="AB41"/>
  <c r="AC41" s="1"/>
  <c r="AD41" s="1"/>
  <c r="BI73" i="2"/>
  <c r="N44"/>
  <c r="M44" i="10" s="1"/>
  <c r="E44"/>
  <c r="AE40" i="2"/>
  <c r="O43" i="10"/>
  <c r="R43" i="2"/>
  <c r="AZ46"/>
  <c r="F45" s="1"/>
  <c r="AY46"/>
  <c r="E45" s="1"/>
  <c r="AX47"/>
  <c r="D45"/>
  <c r="F43" i="10"/>
  <c r="O43" i="2"/>
  <c r="N42" i="10"/>
  <c r="AC42" i="2"/>
  <c r="AD42" s="1"/>
  <c r="D44" i="10"/>
  <c r="M44" i="2"/>
  <c r="L44" i="10" s="1"/>
  <c r="L44" i="2"/>
  <c r="K44" i="10" s="1"/>
  <c r="C44"/>
  <c r="P44" i="2"/>
  <c r="G44"/>
  <c r="A45"/>
  <c r="B45" s="1"/>
  <c r="A44" i="10"/>
  <c r="U67" i="2" l="1"/>
  <c r="R67" i="10"/>
  <c r="S98" i="2"/>
  <c r="T66" i="10"/>
  <c r="Q43"/>
  <c r="J45"/>
  <c r="H47" i="2"/>
  <c r="BB49"/>
  <c r="BC48"/>
  <c r="I47" s="1"/>
  <c r="H47" i="10" s="1"/>
  <c r="BD48" i="2"/>
  <c r="J47" s="1"/>
  <c r="I47" i="10" s="1"/>
  <c r="BE48" i="2"/>
  <c r="G46" i="10"/>
  <c r="K46" i="2"/>
  <c r="Q46"/>
  <c r="P46" i="10" s="1"/>
  <c r="AC43" i="2"/>
  <c r="AD43" s="1"/>
  <c r="N43" i="10"/>
  <c r="O44"/>
  <c r="R44" i="2"/>
  <c r="AZ47"/>
  <c r="F46" s="1"/>
  <c r="AX48"/>
  <c r="AY47"/>
  <c r="E46" s="1"/>
  <c r="D46"/>
  <c r="AE41"/>
  <c r="AB42" i="10"/>
  <c r="AC42" s="1"/>
  <c r="AD42" s="1"/>
  <c r="P45" i="2"/>
  <c r="C45" i="10"/>
  <c r="G45" i="2"/>
  <c r="L45"/>
  <c r="K45" i="10" s="1"/>
  <c r="F44"/>
  <c r="O44" i="2"/>
  <c r="E45" i="10"/>
  <c r="N45" i="2"/>
  <c r="M45" i="10" s="1"/>
  <c r="BH43" i="2"/>
  <c r="D45" i="10"/>
  <c r="M45" i="2"/>
  <c r="L45" i="10" s="1"/>
  <c r="BI74" i="2"/>
  <c r="A45" i="10"/>
  <c r="A46" i="2"/>
  <c r="B46" s="1"/>
  <c r="T67" i="10" l="1"/>
  <c r="R98"/>
  <c r="R99" s="1"/>
  <c r="U98" i="2"/>
  <c r="T98" i="10" s="1"/>
  <c r="Q44"/>
  <c r="G47"/>
  <c r="Q47" i="2"/>
  <c r="P47" i="10" s="1"/>
  <c r="K47" i="2"/>
  <c r="H48"/>
  <c r="BC49"/>
  <c r="I48" s="1"/>
  <c r="H48" i="10" s="1"/>
  <c r="BE49" i="2"/>
  <c r="BB50"/>
  <c r="BD49"/>
  <c r="J48" s="1"/>
  <c r="I48" i="10" s="1"/>
  <c r="J46"/>
  <c r="AC44" i="2"/>
  <c r="BH45" s="1"/>
  <c r="N44" i="10"/>
  <c r="BI75" i="2"/>
  <c r="BI76" s="1"/>
  <c r="BI77" s="1"/>
  <c r="BI78" s="1"/>
  <c r="BI79" s="1"/>
  <c r="BI80" s="1"/>
  <c r="BI81" s="1"/>
  <c r="BI82" s="1"/>
  <c r="BI83" s="1"/>
  <c r="BI84" s="1"/>
  <c r="BI85" s="1"/>
  <c r="BI86" s="1"/>
  <c r="BI87" s="1"/>
  <c r="BI88" s="1"/>
  <c r="BI89" s="1"/>
  <c r="BI90" s="1"/>
  <c r="BI91" s="1"/>
  <c r="BI92" s="1"/>
  <c r="BI93" s="1"/>
  <c r="BI94" s="1"/>
  <c r="BI95" s="1"/>
  <c r="BI96" s="1"/>
  <c r="BI97" s="1"/>
  <c r="BI98" s="1"/>
  <c r="BI99" s="1"/>
  <c r="BI100" s="1"/>
  <c r="BI101" s="1"/>
  <c r="F45" i="10"/>
  <c r="O45" i="2"/>
  <c r="AE42"/>
  <c r="M46"/>
  <c r="L46" i="10" s="1"/>
  <c r="D46"/>
  <c r="AB43"/>
  <c r="AC43" s="1"/>
  <c r="AD43" s="1"/>
  <c r="C46"/>
  <c r="L46" i="2"/>
  <c r="K46" i="10" s="1"/>
  <c r="G46" i="2"/>
  <c r="P46"/>
  <c r="O45" i="10"/>
  <c r="R45" i="2"/>
  <c r="E46" i="10"/>
  <c r="N46" i="2"/>
  <c r="M46" i="10" s="1"/>
  <c r="BH44" i="2"/>
  <c r="AZ48"/>
  <c r="F47" s="1"/>
  <c r="AX49"/>
  <c r="AY48"/>
  <c r="E47" s="1"/>
  <c r="D47"/>
  <c r="A46" i="10"/>
  <c r="A47" i="2"/>
  <c r="B47" s="1"/>
  <c r="AD44" l="1"/>
  <c r="Q45" i="10"/>
  <c r="H49" i="2"/>
  <c r="BD50"/>
  <c r="J49" s="1"/>
  <c r="I49" i="10" s="1"/>
  <c r="BC50" i="2"/>
  <c r="I49" s="1"/>
  <c r="H49" i="10" s="1"/>
  <c r="BB51" i="2"/>
  <c r="BE50"/>
  <c r="J47" i="10"/>
  <c r="G48"/>
  <c r="Q48" i="2"/>
  <c r="P48" i="10" s="1"/>
  <c r="K48" i="2"/>
  <c r="P47"/>
  <c r="L47"/>
  <c r="K47" i="10" s="1"/>
  <c r="C47"/>
  <c r="G47" i="2"/>
  <c r="N47"/>
  <c r="M47" i="10" s="1"/>
  <c r="E47"/>
  <c r="AC45" i="2"/>
  <c r="BH46" s="1"/>
  <c r="N45" i="10"/>
  <c r="AZ49" i="2"/>
  <c r="F48" s="1"/>
  <c r="AX50"/>
  <c r="AY49"/>
  <c r="E48" s="1"/>
  <c r="D48"/>
  <c r="O46"/>
  <c r="F46" i="10"/>
  <c r="AB44"/>
  <c r="AC44" s="1"/>
  <c r="AD44" s="1"/>
  <c r="D47"/>
  <c r="M47" i="2"/>
  <c r="L47" i="10" s="1"/>
  <c r="O46"/>
  <c r="R46" i="2"/>
  <c r="AE43"/>
  <c r="A47" i="10"/>
  <c r="A48" i="2"/>
  <c r="B48" s="1"/>
  <c r="AD45" l="1"/>
  <c r="Q46" i="10"/>
  <c r="J48"/>
  <c r="G49"/>
  <c r="Q49" i="2"/>
  <c r="P49" i="10" s="1"/>
  <c r="K49" i="2"/>
  <c r="H50"/>
  <c r="BC51"/>
  <c r="I50" s="1"/>
  <c r="H50" i="10" s="1"/>
  <c r="BE51" i="2"/>
  <c r="BD51"/>
  <c r="J50" s="1"/>
  <c r="I50" i="10" s="1"/>
  <c r="BB52" i="2"/>
  <c r="D48" i="10"/>
  <c r="M48" i="2"/>
  <c r="L48" i="10" s="1"/>
  <c r="O47"/>
  <c r="R47" i="2"/>
  <c r="C48" i="10"/>
  <c r="L48" i="2"/>
  <c r="K48" i="10" s="1"/>
  <c r="G48" i="2"/>
  <c r="P48"/>
  <c r="AC46"/>
  <c r="AD46" s="1"/>
  <c r="N46" i="10"/>
  <c r="E48"/>
  <c r="N48" i="2"/>
  <c r="M48" i="10" s="1"/>
  <c r="AB45"/>
  <c r="AC45" s="1"/>
  <c r="AD45" s="1"/>
  <c r="AE44" i="2"/>
  <c r="AX51"/>
  <c r="AY50"/>
  <c r="E49" s="1"/>
  <c r="AZ50"/>
  <c r="F49" s="1"/>
  <c r="D49"/>
  <c r="O47"/>
  <c r="F47" i="10"/>
  <c r="A48"/>
  <c r="A49" i="2"/>
  <c r="B49" s="1"/>
  <c r="Q47" i="10" l="1"/>
  <c r="H51" i="2"/>
  <c r="BC52"/>
  <c r="I51" s="1"/>
  <c r="H51" i="10" s="1"/>
  <c r="BD52" i="2"/>
  <c r="J51" s="1"/>
  <c r="I51" i="10" s="1"/>
  <c r="BB53" i="2"/>
  <c r="BE52"/>
  <c r="J49" i="10"/>
  <c r="G50"/>
  <c r="K50" i="2"/>
  <c r="Q50"/>
  <c r="P50" i="10" s="1"/>
  <c r="AC47" i="2"/>
  <c r="AD47" s="1"/>
  <c r="N47" i="10"/>
  <c r="O48"/>
  <c r="R48" i="2"/>
  <c r="M49"/>
  <c r="L49" i="10" s="1"/>
  <c r="D49"/>
  <c r="AB46"/>
  <c r="AC46" s="1"/>
  <c r="AD46" s="1"/>
  <c r="N49" i="2"/>
  <c r="M49" i="10" s="1"/>
  <c r="E49"/>
  <c r="L49" i="2"/>
  <c r="K49" i="10" s="1"/>
  <c r="G49" i="2"/>
  <c r="P49"/>
  <c r="C49" i="10"/>
  <c r="AE45" i="2"/>
  <c r="F48" i="10"/>
  <c r="O48" i="2"/>
  <c r="BH47"/>
  <c r="AZ51"/>
  <c r="F50" s="1"/>
  <c r="AY51"/>
  <c r="E50" s="1"/>
  <c r="AX52"/>
  <c r="D50"/>
  <c r="A49" i="10"/>
  <c r="A50" i="2"/>
  <c r="B50" s="1"/>
  <c r="Q48" i="10" l="1"/>
  <c r="G51"/>
  <c r="Q51" i="2"/>
  <c r="P51" i="10" s="1"/>
  <c r="K51" i="2"/>
  <c r="H52"/>
  <c r="BB54"/>
  <c r="BC53"/>
  <c r="I52" s="1"/>
  <c r="H52" i="10" s="1"/>
  <c r="BE53" i="2"/>
  <c r="BD53"/>
  <c r="J52" s="1"/>
  <c r="I52" i="10" s="1"/>
  <c r="J50"/>
  <c r="E50"/>
  <c r="N50" i="2"/>
  <c r="M50" i="10" s="1"/>
  <c r="M50" i="2"/>
  <c r="L50" i="10" s="1"/>
  <c r="D50"/>
  <c r="N48"/>
  <c r="AC48" i="2"/>
  <c r="BH49" s="1"/>
  <c r="AB47" i="10"/>
  <c r="AC47" s="1"/>
  <c r="AD47" s="1"/>
  <c r="AZ52" i="2"/>
  <c r="F51" s="1"/>
  <c r="AX53"/>
  <c r="D51"/>
  <c r="AY52"/>
  <c r="E51" s="1"/>
  <c r="AE46"/>
  <c r="C50" i="10"/>
  <c r="P50" i="2"/>
  <c r="L50"/>
  <c r="K50" i="10" s="1"/>
  <c r="G50" i="2"/>
  <c r="F49" i="10"/>
  <c r="O49" i="2"/>
  <c r="BH48"/>
  <c r="O49" i="10"/>
  <c r="R49" i="2"/>
  <c r="A50" i="10"/>
  <c r="A51" i="2"/>
  <c r="B51" s="1"/>
  <c r="AD48" l="1"/>
  <c r="Q49" i="10"/>
  <c r="J51"/>
  <c r="BD54" i="2"/>
  <c r="J53" s="1"/>
  <c r="I53" i="10" s="1"/>
  <c r="BC54" i="2"/>
  <c r="I53" s="1"/>
  <c r="H53" i="10" s="1"/>
  <c r="BB55" i="2"/>
  <c r="H53"/>
  <c r="BE54"/>
  <c r="G52" i="10"/>
  <c r="Q52" i="2"/>
  <c r="P52" i="10" s="1"/>
  <c r="K52" i="2"/>
  <c r="F50" i="10"/>
  <c r="O50" i="2"/>
  <c r="AZ53"/>
  <c r="F52" s="1"/>
  <c r="AY53"/>
  <c r="E52" s="1"/>
  <c r="AX54"/>
  <c r="D52"/>
  <c r="AE47"/>
  <c r="L51"/>
  <c r="K51" i="10" s="1"/>
  <c r="C51"/>
  <c r="P51" i="2"/>
  <c r="G51"/>
  <c r="AC49"/>
  <c r="BH50" s="1"/>
  <c r="N49" i="10"/>
  <c r="O50"/>
  <c r="R50" i="2"/>
  <c r="D51" i="10"/>
  <c r="M51" i="2"/>
  <c r="L51" i="10" s="1"/>
  <c r="E51"/>
  <c r="N51" i="2"/>
  <c r="M51" i="10" s="1"/>
  <c r="AB48"/>
  <c r="AC48" s="1"/>
  <c r="AD48" s="1"/>
  <c r="A52" i="2"/>
  <c r="B52" s="1"/>
  <c r="A51" i="10"/>
  <c r="AD49" i="2" l="1"/>
  <c r="Q50" i="10"/>
  <c r="H54" i="2"/>
  <c r="BE55"/>
  <c r="BD55"/>
  <c r="J54" s="1"/>
  <c r="I54" i="10" s="1"/>
  <c r="BC55" i="2"/>
  <c r="I54" s="1"/>
  <c r="H54" i="10" s="1"/>
  <c r="BB56" i="2"/>
  <c r="J52" i="10"/>
  <c r="W52" i="2"/>
  <c r="K53"/>
  <c r="Q53"/>
  <c r="P53" i="10" s="1"/>
  <c r="G53"/>
  <c r="AE48" i="2"/>
  <c r="O51" i="10"/>
  <c r="R51" i="2"/>
  <c r="D52" i="10"/>
  <c r="M52" i="2"/>
  <c r="L52" i="10" s="1"/>
  <c r="AY54" i="2"/>
  <c r="E53" s="1"/>
  <c r="AX55"/>
  <c r="AZ54"/>
  <c r="F53" s="1"/>
  <c r="D53"/>
  <c r="O51"/>
  <c r="F51" i="10"/>
  <c r="AB49"/>
  <c r="AC49" s="1"/>
  <c r="AD49" s="1"/>
  <c r="C52"/>
  <c r="L52" i="2"/>
  <c r="K52" i="10" s="1"/>
  <c r="G52" i="2"/>
  <c r="P52"/>
  <c r="AC50"/>
  <c r="BH51" s="1"/>
  <c r="N50" i="10"/>
  <c r="N52" i="2"/>
  <c r="M52" i="10" s="1"/>
  <c r="E52"/>
  <c r="A52"/>
  <c r="A53" i="2"/>
  <c r="B53" s="1"/>
  <c r="AD50" l="1"/>
  <c r="Q51" i="10"/>
  <c r="H55" i="2"/>
  <c r="BD56"/>
  <c r="J55" s="1"/>
  <c r="I55" i="10" s="1"/>
  <c r="BE56" i="2"/>
  <c r="BB57"/>
  <c r="BC56"/>
  <c r="I55" s="1"/>
  <c r="H55" i="10" s="1"/>
  <c r="G54"/>
  <c r="Q54" i="2"/>
  <c r="P54" i="10" s="1"/>
  <c r="K54" i="2"/>
  <c r="V52" i="10"/>
  <c r="J53"/>
  <c r="W53" i="2"/>
  <c r="W63" s="1"/>
  <c r="V63" i="10" s="1"/>
  <c r="O52" i="2"/>
  <c r="V52"/>
  <c r="F52" i="10"/>
  <c r="AE49" i="2"/>
  <c r="E53" i="10"/>
  <c r="N53" i="2"/>
  <c r="M53" i="10" s="1"/>
  <c r="R52" i="2"/>
  <c r="O52" i="10"/>
  <c r="G53" i="2"/>
  <c r="P53"/>
  <c r="C53" i="10"/>
  <c r="L53" i="2"/>
  <c r="K53" i="10" s="1"/>
  <c r="AB50"/>
  <c r="AC50" s="1"/>
  <c r="AD50" s="1"/>
  <c r="AC51" i="2"/>
  <c r="BH52" s="1"/>
  <c r="N51" i="10"/>
  <c r="M53" i="2"/>
  <c r="L53" i="10" s="1"/>
  <c r="D53"/>
  <c r="AZ55" i="2"/>
  <c r="F54" s="1"/>
  <c r="D54"/>
  <c r="AX56"/>
  <c r="AY55"/>
  <c r="E54" s="1"/>
  <c r="A53" i="10"/>
  <c r="A54" i="2"/>
  <c r="B54" s="1"/>
  <c r="AD51" l="1"/>
  <c r="Q52" i="10"/>
  <c r="V53"/>
  <c r="W64" i="2"/>
  <c r="V64" i="10" s="1"/>
  <c r="W71" i="2"/>
  <c r="W79"/>
  <c r="V79" i="10" s="1"/>
  <c r="J54"/>
  <c r="G55"/>
  <c r="Q55" i="2"/>
  <c r="P55" i="10" s="1"/>
  <c r="K55" i="2"/>
  <c r="BC57"/>
  <c r="I56" s="1"/>
  <c r="H56" i="10" s="1"/>
  <c r="BD57" i="2"/>
  <c r="J56" s="1"/>
  <c r="I56" i="10" s="1"/>
  <c r="BB58" i="2"/>
  <c r="H56"/>
  <c r="BE57"/>
  <c r="M54"/>
  <c r="L54" i="10" s="1"/>
  <c r="D54"/>
  <c r="N52"/>
  <c r="AC52" i="2"/>
  <c r="AB52" i="10" s="1"/>
  <c r="E54"/>
  <c r="N54" i="2"/>
  <c r="M54" i="10" s="1"/>
  <c r="AE50" i="2"/>
  <c r="F53" i="10"/>
  <c r="V53" i="2"/>
  <c r="V56" s="1"/>
  <c r="V63" s="1"/>
  <c r="O53"/>
  <c r="U52" i="10"/>
  <c r="X52" i="2"/>
  <c r="W52" i="10" s="1"/>
  <c r="V76" i="2"/>
  <c r="L54"/>
  <c r="K54" i="10" s="1"/>
  <c r="C54"/>
  <c r="P54" i="2"/>
  <c r="G54"/>
  <c r="O53" i="10"/>
  <c r="R53" i="2"/>
  <c r="AZ56"/>
  <c r="F55" s="1"/>
  <c r="AY56"/>
  <c r="E55" s="1"/>
  <c r="AX57"/>
  <c r="D55"/>
  <c r="AB51" i="10"/>
  <c r="AC51" s="1"/>
  <c r="AD51" s="1"/>
  <c r="A55" i="2"/>
  <c r="B55" s="1"/>
  <c r="A54" i="10"/>
  <c r="AC52" l="1"/>
  <c r="AD52" s="1"/>
  <c r="AD52" i="2"/>
  <c r="Q53" i="10"/>
  <c r="U63"/>
  <c r="X63" i="2"/>
  <c r="W63" i="10" s="1"/>
  <c r="V71" i="2"/>
  <c r="V75" s="1"/>
  <c r="U75" i="10" s="1"/>
  <c r="V64" i="2"/>
  <c r="V71" i="10"/>
  <c r="W75" i="2"/>
  <c r="X71"/>
  <c r="W71" i="10" s="1"/>
  <c r="W83" i="2"/>
  <c r="V79"/>
  <c r="U79" i="10" s="1"/>
  <c r="H57" i="2"/>
  <c r="BD58"/>
  <c r="J57" s="1"/>
  <c r="I57" i="10" s="1"/>
  <c r="BC58" i="2"/>
  <c r="I57" s="1"/>
  <c r="H57" i="10" s="1"/>
  <c r="BB59" i="2"/>
  <c r="BE58"/>
  <c r="BH53"/>
  <c r="J55" i="10"/>
  <c r="G56"/>
  <c r="K56" i="2"/>
  <c r="Q56"/>
  <c r="P56" i="10" s="1"/>
  <c r="U56"/>
  <c r="X56" i="2"/>
  <c r="W56" i="10" s="1"/>
  <c r="V83" i="2"/>
  <c r="AY57"/>
  <c r="E56" s="1"/>
  <c r="AX58"/>
  <c r="AZ57"/>
  <c r="F56" s="1"/>
  <c r="D56"/>
  <c r="AC53"/>
  <c r="AB53" i="10" s="1"/>
  <c r="N53"/>
  <c r="G55" i="2"/>
  <c r="P55"/>
  <c r="C55" i="10"/>
  <c r="L55" i="2"/>
  <c r="K55" i="10" s="1"/>
  <c r="AE51" i="2"/>
  <c r="E55" i="10"/>
  <c r="N55" i="2"/>
  <c r="M55" i="10" s="1"/>
  <c r="O54"/>
  <c r="R54" i="2"/>
  <c r="D55" i="10"/>
  <c r="M55" i="2"/>
  <c r="L55" i="10" s="1"/>
  <c r="O54" i="2"/>
  <c r="F54" i="10"/>
  <c r="U76"/>
  <c r="X76" i="2"/>
  <c r="W76" i="10" s="1"/>
  <c r="X53" i="2"/>
  <c r="U53" i="10"/>
  <c r="A55"/>
  <c r="A56" i="2"/>
  <c r="B56" s="1"/>
  <c r="W53" i="10" l="1"/>
  <c r="AC53" s="1"/>
  <c r="AD53" s="1"/>
  <c r="AD53" i="2"/>
  <c r="Q54" i="10"/>
  <c r="U64"/>
  <c r="X64" i="2"/>
  <c r="W64" i="10" s="1"/>
  <c r="U71"/>
  <c r="V75"/>
  <c r="W80" i="2"/>
  <c r="V80" i="10" s="1"/>
  <c r="V80" i="2"/>
  <c r="X75"/>
  <c r="W75" i="10" s="1"/>
  <c r="V83"/>
  <c r="W86" i="2"/>
  <c r="V86" i="10" s="1"/>
  <c r="X83" i="2"/>
  <c r="W83" i="10" s="1"/>
  <c r="U83"/>
  <c r="X79" i="2"/>
  <c r="W79" i="10" s="1"/>
  <c r="V86" i="2"/>
  <c r="U86" i="10" s="1"/>
  <c r="G57"/>
  <c r="K57" i="2"/>
  <c r="Q57"/>
  <c r="P57" i="10" s="1"/>
  <c r="J56"/>
  <c r="H58" i="2"/>
  <c r="BE59"/>
  <c r="BD59"/>
  <c r="J58" s="1"/>
  <c r="I58" i="10" s="1"/>
  <c r="BC59" i="2"/>
  <c r="I58" s="1"/>
  <c r="H58" i="10" s="1"/>
  <c r="BB60" i="2"/>
  <c r="AC54"/>
  <c r="BH55" s="1"/>
  <c r="N54" i="10"/>
  <c r="AE52" i="2"/>
  <c r="F55" i="10"/>
  <c r="O55" i="2"/>
  <c r="D56" i="10"/>
  <c r="M56" i="2"/>
  <c r="L56" i="10" s="1"/>
  <c r="AZ58" i="2"/>
  <c r="F57" s="1"/>
  <c r="AY58"/>
  <c r="E57" s="1"/>
  <c r="AX59"/>
  <c r="D57"/>
  <c r="R55"/>
  <c r="O55" i="10"/>
  <c r="E56"/>
  <c r="N56" i="2"/>
  <c r="M56" i="10" s="1"/>
  <c r="BH54" i="2"/>
  <c r="L56"/>
  <c r="K56" i="10" s="1"/>
  <c r="C56"/>
  <c r="G56" i="2"/>
  <c r="P56"/>
  <c r="A56" i="10"/>
  <c r="A57" i="2"/>
  <c r="B57" s="1"/>
  <c r="AD54" l="1"/>
  <c r="Q55" i="10"/>
  <c r="V90" i="2"/>
  <c r="W90"/>
  <c r="V90" i="10" s="1"/>
  <c r="U80"/>
  <c r="X80" i="2"/>
  <c r="W80" i="10" s="1"/>
  <c r="X86" i="2"/>
  <c r="W86" i="10" s="1"/>
  <c r="J57"/>
  <c r="H59" i="2"/>
  <c r="BC60"/>
  <c r="I59" s="1"/>
  <c r="H59" i="10" s="1"/>
  <c r="BD60" i="2"/>
  <c r="J59" s="1"/>
  <c r="I59" i="10" s="1"/>
  <c r="BB61" i="2"/>
  <c r="BE60"/>
  <c r="G58" i="10"/>
  <c r="Q58" i="2"/>
  <c r="P58" i="10" s="1"/>
  <c r="K58" i="2"/>
  <c r="O56"/>
  <c r="F56" i="10"/>
  <c r="N57" i="2"/>
  <c r="M57" i="10" s="1"/>
  <c r="E57"/>
  <c r="AE53" i="2"/>
  <c r="N55" i="10"/>
  <c r="AC55" i="2"/>
  <c r="AD55" s="1"/>
  <c r="R56"/>
  <c r="O56" i="10"/>
  <c r="M57" i="2"/>
  <c r="L57" i="10" s="1"/>
  <c r="D57"/>
  <c r="AY59" i="2"/>
  <c r="E58" s="1"/>
  <c r="AZ59"/>
  <c r="F58" s="1"/>
  <c r="AX60"/>
  <c r="D58"/>
  <c r="AB54" i="10"/>
  <c r="AC54" s="1"/>
  <c r="AD54" s="1"/>
  <c r="G57" i="2"/>
  <c r="C57" i="10"/>
  <c r="L57" i="2"/>
  <c r="K57" i="10" s="1"/>
  <c r="P57" i="2"/>
  <c r="A57" i="10"/>
  <c r="A58" i="2"/>
  <c r="B58" s="1"/>
  <c r="Q56" i="10" l="1"/>
  <c r="V91" i="2"/>
  <c r="U91" i="10" s="1"/>
  <c r="U90"/>
  <c r="V92" i="2"/>
  <c r="X90"/>
  <c r="W90" i="10" s="1"/>
  <c r="W91" i="2"/>
  <c r="V91" i="10" s="1"/>
  <c r="G59"/>
  <c r="Q59" i="2"/>
  <c r="P59" i="10" s="1"/>
  <c r="K59" i="2"/>
  <c r="BC61"/>
  <c r="I60" s="1"/>
  <c r="H60" i="10" s="1"/>
  <c r="BB62" i="2"/>
  <c r="H60"/>
  <c r="BD61"/>
  <c r="J60" s="1"/>
  <c r="I60" i="10" s="1"/>
  <c r="BE61" i="2"/>
  <c r="J58" i="10"/>
  <c r="BH56" i="2"/>
  <c r="R57"/>
  <c r="O57" i="10"/>
  <c r="F57"/>
  <c r="O57" i="2"/>
  <c r="AZ60"/>
  <c r="F59" s="1"/>
  <c r="AX61"/>
  <c r="AY60"/>
  <c r="E59" s="1"/>
  <c r="D59"/>
  <c r="N56" i="10"/>
  <c r="AC56" i="2"/>
  <c r="AD56" s="1"/>
  <c r="P58"/>
  <c r="C58" i="10"/>
  <c r="L58" i="2"/>
  <c r="K58" i="10" s="1"/>
  <c r="G58" i="2"/>
  <c r="AE54"/>
  <c r="M58"/>
  <c r="L58" i="10" s="1"/>
  <c r="D58"/>
  <c r="E58"/>
  <c r="N58" i="2"/>
  <c r="M58" i="10" s="1"/>
  <c r="AB55"/>
  <c r="AC55" s="1"/>
  <c r="AD55" s="1"/>
  <c r="A58"/>
  <c r="A59" i="2"/>
  <c r="B59" s="1"/>
  <c r="Q57" i="10" l="1"/>
  <c r="V95" i="2"/>
  <c r="V98" s="1"/>
  <c r="U98" i="10" s="1"/>
  <c r="U92"/>
  <c r="X91" i="2"/>
  <c r="W91" i="10" s="1"/>
  <c r="W92" i="2"/>
  <c r="J59" i="10"/>
  <c r="H61" i="2"/>
  <c r="BC62"/>
  <c r="I61" s="1"/>
  <c r="H61" i="10" s="1"/>
  <c r="BB63" i="2"/>
  <c r="BD62"/>
  <c r="J61" s="1"/>
  <c r="I61" i="10" s="1"/>
  <c r="BE62" i="2"/>
  <c r="K60"/>
  <c r="Q60"/>
  <c r="P60" i="10" s="1"/>
  <c r="G60"/>
  <c r="O58"/>
  <c r="R58" i="2"/>
  <c r="E59" i="10"/>
  <c r="N59" i="2"/>
  <c r="M59" i="10" s="1"/>
  <c r="AZ61" i="2"/>
  <c r="F60" s="1"/>
  <c r="AX62"/>
  <c r="AY61"/>
  <c r="E60" s="1"/>
  <c r="D60"/>
  <c r="AB56" i="10"/>
  <c r="AC56" s="1"/>
  <c r="AD56" s="1"/>
  <c r="M59" i="2"/>
  <c r="L59" i="10" s="1"/>
  <c r="D59"/>
  <c r="BH57" i="2"/>
  <c r="AE55"/>
  <c r="F58" i="10"/>
  <c r="O58" i="2"/>
  <c r="C59" i="10"/>
  <c r="P59" i="2"/>
  <c r="G59"/>
  <c r="L59"/>
  <c r="K59" i="10" s="1"/>
  <c r="AC57" i="2"/>
  <c r="AD57" s="1"/>
  <c r="N57" i="10"/>
  <c r="A59"/>
  <c r="A60" i="2"/>
  <c r="B60" s="1"/>
  <c r="Q58" i="10" l="1"/>
  <c r="W95" i="2"/>
  <c r="V92" i="10"/>
  <c r="V100" i="2"/>
  <c r="U95" i="10"/>
  <c r="U99" s="1"/>
  <c r="X95" i="2"/>
  <c r="W95" i="10" s="1"/>
  <c r="W100" i="2"/>
  <c r="X92"/>
  <c r="W92" i="10" s="1"/>
  <c r="J60"/>
  <c r="G61"/>
  <c r="K61" i="2"/>
  <c r="Q61"/>
  <c r="P61" i="10" s="1"/>
  <c r="BB64" i="2"/>
  <c r="BD63"/>
  <c r="J62" s="1"/>
  <c r="I62" i="10" s="1"/>
  <c r="H62" i="2"/>
  <c r="BC63"/>
  <c r="I62" s="1"/>
  <c r="H62" i="10" s="1"/>
  <c r="BE63" i="2"/>
  <c r="AB57" i="10"/>
  <c r="AC57" s="1"/>
  <c r="AD57" s="1"/>
  <c r="AC58" i="2"/>
  <c r="BH59" s="1"/>
  <c r="N58" i="10"/>
  <c r="AE56" i="2"/>
  <c r="E60" i="10"/>
  <c r="N60" i="2"/>
  <c r="M60" i="10" s="1"/>
  <c r="BH58" i="2"/>
  <c r="AY62"/>
  <c r="E61" s="1"/>
  <c r="AZ62"/>
  <c r="F61" s="1"/>
  <c r="D61"/>
  <c r="AX63"/>
  <c r="O59" i="10"/>
  <c r="R59" i="2"/>
  <c r="D60" i="10"/>
  <c r="M60" i="2"/>
  <c r="L60" i="10" s="1"/>
  <c r="F59"/>
  <c r="O59" i="2"/>
  <c r="C60" i="10"/>
  <c r="G60" i="2"/>
  <c r="L60"/>
  <c r="K60" i="10" s="1"/>
  <c r="P60" i="2"/>
  <c r="A60" i="10"/>
  <c r="A61" i="2"/>
  <c r="B61" s="1"/>
  <c r="AD58" l="1"/>
  <c r="Q59" i="10"/>
  <c r="V95"/>
  <c r="W98" i="2"/>
  <c r="J61" i="10"/>
  <c r="G62"/>
  <c r="K62" i="2"/>
  <c r="Q62"/>
  <c r="P62" i="10" s="1"/>
  <c r="BD64" i="2"/>
  <c r="J63" s="1"/>
  <c r="I63" i="10" s="1"/>
  <c r="BC64" i="2"/>
  <c r="I63" s="1"/>
  <c r="H63" i="10" s="1"/>
  <c r="H63" i="2"/>
  <c r="BB65"/>
  <c r="BE64"/>
  <c r="N61"/>
  <c r="M61" i="10" s="1"/>
  <c r="E61"/>
  <c r="AE57" i="2"/>
  <c r="O60" i="10"/>
  <c r="R60" i="2"/>
  <c r="AC59"/>
  <c r="BH60" s="1"/>
  <c r="N59" i="10"/>
  <c r="C61"/>
  <c r="G61" i="2"/>
  <c r="L61"/>
  <c r="K61" i="10" s="1"/>
  <c r="P61" i="2"/>
  <c r="AZ63"/>
  <c r="F62" s="1"/>
  <c r="D62"/>
  <c r="BK63" s="1"/>
  <c r="AB62" s="1"/>
  <c r="AY63"/>
  <c r="E62" s="1"/>
  <c r="AX64"/>
  <c r="AB58" i="10"/>
  <c r="AC58" s="1"/>
  <c r="AD58" s="1"/>
  <c r="O60" i="2"/>
  <c r="F60" i="10"/>
  <c r="D61"/>
  <c r="M61" i="2"/>
  <c r="L61" i="10" s="1"/>
  <c r="A61"/>
  <c r="A62" i="2"/>
  <c r="B62" s="1"/>
  <c r="AD59" l="1"/>
  <c r="X98"/>
  <c r="W98" i="10" s="1"/>
  <c r="V98"/>
  <c r="V99" s="1"/>
  <c r="Q60"/>
  <c r="J62"/>
  <c r="G63"/>
  <c r="Q63" i="2"/>
  <c r="P63" i="10" s="1"/>
  <c r="K63" i="2"/>
  <c r="BC65"/>
  <c r="I64" s="1"/>
  <c r="H64" i="10" s="1"/>
  <c r="BD65" i="2"/>
  <c r="J64" s="1"/>
  <c r="I64" i="10" s="1"/>
  <c r="H64" i="2"/>
  <c r="BB66"/>
  <c r="BE65"/>
  <c r="F61" i="10"/>
  <c r="O61" i="2"/>
  <c r="N60" i="10"/>
  <c r="AC60" i="2"/>
  <c r="BH61" s="1"/>
  <c r="D62" i="10"/>
  <c r="M62" i="2"/>
  <c r="L62" i="10" s="1"/>
  <c r="O61"/>
  <c r="R61" i="2"/>
  <c r="AZ64"/>
  <c r="F63" s="1"/>
  <c r="D63"/>
  <c r="AX65"/>
  <c r="AY64"/>
  <c r="E63" s="1"/>
  <c r="AE58"/>
  <c r="N62"/>
  <c r="M62" i="10" s="1"/>
  <c r="E62"/>
  <c r="AB59"/>
  <c r="AC59" s="1"/>
  <c r="AD59" s="1"/>
  <c r="C62"/>
  <c r="L62" i="2"/>
  <c r="BO61"/>
  <c r="BN63"/>
  <c r="G62"/>
  <c r="BQ63"/>
  <c r="BL63"/>
  <c r="A63"/>
  <c r="B63" s="1"/>
  <c r="A62" i="10"/>
  <c r="AD60" i="2" l="1"/>
  <c r="Q61" i="10"/>
  <c r="BM63" i="2"/>
  <c r="P62" s="1"/>
  <c r="R62" s="1"/>
  <c r="J63" i="10"/>
  <c r="G64"/>
  <c r="Q64" i="2"/>
  <c r="P64" i="10" s="1"/>
  <c r="K64" i="2"/>
  <c r="BD66"/>
  <c r="J65" s="1"/>
  <c r="I65" i="10" s="1"/>
  <c r="BB67" i="2"/>
  <c r="BC66"/>
  <c r="I65" s="1"/>
  <c r="H65" i="10" s="1"/>
  <c r="H65" i="2"/>
  <c r="BE66"/>
  <c r="AA62" i="10"/>
  <c r="AX66" i="2"/>
  <c r="D64"/>
  <c r="AY65"/>
  <c r="E64" s="1"/>
  <c r="AZ65"/>
  <c r="F64" s="1"/>
  <c r="F62" i="10"/>
  <c r="O62" i="2"/>
  <c r="D63" i="10"/>
  <c r="M63" i="2"/>
  <c r="L63" i="10" s="1"/>
  <c r="N61"/>
  <c r="AC61" i="2"/>
  <c r="AD61" s="1"/>
  <c r="K62" i="10"/>
  <c r="BQ64" i="2"/>
  <c r="BP63"/>
  <c r="BO63"/>
  <c r="N63"/>
  <c r="M63" i="10" s="1"/>
  <c r="E63"/>
  <c r="AE59" i="2"/>
  <c r="BK64"/>
  <c r="AB63" s="1"/>
  <c r="L63"/>
  <c r="BL64" s="1"/>
  <c r="C63" i="10"/>
  <c r="G63" i="2"/>
  <c r="AB60" i="10"/>
  <c r="AC60" s="1"/>
  <c r="AD60" s="1"/>
  <c r="A63"/>
  <c r="A64" i="2"/>
  <c r="B64" s="1"/>
  <c r="O62" i="10" l="1"/>
  <c r="Q62" s="1"/>
  <c r="BM64" i="2"/>
  <c r="P63" s="1"/>
  <c r="O63" i="10" s="1"/>
  <c r="J64"/>
  <c r="BB68" i="2"/>
  <c r="BD67"/>
  <c r="J66" s="1"/>
  <c r="I66" i="10" s="1"/>
  <c r="H66" i="2"/>
  <c r="BC67"/>
  <c r="I66" s="1"/>
  <c r="H66" i="10" s="1"/>
  <c r="BE67" i="2"/>
  <c r="G65" i="10"/>
  <c r="Q65" i="2"/>
  <c r="P65" i="10" s="1"/>
  <c r="K65" i="2"/>
  <c r="AE60"/>
  <c r="O63"/>
  <c r="F63" i="10"/>
  <c r="AB61"/>
  <c r="AC61" s="1"/>
  <c r="AD61" s="1"/>
  <c r="N62"/>
  <c r="AC62" i="2"/>
  <c r="BH63" s="1"/>
  <c r="BK65"/>
  <c r="L64"/>
  <c r="C64" i="10"/>
  <c r="G64" i="2"/>
  <c r="AA63" i="10"/>
  <c r="D64"/>
  <c r="M64" i="2"/>
  <c r="L64" i="10" s="1"/>
  <c r="BH62" i="2"/>
  <c r="BN64"/>
  <c r="K63" i="10"/>
  <c r="N64" i="2"/>
  <c r="M64" i="10" s="1"/>
  <c r="E64"/>
  <c r="AZ66" i="2"/>
  <c r="F65" s="1"/>
  <c r="AX67"/>
  <c r="D65"/>
  <c r="AY66"/>
  <c r="E65" s="1"/>
  <c r="A64" i="10"/>
  <c r="A65" i="2"/>
  <c r="B65" s="1"/>
  <c r="AD62" l="1"/>
  <c r="AB90"/>
  <c r="AA90" i="10" s="1"/>
  <c r="AB64" i="2"/>
  <c r="AB98" s="1"/>
  <c r="AA98" i="10" s="1"/>
  <c r="AA76"/>
  <c r="AB100" i="2"/>
  <c r="R63"/>
  <c r="BM65"/>
  <c r="P64" s="1"/>
  <c r="O64" i="10" s="1"/>
  <c r="J65"/>
  <c r="BD68" i="2"/>
  <c r="J67" s="1"/>
  <c r="I67" i="10" s="1"/>
  <c r="BC68" i="2"/>
  <c r="I67" s="1"/>
  <c r="H67" i="10" s="1"/>
  <c r="H67" i="2"/>
  <c r="BB69"/>
  <c r="BE68"/>
  <c r="K66"/>
  <c r="G66" i="10"/>
  <c r="Q66" i="2"/>
  <c r="P66" i="10" s="1"/>
  <c r="BL65" i="2"/>
  <c r="AA83" i="10"/>
  <c r="M65" i="2"/>
  <c r="L65" i="10" s="1"/>
  <c r="D65"/>
  <c r="AE61" i="2"/>
  <c r="E65" i="10"/>
  <c r="N65" i="2"/>
  <c r="M65" i="10" s="1"/>
  <c r="F64"/>
  <c r="O64" i="2"/>
  <c r="AZ67"/>
  <c r="F66" s="1"/>
  <c r="AX68"/>
  <c r="AY67"/>
  <c r="E66" s="1"/>
  <c r="D66"/>
  <c r="AC63"/>
  <c r="N63" i="10"/>
  <c r="G65" i="2"/>
  <c r="C65" i="10"/>
  <c r="L65" i="2"/>
  <c r="K65" i="10" s="1"/>
  <c r="P65" i="2"/>
  <c r="K64" i="10"/>
  <c r="BN65" i="2"/>
  <c r="BP64"/>
  <c r="BO65"/>
  <c r="AB62" i="10"/>
  <c r="AC62" s="1"/>
  <c r="AD62" s="1"/>
  <c r="A65"/>
  <c r="A66" i="2"/>
  <c r="B66" s="1"/>
  <c r="AA64" i="10" l="1"/>
  <c r="AA99" s="1"/>
  <c r="AD63" i="2"/>
  <c r="Q63" i="10"/>
  <c r="R64" i="2"/>
  <c r="J66" i="10"/>
  <c r="G67"/>
  <c r="Q67" i="2"/>
  <c r="P67" i="10" s="1"/>
  <c r="K67" i="2"/>
  <c r="BB70"/>
  <c r="BD69"/>
  <c r="J68" s="1"/>
  <c r="I68" i="10" s="1"/>
  <c r="BC69" i="2"/>
  <c r="I68" s="1"/>
  <c r="H68" i="10" s="1"/>
  <c r="BE69" i="2"/>
  <c r="H68"/>
  <c r="F65" i="10"/>
  <c r="O65" i="2"/>
  <c r="AB63" i="10"/>
  <c r="E66"/>
  <c r="N66" i="2"/>
  <c r="M66" i="10" s="1"/>
  <c r="AE62" i="2"/>
  <c r="AZ68"/>
  <c r="F67" s="1"/>
  <c r="D67"/>
  <c r="AY68"/>
  <c r="E67" s="1"/>
  <c r="AX69"/>
  <c r="D66" i="10"/>
  <c r="M66" i="2"/>
  <c r="L66" i="10" s="1"/>
  <c r="BH64" i="2"/>
  <c r="R65"/>
  <c r="O65" i="10"/>
  <c r="L66" i="2"/>
  <c r="K66" i="10" s="1"/>
  <c r="C66"/>
  <c r="P66" i="2"/>
  <c r="G66"/>
  <c r="N64" i="10"/>
  <c r="AC64" i="2"/>
  <c r="BH65" s="1"/>
  <c r="A66" i="10"/>
  <c r="A67" i="2"/>
  <c r="B67" s="1"/>
  <c r="AC63" i="10" l="1"/>
  <c r="AD63" s="1"/>
  <c r="Q65"/>
  <c r="Q64"/>
  <c r="AD64" i="2"/>
  <c r="J67" i="10"/>
  <c r="BD70" i="2"/>
  <c r="J69" s="1"/>
  <c r="I69" i="10" s="1"/>
  <c r="H69" i="2"/>
  <c r="BC70"/>
  <c r="I69" s="1"/>
  <c r="H69" i="10" s="1"/>
  <c r="BB71" i="2"/>
  <c r="BE70"/>
  <c r="Q68"/>
  <c r="P68" i="10" s="1"/>
  <c r="K68" i="2"/>
  <c r="G68" i="10"/>
  <c r="O66" i="2"/>
  <c r="F66" i="10"/>
  <c r="E67"/>
  <c r="N67" i="2"/>
  <c r="M67" i="10" s="1"/>
  <c r="L67" i="2"/>
  <c r="K67" i="10" s="1"/>
  <c r="C67"/>
  <c r="G67" i="2"/>
  <c r="P67"/>
  <c r="N65" i="10"/>
  <c r="AC65" i="2"/>
  <c r="AD65" s="1"/>
  <c r="AB64" i="10"/>
  <c r="D67"/>
  <c r="M67" i="2"/>
  <c r="L67" i="10" s="1"/>
  <c r="O66"/>
  <c r="R66" i="2"/>
  <c r="AZ69"/>
  <c r="F68" s="1"/>
  <c r="D68"/>
  <c r="AY69"/>
  <c r="E68" s="1"/>
  <c r="AX70"/>
  <c r="AE63"/>
  <c r="A67" i="10"/>
  <c r="A68" i="2"/>
  <c r="B68" s="1"/>
  <c r="AC64" i="10" l="1"/>
  <c r="AD64" s="1"/>
  <c r="Q66"/>
  <c r="G69"/>
  <c r="Q69" i="2"/>
  <c r="P69" i="10" s="1"/>
  <c r="K69" i="2"/>
  <c r="J68" i="10"/>
  <c r="BD71" i="2"/>
  <c r="J70" s="1"/>
  <c r="I70" i="10" s="1"/>
  <c r="BC71" i="2"/>
  <c r="I70" s="1"/>
  <c r="H70" i="10" s="1"/>
  <c r="H70" i="2"/>
  <c r="BB72"/>
  <c r="BE71"/>
  <c r="M68"/>
  <c r="L68" i="10" s="1"/>
  <c r="D68"/>
  <c r="N66"/>
  <c r="AC66" i="2"/>
  <c r="BH67" s="1"/>
  <c r="AE64"/>
  <c r="AB65" i="10"/>
  <c r="AC65" s="1"/>
  <c r="AD65" s="1"/>
  <c r="AY70" i="2"/>
  <c r="E69" s="1"/>
  <c r="AX71"/>
  <c r="AX72" s="1"/>
  <c r="D69"/>
  <c r="AZ70"/>
  <c r="F69" s="1"/>
  <c r="N68"/>
  <c r="M68" i="10" s="1"/>
  <c r="E68"/>
  <c r="F67"/>
  <c r="O67" i="2"/>
  <c r="BH66"/>
  <c r="C68" i="10"/>
  <c r="P68" i="2"/>
  <c r="G68"/>
  <c r="L68"/>
  <c r="K68" i="10" s="1"/>
  <c r="R67" i="2"/>
  <c r="O67" i="10"/>
  <c r="A68"/>
  <c r="A69" i="2"/>
  <c r="B69" s="1"/>
  <c r="AD66" l="1"/>
  <c r="Q67" i="10"/>
  <c r="Q70" i="2"/>
  <c r="P70" i="10" s="1"/>
  <c r="G70"/>
  <c r="K70" i="2"/>
  <c r="J69" i="10"/>
  <c r="BD72" i="2"/>
  <c r="J71" s="1"/>
  <c r="I71" i="10" s="1"/>
  <c r="H71" i="2"/>
  <c r="BC72"/>
  <c r="I71" s="1"/>
  <c r="H71" i="10" s="1"/>
  <c r="BB73" i="2"/>
  <c r="BE72"/>
  <c r="O68" i="10"/>
  <c r="R68" i="2"/>
  <c r="C69" i="10"/>
  <c r="L69" i="2"/>
  <c r="K69" i="10" s="1"/>
  <c r="G69" i="2"/>
  <c r="P69"/>
  <c r="AE65"/>
  <c r="F68" i="10"/>
  <c r="O68" i="2"/>
  <c r="N67" i="10"/>
  <c r="AC67" i="2"/>
  <c r="BH68" s="1"/>
  <c r="N69"/>
  <c r="M69" i="10" s="1"/>
  <c r="E69"/>
  <c r="D69"/>
  <c r="M69" i="2"/>
  <c r="L69" i="10" s="1"/>
  <c r="AY71" i="2"/>
  <c r="E70" s="1"/>
  <c r="AZ71"/>
  <c r="F70" s="1"/>
  <c r="D70"/>
  <c r="AB66" i="10"/>
  <c r="AC66" s="1"/>
  <c r="AD66" s="1"/>
  <c r="A69"/>
  <c r="A70" i="2"/>
  <c r="B70" s="1"/>
  <c r="AD67" l="1"/>
  <c r="Q68" i="10"/>
  <c r="K71" i="2"/>
  <c r="G71" i="10"/>
  <c r="Q71" i="2"/>
  <c r="P71" i="10" s="1"/>
  <c r="J70"/>
  <c r="BC73" i="2"/>
  <c r="I72" s="1"/>
  <c r="BD73"/>
  <c r="J72" s="1"/>
  <c r="H72"/>
  <c r="BB74"/>
  <c r="BE73"/>
  <c r="P72" s="1"/>
  <c r="N70"/>
  <c r="M70" i="10" s="1"/>
  <c r="E70"/>
  <c r="O69" i="2"/>
  <c r="F69" i="10"/>
  <c r="L70" i="2"/>
  <c r="K70" i="10" s="1"/>
  <c r="G70" i="2"/>
  <c r="C70" i="10"/>
  <c r="P70" i="2"/>
  <c r="P71" s="1"/>
  <c r="N68" i="10"/>
  <c r="AC68" i="2"/>
  <c r="AD68" s="1"/>
  <c r="R69"/>
  <c r="O69" i="10"/>
  <c r="D70"/>
  <c r="M70" i="2"/>
  <c r="L70" i="10" s="1"/>
  <c r="AE66" i="2"/>
  <c r="AY72"/>
  <c r="E71" s="1"/>
  <c r="AX73"/>
  <c r="AZ72"/>
  <c r="F71" s="1"/>
  <c r="D71"/>
  <c r="AB67" i="10"/>
  <c r="AC67" s="1"/>
  <c r="AD67" s="1"/>
  <c r="A70"/>
  <c r="A71" i="2"/>
  <c r="B71" s="1"/>
  <c r="Q69" i="10" l="1"/>
  <c r="H72"/>
  <c r="O71"/>
  <c r="I72"/>
  <c r="J71"/>
  <c r="K72" i="2"/>
  <c r="Q72"/>
  <c r="P72" i="10" s="1"/>
  <c r="G72"/>
  <c r="R71" i="2"/>
  <c r="BB75"/>
  <c r="H73"/>
  <c r="BD74"/>
  <c r="J73" s="1"/>
  <c r="I73" i="10" s="1"/>
  <c r="BC74" i="2"/>
  <c r="I73" s="1"/>
  <c r="H73" i="10" s="1"/>
  <c r="BE74" i="2"/>
  <c r="P73" s="1"/>
  <c r="O72" i="10"/>
  <c r="N71" i="2"/>
  <c r="M71" i="10" s="1"/>
  <c r="E71"/>
  <c r="AZ73" i="2"/>
  <c r="F72" s="1"/>
  <c r="AY73"/>
  <c r="E72" s="1"/>
  <c r="D72"/>
  <c r="AX74"/>
  <c r="C71" i="10"/>
  <c r="G71" i="2"/>
  <c r="L71"/>
  <c r="K71" i="10" s="1"/>
  <c r="AB68"/>
  <c r="AC68" s="1"/>
  <c r="AD68" s="1"/>
  <c r="F70"/>
  <c r="O70" i="2"/>
  <c r="D71" i="10"/>
  <c r="M71" i="2"/>
  <c r="L71" i="10" s="1"/>
  <c r="N69"/>
  <c r="AC69" i="2"/>
  <c r="BH70" s="1"/>
  <c r="BH69"/>
  <c r="AE67"/>
  <c r="O70" i="10"/>
  <c r="R70" i="2"/>
  <c r="A71" i="10"/>
  <c r="A72" i="2"/>
  <c r="B72" s="1"/>
  <c r="AD69" l="1"/>
  <c r="Q71" i="10"/>
  <c r="Q70"/>
  <c r="J72"/>
  <c r="O73"/>
  <c r="BC75" i="2"/>
  <c r="I74" s="1"/>
  <c r="H74" i="10" s="1"/>
  <c r="BD75" i="2"/>
  <c r="J74" s="1"/>
  <c r="BE75"/>
  <c r="P74" s="1"/>
  <c r="BB76"/>
  <c r="H74"/>
  <c r="Q73"/>
  <c r="P73" i="10" s="1"/>
  <c r="G73"/>
  <c r="K73" i="2"/>
  <c r="R72"/>
  <c r="AB69" i="10"/>
  <c r="AC69" s="1"/>
  <c r="AD69" s="1"/>
  <c r="N70"/>
  <c r="AC70" i="2"/>
  <c r="AD70" s="1"/>
  <c r="C72" i="10"/>
  <c r="L72" i="2"/>
  <c r="K72" i="10" s="1"/>
  <c r="G72" i="2"/>
  <c r="AY74"/>
  <c r="E73" s="1"/>
  <c r="AZ74"/>
  <c r="F73" s="1"/>
  <c r="AX75"/>
  <c r="D73"/>
  <c r="AE68"/>
  <c r="E72" i="10"/>
  <c r="N72" i="2"/>
  <c r="M72" i="10" s="1"/>
  <c r="O71" i="2"/>
  <c r="F71" i="10"/>
  <c r="M72" i="2"/>
  <c r="L72" i="10" s="1"/>
  <c r="D72"/>
  <c r="A72"/>
  <c r="A73" i="2"/>
  <c r="B73" s="1"/>
  <c r="Q72" i="10" l="1"/>
  <c r="I74"/>
  <c r="J73"/>
  <c r="O74"/>
  <c r="R73" i="2"/>
  <c r="BD76"/>
  <c r="J75" s="1"/>
  <c r="I75" i="10" s="1"/>
  <c r="BE76" i="2"/>
  <c r="P75" s="1"/>
  <c r="BC76"/>
  <c r="I75" s="1"/>
  <c r="H75"/>
  <c r="BB77"/>
  <c r="Q74"/>
  <c r="P74" i="10" s="1"/>
  <c r="K74" i="2"/>
  <c r="G74" i="10"/>
  <c r="N73" i="2"/>
  <c r="M73" i="10" s="1"/>
  <c r="E73"/>
  <c r="AY75" i="2"/>
  <c r="E74" s="1"/>
  <c r="AZ75"/>
  <c r="F74" s="1"/>
  <c r="AX76"/>
  <c r="D74"/>
  <c r="AB70" i="10"/>
  <c r="AC70" s="1"/>
  <c r="AD70" s="1"/>
  <c r="L73" i="2"/>
  <c r="K73" i="10" s="1"/>
  <c r="G73" i="2"/>
  <c r="C73" i="10"/>
  <c r="F72"/>
  <c r="O72" i="2"/>
  <c r="AE69"/>
  <c r="BH71"/>
  <c r="N71" i="10"/>
  <c r="AC71" i="2"/>
  <c r="D73" i="10"/>
  <c r="M73" i="2"/>
  <c r="L73" i="10" s="1"/>
  <c r="A73"/>
  <c r="A74" i="2"/>
  <c r="B74" s="1"/>
  <c r="BH72" l="1"/>
  <c r="AD71"/>
  <c r="Q73" i="10"/>
  <c r="J74"/>
  <c r="O75"/>
  <c r="Q75" i="2"/>
  <c r="P75" i="10" s="1"/>
  <c r="H75"/>
  <c r="R74" i="2"/>
  <c r="G75" i="10"/>
  <c r="K75" i="2"/>
  <c r="BC77"/>
  <c r="I76" s="1"/>
  <c r="BD77"/>
  <c r="J76" s="1"/>
  <c r="I76" i="10" s="1"/>
  <c r="BE77" i="2"/>
  <c r="P76" s="1"/>
  <c r="H76"/>
  <c r="BB78"/>
  <c r="N74"/>
  <c r="M74" i="10" s="1"/>
  <c r="E74"/>
  <c r="AY76" i="2"/>
  <c r="E75" s="1"/>
  <c r="AZ76"/>
  <c r="F75" s="1"/>
  <c r="AX77"/>
  <c r="D75"/>
  <c r="N72" i="10"/>
  <c r="AC72" i="2"/>
  <c r="AD72" s="1"/>
  <c r="AB71" i="10"/>
  <c r="AC71" s="1"/>
  <c r="AD71" s="1"/>
  <c r="F73"/>
  <c r="O73" i="2"/>
  <c r="G74"/>
  <c r="L74"/>
  <c r="K74" i="10" s="1"/>
  <c r="C74"/>
  <c r="AE70" i="2"/>
  <c r="D74" i="10"/>
  <c r="M74" i="2"/>
  <c r="L74" i="10" s="1"/>
  <c r="A75" i="2"/>
  <c r="B75" s="1"/>
  <c r="A74" i="10"/>
  <c r="Q74" l="1"/>
  <c r="BH73" i="2"/>
  <c r="R75"/>
  <c r="BD78"/>
  <c r="J77" s="1"/>
  <c r="BE78"/>
  <c r="P77" s="1"/>
  <c r="H77"/>
  <c r="BC78"/>
  <c r="I77" s="1"/>
  <c r="BB79"/>
  <c r="O76" i="10"/>
  <c r="G76"/>
  <c r="K76" i="2"/>
  <c r="J75" i="10"/>
  <c r="Q76" i="2"/>
  <c r="P76" i="10" s="1"/>
  <c r="H76"/>
  <c r="AY77" i="2"/>
  <c r="E76" s="1"/>
  <c r="AZ77"/>
  <c r="F76" s="1"/>
  <c r="AX78"/>
  <c r="N73" i="10"/>
  <c r="AC73" i="2"/>
  <c r="AD73" s="1"/>
  <c r="L75"/>
  <c r="K75" i="10" s="1"/>
  <c r="G75" i="2"/>
  <c r="C75" i="10"/>
  <c r="D76" i="2"/>
  <c r="F74" i="10"/>
  <c r="O74" i="2"/>
  <c r="D75" i="10"/>
  <c r="M75" i="2"/>
  <c r="L75" i="10" s="1"/>
  <c r="AE71" i="2"/>
  <c r="AB72" i="10"/>
  <c r="AC72" s="1"/>
  <c r="AD72" s="1"/>
  <c r="E75"/>
  <c r="N75" i="2"/>
  <c r="M75" i="10" s="1"/>
  <c r="A75"/>
  <c r="A76" i="2"/>
  <c r="B76" s="1"/>
  <c r="Q75" i="10" l="1"/>
  <c r="I77"/>
  <c r="J76"/>
  <c r="BE79" i="2"/>
  <c r="P78" s="1"/>
  <c r="O78" i="10" s="1"/>
  <c r="BB80" i="2"/>
  <c r="BD79"/>
  <c r="J78" s="1"/>
  <c r="I78" i="10" s="1"/>
  <c r="BC79" i="2"/>
  <c r="I78" s="1"/>
  <c r="H78" i="10" s="1"/>
  <c r="H78" i="2"/>
  <c r="G78" i="10" s="1"/>
  <c r="O77"/>
  <c r="G77"/>
  <c r="K77" i="2"/>
  <c r="R76"/>
  <c r="Q77"/>
  <c r="P77" i="10" s="1"/>
  <c r="H77"/>
  <c r="AZ78" i="2"/>
  <c r="F77" s="1"/>
  <c r="AY78"/>
  <c r="E77" s="1"/>
  <c r="AX79"/>
  <c r="D77"/>
  <c r="AE72"/>
  <c r="D76" i="10"/>
  <c r="M76" i="2"/>
  <c r="L76" i="10" s="1"/>
  <c r="E76"/>
  <c r="N76" i="2"/>
  <c r="M76" i="10" s="1"/>
  <c r="F75"/>
  <c r="O75" i="2"/>
  <c r="AC74"/>
  <c r="N74" i="10"/>
  <c r="AB73"/>
  <c r="AC73" s="1"/>
  <c r="AD73" s="1"/>
  <c r="BH74" i="2"/>
  <c r="C76" i="10"/>
  <c r="G76" i="2"/>
  <c r="L76"/>
  <c r="K76" i="10" s="1"/>
  <c r="A76"/>
  <c r="A77" i="2"/>
  <c r="B77" s="1"/>
  <c r="BH75" l="1"/>
  <c r="AD74"/>
  <c r="Q76" i="10"/>
  <c r="J77"/>
  <c r="Q78" i="2"/>
  <c r="P78" i="10" s="1"/>
  <c r="K78" i="2"/>
  <c r="J78" i="10" s="1"/>
  <c r="R77" i="2"/>
  <c r="BD80"/>
  <c r="J79" s="1"/>
  <c r="BC80"/>
  <c r="I79" s="1"/>
  <c r="BE80"/>
  <c r="P79" s="1"/>
  <c r="O79" i="10" s="1"/>
  <c r="H79" i="2"/>
  <c r="G79" i="10" s="1"/>
  <c r="BB81" i="2"/>
  <c r="E77" i="10"/>
  <c r="N77" i="2"/>
  <c r="M77" i="10" s="1"/>
  <c r="D77"/>
  <c r="M77" i="2"/>
  <c r="L77" i="10" s="1"/>
  <c r="AX80" i="2"/>
  <c r="AY79"/>
  <c r="E78" s="1"/>
  <c r="D78" i="10" s="1"/>
  <c r="AZ79" i="2"/>
  <c r="F78" s="1"/>
  <c r="E78" i="10" s="1"/>
  <c r="D78" i="2"/>
  <c r="C78" i="10" s="1"/>
  <c r="C77"/>
  <c r="G77" i="2"/>
  <c r="L77"/>
  <c r="K77" i="10" s="1"/>
  <c r="F76"/>
  <c r="O76" i="2"/>
  <c r="N75" i="10"/>
  <c r="AC75" i="2"/>
  <c r="AD75" s="1"/>
  <c r="AB74" i="10"/>
  <c r="AC74" s="1"/>
  <c r="AD74" s="1"/>
  <c r="AE73" i="2"/>
  <c r="A77" i="10"/>
  <c r="A78" i="2"/>
  <c r="B78" s="1"/>
  <c r="A78" i="10" s="1"/>
  <c r="Q77" l="1"/>
  <c r="I79"/>
  <c r="H79"/>
  <c r="R78" i="2"/>
  <c r="Q79"/>
  <c r="K79"/>
  <c r="BB82"/>
  <c r="BC81"/>
  <c r="I80" s="1"/>
  <c r="H80" i="10" s="1"/>
  <c r="BD81" i="2"/>
  <c r="J80" s="1"/>
  <c r="I80" i="10" s="1"/>
  <c r="BE81" i="2"/>
  <c r="P80" s="1"/>
  <c r="O80" i="10" s="1"/>
  <c r="H80" i="2"/>
  <c r="G80" i="10" s="1"/>
  <c r="N78" i="2"/>
  <c r="M78" i="10" s="1"/>
  <c r="F77"/>
  <c r="O77" i="2"/>
  <c r="L78"/>
  <c r="K78" i="10" s="1"/>
  <c r="G78" i="2"/>
  <c r="F78" i="10" s="1"/>
  <c r="AY80" i="2"/>
  <c r="E79" s="1"/>
  <c r="D79" i="10" s="1"/>
  <c r="AZ80" i="2"/>
  <c r="F79" s="1"/>
  <c r="E79" i="10" s="1"/>
  <c r="D79" i="2"/>
  <c r="C79" i="10" s="1"/>
  <c r="AX81" i="2"/>
  <c r="N76" i="10"/>
  <c r="M78" i="2"/>
  <c r="L78" i="10" s="1"/>
  <c r="AE74" i="2"/>
  <c r="AB75" i="10"/>
  <c r="AC75" s="1"/>
  <c r="AD75" s="1"/>
  <c r="AC76" i="2"/>
  <c r="BH76"/>
  <c r="A79"/>
  <c r="B79" s="1"/>
  <c r="A79" i="10" s="1"/>
  <c r="AB76" l="1"/>
  <c r="AC76" s="1"/>
  <c r="AD76" s="1"/>
  <c r="AD76" i="2"/>
  <c r="Q78" i="10"/>
  <c r="J79"/>
  <c r="P79"/>
  <c r="K80" i="2"/>
  <c r="J80" i="10" s="1"/>
  <c r="R79" i="2"/>
  <c r="BC82"/>
  <c r="I81" s="1"/>
  <c r="H81" i="10" s="1"/>
  <c r="H81" i="2"/>
  <c r="G81" i="10" s="1"/>
  <c r="BB83" i="2"/>
  <c r="BB84" s="1"/>
  <c r="BE82"/>
  <c r="P81" s="1"/>
  <c r="O81" i="10" s="1"/>
  <c r="BD82" i="2"/>
  <c r="J81" s="1"/>
  <c r="I81" i="10" s="1"/>
  <c r="Q80" i="2"/>
  <c r="L79"/>
  <c r="G79"/>
  <c r="F79" i="10" s="1"/>
  <c r="O78" i="2"/>
  <c r="N78" i="10" s="1"/>
  <c r="AX82" i="2"/>
  <c r="AY81"/>
  <c r="E80" s="1"/>
  <c r="D80"/>
  <c r="C80" i="10" s="1"/>
  <c r="AZ81" i="2"/>
  <c r="F80" s="1"/>
  <c r="N77" i="10"/>
  <c r="AC77" i="2"/>
  <c r="AD77" s="1"/>
  <c r="M79"/>
  <c r="N79"/>
  <c r="BH77"/>
  <c r="AE75"/>
  <c r="A80"/>
  <c r="B80" s="1"/>
  <c r="Q79" i="10" l="1"/>
  <c r="A81" i="2"/>
  <c r="B81" s="1"/>
  <c r="A80" i="10"/>
  <c r="L79"/>
  <c r="N80" i="2"/>
  <c r="M80" i="10" s="1"/>
  <c r="E80"/>
  <c r="R80" i="2"/>
  <c r="P80" i="10"/>
  <c r="K79"/>
  <c r="M79"/>
  <c r="M80" i="2"/>
  <c r="L80" i="10" s="1"/>
  <c r="D80"/>
  <c r="BC84" i="2"/>
  <c r="BD84"/>
  <c r="BE84"/>
  <c r="BB85"/>
  <c r="Q81"/>
  <c r="K81"/>
  <c r="J81" i="10" s="1"/>
  <c r="BC83" i="2"/>
  <c r="I82" s="1"/>
  <c r="BE83"/>
  <c r="P82" s="1"/>
  <c r="BD83"/>
  <c r="J82" s="1"/>
  <c r="I82" i="10" s="1"/>
  <c r="H82" i="2"/>
  <c r="G82" i="10" s="1"/>
  <c r="AZ82" i="2"/>
  <c r="F81" s="1"/>
  <c r="AY82"/>
  <c r="E81" s="1"/>
  <c r="D81"/>
  <c r="C81" i="10" s="1"/>
  <c r="AX83" i="2"/>
  <c r="O79"/>
  <c r="AB77" i="10"/>
  <c r="AC77" s="1"/>
  <c r="AD77" s="1"/>
  <c r="AC78" i="2"/>
  <c r="G80"/>
  <c r="O80" s="1"/>
  <c r="L80"/>
  <c r="K80" i="10" s="1"/>
  <c r="BH78" i="2"/>
  <c r="AE76"/>
  <c r="AB78" i="10" l="1"/>
  <c r="AC78" s="1"/>
  <c r="AD78" s="1"/>
  <c r="AD78" i="2"/>
  <c r="Q80" i="10"/>
  <c r="R81" i="2"/>
  <c r="P81" i="10"/>
  <c r="N80"/>
  <c r="N79"/>
  <c r="F80"/>
  <c r="A82" i="2"/>
  <c r="B82" s="1"/>
  <c r="A81" i="10"/>
  <c r="N81" i="2"/>
  <c r="M81" i="10" s="1"/>
  <c r="E81"/>
  <c r="I83" i="2"/>
  <c r="H83" i="10" s="1"/>
  <c r="H82"/>
  <c r="M81" i="2"/>
  <c r="L81" i="10" s="1"/>
  <c r="D81"/>
  <c r="P83" i="2"/>
  <c r="O82" i="10"/>
  <c r="J83" i="2"/>
  <c r="I83" i="10" s="1"/>
  <c r="BC85" i="2"/>
  <c r="I84" s="1"/>
  <c r="H84" i="10" s="1"/>
  <c r="BE85" i="2"/>
  <c r="BD85"/>
  <c r="J84" s="1"/>
  <c r="I84" i="10" s="1"/>
  <c r="BB86" i="2"/>
  <c r="BB87" s="1"/>
  <c r="H84"/>
  <c r="G84" i="10" s="1"/>
  <c r="K82" i="2"/>
  <c r="J82" i="10" s="1"/>
  <c r="Q82" i="2"/>
  <c r="H83"/>
  <c r="AZ83"/>
  <c r="F82" s="1"/>
  <c r="E82" i="10" s="1"/>
  <c r="AY83" i="2"/>
  <c r="E82" s="1"/>
  <c r="D82" i="10" s="1"/>
  <c r="AX84" i="2"/>
  <c r="D82"/>
  <c r="C82" i="10" s="1"/>
  <c r="AC80" i="2"/>
  <c r="AD80" s="1"/>
  <c r="AC79"/>
  <c r="AD79" s="1"/>
  <c r="AE77"/>
  <c r="L81"/>
  <c r="K81" i="10" s="1"/>
  <c r="G81" i="2"/>
  <c r="O81" s="1"/>
  <c r="BH79"/>
  <c r="Q81" i="10" l="1"/>
  <c r="N81"/>
  <c r="BC87" i="2"/>
  <c r="BD87"/>
  <c r="BE87"/>
  <c r="BB88"/>
  <c r="R82"/>
  <c r="P82" i="10"/>
  <c r="A83" i="2"/>
  <c r="B83" s="1"/>
  <c r="A82" i="10"/>
  <c r="BH80" i="2"/>
  <c r="AB79" i="10"/>
  <c r="AC79" s="1"/>
  <c r="AD79" s="1"/>
  <c r="K83" i="2"/>
  <c r="G83" i="10"/>
  <c r="P86" i="2"/>
  <c r="O86" i="10" s="1"/>
  <c r="O83"/>
  <c r="F81"/>
  <c r="AB80"/>
  <c r="AC80" s="1"/>
  <c r="AD80" s="1"/>
  <c r="AY84" i="2"/>
  <c r="E83" s="1"/>
  <c r="AZ84"/>
  <c r="F83" s="1"/>
  <c r="E83" i="10" s="1"/>
  <c r="AX85" i="2"/>
  <c r="BC86"/>
  <c r="I85" s="1"/>
  <c r="BE86"/>
  <c r="BD86"/>
  <c r="J85" s="1"/>
  <c r="H85"/>
  <c r="G85" i="10" s="1"/>
  <c r="K84" i="2"/>
  <c r="J84" i="10" s="1"/>
  <c r="Q84" i="2"/>
  <c r="Q83"/>
  <c r="BH81"/>
  <c r="G82"/>
  <c r="L82"/>
  <c r="K82" i="10" s="1"/>
  <c r="D83" i="2"/>
  <c r="C83" i="10" s="1"/>
  <c r="AC81" i="2"/>
  <c r="AD81" s="1"/>
  <c r="AE78"/>
  <c r="N82"/>
  <c r="M82" i="10" s="1"/>
  <c r="M82" i="2"/>
  <c r="L82" i="10" s="1"/>
  <c r="Q82" l="1"/>
  <c r="BD88" i="2"/>
  <c r="J87" s="1"/>
  <c r="I87" i="10" s="1"/>
  <c r="BC88" i="2"/>
  <c r="I87" s="1"/>
  <c r="H87" i="10" s="1"/>
  <c r="BE88" i="2"/>
  <c r="H87"/>
  <c r="G87" i="10" s="1"/>
  <c r="BB89" i="2"/>
  <c r="P90"/>
  <c r="O90" i="10" s="1"/>
  <c r="J83"/>
  <c r="R84" i="2"/>
  <c r="P84" i="10"/>
  <c r="A84" i="2"/>
  <c r="B84" s="1"/>
  <c r="A83" i="10"/>
  <c r="R83" i="2"/>
  <c r="P83" i="10"/>
  <c r="J86" i="2"/>
  <c r="I86" i="10" s="1"/>
  <c r="I85"/>
  <c r="M83" i="2"/>
  <c r="L83" i="10" s="1"/>
  <c r="D83"/>
  <c r="AB81"/>
  <c r="AC81" s="1"/>
  <c r="AD81" s="1"/>
  <c r="O82" i="2"/>
  <c r="N82" i="10" s="1"/>
  <c r="F82"/>
  <c r="I86" i="2"/>
  <c r="H86" i="10" s="1"/>
  <c r="H85"/>
  <c r="D84" i="2"/>
  <c r="C84" i="10" s="1"/>
  <c r="AY85" i="2"/>
  <c r="E84" s="1"/>
  <c r="AZ85"/>
  <c r="F84" s="1"/>
  <c r="AX86"/>
  <c r="Q85"/>
  <c r="K85"/>
  <c r="H86"/>
  <c r="G86" i="10" s="1"/>
  <c r="N83" i="2"/>
  <c r="M83" i="10" s="1"/>
  <c r="BH82" i="2"/>
  <c r="AE79"/>
  <c r="L83"/>
  <c r="K83" i="10" s="1"/>
  <c r="G83" i="2"/>
  <c r="Q83" i="10" l="1"/>
  <c r="Q84"/>
  <c r="P91" i="2"/>
  <c r="O91" i="10" s="1"/>
  <c r="Q87" i="2"/>
  <c r="K87"/>
  <c r="J87" i="10" s="1"/>
  <c r="J85"/>
  <c r="BE89" i="2"/>
  <c r="BC89"/>
  <c r="I88" s="1"/>
  <c r="H88" i="10" s="1"/>
  <c r="BD89" i="2"/>
  <c r="J88" s="1"/>
  <c r="I88" i="10" s="1"/>
  <c r="H88" i="2"/>
  <c r="G88" i="10" s="1"/>
  <c r="BB90" i="2"/>
  <c r="BB91" s="1"/>
  <c r="AE80"/>
  <c r="AC82"/>
  <c r="Q86"/>
  <c r="P86" i="10" s="1"/>
  <c r="R85" i="2"/>
  <c r="P85" i="10"/>
  <c r="O83" i="2"/>
  <c r="N83" i="10" s="1"/>
  <c r="F83"/>
  <c r="M84" i="2"/>
  <c r="L84" i="10" s="1"/>
  <c r="D84"/>
  <c r="N84" i="2"/>
  <c r="M84" i="10" s="1"/>
  <c r="E84"/>
  <c r="AE81" i="2"/>
  <c r="A85"/>
  <c r="B85" s="1"/>
  <c r="A84" i="10"/>
  <c r="G84" i="2"/>
  <c r="L84"/>
  <c r="K84" i="10" s="1"/>
  <c r="D85" i="2"/>
  <c r="C85" i="10" s="1"/>
  <c r="AZ86" i="2"/>
  <c r="F85" s="1"/>
  <c r="E85" i="10" s="1"/>
  <c r="AY86" i="2"/>
  <c r="E85" s="1"/>
  <c r="D85" i="10" s="1"/>
  <c r="AX87" i="2"/>
  <c r="K86"/>
  <c r="J86" i="10" s="1"/>
  <c r="BH83" i="2" l="1"/>
  <c r="AD82"/>
  <c r="Q85" i="10"/>
  <c r="AC83" i="2"/>
  <c r="P92"/>
  <c r="R87"/>
  <c r="P87" i="10"/>
  <c r="BE91" i="2"/>
  <c r="BC91"/>
  <c r="BD91"/>
  <c r="BB92"/>
  <c r="BB93" s="1"/>
  <c r="BE90"/>
  <c r="BD90"/>
  <c r="J89" s="1"/>
  <c r="BC90"/>
  <c r="I89" s="1"/>
  <c r="H89" i="10" s="1"/>
  <c r="H89" i="2"/>
  <c r="G89" i="10" s="1"/>
  <c r="AY87" i="2"/>
  <c r="E86" s="1"/>
  <c r="D86" i="10" s="1"/>
  <c r="AZ87" i="2"/>
  <c r="F86" s="1"/>
  <c r="E86" i="10" s="1"/>
  <c r="AX88" i="2"/>
  <c r="Q88"/>
  <c r="K88"/>
  <c r="J88" i="10" s="1"/>
  <c r="AB82"/>
  <c r="AC82" s="1"/>
  <c r="AD82" s="1"/>
  <c r="AB83"/>
  <c r="AC83" s="1"/>
  <c r="AD83" s="1"/>
  <c r="A86" i="2"/>
  <c r="B86" s="1"/>
  <c r="A86" i="10" s="1"/>
  <c r="A85"/>
  <c r="O84" i="2"/>
  <c r="N84" i="10" s="1"/>
  <c r="F84"/>
  <c r="R86" i="2"/>
  <c r="N85"/>
  <c r="M85" i="10" s="1"/>
  <c r="M85" i="2"/>
  <c r="L85" i="10" s="1"/>
  <c r="L85" i="2"/>
  <c r="K85" i="10" s="1"/>
  <c r="G85" i="2"/>
  <c r="D86"/>
  <c r="BH84" l="1"/>
  <c r="AD83"/>
  <c r="Q87" i="10"/>
  <c r="Q86"/>
  <c r="O92"/>
  <c r="P98" i="2"/>
  <c r="O98" i="10" s="1"/>
  <c r="O99" s="1"/>
  <c r="BD93" i="2"/>
  <c r="BE93"/>
  <c r="BC93"/>
  <c r="BB94"/>
  <c r="AE82"/>
  <c r="J90"/>
  <c r="I90" i="10" s="1"/>
  <c r="I89"/>
  <c r="C86"/>
  <c r="R88" i="2"/>
  <c r="P88" i="10"/>
  <c r="BE92" i="2"/>
  <c r="BD92"/>
  <c r="J91" s="1"/>
  <c r="I91" i="10" s="1"/>
  <c r="BC92" i="2"/>
  <c r="I90"/>
  <c r="H90" i="10" s="1"/>
  <c r="AC84" i="2"/>
  <c r="Q89"/>
  <c r="K89"/>
  <c r="H90"/>
  <c r="G90" i="10" s="1"/>
  <c r="AZ88" i="2"/>
  <c r="F87" s="1"/>
  <c r="AY88"/>
  <c r="E87" s="1"/>
  <c r="D87"/>
  <c r="C87" i="10" s="1"/>
  <c r="AX89" i="2"/>
  <c r="O85"/>
  <c r="N85" i="10" s="1"/>
  <c r="F85"/>
  <c r="AE83" i="2"/>
  <c r="M86"/>
  <c r="N86"/>
  <c r="A87"/>
  <c r="B87" s="1"/>
  <c r="G86"/>
  <c r="L86"/>
  <c r="BH85" l="1"/>
  <c r="AD84"/>
  <c r="Q88" i="10"/>
  <c r="BE94" i="2"/>
  <c r="BD94"/>
  <c r="J93" s="1"/>
  <c r="I93" i="10" s="1"/>
  <c r="BC94" i="2"/>
  <c r="I93" s="1"/>
  <c r="H93" i="10" s="1"/>
  <c r="BB95" i="2"/>
  <c r="BB96" s="1"/>
  <c r="H93"/>
  <c r="G93" i="10" s="1"/>
  <c r="I91" i="2"/>
  <c r="H91" i="10" s="1"/>
  <c r="J89"/>
  <c r="L86"/>
  <c r="H91" i="2"/>
  <c r="G91" i="10" s="1"/>
  <c r="N87" i="2"/>
  <c r="M87" i="10" s="1"/>
  <c r="E87"/>
  <c r="R89" i="2"/>
  <c r="P89" i="10"/>
  <c r="A88" i="2"/>
  <c r="B88" s="1"/>
  <c r="A87" i="10"/>
  <c r="M87" i="2"/>
  <c r="L87" i="10" s="1"/>
  <c r="D87"/>
  <c r="J92" i="2"/>
  <c r="I92" i="10" s="1"/>
  <c r="I92" i="2"/>
  <c r="H92" i="10" s="1"/>
  <c r="K86"/>
  <c r="M86"/>
  <c r="F86"/>
  <c r="AE84" i="2"/>
  <c r="AB84" i="10"/>
  <c r="AC84" s="1"/>
  <c r="AD84" s="1"/>
  <c r="G87" i="2"/>
  <c r="L87"/>
  <c r="K87" i="10" s="1"/>
  <c r="AZ89" i="2"/>
  <c r="F88" s="1"/>
  <c r="AY89"/>
  <c r="E88" s="1"/>
  <c r="D88"/>
  <c r="C88" i="10" s="1"/>
  <c r="AX90" i="2"/>
  <c r="AX91" s="1"/>
  <c r="Q90"/>
  <c r="P90" i="10" s="1"/>
  <c r="K90" i="2"/>
  <c r="J90" i="10" s="1"/>
  <c r="AC85" i="2"/>
  <c r="O86"/>
  <c r="AB85" i="10" l="1"/>
  <c r="AC85" s="1"/>
  <c r="AD85" s="1"/>
  <c r="AD85" i="2"/>
  <c r="Q89" i="10"/>
  <c r="BD96" i="2"/>
  <c r="BC96"/>
  <c r="BE96"/>
  <c r="BB97"/>
  <c r="BD95"/>
  <c r="J94" s="1"/>
  <c r="BE95"/>
  <c r="BC95"/>
  <c r="I94" s="1"/>
  <c r="H94" i="10" s="1"/>
  <c r="H94" i="2"/>
  <c r="Q93"/>
  <c r="K93"/>
  <c r="J93" i="10" s="1"/>
  <c r="K91" i="2"/>
  <c r="J91" i="10" s="1"/>
  <c r="A89" i="2"/>
  <c r="B89" s="1"/>
  <c r="A88" i="10"/>
  <c r="R90" i="2"/>
  <c r="N88"/>
  <c r="M88" i="10" s="1"/>
  <c r="E88"/>
  <c r="H92" i="2"/>
  <c r="G92" i="10" s="1"/>
  <c r="N86"/>
  <c r="M88" i="2"/>
  <c r="L88" i="10" s="1"/>
  <c r="D88"/>
  <c r="O87" i="2"/>
  <c r="N87" i="10" s="1"/>
  <c r="F87"/>
  <c r="AZ91" i="2"/>
  <c r="AY91"/>
  <c r="AX92"/>
  <c r="AX93" s="1"/>
  <c r="Q91"/>
  <c r="P91" i="10" s="1"/>
  <c r="L88" i="2"/>
  <c r="K88" i="10" s="1"/>
  <c r="G88" i="2"/>
  <c r="O88" s="1"/>
  <c r="AY90"/>
  <c r="E89" s="1"/>
  <c r="D89" i="10" s="1"/>
  <c r="AZ90" i="2"/>
  <c r="F89" s="1"/>
  <c r="E89" i="10" s="1"/>
  <c r="D89" i="2"/>
  <c r="C89" i="10" s="1"/>
  <c r="AC86" i="2"/>
  <c r="AD86" s="1"/>
  <c r="BH86"/>
  <c r="Q90" i="10" l="1"/>
  <c r="J95" i="2"/>
  <c r="I95" i="10" s="1"/>
  <c r="I94"/>
  <c r="G94"/>
  <c r="Q94" i="2"/>
  <c r="P94" i="10" s="1"/>
  <c r="R93" i="2"/>
  <c r="P93" i="10"/>
  <c r="I95" i="2"/>
  <c r="H95" i="10" s="1"/>
  <c r="BD97" i="2"/>
  <c r="J96" s="1"/>
  <c r="I96" i="10" s="1"/>
  <c r="BC97" i="2"/>
  <c r="I96" s="1"/>
  <c r="H96" i="10" s="1"/>
  <c r="BE97" i="2"/>
  <c r="H96"/>
  <c r="BB98"/>
  <c r="AZ93"/>
  <c r="AY93"/>
  <c r="AX94"/>
  <c r="K94"/>
  <c r="H95"/>
  <c r="AC87"/>
  <c r="N88" i="10"/>
  <c r="A90" i="2"/>
  <c r="B90" s="1"/>
  <c r="A90" i="10" s="1"/>
  <c r="A89"/>
  <c r="F88"/>
  <c r="AB86"/>
  <c r="AC86" s="1"/>
  <c r="AD86" s="1"/>
  <c r="R91" i="2"/>
  <c r="K92"/>
  <c r="Q92"/>
  <c r="P92" i="10" s="1"/>
  <c r="AZ92" i="2"/>
  <c r="AY92"/>
  <c r="E90"/>
  <c r="D90" i="10" s="1"/>
  <c r="F90" i="2"/>
  <c r="E90" i="10" s="1"/>
  <c r="BH87" i="2"/>
  <c r="M89"/>
  <c r="L89" i="10" s="1"/>
  <c r="AC88" i="2"/>
  <c r="AD88" s="1"/>
  <c r="N89"/>
  <c r="M89" i="10" s="1"/>
  <c r="L89" i="2"/>
  <c r="K89" i="10" s="1"/>
  <c r="G89" i="2"/>
  <c r="O89" s="1"/>
  <c r="D90"/>
  <c r="C90" i="10" s="1"/>
  <c r="AE85" i="2"/>
  <c r="AE86"/>
  <c r="AB87" i="10" l="1"/>
  <c r="AC87" s="1"/>
  <c r="AD87" s="1"/>
  <c r="AD87" i="2"/>
  <c r="Q96"/>
  <c r="P96" i="10" s="1"/>
  <c r="G96"/>
  <c r="R94" i="2"/>
  <c r="Q94" i="10" s="1"/>
  <c r="Q91"/>
  <c r="Q93"/>
  <c r="J94"/>
  <c r="G95"/>
  <c r="Q95" i="2"/>
  <c r="P95" i="10" s="1"/>
  <c r="J92"/>
  <c r="R96" i="2"/>
  <c r="K96"/>
  <c r="BD98"/>
  <c r="J97" s="1"/>
  <c r="I97" i="10" s="1"/>
  <c r="BE98" i="2"/>
  <c r="BC98"/>
  <c r="I97" s="1"/>
  <c r="H97" i="10" s="1"/>
  <c r="BB99" i="2"/>
  <c r="H97"/>
  <c r="K95"/>
  <c r="AY94"/>
  <c r="E93" s="1"/>
  <c r="AZ94"/>
  <c r="F93" s="1"/>
  <c r="D93"/>
  <c r="C93" i="10" s="1"/>
  <c r="AX95" i="2"/>
  <c r="BH88"/>
  <c r="F89" i="10"/>
  <c r="R92" i="2"/>
  <c r="A91"/>
  <c r="B91" s="1"/>
  <c r="A91" i="10" s="1"/>
  <c r="N89"/>
  <c r="AB88"/>
  <c r="AC88" s="1"/>
  <c r="AD88" s="1"/>
  <c r="N90" i="2"/>
  <c r="M90" i="10" s="1"/>
  <c r="M90" i="2"/>
  <c r="L90" i="10" s="1"/>
  <c r="BH89" i="2"/>
  <c r="E91"/>
  <c r="D91" i="10" s="1"/>
  <c r="F91" i="2"/>
  <c r="E91" i="10" s="1"/>
  <c r="D91" i="2"/>
  <c r="C91" i="10" s="1"/>
  <c r="AC89" i="2"/>
  <c r="AD89" s="1"/>
  <c r="G90"/>
  <c r="F90" i="10" s="1"/>
  <c r="L90" i="2"/>
  <c r="K90" i="10" s="1"/>
  <c r="J96" l="1"/>
  <c r="Q97" i="2"/>
  <c r="P97" i="10" s="1"/>
  <c r="G97"/>
  <c r="R95" i="2"/>
  <c r="Q95" i="10" s="1"/>
  <c r="Q96"/>
  <c r="Q92"/>
  <c r="J95"/>
  <c r="N93" i="2"/>
  <c r="M93" i="10" s="1"/>
  <c r="E93"/>
  <c r="M93" i="2"/>
  <c r="L93" i="10" s="1"/>
  <c r="D93"/>
  <c r="BC99" i="2"/>
  <c r="I98" s="1"/>
  <c r="H98" i="10" s="1"/>
  <c r="H99" s="1"/>
  <c r="BD99" i="2"/>
  <c r="J98" s="1"/>
  <c r="I98" i="10" s="1"/>
  <c r="I99" s="1"/>
  <c r="BE99" i="2"/>
  <c r="BB100"/>
  <c r="H98"/>
  <c r="K97"/>
  <c r="J97" i="10" s="1"/>
  <c r="R97" i="2"/>
  <c r="G93"/>
  <c r="L93"/>
  <c r="K93" i="10" s="1"/>
  <c r="AZ95" i="2"/>
  <c r="F94" s="1"/>
  <c r="E94" i="10" s="1"/>
  <c r="D94" i="2"/>
  <c r="C94" i="10" s="1"/>
  <c r="AY95" i="2"/>
  <c r="E94" s="1"/>
  <c r="D94" i="10" s="1"/>
  <c r="AX96" i="2"/>
  <c r="AE87"/>
  <c r="AE88"/>
  <c r="BH90"/>
  <c r="AB89" i="10"/>
  <c r="AC89" s="1"/>
  <c r="AD89" s="1"/>
  <c r="O90" i="2"/>
  <c r="N90" i="10" s="1"/>
  <c r="A92" i="2"/>
  <c r="B92" s="1"/>
  <c r="A92" i="10" s="1"/>
  <c r="D92" i="2"/>
  <c r="C92" i="10" s="1"/>
  <c r="M91" i="2"/>
  <c r="L91" i="10" s="1"/>
  <c r="E92" i="2"/>
  <c r="D92" i="10" s="1"/>
  <c r="N91" i="2"/>
  <c r="M91" i="10" s="1"/>
  <c r="F92" i="2"/>
  <c r="E92" i="10" s="1"/>
  <c r="L91" i="2"/>
  <c r="K91" i="10" s="1"/>
  <c r="G91" i="2"/>
  <c r="F91" i="10" s="1"/>
  <c r="Q98" i="2" l="1"/>
  <c r="P98" i="10" s="1"/>
  <c r="P99" s="1"/>
  <c r="G98"/>
  <c r="G99" s="1"/>
  <c r="Q97"/>
  <c r="O93" i="2"/>
  <c r="N93" i="10" s="1"/>
  <c r="F93"/>
  <c r="BE100" i="2"/>
  <c r="BD100"/>
  <c r="J99" s="1"/>
  <c r="J100" s="1"/>
  <c r="BC100"/>
  <c r="I99" s="1"/>
  <c r="I100" s="1"/>
  <c r="H99"/>
  <c r="AZ96"/>
  <c r="F95" s="1"/>
  <c r="E95" i="10" s="1"/>
  <c r="AY96" i="2"/>
  <c r="E95" s="1"/>
  <c r="D95" i="10" s="1"/>
  <c r="AX97" i="2"/>
  <c r="K98"/>
  <c r="J98" i="10" s="1"/>
  <c r="J99" s="1"/>
  <c r="M94" i="2"/>
  <c r="L94" i="10" s="1"/>
  <c r="N94" i="2"/>
  <c r="M94" i="10" s="1"/>
  <c r="G94" i="2"/>
  <c r="L94"/>
  <c r="K94" i="10" s="1"/>
  <c r="D95" i="2"/>
  <c r="C95" i="10" s="1"/>
  <c r="N92" i="2"/>
  <c r="M92"/>
  <c r="O91"/>
  <c r="N91" i="10" s="1"/>
  <c r="AC90" i="2"/>
  <c r="AD90" s="1"/>
  <c r="L92"/>
  <c r="A93"/>
  <c r="B93" s="1"/>
  <c r="G92"/>
  <c r="F92" i="10" s="1"/>
  <c r="AE89" i="2"/>
  <c r="AC93" l="1"/>
  <c r="AD93" s="1"/>
  <c r="R98"/>
  <c r="K92" i="10"/>
  <c r="A94" i="2"/>
  <c r="B94" s="1"/>
  <c r="A94" i="10" s="1"/>
  <c r="A93"/>
  <c r="M92"/>
  <c r="AB90"/>
  <c r="AC90" s="1"/>
  <c r="AD90" s="1"/>
  <c r="L92"/>
  <c r="O94" i="2"/>
  <c r="N94" i="10" s="1"/>
  <c r="F94"/>
  <c r="BH94" i="2"/>
  <c r="K99"/>
  <c r="R99"/>
  <c r="Q99" i="10" s="1"/>
  <c r="H100" i="2"/>
  <c r="AC91"/>
  <c r="AZ97"/>
  <c r="F96" s="1"/>
  <c r="AY97"/>
  <c r="E96" s="1"/>
  <c r="D96"/>
  <c r="C96" i="10" s="1"/>
  <c r="AX98" i="2"/>
  <c r="L95"/>
  <c r="K95" i="10" s="1"/>
  <c r="G95" i="2"/>
  <c r="M95"/>
  <c r="L95" i="10" s="1"/>
  <c r="N95" i="2"/>
  <c r="M95" i="10" s="1"/>
  <c r="BH91" i="2"/>
  <c r="O92"/>
  <c r="BH92"/>
  <c r="AE90"/>
  <c r="AB93" i="10" l="1"/>
  <c r="AC93" s="1"/>
  <c r="AD93" s="1"/>
  <c r="AC94" i="2"/>
  <c r="AD94" s="1"/>
  <c r="Q98" i="10"/>
  <c r="AB91"/>
  <c r="AC91" s="1"/>
  <c r="AD91" s="1"/>
  <c r="AD91" i="2"/>
  <c r="M96"/>
  <c r="L96" i="10" s="1"/>
  <c r="D96"/>
  <c r="N96" i="2"/>
  <c r="M96" i="10" s="1"/>
  <c r="E96"/>
  <c r="A95" i="2"/>
  <c r="B95" s="1"/>
  <c r="A95" i="10" s="1"/>
  <c r="AE93" i="2"/>
  <c r="AC92"/>
  <c r="N92" i="10"/>
  <c r="O95" i="2"/>
  <c r="N95" i="10" s="1"/>
  <c r="F95"/>
  <c r="G96" i="2"/>
  <c r="O96" s="1"/>
  <c r="L96"/>
  <c r="K96" i="10" s="1"/>
  <c r="K100" i="2"/>
  <c r="R100"/>
  <c r="AZ98"/>
  <c r="F97" s="1"/>
  <c r="AY98"/>
  <c r="E97" s="1"/>
  <c r="AX99"/>
  <c r="D97"/>
  <c r="C97" i="10" s="1"/>
  <c r="BH95" i="2"/>
  <c r="BH93"/>
  <c r="AE91"/>
  <c r="AB94" i="10" l="1"/>
  <c r="AC94" s="1"/>
  <c r="AD94" s="1"/>
  <c r="AB92"/>
  <c r="AC92" s="1"/>
  <c r="AD92" s="1"/>
  <c r="AD92" i="2"/>
  <c r="N96" i="10"/>
  <c r="N97" i="2"/>
  <c r="M97" i="10" s="1"/>
  <c r="E97"/>
  <c r="F96"/>
  <c r="M97" i="2"/>
  <c r="L97" i="10" s="1"/>
  <c r="D97"/>
  <c r="A96" i="2"/>
  <c r="B96" s="1"/>
  <c r="AC95"/>
  <c r="G97"/>
  <c r="L97"/>
  <c r="K97" i="10" s="1"/>
  <c r="AC96" i="2"/>
  <c r="AY99"/>
  <c r="E98" s="1"/>
  <c r="AZ99"/>
  <c r="F98" s="1"/>
  <c r="D98"/>
  <c r="C98" i="10" s="1"/>
  <c r="AX100" i="2"/>
  <c r="AE94"/>
  <c r="AB96" i="10" l="1"/>
  <c r="AC96" s="1"/>
  <c r="AD96" s="1"/>
  <c r="AD96" i="2"/>
  <c r="AB95" i="10"/>
  <c r="AC95" s="1"/>
  <c r="AD95" s="1"/>
  <c r="AD95" i="2"/>
  <c r="N98"/>
  <c r="M98" i="10" s="1"/>
  <c r="M99" s="1"/>
  <c r="E98"/>
  <c r="E99" s="1"/>
  <c r="O97" i="2"/>
  <c r="N97" i="10" s="1"/>
  <c r="F97"/>
  <c r="AC98"/>
  <c r="C99"/>
  <c r="A97" i="2"/>
  <c r="B97" s="1"/>
  <c r="A96" i="10"/>
  <c r="M98" i="2"/>
  <c r="L98" i="10" s="1"/>
  <c r="L99" s="1"/>
  <c r="D98"/>
  <c r="D99" s="1"/>
  <c r="AE96" i="2"/>
  <c r="BH96"/>
  <c r="AE92"/>
  <c r="BH97"/>
  <c r="AZ100"/>
  <c r="F99" s="1"/>
  <c r="D99"/>
  <c r="AX101"/>
  <c r="AY100"/>
  <c r="E99" s="1"/>
  <c r="AC97"/>
  <c r="L98"/>
  <c r="K98" i="10" s="1"/>
  <c r="K99" s="1"/>
  <c r="G98" i="2"/>
  <c r="AE95"/>
  <c r="AB97" i="10" l="1"/>
  <c r="AC97" s="1"/>
  <c r="AC99" s="1"/>
  <c r="AD97" i="2"/>
  <c r="O98"/>
  <c r="N98" i="10" s="1"/>
  <c r="N99" s="1"/>
  <c r="F98"/>
  <c r="F99" s="1"/>
  <c r="A98" i="2"/>
  <c r="B98" s="1"/>
  <c r="A97" i="10"/>
  <c r="AE97" i="2"/>
  <c r="BH98"/>
  <c r="AC98"/>
  <c r="N99"/>
  <c r="F100"/>
  <c r="N100" s="1"/>
  <c r="L99"/>
  <c r="G99"/>
  <c r="O99" s="1"/>
  <c r="D100"/>
  <c r="M99"/>
  <c r="E100"/>
  <c r="AD97" i="10" l="1"/>
  <c r="AD99" s="1"/>
  <c r="AB98"/>
  <c r="AB99" s="1"/>
  <c r="AD98" i="2"/>
  <c r="A99"/>
  <c r="B99" s="1"/>
  <c r="A100" s="1"/>
  <c r="B100" s="1"/>
  <c r="A98" i="10"/>
  <c r="AE98" i="2"/>
  <c r="M100"/>
  <c r="AC99"/>
  <c r="BH99"/>
  <c r="G100"/>
  <c r="O100" s="1"/>
  <c r="L100"/>
  <c r="AC100" l="1"/>
  <c r="BH100"/>
  <c r="AE99" l="1"/>
  <c r="AE100" s="1"/>
</calcChain>
</file>

<file path=xl/sharedStrings.xml><?xml version="1.0" encoding="utf-8"?>
<sst xmlns="http://schemas.openxmlformats.org/spreadsheetml/2006/main" count="234" uniqueCount="152">
  <si>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</si>
  <si>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</si>
  <si>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</si>
  <si>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</si>
  <si>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</si>
  <si>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</si>
  <si>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</si>
  <si>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</si>
  <si>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</si>
  <si>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</si>
  <si>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</si>
  <si>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</si>
  <si>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</si>
  <si>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</si>
  <si>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</si>
  <si>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</si>
  <si>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</si>
  <si>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</si>
  <si>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</si>
  <si>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</si>
  <si>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</si>
  <si>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</si>
  <si>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</si>
  <si>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</si>
  <si>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</si>
  <si>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</si>
  <si>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</si>
  <si>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</si>
  <si>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</si>
  <si>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</si>
  <si>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</si>
  <si>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</si>
  <si>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</si>
  <si>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</si>
  <si>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</si>
  <si>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</si>
  <si>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</si>
  <si>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</si>
  <si>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</si>
  <si>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</si>
  <si>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</si>
  <si>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</si>
  <si>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</si>
  <si>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</si>
  <si>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</si>
  <si>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</si>
  <si>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</si>
  <si>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</si>
  <si>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</si>
  <si>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</si>
  <si>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</si>
  <si>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</si>
  <si>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</si>
  <si>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</si>
  <si>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</si>
  <si>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</si>
  <si>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</si>
  <si>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</si>
  <si>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</si>
  <si>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</si>
  <si>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</si>
  <si>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</si>
  <si>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</si>
  <si>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</si>
  <si>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</si>
  <si>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</si>
  <si>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</si>
  <si>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</si>
  <si>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</si>
  <si>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</si>
  <si>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</si>
  <si>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</si>
  <si>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</si>
  <si>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</si>
  <si>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</si>
  <si>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</si>
  <si>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</si>
  <si>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</si>
  <si>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</si>
  <si>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</si>
  <si>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</si>
  <si>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</si>
  <si>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YES</t>
  </si>
  <si>
    <t>GPF / NPS :-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</si>
  <si>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</si>
  <si>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</si>
  <si>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</si>
  <si>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</si>
  <si>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</si>
  <si>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</si>
  <si>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Senior Teacher</t>
  </si>
  <si>
    <t>V./P. :- Chandawal Nagar, Teh. - Sojat (Pali)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</si>
  <si>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</si>
  <si>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</si>
  <si>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</si>
  <si>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</si>
  <si>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</si>
  <si>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</si>
  <si>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</si>
  <si>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</si>
  <si>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</si>
  <si>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</si>
  <si>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</si>
  <si>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</si>
  <si>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</si>
  <si>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</si>
  <si>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</si>
  <si>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</si>
  <si>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</si>
  <si>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</si>
  <si>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</si>
  <si>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</si>
  <si>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</si>
  <si>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</si>
  <si>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</si>
  <si>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</si>
  <si>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</si>
  <si>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</si>
  <si>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</si>
  <si>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</si>
  <si>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</si>
  <si>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</si>
  <si>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</si>
  <si>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</si>
  <si>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</si>
  <si>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</si>
  <si>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</si>
  <si>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</si>
  <si>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</si>
  <si>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</si>
  <si>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</si>
  <si>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</si>
  <si>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</si>
  <si>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</si>
  <si>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</si>
  <si>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</si>
  <si>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</si>
  <si>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</si>
  <si>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</si>
  <si>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</si>
  <si>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</si>
  <si>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Mahatma Gandhi Government School (English Medium) Bar, PALI</t>
  </si>
  <si>
    <t>RGHS</t>
  </si>
  <si>
    <r>
      <rPr>
        <b/>
        <sz val="14"/>
        <color rgb="FF0000CC"/>
        <rFont val="Calibri"/>
        <family val="2"/>
        <scheme val="minor"/>
      </rPr>
      <t xml:space="preserve">RGHS </t>
    </r>
    <r>
      <rPr>
        <b/>
        <sz val="11"/>
        <color rgb="FF0000CC"/>
        <rFont val="Calibri"/>
        <family val="2"/>
        <scheme val="minor"/>
      </rPr>
      <t>की दर  में परिवर्तन हुआ है तो लिखे :-</t>
    </r>
  </si>
  <si>
    <t>Last Update Date</t>
  </si>
  <si>
    <t>यदि कार्मिक के वेतन से राज्य बीमा कटोती हो रही है तो  YES सेलेक्ट करें :-</t>
  </si>
  <si>
    <t xml:space="preserve">यदि कार्मिक ने प्रोबेशन में पूर्व राजकीय सेवा का वेतन आहरण किया है तो सामने कॉलम में YES सेलेक्ट करे :- </t>
  </si>
  <si>
    <r>
      <t xml:space="preserve">यदि कार्मिक की नियुक्ति </t>
    </r>
    <r>
      <rPr>
        <b/>
        <sz val="12"/>
        <color rgb="FFCC0099"/>
        <rFont val="Calibri"/>
        <family val="2"/>
        <scheme val="minor"/>
      </rPr>
      <t>01-01-2004</t>
    </r>
    <r>
      <rPr>
        <b/>
        <sz val="11"/>
        <color rgb="FFCC0099"/>
        <rFont val="Calibri"/>
        <family val="2"/>
        <scheme val="minor"/>
      </rPr>
      <t xml:space="preserve"> से पूर्व है तो    YES सेलेक्ट करें :-</t>
    </r>
  </si>
  <si>
    <t>DD</t>
  </si>
  <si>
    <t>MM</t>
  </si>
  <si>
    <t>YYYYY</t>
  </si>
  <si>
    <t>Mahatma Gandhi Government School Bar , Beawar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</si>
</sst>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9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theme="7" tint="-0.24997711111789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"/>
      <color theme="7" tint="-0.249977111117893"/>
      <name val="Times New Roman"/>
      <family val="1"/>
    </font>
    <font>
      <sz val="14"/>
      <color theme="7" tint="-0.249977111117893"/>
      <name val="Times New Roman"/>
      <family val="1"/>
    </font>
    <font>
      <sz val="11"/>
      <color rgb="FFFF0000"/>
      <name val="Times New Roman"/>
      <family val="1"/>
    </font>
    <font>
      <sz val="8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6" fillId="6" borderId="8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39" fillId="9" borderId="1" xfId="0" applyFont="1" applyFill="1" applyBorder="1" applyAlignment="1" applyProtection="1">
      <alignment vertical="justify" wrapText="1"/>
      <protection hidden="1"/>
    </xf>
    <xf numFmtId="0" fontId="0" fillId="10" borderId="0" xfId="0" applyFill="1" applyProtection="1">
      <protection hidden="1"/>
    </xf>
    <xf numFmtId="0" fontId="46" fillId="10" borderId="0" xfId="0" applyFont="1" applyFill="1" applyAlignment="1" applyProtection="1">
      <alignment wrapText="1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5" fillId="11" borderId="1" xfId="0" applyFont="1" applyFill="1" applyBorder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2" borderId="3" xfId="0" applyFont="1" applyFill="1" applyBorder="1" applyAlignment="1" applyProtection="1">
      <alignment horizontal="center" vertical="center"/>
      <protection hidden="1"/>
    </xf>
    <xf numFmtId="0" fontId="16" fillId="12" borderId="4" xfId="0" applyFont="1" applyFill="1" applyBorder="1" applyAlignment="1" applyProtection="1">
      <alignment horizontal="center" vertical="center" wrapText="1"/>
      <protection hidden="1"/>
    </xf>
    <xf numFmtId="0" fontId="15" fillId="12" borderId="1" xfId="0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3" borderId="3" xfId="0" applyFill="1" applyBorder="1" applyProtection="1">
      <protection hidden="1"/>
    </xf>
    <xf numFmtId="0" fontId="58" fillId="13" borderId="4" xfId="0" applyFont="1" applyFill="1" applyBorder="1" applyAlignment="1" applyProtection="1">
      <alignment horizontal="right" vertical="center"/>
      <protection hidden="1"/>
    </xf>
    <xf numFmtId="0" fontId="58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0" fillId="15" borderId="0" xfId="0" applyFill="1" applyProtection="1">
      <protection hidden="1"/>
    </xf>
    <xf numFmtId="0" fontId="59" fillId="15" borderId="0" xfId="0" applyFont="1" applyFill="1" applyProtection="1">
      <protection hidden="1"/>
    </xf>
    <xf numFmtId="0" fontId="0" fillId="14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8" fillId="8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69" fillId="0" borderId="0" xfId="0" applyFont="1" applyAlignment="1" applyProtection="1">
      <alignment vertical="center" shrinkToFit="1"/>
      <protection hidden="1"/>
    </xf>
    <xf numFmtId="0" fontId="70" fillId="0" borderId="0" xfId="0" applyFont="1" applyAlignment="1" applyProtection="1">
      <alignment vertical="center" shrinkToFit="1"/>
      <protection hidden="1"/>
    </xf>
    <xf numFmtId="0" fontId="69" fillId="0" borderId="0" xfId="0" applyFont="1" applyAlignment="1" applyProtection="1">
      <alignment shrinkToFit="1"/>
      <protection hidden="1"/>
    </xf>
    <xf numFmtId="0" fontId="69" fillId="0" borderId="0" xfId="0" applyFont="1" applyAlignment="1" applyProtection="1">
      <alignment vertical="top" shrinkToFit="1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2" fillId="8" borderId="0" xfId="0" applyFont="1" applyFill="1" applyAlignment="1" applyProtection="1">
      <alignment horizontal="left" vertical="center"/>
      <protection hidden="1"/>
    </xf>
    <xf numFmtId="0" fontId="74" fillId="8" borderId="0" xfId="1" applyFont="1" applyFill="1" applyAlignment="1" applyProtection="1">
      <alignment horizontal="lef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4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4" borderId="0" xfId="1" applyFont="1" applyFill="1" applyAlignment="1" applyProtection="1"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81" fillId="0" borderId="0" xfId="0" applyFont="1" applyAlignment="1" applyProtection="1">
      <alignment vertical="center" shrinkToFit="1"/>
      <protection hidden="1"/>
    </xf>
    <xf numFmtId="0" fontId="82" fillId="0" borderId="0" xfId="0" applyFont="1" applyAlignment="1" applyProtection="1">
      <alignment vertical="center" shrinkToFit="1"/>
      <protection hidden="1"/>
    </xf>
    <xf numFmtId="0" fontId="80" fillId="0" borderId="0" xfId="0" applyFont="1" applyAlignment="1" applyProtection="1">
      <protection hidden="1"/>
    </xf>
    <xf numFmtId="0" fontId="81" fillId="0" borderId="0" xfId="0" applyFont="1" applyAlignment="1" applyProtection="1">
      <alignment shrinkToFit="1"/>
      <protection hidden="1"/>
    </xf>
    <xf numFmtId="0" fontId="80" fillId="0" borderId="0" xfId="0" applyFont="1" applyProtection="1">
      <protection hidden="1"/>
    </xf>
    <xf numFmtId="0" fontId="81" fillId="0" borderId="0" xfId="0" applyFont="1" applyAlignment="1" applyProtection="1">
      <alignment vertical="top" shrinkToFit="1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5" fillId="14" borderId="0" xfId="0" applyFont="1" applyFill="1" applyProtection="1">
      <protection hidden="1"/>
    </xf>
    <xf numFmtId="0" fontId="0" fillId="0" borderId="0" xfId="0" applyProtection="1">
      <protection hidden="1"/>
    </xf>
    <xf numFmtId="0" fontId="83" fillId="3" borderId="0" xfId="0" applyFont="1" applyFill="1" applyBorder="1" applyAlignment="1" applyProtection="1">
      <alignment horizontal="center"/>
      <protection hidden="1"/>
    </xf>
    <xf numFmtId="1" fontId="16" fillId="0" borderId="8" xfId="0" applyNumberFormat="1" applyFont="1" applyFill="1" applyBorder="1" applyAlignment="1" applyProtection="1">
      <alignment horizontal="center" vertical="center"/>
      <protection locked="0"/>
    </xf>
    <xf numFmtId="1" fontId="16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 wrapText="1"/>
      <protection hidden="1"/>
    </xf>
    <xf numFmtId="0" fontId="85" fillId="0" borderId="0" xfId="0" applyFont="1" applyAlignment="1" applyProtection="1">
      <alignment vertical="center" shrinkToFit="1"/>
      <protection hidden="1"/>
    </xf>
    <xf numFmtId="0" fontId="85" fillId="0" borderId="0" xfId="0" applyFont="1" applyFill="1" applyAlignment="1" applyProtection="1">
      <alignment vertical="center" shrinkToFit="1"/>
      <protection hidden="1"/>
    </xf>
    <xf numFmtId="0" fontId="86" fillId="0" borderId="0" xfId="0" applyFont="1" applyAlignment="1" applyProtection="1">
      <alignment vertical="center" shrinkToFit="1"/>
      <protection hidden="1"/>
    </xf>
    <xf numFmtId="0" fontId="86" fillId="0" borderId="0" xfId="0" applyFont="1" applyFill="1" applyAlignment="1" applyProtection="1">
      <alignment vertical="center" shrinkToFit="1"/>
      <protection hidden="1"/>
    </xf>
    <xf numFmtId="0" fontId="85" fillId="0" borderId="0" xfId="0" applyFont="1" applyFill="1" applyAlignment="1" applyProtection="1">
      <alignment shrinkToFit="1"/>
      <protection hidden="1"/>
    </xf>
    <xf numFmtId="0" fontId="85" fillId="0" borderId="0" xfId="0" applyFont="1" applyAlignment="1" applyProtection="1">
      <alignment shrinkToFit="1"/>
      <protection hidden="1"/>
    </xf>
    <xf numFmtId="0" fontId="85" fillId="0" borderId="0" xfId="0" applyFont="1" applyFill="1" applyAlignment="1" applyProtection="1">
      <alignment vertical="top" shrinkToFit="1"/>
      <protection hidden="1"/>
    </xf>
    <xf numFmtId="0" fontId="85" fillId="0" borderId="0" xfId="0" applyFont="1" applyAlignment="1" applyProtection="1">
      <alignment vertical="top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81" fillId="0" borderId="0" xfId="0" applyFont="1" applyFill="1" applyAlignment="1" applyProtection="1">
      <alignment vertical="center" shrinkToFit="1"/>
      <protection hidden="1"/>
    </xf>
    <xf numFmtId="14" fontId="81" fillId="0" borderId="0" xfId="0" applyNumberFormat="1" applyFont="1" applyFill="1" applyAlignment="1" applyProtection="1">
      <alignment vertical="center" shrinkToFit="1"/>
      <protection hidden="1"/>
    </xf>
    <xf numFmtId="0" fontId="82" fillId="0" borderId="0" xfId="0" applyFont="1" applyFill="1" applyAlignment="1" applyProtection="1">
      <alignment vertical="center" shrinkToFit="1"/>
      <protection hidden="1"/>
    </xf>
    <xf numFmtId="14" fontId="82" fillId="0" borderId="0" xfId="0" applyNumberFormat="1" applyFont="1" applyFill="1" applyAlignment="1" applyProtection="1">
      <alignment vertical="center" shrinkToFit="1"/>
      <protection hidden="1"/>
    </xf>
    <xf numFmtId="0" fontId="87" fillId="0" borderId="0" xfId="0" applyFont="1" applyFill="1" applyAlignment="1" applyProtection="1">
      <alignment vertical="center" shrinkToFit="1"/>
      <protection hidden="1"/>
    </xf>
    <xf numFmtId="1" fontId="82" fillId="0" borderId="0" xfId="0" applyNumberFormat="1" applyFont="1" applyFill="1" applyAlignment="1" applyProtection="1">
      <alignment vertical="center" shrinkToFit="1"/>
      <protection hidden="1"/>
    </xf>
    <xf numFmtId="14" fontId="81" fillId="0" borderId="10" xfId="0" applyNumberFormat="1" applyFont="1" applyFill="1" applyBorder="1" applyAlignment="1" applyProtection="1">
      <alignment vertical="center" shrinkToFit="1"/>
      <protection hidden="1"/>
    </xf>
    <xf numFmtId="14" fontId="81" fillId="0" borderId="11" xfId="0" applyNumberFormat="1" applyFont="1" applyFill="1" applyBorder="1" applyAlignment="1" applyProtection="1">
      <alignment vertical="center" shrinkToFit="1"/>
      <protection hidden="1"/>
    </xf>
    <xf numFmtId="0" fontId="81" fillId="0" borderId="11" xfId="0" applyFont="1" applyFill="1" applyBorder="1" applyAlignment="1" applyProtection="1">
      <alignment vertical="center" shrinkToFit="1"/>
      <protection hidden="1"/>
    </xf>
    <xf numFmtId="1" fontId="81" fillId="0" borderId="12" xfId="0" applyNumberFormat="1" applyFont="1" applyFill="1" applyBorder="1" applyAlignment="1" applyProtection="1">
      <alignment vertical="center" shrinkToFit="1"/>
      <protection hidden="1"/>
    </xf>
    <xf numFmtId="0" fontId="81" fillId="0" borderId="10" xfId="0" applyFont="1" applyFill="1" applyBorder="1" applyAlignment="1" applyProtection="1">
      <alignment vertical="center" shrinkToFit="1"/>
      <protection hidden="1"/>
    </xf>
    <xf numFmtId="0" fontId="81" fillId="0" borderId="12" xfId="0" applyFont="1" applyFill="1" applyBorder="1" applyAlignment="1" applyProtection="1">
      <alignment vertical="center" shrinkToFit="1"/>
      <protection hidden="1"/>
    </xf>
    <xf numFmtId="0" fontId="81" fillId="0" borderId="0" xfId="0" applyFont="1" applyFill="1" applyBorder="1" applyAlignment="1" applyProtection="1">
      <alignment vertical="center" shrinkToFit="1"/>
      <protection hidden="1"/>
    </xf>
    <xf numFmtId="0" fontId="88" fillId="0" borderId="0" xfId="0" applyFont="1" applyFill="1" applyAlignment="1" applyProtection="1">
      <alignment vertical="top" wrapText="1" readingOrder="1"/>
      <protection hidden="1"/>
    </xf>
    <xf numFmtId="0" fontId="81" fillId="0" borderId="0" xfId="0" applyFont="1" applyFill="1" applyAlignment="1" applyProtection="1">
      <alignment shrinkToFit="1"/>
      <protection hidden="1"/>
    </xf>
    <xf numFmtId="0" fontId="81" fillId="0" borderId="0" xfId="0" applyFont="1" applyFill="1" applyAlignment="1" applyProtection="1">
      <alignment horizontal="center" vertical="center" shrinkToFit="1"/>
      <protection hidden="1"/>
    </xf>
    <xf numFmtId="0" fontId="80" fillId="0" borderId="0" xfId="0" applyFont="1" applyFill="1" applyProtection="1">
      <protection hidden="1"/>
    </xf>
    <xf numFmtId="0" fontId="81" fillId="0" borderId="0" xfId="0" applyFont="1" applyFill="1" applyAlignment="1" applyProtection="1">
      <alignment vertical="top" shrinkToFit="1"/>
      <protection hidden="1"/>
    </xf>
    <xf numFmtId="14" fontId="81" fillId="0" borderId="0" xfId="0" applyNumberFormat="1" applyFont="1" applyFill="1" applyAlignment="1" applyProtection="1">
      <alignment vertical="top" shrinkToFit="1"/>
      <protection hidden="1"/>
    </xf>
    <xf numFmtId="0" fontId="16" fillId="7" borderId="0" xfId="0" applyFont="1" applyFill="1" applyAlignment="1" applyProtection="1">
      <alignment horizontal="center" wrapText="1"/>
      <protection hidden="1"/>
    </xf>
    <xf numFmtId="0" fontId="57" fillId="8" borderId="0" xfId="0" applyFont="1" applyFill="1" applyAlignment="1" applyProtection="1">
      <alignment horizontal="center" vertical="center"/>
      <protection hidden="1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left" vertical="center"/>
      <protection locked="0"/>
    </xf>
    <xf numFmtId="0" fontId="16" fillId="0" borderId="11" xfId="0" applyFont="1" applyFill="1" applyBorder="1" applyAlignment="1" applyProtection="1">
      <alignment horizontal="left" vertical="center"/>
      <protection locked="0"/>
    </xf>
    <xf numFmtId="0" fontId="16" fillId="0" borderId="12" xfId="0" applyFont="1" applyFill="1" applyBorder="1" applyAlignment="1" applyProtection="1">
      <alignment horizontal="left" vertical="center"/>
      <protection locked="0"/>
    </xf>
    <xf numFmtId="164" fontId="16" fillId="0" borderId="10" xfId="0" applyNumberFormat="1" applyFont="1" applyFill="1" applyBorder="1" applyAlignment="1" applyProtection="1">
      <alignment horizontal="center" vertical="center"/>
      <protection locked="0"/>
    </xf>
    <xf numFmtId="164" fontId="16" fillId="0" borderId="11" xfId="0" applyNumberFormat="1" applyFont="1" applyFill="1" applyBorder="1" applyAlignment="1" applyProtection="1">
      <alignment horizontal="center" vertical="center"/>
      <protection locked="0"/>
    </xf>
    <xf numFmtId="164" fontId="16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65" fillId="4" borderId="0" xfId="1" applyFont="1" applyFill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42" fillId="4" borderId="17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1" fontId="28" fillId="0" borderId="10" xfId="0" applyNumberFormat="1" applyFont="1" applyBorder="1" applyAlignment="1" applyProtection="1">
      <alignment horizontal="center" vertical="center"/>
      <protection locked="0"/>
    </xf>
    <xf numFmtId="1" fontId="28" fillId="0" borderId="11" xfId="0" applyNumberFormat="1" applyFont="1" applyBorder="1" applyAlignment="1" applyProtection="1">
      <alignment horizontal="center" vertical="center"/>
      <protection locked="0"/>
    </xf>
    <xf numFmtId="1" fontId="28" fillId="0" borderId="12" xfId="0" applyNumberFormat="1" applyFont="1" applyBorder="1" applyAlignment="1" applyProtection="1">
      <alignment horizontal="center" vertical="center"/>
      <protection locked="0"/>
    </xf>
    <xf numFmtId="0" fontId="51" fillId="4" borderId="0" xfId="1" applyFont="1" applyFill="1" applyAlignment="1" applyProtection="1">
      <alignment horizontal="center" vertical="center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 vertical="top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48" fillId="4" borderId="17" xfId="0" applyFont="1" applyFill="1" applyBorder="1" applyAlignment="1" applyProtection="1">
      <alignment horizontal="right" vertical="top" wrapText="1"/>
      <protection hidden="1"/>
    </xf>
    <xf numFmtId="0" fontId="48" fillId="4" borderId="9" xfId="0" applyFont="1" applyFill="1" applyBorder="1" applyAlignment="1" applyProtection="1">
      <alignment horizontal="right" vertical="top" wrapText="1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61" fillId="4" borderId="9" xfId="0" applyFont="1" applyFill="1" applyBorder="1" applyAlignment="1" applyProtection="1">
      <alignment horizontal="right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48" fillId="4" borderId="17" xfId="0" applyFont="1" applyFill="1" applyBorder="1" applyAlignment="1" applyProtection="1">
      <alignment horizontal="right" vertical="center" wrapText="1"/>
      <protection hidden="1"/>
    </xf>
    <xf numFmtId="0" fontId="48" fillId="4" borderId="9" xfId="0" applyFont="1" applyFill="1" applyBorder="1" applyAlignment="1" applyProtection="1">
      <alignment horizontal="right" vertical="center" wrapText="1"/>
      <protection hidden="1"/>
    </xf>
    <xf numFmtId="0" fontId="84" fillId="4" borderId="0" xfId="0" applyFont="1" applyFill="1" applyBorder="1" applyAlignment="1" applyProtection="1">
      <alignment horizontal="right" vertical="center"/>
      <protection hidden="1"/>
    </xf>
    <xf numFmtId="0" fontId="84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8" fillId="4" borderId="17" xfId="0" applyFont="1" applyFill="1" applyBorder="1" applyAlignment="1" applyProtection="1">
      <alignment horizontal="right" vertical="center"/>
      <protection hidden="1"/>
    </xf>
    <xf numFmtId="0" fontId="48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165" fontId="72" fillId="4" borderId="0" xfId="0" applyNumberFormat="1" applyFont="1" applyFill="1" applyAlignment="1" applyProtection="1">
      <alignment horizontal="center" vertical="center"/>
      <protection hidden="1"/>
    </xf>
    <xf numFmtId="0" fontId="76" fillId="4" borderId="0" xfId="0" applyFont="1" applyFill="1" applyAlignment="1" applyProtection="1">
      <alignment horizontal="center" vertical="center" wrapText="1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67" fillId="3" borderId="15" xfId="0" applyFont="1" applyFill="1" applyBorder="1" applyAlignment="1" applyProtection="1">
      <alignment horizontal="center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71" fillId="4" borderId="17" xfId="0" applyFont="1" applyFill="1" applyBorder="1" applyAlignment="1" applyProtection="1">
      <alignment horizontal="right" vertical="top" wrapText="1"/>
      <protection hidden="1"/>
    </xf>
    <xf numFmtId="0" fontId="71" fillId="4" borderId="9" xfId="0" applyFont="1" applyFill="1" applyBorder="1" applyAlignment="1" applyProtection="1">
      <alignment horizontal="right" vertical="top" wrapText="1"/>
      <protection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68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166" fontId="77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78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54"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0</xdr:row>
      <xdr:rowOff>85725</xdr:rowOff>
    </xdr:from>
    <xdr:to>
      <xdr:col>15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242985</xdr:colOff>
      <xdr:row>0</xdr:row>
      <xdr:rowOff>0</xdr:rowOff>
    </xdr:from>
    <xdr:to>
      <xdr:col>17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495690</xdr:colOff>
      <xdr:row>39</xdr:row>
      <xdr:rowOff>272142</xdr:rowOff>
    </xdr:from>
    <xdr:to>
      <xdr:col>3</xdr:col>
      <xdr:colOff>725650</xdr:colOff>
      <xdr:row>41</xdr:row>
      <xdr:rowOff>281863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487068" y="12800433"/>
          <a:ext cx="2475138" cy="59288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7</xdr:col>
      <xdr:colOff>2565919</xdr:colOff>
      <xdr:row>39</xdr:row>
      <xdr:rowOff>272144</xdr:rowOff>
    </xdr:from>
    <xdr:to>
      <xdr:col>10</xdr:col>
      <xdr:colOff>991378</xdr:colOff>
      <xdr:row>42</xdr:row>
      <xdr:rowOff>2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212883" y="12800435"/>
          <a:ext cx="3003291" cy="602603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4</xdr:col>
      <xdr:colOff>320157</xdr:colOff>
      <xdr:row>39</xdr:row>
      <xdr:rowOff>272141</xdr:rowOff>
    </xdr:from>
    <xdr:to>
      <xdr:col>7</xdr:col>
      <xdr:colOff>2196582</xdr:colOff>
      <xdr:row>41</xdr:row>
      <xdr:rowOff>291581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285667" y="12800432"/>
          <a:ext cx="3557879" cy="60260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10</xdr:col>
      <xdr:colOff>758113</xdr:colOff>
      <xdr:row>33</xdr:row>
      <xdr:rowOff>301304</xdr:rowOff>
    </xdr:from>
    <xdr:to>
      <xdr:col>11</xdr:col>
      <xdr:colOff>562516</xdr:colOff>
      <xdr:row>38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82909" y="11041227"/>
          <a:ext cx="1262311" cy="1467626"/>
        </a:xfrm>
        <a:prstGeom prst="rect">
          <a:avLst/>
        </a:prstGeom>
      </xdr:spPr>
    </xdr:pic>
    <xdr:clientData/>
  </xdr:twoCellAnchor>
  <xdr:twoCellAnchor>
    <xdr:from>
      <xdr:col>14</xdr:col>
      <xdr:colOff>19440</xdr:colOff>
      <xdr:row>4</xdr:row>
      <xdr:rowOff>213828</xdr:rowOff>
    </xdr:from>
    <xdr:to>
      <xdr:col>14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6</xdr:row>
      <xdr:rowOff>0</xdr:rowOff>
    </xdr:from>
    <xdr:to>
      <xdr:col>36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6</xdr:row>
      <xdr:rowOff>0</xdr:rowOff>
    </xdr:from>
    <xdr:to>
      <xdr:col>37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Q10:Q41" totalsRowShown="0" headerRowDxfId="8" dataDxfId="7">
  <autoFilter ref="Q10:Q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ZNCz_sq6iQ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be.com/c/Heeralaljat" TargetMode="External"/><Relationship Id="rId1" Type="http://schemas.openxmlformats.org/officeDocument/2006/relationships/hyperlink" Target="https://youtu.be/e9tzJ3zCZPk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ZmZ-D7xZTp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tabSelected="1" workbookViewId="0">
      <selection activeCell="D12" sqref="D12"/>
    </sheetView>
  </sheetViews>
  <sheetFormatPr defaultColWidth="9" defaultRowHeight="15" zeroHeight="1"/>
  <cols>
    <col min="1" max="1" width="7.25" style="77" customWidth="1"/>
    <col min="2" max="2" width="16.875" style="77" customWidth="1"/>
    <col min="3" max="3" width="120.875" style="77" customWidth="1"/>
    <col min="4" max="4" width="16.75" style="77" customWidth="1"/>
    <col min="5" max="16382" width="9" style="77" hidden="1" customWidth="1"/>
    <col min="16383" max="16383" width="8.75" style="77" hidden="1" customWidth="1"/>
    <col min="16384" max="16384" width="3.75" style="77" hidden="1" customWidth="1"/>
  </cols>
  <sheetData>
    <row r="1" spans="1:6" ht="24" customHeight="1">
      <c r="A1" s="80"/>
      <c r="B1" s="199" t="s">
        <v>92</v>
      </c>
      <c r="C1" s="199"/>
    </row>
    <row r="2" spans="1:6" ht="24.75" customHeight="1">
      <c r="A2" s="80"/>
      <c r="B2" s="199"/>
      <c r="C2" s="199"/>
    </row>
    <row r="3" spans="1:6">
      <c r="A3" s="81"/>
      <c r="B3" s="81"/>
      <c r="C3" s="81"/>
    </row>
    <row r="4" spans="1:6" ht="27" customHeight="1">
      <c r="A4" s="81"/>
      <c r="B4" s="200" t="s">
        <v>104</v>
      </c>
      <c r="C4" s="200"/>
    </row>
    <row r="5" spans="1:6" ht="18.75">
      <c r="A5" s="81"/>
      <c r="B5" s="104" t="s">
        <v>129</v>
      </c>
      <c r="C5" s="118" t="s">
        <v>115</v>
      </c>
    </row>
    <row r="6" spans="1:6" s="110" customFormat="1" ht="22.5" customHeight="1">
      <c r="A6" s="81"/>
      <c r="B6" s="104" t="s">
        <v>130</v>
      </c>
      <c r="C6" s="119" t="s">
        <v>131</v>
      </c>
    </row>
    <row r="7" spans="1:6" s="145" customFormat="1" ht="22.5" customHeight="1">
      <c r="A7" s="81"/>
      <c r="B7" s="104" t="s">
        <v>138</v>
      </c>
      <c r="C7" s="119" t="s">
        <v>137</v>
      </c>
    </row>
    <row r="8" spans="1:6" ht="206.25" customHeight="1">
      <c r="A8" s="82">
        <v>1</v>
      </c>
      <c r="B8" s="83" t="s">
        <v>93</v>
      </c>
      <c r="C8" s="84" t="s">
        <v>114</v>
      </c>
      <c r="F8" s="77" t="s">
        <v>94</v>
      </c>
    </row>
    <row r="9" spans="1:6" ht="15.75">
      <c r="A9" s="85"/>
      <c r="B9" s="85"/>
      <c r="C9" s="85"/>
      <c r="D9" s="116" t="s">
        <v>128</v>
      </c>
    </row>
    <row r="10" spans="1:6" ht="30">
      <c r="A10" s="85"/>
      <c r="B10" s="85"/>
      <c r="C10" s="86" t="s">
        <v>105</v>
      </c>
      <c r="D10" s="117">
        <v>45463</v>
      </c>
    </row>
    <row r="11" spans="1:6">
      <c r="A11" s="85"/>
      <c r="B11" s="85"/>
      <c r="C11" s="85" t="s">
        <v>94</v>
      </c>
    </row>
    <row r="12" spans="1:6" ht="37.5" customHeight="1">
      <c r="A12" s="87">
        <v>2</v>
      </c>
      <c r="B12" s="88" t="s">
        <v>95</v>
      </c>
      <c r="C12" s="89" t="s">
        <v>96</v>
      </c>
    </row>
    <row r="13" spans="1:6">
      <c r="A13" s="90"/>
      <c r="B13" s="90"/>
      <c r="C13" s="90"/>
    </row>
    <row r="14" spans="1:6" ht="37.5">
      <c r="A14" s="91">
        <v>3</v>
      </c>
      <c r="B14" s="92" t="s">
        <v>97</v>
      </c>
      <c r="C14" s="93" t="s">
        <v>103</v>
      </c>
    </row>
    <row r="15" spans="1:6">
      <c r="A15" s="94"/>
      <c r="B15" s="94"/>
      <c r="C15" s="94"/>
    </row>
    <row r="16" spans="1:6" ht="30">
      <c r="A16" s="95"/>
      <c r="B16" s="96" t="s">
        <v>98</v>
      </c>
      <c r="C16" s="97" t="s">
        <v>102</v>
      </c>
    </row>
    <row r="17" spans="1:3">
      <c r="A17" s="98"/>
      <c r="B17" s="98"/>
      <c r="C17" s="98"/>
    </row>
    <row r="18" spans="1:3">
      <c r="A18" s="99"/>
      <c r="B18" s="99"/>
      <c r="C18" s="100" t="s">
        <v>120</v>
      </c>
    </row>
    <row r="19" spans="1:3">
      <c r="A19" s="99"/>
      <c r="B19" s="99"/>
      <c r="C19" s="99"/>
    </row>
    <row r="20" spans="1:3">
      <c r="A20" s="101"/>
      <c r="B20" s="101"/>
      <c r="C20" s="164" t="s">
        <v>99</v>
      </c>
    </row>
    <row r="21" spans="1:3">
      <c r="A21" s="101"/>
      <c r="B21" s="101"/>
      <c r="C21" s="164" t="s">
        <v>101</v>
      </c>
    </row>
    <row r="22" spans="1:3">
      <c r="A22" s="101"/>
      <c r="B22" s="101"/>
      <c r="C22" s="164" t="s">
        <v>100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I98"/>
  <sheetViews>
    <sheetView showGridLines="0" showRowColHeaders="0" zoomScale="98" zoomScaleNormal="98" workbookViewId="0">
      <selection activeCell="D7" sqref="D7:F7"/>
    </sheetView>
  </sheetViews>
  <sheetFormatPr defaultColWidth="0" defaultRowHeight="18" customHeight="1" zeroHeight="1"/>
  <cols>
    <col min="1" max="1" width="2.75" style="45" customWidth="1"/>
    <col min="2" max="2" width="10.25" style="42" customWidth="1"/>
    <col min="3" max="3" width="29.5" style="42" customWidth="1"/>
    <col min="4" max="4" width="9.625" style="42" customWidth="1"/>
    <col min="5" max="6" width="9.625" style="163" customWidth="1"/>
    <col min="7" max="7" width="2.875" style="45" customWidth="1"/>
    <col min="8" max="8" width="37.5" style="42" customWidth="1"/>
    <col min="9" max="9" width="19.625" style="42" customWidth="1"/>
    <col min="10" max="10" width="2.875" style="45" customWidth="1"/>
    <col min="11" max="11" width="19.125" style="42" customWidth="1"/>
    <col min="12" max="12" width="18.125" style="42" customWidth="1"/>
    <col min="13" max="13" width="15.75" style="42" customWidth="1"/>
    <col min="14" max="14" width="3" style="42" bestFit="1" customWidth="1"/>
    <col min="15" max="15" width="6" style="43" customWidth="1"/>
    <col min="16" max="16" width="15.375" style="42" customWidth="1"/>
    <col min="17" max="17" width="15.875" style="42" customWidth="1"/>
    <col min="18" max="18" width="14.625" style="42" customWidth="1"/>
    <col min="19" max="19" width="12.625" style="42" customWidth="1"/>
    <col min="20" max="34" width="9" style="42" hidden="1" customWidth="1"/>
    <col min="35" max="35" width="9" style="14" hidden="1" customWidth="1"/>
    <col min="36" max="16384" width="9" style="42" hidden="1"/>
  </cols>
  <sheetData>
    <row r="1" spans="1:35" ht="36" customHeight="1" thickBot="1">
      <c r="A1" s="48"/>
      <c r="B1" s="48"/>
      <c r="C1" s="48"/>
      <c r="D1" s="255" t="s">
        <v>25</v>
      </c>
      <c r="E1" s="255"/>
      <c r="F1" s="255"/>
      <c r="G1" s="255"/>
      <c r="H1" s="255"/>
      <c r="I1" s="255"/>
      <c r="J1" s="255"/>
      <c r="K1" s="255"/>
      <c r="L1" s="252" t="s">
        <v>136</v>
      </c>
      <c r="M1" s="253"/>
      <c r="N1" s="48"/>
      <c r="O1" s="48"/>
      <c r="P1" s="48"/>
      <c r="Q1" s="48"/>
      <c r="R1" s="48"/>
      <c r="S1" s="48"/>
    </row>
    <row r="2" spans="1:35" ht="21.75" customHeight="1">
      <c r="A2" s="48"/>
      <c r="B2" s="123"/>
      <c r="C2" s="124"/>
      <c r="D2" s="124"/>
      <c r="E2" s="124"/>
      <c r="F2" s="124"/>
      <c r="G2" s="124"/>
      <c r="H2" s="125"/>
      <c r="I2" s="124"/>
      <c r="J2" s="124"/>
      <c r="K2" s="124"/>
      <c r="L2" s="254"/>
      <c r="M2" s="254"/>
      <c r="N2" s="126"/>
      <c r="O2" s="48"/>
      <c r="P2" s="48"/>
      <c r="Q2" s="48"/>
      <c r="R2" s="48"/>
      <c r="S2" s="48"/>
    </row>
    <row r="3" spans="1:35" ht="30.95" customHeight="1">
      <c r="A3" s="48"/>
      <c r="B3" s="127"/>
      <c r="C3" s="128" t="s">
        <v>24</v>
      </c>
      <c r="D3" s="235" t="s">
        <v>141</v>
      </c>
      <c r="E3" s="236"/>
      <c r="F3" s="236"/>
      <c r="G3" s="236"/>
      <c r="H3" s="236"/>
      <c r="I3" s="236"/>
      <c r="J3" s="236"/>
      <c r="K3" s="236"/>
      <c r="L3" s="236"/>
      <c r="M3" s="237"/>
      <c r="N3" s="129"/>
      <c r="O3" s="48"/>
      <c r="P3" s="48"/>
      <c r="Q3" s="48"/>
      <c r="R3" s="48"/>
      <c r="S3" s="48"/>
      <c r="AI3" s="14">
        <v>42736</v>
      </c>
    </row>
    <row r="4" spans="1:35" ht="18.75">
      <c r="A4" s="48"/>
      <c r="B4" s="130"/>
      <c r="C4" s="131"/>
      <c r="D4" s="132"/>
      <c r="E4" s="132"/>
      <c r="F4" s="132"/>
      <c r="G4" s="132"/>
      <c r="H4" s="54"/>
      <c r="I4" s="133"/>
      <c r="J4" s="133"/>
      <c r="K4" s="54"/>
      <c r="L4" s="54"/>
      <c r="M4" s="133"/>
      <c r="N4" s="129"/>
      <c r="O4" s="48"/>
      <c r="P4" s="48"/>
      <c r="Q4" s="48"/>
      <c r="R4" s="48"/>
      <c r="S4" s="48"/>
      <c r="AI4" s="14">
        <v>42767</v>
      </c>
    </row>
    <row r="5" spans="1:35" ht="30" customHeight="1">
      <c r="A5" s="48"/>
      <c r="B5" s="127"/>
      <c r="C5" s="120" t="s">
        <v>42</v>
      </c>
      <c r="D5" s="204" t="s">
        <v>139</v>
      </c>
      <c r="E5" s="205"/>
      <c r="F5" s="206"/>
      <c r="G5" s="132"/>
      <c r="H5" s="120" t="s">
        <v>43</v>
      </c>
      <c r="I5" s="58" t="s">
        <v>62</v>
      </c>
      <c r="J5" s="54"/>
      <c r="K5" s="247" t="s">
        <v>132</v>
      </c>
      <c r="L5" s="218"/>
      <c r="M5" s="72">
        <v>8</v>
      </c>
      <c r="N5" s="134" t="s">
        <v>31</v>
      </c>
      <c r="O5" s="51"/>
      <c r="P5" s="250" t="s">
        <v>134</v>
      </c>
      <c r="Q5" s="50"/>
      <c r="R5" s="50"/>
      <c r="S5" s="50"/>
      <c r="AI5" s="14">
        <v>42795</v>
      </c>
    </row>
    <row r="6" spans="1:35" ht="18.75">
      <c r="A6" s="48"/>
      <c r="B6" s="130"/>
      <c r="C6" s="44"/>
      <c r="D6" s="133"/>
      <c r="E6" s="133"/>
      <c r="F6" s="133"/>
      <c r="G6" s="133"/>
      <c r="H6" s="132"/>
      <c r="I6" s="133"/>
      <c r="J6" s="54"/>
      <c r="K6" s="132"/>
      <c r="L6" s="132"/>
      <c r="M6" s="133"/>
      <c r="N6" s="135"/>
      <c r="O6" s="52"/>
      <c r="P6" s="250"/>
      <c r="Q6" s="49"/>
      <c r="R6" s="50"/>
      <c r="S6" s="50"/>
      <c r="AI6" s="14">
        <v>42826</v>
      </c>
    </row>
    <row r="7" spans="1:35" ht="30" customHeight="1">
      <c r="A7" s="48"/>
      <c r="B7" s="127"/>
      <c r="C7" s="121" t="s">
        <v>44</v>
      </c>
      <c r="D7" s="204" t="s">
        <v>140</v>
      </c>
      <c r="E7" s="205"/>
      <c r="F7" s="206"/>
      <c r="G7" s="133"/>
      <c r="H7" s="120" t="s">
        <v>45</v>
      </c>
      <c r="I7" s="58" t="s">
        <v>65</v>
      </c>
      <c r="J7" s="54"/>
      <c r="K7" s="247" t="s">
        <v>46</v>
      </c>
      <c r="L7" s="218"/>
      <c r="M7" s="76">
        <v>11</v>
      </c>
      <c r="N7" s="135"/>
      <c r="O7" s="52"/>
      <c r="P7" s="49"/>
      <c r="Q7" s="234" t="s">
        <v>40</v>
      </c>
      <c r="R7" s="234"/>
      <c r="S7" s="50"/>
      <c r="AI7" s="14">
        <v>42856</v>
      </c>
    </row>
    <row r="8" spans="1:35" ht="18.75">
      <c r="A8" s="48"/>
      <c r="B8" s="130"/>
      <c r="C8" s="44"/>
      <c r="D8" s="133"/>
      <c r="E8" s="133"/>
      <c r="F8" s="133"/>
      <c r="G8" s="133"/>
      <c r="H8" s="132"/>
      <c r="I8" s="133"/>
      <c r="J8" s="54"/>
      <c r="K8" s="132"/>
      <c r="L8" s="132"/>
      <c r="M8" s="133"/>
      <c r="N8" s="135"/>
      <c r="O8" s="52"/>
      <c r="P8" s="49"/>
      <c r="Q8" s="49"/>
      <c r="R8" s="50"/>
      <c r="S8" s="50"/>
      <c r="AI8" s="14">
        <v>42887</v>
      </c>
    </row>
    <row r="9" spans="1:35" ht="30" customHeight="1">
      <c r="A9" s="48"/>
      <c r="B9" s="248" t="s">
        <v>47</v>
      </c>
      <c r="C9" s="249"/>
      <c r="D9" s="207">
        <v>45323</v>
      </c>
      <c r="E9" s="208"/>
      <c r="F9" s="209"/>
      <c r="G9" s="133"/>
      <c r="H9" s="159" t="s">
        <v>48</v>
      </c>
      <c r="I9" s="57">
        <v>45444</v>
      </c>
      <c r="J9" s="54"/>
      <c r="K9" s="210" t="s">
        <v>49</v>
      </c>
      <c r="L9" s="211"/>
      <c r="M9" s="47">
        <v>0</v>
      </c>
      <c r="N9" s="134" t="s">
        <v>31</v>
      </c>
      <c r="O9" s="53"/>
      <c r="P9" s="49"/>
      <c r="Q9" s="49"/>
      <c r="R9" s="50"/>
      <c r="S9" s="50"/>
      <c r="AI9" s="14">
        <v>42917</v>
      </c>
    </row>
    <row r="10" spans="1:35" ht="18.75" customHeight="1">
      <c r="A10" s="48"/>
      <c r="B10" s="130"/>
      <c r="C10" s="44"/>
      <c r="D10" s="44"/>
      <c r="E10" s="44"/>
      <c r="F10" s="44"/>
      <c r="G10" s="133"/>
      <c r="H10" s="44"/>
      <c r="I10" s="44"/>
      <c r="J10" s="54"/>
      <c r="K10" s="44"/>
      <c r="L10" s="44"/>
      <c r="M10" s="44"/>
      <c r="N10" s="134"/>
      <c r="O10" s="53"/>
      <c r="P10" s="49"/>
      <c r="Q10" s="49" t="s">
        <v>52</v>
      </c>
      <c r="R10" s="50"/>
      <c r="S10" s="50"/>
      <c r="AI10" s="14">
        <v>42948</v>
      </c>
    </row>
    <row r="11" spans="1:35" ht="30" customHeight="1">
      <c r="A11" s="48"/>
      <c r="B11" s="238" t="s">
        <v>122</v>
      </c>
      <c r="C11" s="239"/>
      <c r="D11" s="201" t="s">
        <v>78</v>
      </c>
      <c r="E11" s="202"/>
      <c r="F11" s="203"/>
      <c r="G11" s="133"/>
      <c r="H11" s="159" t="s">
        <v>80</v>
      </c>
      <c r="I11" s="47">
        <v>23700</v>
      </c>
      <c r="J11" s="54"/>
      <c r="K11" s="210" t="s">
        <v>79</v>
      </c>
      <c r="L11" s="211"/>
      <c r="M11" s="47">
        <v>32800</v>
      </c>
      <c r="N11" s="135"/>
      <c r="O11" s="52"/>
      <c r="P11" s="49"/>
      <c r="Q11" s="55" t="s">
        <v>54</v>
      </c>
      <c r="R11" s="50"/>
      <c r="S11" s="50"/>
      <c r="AI11" s="14">
        <v>42979</v>
      </c>
    </row>
    <row r="12" spans="1:35" ht="18.75">
      <c r="A12" s="48"/>
      <c r="B12" s="136"/>
      <c r="C12" s="44"/>
      <c r="D12" s="166" t="s">
        <v>148</v>
      </c>
      <c r="E12" s="166" t="s">
        <v>149</v>
      </c>
      <c r="F12" s="166" t="s">
        <v>150</v>
      </c>
      <c r="G12" s="133"/>
      <c r="H12" s="44"/>
      <c r="I12" s="44"/>
      <c r="J12" s="54"/>
      <c r="K12" s="44"/>
      <c r="L12" s="44"/>
      <c r="M12" s="44"/>
      <c r="N12" s="135"/>
      <c r="O12" s="52"/>
      <c r="P12" s="49"/>
      <c r="Q12" s="56" t="s">
        <v>53</v>
      </c>
      <c r="R12" s="50"/>
      <c r="S12" s="50"/>
      <c r="AG12" s="14"/>
      <c r="AI12" s="14">
        <v>43009</v>
      </c>
    </row>
    <row r="13" spans="1:35" ht="30" customHeight="1">
      <c r="A13" s="48"/>
      <c r="B13" s="238" t="s">
        <v>84</v>
      </c>
      <c r="C13" s="239"/>
      <c r="D13" s="167">
        <v>20</v>
      </c>
      <c r="E13" s="167">
        <v>2</v>
      </c>
      <c r="F13" s="168">
        <v>2024</v>
      </c>
      <c r="G13" s="133"/>
      <c r="H13" s="169" t="s">
        <v>123</v>
      </c>
      <c r="I13" s="78">
        <f>IFERROR(IF('Arrear Sheet'!AX6="","",'Arrear Sheet'!AX6),"")</f>
        <v>9</v>
      </c>
      <c r="J13" s="54"/>
      <c r="K13" s="210" t="s">
        <v>124</v>
      </c>
      <c r="L13" s="211"/>
      <c r="M13" s="47">
        <v>33800</v>
      </c>
      <c r="N13" s="135"/>
      <c r="O13" s="52"/>
      <c r="P13" s="49"/>
      <c r="Q13" s="56" t="s">
        <v>55</v>
      </c>
      <c r="R13" s="50"/>
      <c r="S13" s="50"/>
      <c r="AG13" s="14"/>
      <c r="AI13" s="14">
        <v>43040</v>
      </c>
    </row>
    <row r="14" spans="1:35" ht="18.75">
      <c r="A14" s="48"/>
      <c r="B14" s="130"/>
      <c r="C14" s="44"/>
      <c r="D14" s="44"/>
      <c r="E14" s="44"/>
      <c r="F14" s="44"/>
      <c r="G14" s="44"/>
      <c r="H14" s="44"/>
      <c r="I14" s="44"/>
      <c r="J14" s="54"/>
      <c r="K14" s="44"/>
      <c r="L14" s="44"/>
      <c r="M14" s="44"/>
      <c r="N14" s="135"/>
      <c r="O14" s="52"/>
      <c r="P14" s="49"/>
      <c r="Q14" s="56" t="s">
        <v>56</v>
      </c>
      <c r="R14" s="50"/>
      <c r="S14" s="50"/>
      <c r="AG14" s="14"/>
      <c r="AI14" s="14">
        <v>43070</v>
      </c>
    </row>
    <row r="15" spans="1:35" ht="30" customHeight="1">
      <c r="A15" s="48"/>
      <c r="B15" s="242" t="s">
        <v>146</v>
      </c>
      <c r="C15" s="243"/>
      <c r="D15" s="243"/>
      <c r="E15" s="243"/>
      <c r="F15" s="243"/>
      <c r="G15" s="243"/>
      <c r="H15" s="244"/>
      <c r="I15" s="47" t="s">
        <v>51</v>
      </c>
      <c r="J15" s="54"/>
      <c r="K15" s="240" t="s">
        <v>50</v>
      </c>
      <c r="L15" s="241"/>
      <c r="M15" s="47">
        <v>30500</v>
      </c>
      <c r="N15" s="135"/>
      <c r="O15" s="52"/>
      <c r="P15" s="49"/>
      <c r="Q15" s="56" t="s">
        <v>57</v>
      </c>
      <c r="R15" s="50"/>
      <c r="S15" s="50"/>
      <c r="AG15" s="14"/>
      <c r="AI15" s="14">
        <v>43101</v>
      </c>
    </row>
    <row r="16" spans="1:35" ht="18.75">
      <c r="A16" s="48"/>
      <c r="B16" s="245"/>
      <c r="C16" s="246"/>
      <c r="D16" s="44"/>
      <c r="E16" s="44"/>
      <c r="F16" s="44"/>
      <c r="G16" s="44"/>
      <c r="H16" s="44"/>
      <c r="I16" s="44"/>
      <c r="J16" s="54"/>
      <c r="K16" s="44"/>
      <c r="L16" s="44"/>
      <c r="M16" s="44"/>
      <c r="N16" s="135"/>
      <c r="O16" s="52"/>
      <c r="P16" s="49"/>
      <c r="Q16" s="56" t="s">
        <v>58</v>
      </c>
      <c r="R16" s="50"/>
      <c r="S16" s="50"/>
      <c r="AG16" s="14"/>
      <c r="AI16" s="14">
        <v>43132</v>
      </c>
    </row>
    <row r="17" spans="1:35" ht="31.5" customHeight="1">
      <c r="A17" s="48"/>
      <c r="B17" s="230" t="s">
        <v>145</v>
      </c>
      <c r="C17" s="231"/>
      <c r="D17" s="201" t="s">
        <v>51</v>
      </c>
      <c r="E17" s="202"/>
      <c r="F17" s="203"/>
      <c r="G17" s="44"/>
      <c r="H17" s="122" t="s">
        <v>41</v>
      </c>
      <c r="I17" s="47">
        <v>2100</v>
      </c>
      <c r="J17" s="54"/>
      <c r="K17" s="232" t="s">
        <v>107</v>
      </c>
      <c r="L17" s="233"/>
      <c r="M17" s="47">
        <v>2100</v>
      </c>
      <c r="N17" s="135"/>
      <c r="O17" s="52"/>
      <c r="P17" s="49"/>
      <c r="Q17" s="56" t="s">
        <v>59</v>
      </c>
      <c r="R17" s="50"/>
      <c r="S17" s="50"/>
      <c r="AG17" s="14"/>
      <c r="AI17" s="14">
        <v>43160</v>
      </c>
    </row>
    <row r="18" spans="1:35" ht="18.75">
      <c r="A18" s="48"/>
      <c r="B18" s="137"/>
      <c r="C18" s="138"/>
      <c r="D18" s="44"/>
      <c r="E18" s="44"/>
      <c r="F18" s="44"/>
      <c r="G18" s="44"/>
      <c r="H18" s="44"/>
      <c r="I18" s="44"/>
      <c r="J18" s="54"/>
      <c r="K18" s="44"/>
      <c r="L18" s="44"/>
      <c r="M18" s="44"/>
      <c r="N18" s="135"/>
      <c r="O18" s="52"/>
      <c r="P18" s="49"/>
      <c r="Q18" s="56" t="s">
        <v>60</v>
      </c>
      <c r="R18" s="50"/>
      <c r="S18" s="50"/>
      <c r="AI18" s="14">
        <v>43191</v>
      </c>
    </row>
    <row r="19" spans="1:35" s="102" customFormat="1" ht="33.75" customHeight="1">
      <c r="A19" s="48"/>
      <c r="B19" s="256" t="s">
        <v>111</v>
      </c>
      <c r="C19" s="257"/>
      <c r="D19" s="201" t="s">
        <v>51</v>
      </c>
      <c r="E19" s="202"/>
      <c r="F19" s="203"/>
      <c r="G19" s="44"/>
      <c r="H19" s="139" t="s">
        <v>112</v>
      </c>
      <c r="I19" s="57">
        <v>43525</v>
      </c>
      <c r="J19" s="54"/>
      <c r="K19" s="247" t="s">
        <v>110</v>
      </c>
      <c r="L19" s="218"/>
      <c r="M19" s="47">
        <v>3000</v>
      </c>
      <c r="N19" s="135"/>
      <c r="O19" s="52"/>
      <c r="P19" s="49"/>
      <c r="Q19" s="56" t="s">
        <v>61</v>
      </c>
      <c r="R19" s="50"/>
      <c r="S19" s="50"/>
      <c r="AI19" s="14">
        <v>43221</v>
      </c>
    </row>
    <row r="20" spans="1:35" s="102" customFormat="1" ht="18.75">
      <c r="A20" s="48"/>
      <c r="B20" s="137"/>
      <c r="C20" s="138"/>
      <c r="D20" s="44"/>
      <c r="E20" s="44"/>
      <c r="F20" s="44"/>
      <c r="G20" s="44"/>
      <c r="H20" s="44"/>
      <c r="I20" s="44"/>
      <c r="J20" s="54"/>
      <c r="K20" s="44"/>
      <c r="L20" s="44"/>
      <c r="M20" s="44"/>
      <c r="N20" s="135"/>
      <c r="O20" s="52"/>
      <c r="P20" s="49"/>
      <c r="Q20" s="56" t="s">
        <v>62</v>
      </c>
      <c r="R20" s="50"/>
      <c r="S20" s="50"/>
      <c r="AI20" s="14">
        <v>43252</v>
      </c>
    </row>
    <row r="21" spans="1:35" ht="30.95" customHeight="1">
      <c r="A21" s="48"/>
      <c r="B21" s="230" t="s">
        <v>147</v>
      </c>
      <c r="C21" s="231"/>
      <c r="D21" s="201" t="s">
        <v>51</v>
      </c>
      <c r="E21" s="202"/>
      <c r="F21" s="203"/>
      <c r="G21" s="44"/>
      <c r="H21" s="122" t="s">
        <v>109</v>
      </c>
      <c r="I21" s="47">
        <v>3675</v>
      </c>
      <c r="J21" s="54"/>
      <c r="K21" s="232" t="s">
        <v>108</v>
      </c>
      <c r="L21" s="233"/>
      <c r="M21" s="47">
        <v>3675</v>
      </c>
      <c r="N21" s="135"/>
      <c r="O21" s="52"/>
      <c r="P21" s="49"/>
      <c r="Q21" s="56" t="s">
        <v>61</v>
      </c>
      <c r="R21" s="50"/>
      <c r="S21" s="50"/>
      <c r="AI21" s="14">
        <v>43282</v>
      </c>
    </row>
    <row r="22" spans="1:35" ht="18.75" customHeight="1">
      <c r="A22" s="48"/>
      <c r="B22" s="1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29"/>
      <c r="O22" s="48"/>
      <c r="P22" s="48"/>
      <c r="Q22" s="56" t="s">
        <v>62</v>
      </c>
      <c r="R22" s="48"/>
      <c r="S22" s="48"/>
      <c r="AI22" s="14">
        <v>43313</v>
      </c>
    </row>
    <row r="23" spans="1:35" s="102" customFormat="1" ht="32.1" customHeight="1">
      <c r="A23" s="48"/>
      <c r="B23" s="256" t="s">
        <v>125</v>
      </c>
      <c r="C23" s="257"/>
      <c r="D23" s="201" t="s">
        <v>51</v>
      </c>
      <c r="E23" s="202"/>
      <c r="F23" s="203"/>
      <c r="G23" s="54"/>
      <c r="H23" s="139" t="s">
        <v>113</v>
      </c>
      <c r="I23" s="57">
        <v>44287</v>
      </c>
      <c r="J23" s="54"/>
      <c r="K23" s="247" t="s">
        <v>110</v>
      </c>
      <c r="L23" s="218"/>
      <c r="M23" s="47">
        <v>5000</v>
      </c>
      <c r="N23" s="129"/>
      <c r="O23" s="48"/>
      <c r="P23" s="48"/>
      <c r="Q23" s="56" t="s">
        <v>63</v>
      </c>
      <c r="R23" s="48"/>
      <c r="S23" s="48"/>
      <c r="AI23" s="14">
        <v>43344</v>
      </c>
    </row>
    <row r="24" spans="1:35" s="102" customFormat="1" ht="18.75" customHeight="1">
      <c r="A24" s="48"/>
      <c r="B24" s="13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29"/>
      <c r="O24" s="48"/>
      <c r="P24" s="48"/>
      <c r="Q24" s="56" t="s">
        <v>64</v>
      </c>
      <c r="R24" s="48"/>
      <c r="S24" s="48"/>
      <c r="AI24" s="14">
        <v>43374</v>
      </c>
    </row>
    <row r="25" spans="1:35" s="74" customFormat="1" ht="45" customHeight="1">
      <c r="A25" s="48"/>
      <c r="B25" s="256" t="s">
        <v>86</v>
      </c>
      <c r="C25" s="257"/>
      <c r="D25" s="201" t="s">
        <v>51</v>
      </c>
      <c r="E25" s="202"/>
      <c r="F25" s="203"/>
      <c r="G25" s="54"/>
      <c r="H25" s="139" t="s">
        <v>87</v>
      </c>
      <c r="I25" s="57">
        <v>44287</v>
      </c>
      <c r="J25" s="54"/>
      <c r="K25" s="247" t="s">
        <v>88</v>
      </c>
      <c r="L25" s="218"/>
      <c r="M25" s="47">
        <v>41100</v>
      </c>
      <c r="N25" s="129"/>
      <c r="O25" s="48"/>
      <c r="P25" s="48"/>
      <c r="Q25" s="56" t="s">
        <v>65</v>
      </c>
      <c r="R25" s="48"/>
      <c r="S25" s="48"/>
      <c r="AI25" s="14">
        <v>43405</v>
      </c>
    </row>
    <row r="26" spans="1:35" ht="18" customHeight="1">
      <c r="A26" s="48"/>
      <c r="B26" s="130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29"/>
      <c r="O26" s="48"/>
      <c r="P26" s="48"/>
      <c r="Q26" s="56" t="s">
        <v>66</v>
      </c>
      <c r="R26" s="48"/>
      <c r="S26" s="48"/>
      <c r="AI26" s="14">
        <v>43435</v>
      </c>
    </row>
    <row r="27" spans="1:35" s="79" customFormat="1" ht="36.75" customHeight="1">
      <c r="A27" s="48"/>
      <c r="B27" s="230" t="s">
        <v>126</v>
      </c>
      <c r="C27" s="231"/>
      <c r="D27" s="201" t="s">
        <v>51</v>
      </c>
      <c r="E27" s="202"/>
      <c r="F27" s="203"/>
      <c r="G27" s="54"/>
      <c r="H27" s="139" t="s">
        <v>106</v>
      </c>
      <c r="I27" s="103">
        <v>3</v>
      </c>
      <c r="J27" s="54"/>
      <c r="K27" s="54"/>
      <c r="L27" s="54"/>
      <c r="M27" s="54"/>
      <c r="N27" s="129"/>
      <c r="O27" s="48"/>
      <c r="P27" s="48"/>
      <c r="Q27" s="56" t="s">
        <v>67</v>
      </c>
      <c r="R27" s="48"/>
      <c r="S27" s="48"/>
      <c r="AI27" s="14">
        <v>43466</v>
      </c>
    </row>
    <row r="28" spans="1:35" s="79" customFormat="1" ht="18" customHeight="1">
      <c r="A28" s="48"/>
      <c r="B28" s="130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29"/>
      <c r="O28" s="48"/>
      <c r="P28" s="48"/>
      <c r="Q28" s="56" t="s">
        <v>68</v>
      </c>
      <c r="R28" s="48"/>
      <c r="S28" s="48"/>
      <c r="AI28" s="14">
        <v>43497</v>
      </c>
    </row>
    <row r="29" spans="1:35" s="43" customFormat="1" ht="24.75" customHeight="1">
      <c r="A29" s="48"/>
      <c r="B29" s="216" t="s">
        <v>127</v>
      </c>
      <c r="C29" s="211"/>
      <c r="D29" s="219">
        <f>IFERROR(IF(M5=8,9,18),"")</f>
        <v>9</v>
      </c>
      <c r="E29" s="220"/>
      <c r="F29" s="221"/>
      <c r="G29" s="46" t="s">
        <v>31</v>
      </c>
      <c r="H29" s="210" t="s">
        <v>135</v>
      </c>
      <c r="I29" s="210"/>
      <c r="J29" s="210"/>
      <c r="K29" s="210"/>
      <c r="L29" s="211"/>
      <c r="M29" s="47" t="s">
        <v>82</v>
      </c>
      <c r="N29" s="129"/>
      <c r="O29" s="48"/>
      <c r="P29" s="48"/>
      <c r="Q29" s="56" t="s">
        <v>69</v>
      </c>
      <c r="R29" s="48"/>
      <c r="S29" s="48"/>
      <c r="AI29" s="14">
        <v>43525</v>
      </c>
    </row>
    <row r="30" spans="1:35" s="43" customFormat="1" ht="24.75" customHeight="1">
      <c r="A30" s="48"/>
      <c r="B30" s="130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29"/>
      <c r="O30" s="48"/>
      <c r="P30" s="48"/>
      <c r="Q30" s="56" t="s">
        <v>70</v>
      </c>
      <c r="R30" s="48"/>
      <c r="S30" s="48"/>
      <c r="AI30" s="14">
        <v>43556</v>
      </c>
    </row>
    <row r="31" spans="1:35" s="43" customFormat="1" ht="24.75" customHeight="1">
      <c r="A31" s="48"/>
      <c r="B31" s="217" t="s">
        <v>143</v>
      </c>
      <c r="C31" s="218"/>
      <c r="D31" s="201"/>
      <c r="E31" s="202"/>
      <c r="F31" s="203"/>
      <c r="G31" s="140"/>
      <c r="H31" s="155"/>
      <c r="I31" s="155"/>
      <c r="J31" s="140"/>
      <c r="K31" s="210" t="s">
        <v>133</v>
      </c>
      <c r="L31" s="211"/>
      <c r="M31" s="47">
        <v>2100</v>
      </c>
      <c r="N31" s="129"/>
      <c r="O31" s="48"/>
      <c r="P31" s="48"/>
      <c r="Q31" s="56" t="s">
        <v>71</v>
      </c>
      <c r="R31" s="48"/>
      <c r="S31" s="48"/>
      <c r="AI31" s="14">
        <v>43586</v>
      </c>
    </row>
    <row r="32" spans="1:35" s="43" customFormat="1" ht="24.75" customHeight="1" thickBot="1">
      <c r="A32" s="48"/>
      <c r="B32" s="143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2"/>
      <c r="O32" s="48"/>
      <c r="P32" s="48"/>
      <c r="Q32" s="56" t="s">
        <v>72</v>
      </c>
      <c r="R32" s="48"/>
      <c r="S32" s="48"/>
      <c r="AI32" s="14">
        <v>43617</v>
      </c>
    </row>
    <row r="33" spans="1:35" s="43" customFormat="1" ht="24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6" t="s">
        <v>76</v>
      </c>
      <c r="R33" s="48"/>
      <c r="S33" s="48"/>
      <c r="AI33" s="14">
        <v>43647</v>
      </c>
    </row>
    <row r="34" spans="1:35" s="43" customFormat="1" ht="24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258" t="s">
        <v>144</v>
      </c>
      <c r="N34" s="258"/>
      <c r="O34" s="258"/>
      <c r="P34" s="48"/>
      <c r="Q34" s="56" t="s">
        <v>74</v>
      </c>
      <c r="R34" s="48"/>
      <c r="S34" s="48"/>
      <c r="AI34" s="14">
        <v>43678</v>
      </c>
    </row>
    <row r="35" spans="1:35" s="43" customFormat="1" ht="24.75" customHeight="1">
      <c r="A35" s="48"/>
      <c r="B35" s="48"/>
      <c r="C35" s="214" t="s">
        <v>116</v>
      </c>
      <c r="D35" s="214"/>
      <c r="E35" s="161"/>
      <c r="F35" s="161"/>
      <c r="G35" s="225" t="s">
        <v>89</v>
      </c>
      <c r="H35" s="225"/>
      <c r="I35" s="225"/>
      <c r="J35" s="48"/>
      <c r="K35" s="48"/>
      <c r="L35" s="48"/>
      <c r="M35" s="251">
        <v>45463</v>
      </c>
      <c r="N35" s="251"/>
      <c r="O35" s="251"/>
      <c r="P35" s="48"/>
      <c r="Q35" s="56" t="s">
        <v>73</v>
      </c>
      <c r="R35" s="48"/>
      <c r="S35" s="48"/>
      <c r="AI35" s="14">
        <v>43709</v>
      </c>
    </row>
    <row r="36" spans="1:35" ht="23.25" customHeight="1">
      <c r="A36" s="48"/>
      <c r="B36" s="48"/>
      <c r="C36" s="212" t="s">
        <v>115</v>
      </c>
      <c r="D36" s="213"/>
      <c r="E36" s="160"/>
      <c r="F36" s="160"/>
      <c r="G36" s="226" t="s">
        <v>77</v>
      </c>
      <c r="H36" s="226"/>
      <c r="I36" s="226"/>
      <c r="J36" s="48"/>
      <c r="K36" s="48"/>
      <c r="L36" s="48"/>
      <c r="M36" s="48"/>
      <c r="N36" s="48"/>
      <c r="O36" s="48"/>
      <c r="P36" s="48"/>
      <c r="Q36" s="56" t="s">
        <v>85</v>
      </c>
      <c r="R36" s="48"/>
      <c r="S36" s="48"/>
      <c r="AI36" s="14">
        <v>43739</v>
      </c>
    </row>
    <row r="37" spans="1:35" s="43" customFormat="1" ht="23.25" customHeight="1">
      <c r="A37" s="48"/>
      <c r="B37" s="48"/>
      <c r="C37" s="215" t="s">
        <v>131</v>
      </c>
      <c r="D37" s="215"/>
      <c r="E37" s="162"/>
      <c r="F37" s="162"/>
      <c r="G37" s="227" t="s">
        <v>90</v>
      </c>
      <c r="H37" s="227"/>
      <c r="I37" s="227"/>
      <c r="J37" s="48"/>
      <c r="K37" s="48"/>
      <c r="L37" s="48"/>
      <c r="M37" s="146" t="s">
        <v>137</v>
      </c>
      <c r="N37" s="48"/>
      <c r="O37" s="48"/>
      <c r="P37" s="48"/>
      <c r="Q37" s="56" t="s">
        <v>75</v>
      </c>
      <c r="R37" s="48"/>
      <c r="S37" s="48"/>
      <c r="AI37" s="14">
        <v>43770</v>
      </c>
    </row>
    <row r="38" spans="1:35" s="43" customFormat="1" ht="23.25" customHeight="1">
      <c r="A38" s="48"/>
      <c r="B38" s="48"/>
      <c r="C38" s="214" t="s">
        <v>117</v>
      </c>
      <c r="D38" s="214"/>
      <c r="E38" s="161"/>
      <c r="F38" s="161"/>
      <c r="G38" s="228" t="s">
        <v>151</v>
      </c>
      <c r="H38" s="228"/>
      <c r="I38" s="228"/>
      <c r="J38" s="48"/>
      <c r="K38" s="48"/>
      <c r="L38" s="48"/>
      <c r="M38" s="48"/>
      <c r="N38" s="48"/>
      <c r="O38" s="48"/>
      <c r="P38" s="48"/>
      <c r="Q38" s="56"/>
      <c r="R38" s="48"/>
      <c r="S38" s="48"/>
      <c r="AI38" s="14">
        <v>43800</v>
      </c>
    </row>
    <row r="39" spans="1:35" s="43" customFormat="1" ht="23.25" customHeight="1">
      <c r="A39" s="48"/>
      <c r="B39" s="48"/>
      <c r="C39" s="215" t="s">
        <v>118</v>
      </c>
      <c r="D39" s="214"/>
      <c r="E39" s="161"/>
      <c r="F39" s="161"/>
      <c r="G39" s="229" t="s">
        <v>91</v>
      </c>
      <c r="H39" s="229"/>
      <c r="I39" s="229"/>
      <c r="J39" s="48"/>
      <c r="K39" s="48"/>
      <c r="L39" s="48"/>
      <c r="M39" s="48"/>
      <c r="N39" s="48"/>
      <c r="O39" s="48"/>
      <c r="P39" s="48"/>
      <c r="Q39" s="56"/>
      <c r="R39" s="48"/>
      <c r="S39" s="48"/>
      <c r="AI39" s="14">
        <v>43831</v>
      </c>
    </row>
    <row r="40" spans="1:35" s="43" customFormat="1" ht="23.25" customHeight="1">
      <c r="A40" s="48"/>
      <c r="B40" s="48"/>
      <c r="C40" s="48"/>
      <c r="D40" s="48"/>
      <c r="E40" s="48"/>
      <c r="F40" s="48"/>
      <c r="G40" s="222"/>
      <c r="H40" s="223"/>
      <c r="I40" s="223"/>
      <c r="J40" s="48"/>
      <c r="K40" s="48"/>
      <c r="L40" s="48"/>
      <c r="M40" s="48"/>
      <c r="N40" s="48"/>
      <c r="O40" s="48"/>
      <c r="P40" s="48"/>
      <c r="Q40" s="56"/>
      <c r="R40" s="48"/>
      <c r="S40" s="48"/>
      <c r="AI40" s="14">
        <v>43862</v>
      </c>
    </row>
    <row r="41" spans="1:35" s="43" customFormat="1" ht="23.25" customHeight="1">
      <c r="A41" s="48"/>
      <c r="B41" s="48"/>
      <c r="C41" s="48"/>
      <c r="D41" s="48"/>
      <c r="E41" s="48"/>
      <c r="F41" s="48"/>
      <c r="G41" s="224"/>
      <c r="H41" s="224"/>
      <c r="I41" s="224"/>
      <c r="J41" s="48"/>
      <c r="K41" s="48"/>
      <c r="L41" s="48"/>
      <c r="M41" s="48"/>
      <c r="N41" s="48"/>
      <c r="O41" s="48"/>
      <c r="P41" s="48"/>
      <c r="Q41" s="56"/>
      <c r="R41" s="48"/>
      <c r="S41" s="48"/>
      <c r="AI41" s="14">
        <v>43891</v>
      </c>
    </row>
    <row r="42" spans="1:35" s="43" customFormat="1" ht="23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AI42" s="14">
        <v>43922</v>
      </c>
    </row>
    <row r="43" spans="1:35" s="43" customFormat="1" ht="23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AI43" s="14">
        <v>43952</v>
      </c>
    </row>
    <row r="44" spans="1:35" ht="18" customHeight="1">
      <c r="AI44" s="14">
        <v>43983</v>
      </c>
    </row>
    <row r="45" spans="1:35" ht="18" customHeight="1">
      <c r="AI45" s="14">
        <v>44013</v>
      </c>
    </row>
    <row r="46" spans="1:35" ht="18" hidden="1" customHeight="1">
      <c r="AI46" s="14">
        <v>44044</v>
      </c>
    </row>
    <row r="47" spans="1:35" ht="18" hidden="1" customHeight="1">
      <c r="AI47" s="14">
        <v>44075</v>
      </c>
    </row>
    <row r="48" spans="1:35" ht="18" hidden="1" customHeight="1">
      <c r="AI48" s="14">
        <v>44105</v>
      </c>
    </row>
    <row r="49" spans="35:35" ht="18" hidden="1" customHeight="1">
      <c r="AI49" s="14">
        <v>44136</v>
      </c>
    </row>
    <row r="50" spans="35:35" ht="18" hidden="1" customHeight="1">
      <c r="AI50" s="14">
        <v>44166</v>
      </c>
    </row>
    <row r="51" spans="35:35" ht="18" hidden="1" customHeight="1">
      <c r="AI51" s="14">
        <v>44197</v>
      </c>
    </row>
    <row r="52" spans="35:35" ht="18" hidden="1" customHeight="1">
      <c r="AI52" s="14">
        <v>44228</v>
      </c>
    </row>
    <row r="53" spans="35:35" ht="18" hidden="1" customHeight="1">
      <c r="AI53" s="14">
        <v>44256</v>
      </c>
    </row>
    <row r="54" spans="35:35" ht="18" hidden="1" customHeight="1">
      <c r="AI54" s="14">
        <v>44287</v>
      </c>
    </row>
    <row r="55" spans="35:35" ht="18" hidden="1" customHeight="1">
      <c r="AI55" s="14">
        <v>44317</v>
      </c>
    </row>
    <row r="56" spans="35:35" ht="18" hidden="1" customHeight="1">
      <c r="AI56" s="14">
        <v>44348</v>
      </c>
    </row>
    <row r="57" spans="35:35" ht="18" hidden="1" customHeight="1">
      <c r="AI57" s="14">
        <v>44378</v>
      </c>
    </row>
    <row r="58" spans="35:35" ht="18" hidden="1" customHeight="1">
      <c r="AI58" s="14">
        <v>44409</v>
      </c>
    </row>
    <row r="59" spans="35:35" ht="18" hidden="1" customHeight="1">
      <c r="AI59" s="14">
        <v>44440</v>
      </c>
    </row>
    <row r="60" spans="35:35" ht="18" hidden="1" customHeight="1">
      <c r="AI60" s="14">
        <v>44470</v>
      </c>
    </row>
    <row r="61" spans="35:35" ht="18" hidden="1" customHeight="1">
      <c r="AI61" s="14">
        <v>44501</v>
      </c>
    </row>
    <row r="62" spans="35:35" ht="18" hidden="1" customHeight="1">
      <c r="AI62" s="14">
        <v>44531</v>
      </c>
    </row>
    <row r="63" spans="35:35" ht="18" hidden="1" customHeight="1">
      <c r="AI63" s="14">
        <v>44562</v>
      </c>
    </row>
    <row r="64" spans="35:35" ht="18" hidden="1" customHeight="1">
      <c r="AI64" s="14">
        <v>44593</v>
      </c>
    </row>
    <row r="65" spans="35:35" ht="18" hidden="1" customHeight="1">
      <c r="AI65" s="14">
        <v>44621</v>
      </c>
    </row>
    <row r="66" spans="35:35" ht="18" hidden="1" customHeight="1">
      <c r="AI66" s="14">
        <v>44652</v>
      </c>
    </row>
    <row r="67" spans="35:35" ht="18" hidden="1" customHeight="1">
      <c r="AI67" s="14">
        <v>44682</v>
      </c>
    </row>
    <row r="68" spans="35:35" ht="18" hidden="1" customHeight="1">
      <c r="AI68" s="14">
        <v>44713</v>
      </c>
    </row>
    <row r="69" spans="35:35" ht="18" hidden="1" customHeight="1">
      <c r="AI69" s="14">
        <v>44743</v>
      </c>
    </row>
    <row r="70" spans="35:35" ht="18" hidden="1" customHeight="1">
      <c r="AI70" s="14">
        <v>44774</v>
      </c>
    </row>
    <row r="71" spans="35:35" ht="18" hidden="1" customHeight="1">
      <c r="AI71" s="14">
        <v>44805</v>
      </c>
    </row>
    <row r="72" spans="35:35" ht="18" hidden="1" customHeight="1">
      <c r="AI72" s="14">
        <v>44835</v>
      </c>
    </row>
    <row r="73" spans="35:35" ht="18" hidden="1" customHeight="1">
      <c r="AI73" s="14">
        <v>44866</v>
      </c>
    </row>
    <row r="74" spans="35:35" ht="18" hidden="1" customHeight="1">
      <c r="AI74" s="14">
        <v>44896</v>
      </c>
    </row>
    <row r="75" spans="35:35" ht="18" hidden="1" customHeight="1">
      <c r="AI75" s="14">
        <v>44927</v>
      </c>
    </row>
    <row r="76" spans="35:35" ht="18" hidden="1" customHeight="1">
      <c r="AI76" s="14">
        <v>44958</v>
      </c>
    </row>
    <row r="77" spans="35:35" ht="18" hidden="1" customHeight="1">
      <c r="AI77" s="14">
        <v>44986</v>
      </c>
    </row>
    <row r="78" spans="35:35" ht="18" hidden="1" customHeight="1">
      <c r="AI78" s="14">
        <v>45017</v>
      </c>
    </row>
    <row r="79" spans="35:35" ht="18" hidden="1" customHeight="1">
      <c r="AI79" s="14">
        <v>45047</v>
      </c>
    </row>
    <row r="80" spans="35:35" ht="18" hidden="1" customHeight="1">
      <c r="AI80" s="14">
        <v>45078</v>
      </c>
    </row>
    <row r="81" spans="35:35" ht="18" hidden="1" customHeight="1">
      <c r="AI81" s="14">
        <v>45108</v>
      </c>
    </row>
    <row r="82" spans="35:35" ht="18" hidden="1" customHeight="1">
      <c r="AI82" s="14">
        <v>45139</v>
      </c>
    </row>
    <row r="83" spans="35:35" ht="18" hidden="1" customHeight="1">
      <c r="AI83" s="14">
        <v>45170</v>
      </c>
    </row>
    <row r="84" spans="35:35" ht="18" hidden="1" customHeight="1">
      <c r="AI84" s="14">
        <v>45200</v>
      </c>
    </row>
    <row r="85" spans="35:35" ht="18" hidden="1" customHeight="1">
      <c r="AI85" s="14">
        <v>45231</v>
      </c>
    </row>
    <row r="86" spans="35:35" ht="18" hidden="1" customHeight="1">
      <c r="AI86" s="14">
        <v>45261</v>
      </c>
    </row>
    <row r="87" spans="35:35" ht="18" hidden="1" customHeight="1">
      <c r="AI87" s="14">
        <v>45292</v>
      </c>
    </row>
    <row r="88" spans="35:35" ht="18" hidden="1" customHeight="1">
      <c r="AI88" s="14">
        <v>45323</v>
      </c>
    </row>
    <row r="89" spans="35:35" ht="18" hidden="1" customHeight="1">
      <c r="AI89" s="14">
        <v>45352</v>
      </c>
    </row>
    <row r="90" spans="35:35" ht="18" hidden="1" customHeight="1">
      <c r="AI90" s="14">
        <v>45383</v>
      </c>
    </row>
    <row r="91" spans="35:35" ht="18" hidden="1" customHeight="1">
      <c r="AI91" s="14">
        <v>45413</v>
      </c>
    </row>
    <row r="92" spans="35:35" ht="18" hidden="1" customHeight="1">
      <c r="AI92" s="14">
        <v>45444</v>
      </c>
    </row>
    <row r="93" spans="35:35" ht="18" hidden="1" customHeight="1">
      <c r="AI93" s="14">
        <v>45474</v>
      </c>
    </row>
    <row r="94" spans="35:35" ht="18" hidden="1" customHeight="1">
      <c r="AI94" s="14">
        <v>45505</v>
      </c>
    </row>
    <row r="95" spans="35:35" ht="18" hidden="1" customHeight="1">
      <c r="AI95" s="14">
        <v>45536</v>
      </c>
    </row>
    <row r="96" spans="35:35" ht="18" hidden="1" customHeight="1">
      <c r="AI96" s="14">
        <v>45566</v>
      </c>
    </row>
    <row r="97" spans="35:35" ht="18" hidden="1" customHeight="1">
      <c r="AI97" s="14">
        <v>45597</v>
      </c>
    </row>
    <row r="98" spans="35:35" ht="18" hidden="1" customHeight="1">
      <c r="AI98" s="14">
        <v>45627</v>
      </c>
    </row>
  </sheetData>
  <sheetProtection password="C1FB" sheet="1" objects="1" scenarios="1" formatColumns="0" formatRows="0" selectLockedCells="1"/>
  <mergeCells count="58">
    <mergeCell ref="M35:O35"/>
    <mergeCell ref="H29:L29"/>
    <mergeCell ref="L1:M1"/>
    <mergeCell ref="L2:M2"/>
    <mergeCell ref="K13:L13"/>
    <mergeCell ref="K17:L17"/>
    <mergeCell ref="D1:K1"/>
    <mergeCell ref="C35:D35"/>
    <mergeCell ref="B19:C19"/>
    <mergeCell ref="K19:L19"/>
    <mergeCell ref="M34:O34"/>
    <mergeCell ref="B23:C23"/>
    <mergeCell ref="K23:L23"/>
    <mergeCell ref="B27:C27"/>
    <mergeCell ref="B25:C25"/>
    <mergeCell ref="K25:L25"/>
    <mergeCell ref="B21:C21"/>
    <mergeCell ref="K21:L21"/>
    <mergeCell ref="Q7:R7"/>
    <mergeCell ref="B17:C17"/>
    <mergeCell ref="D3:M3"/>
    <mergeCell ref="B11:C11"/>
    <mergeCell ref="K11:L11"/>
    <mergeCell ref="K15:L15"/>
    <mergeCell ref="B15:H15"/>
    <mergeCell ref="B16:C16"/>
    <mergeCell ref="K5:L5"/>
    <mergeCell ref="B9:C9"/>
    <mergeCell ref="K7:L7"/>
    <mergeCell ref="K9:L9"/>
    <mergeCell ref="P5:P6"/>
    <mergeCell ref="B13:C13"/>
    <mergeCell ref="G40:I40"/>
    <mergeCell ref="G41:I41"/>
    <mergeCell ref="G35:I35"/>
    <mergeCell ref="G36:I36"/>
    <mergeCell ref="G37:I37"/>
    <mergeCell ref="G38:I38"/>
    <mergeCell ref="G39:I39"/>
    <mergeCell ref="K31:L31"/>
    <mergeCell ref="C36:D36"/>
    <mergeCell ref="C38:D38"/>
    <mergeCell ref="C39:D39"/>
    <mergeCell ref="B29:C29"/>
    <mergeCell ref="C37:D37"/>
    <mergeCell ref="B31:C31"/>
    <mergeCell ref="D29:F29"/>
    <mergeCell ref="D31:F31"/>
    <mergeCell ref="D5:F5"/>
    <mergeCell ref="D7:F7"/>
    <mergeCell ref="D9:F9"/>
    <mergeCell ref="D11:F11"/>
    <mergeCell ref="D17:F17"/>
    <mergeCell ref="D19:F19"/>
    <mergeCell ref="D21:F21"/>
    <mergeCell ref="D23:F23"/>
    <mergeCell ref="D25:F25"/>
    <mergeCell ref="D27:F27"/>
  </mergeCells>
  <conditionalFormatting sqref="I21">
    <cfRule type="expression" dxfId="53" priority="130" stopIfTrue="1">
      <formula>$D21=""</formula>
    </cfRule>
    <cfRule type="expression" dxfId="52" priority="131" stopIfTrue="1">
      <formula>$D21="NO"</formula>
    </cfRule>
  </conditionalFormatting>
  <conditionalFormatting sqref="M21">
    <cfRule type="expression" dxfId="51" priority="128" stopIfTrue="1">
      <formula>$D21=""</formula>
    </cfRule>
    <cfRule type="expression" dxfId="50" priority="129" stopIfTrue="1">
      <formula>$D21="NO"</formula>
    </cfRule>
  </conditionalFormatting>
  <conditionalFormatting sqref="I17">
    <cfRule type="expression" dxfId="49" priority="124" stopIfTrue="1">
      <formula>$D17=""</formula>
    </cfRule>
    <cfRule type="expression" dxfId="48" priority="125" stopIfTrue="1">
      <formula>$D17="NO"</formula>
    </cfRule>
  </conditionalFormatting>
  <conditionalFormatting sqref="M17">
    <cfRule type="expression" dxfId="47" priority="120" stopIfTrue="1">
      <formula>$D17=""</formula>
    </cfRule>
    <cfRule type="expression" dxfId="46" priority="121" stopIfTrue="1">
      <formula>$D17="NO"</formula>
    </cfRule>
  </conditionalFormatting>
  <conditionalFormatting sqref="M15">
    <cfRule type="expression" dxfId="45" priority="44" stopIfTrue="1">
      <formula>$I15=""</formula>
    </cfRule>
    <cfRule type="expression" dxfId="44" priority="45" stopIfTrue="1">
      <formula>$I15="NO"</formula>
    </cfRule>
  </conditionalFormatting>
  <conditionalFormatting sqref="I11">
    <cfRule type="expression" dxfId="43" priority="42" stopIfTrue="1">
      <formula>$D11=""</formula>
    </cfRule>
    <cfRule type="expression" dxfId="42" priority="43" stopIfTrue="1">
      <formula>$D11="Regular Pay"</formula>
    </cfRule>
  </conditionalFormatting>
  <conditionalFormatting sqref="M11">
    <cfRule type="expression" dxfId="41" priority="40" stopIfTrue="1">
      <formula>$D11=""</formula>
    </cfRule>
    <cfRule type="expression" dxfId="40" priority="41" stopIfTrue="1">
      <formula>$D11="Fix Pay"</formula>
    </cfRule>
  </conditionalFormatting>
  <conditionalFormatting sqref="I13">
    <cfRule type="expression" dxfId="39" priority="37" stopIfTrue="1">
      <formula>$D$13=""</formula>
    </cfRule>
  </conditionalFormatting>
  <conditionalFormatting sqref="G25:M25">
    <cfRule type="expression" dxfId="38" priority="35" stopIfTrue="1">
      <formula>$D25=""</formula>
    </cfRule>
    <cfRule type="expression" dxfId="37" priority="36" stopIfTrue="1">
      <formula>$D25="NO"</formula>
    </cfRule>
  </conditionalFormatting>
  <conditionalFormatting sqref="G27:H27 J27:M27">
    <cfRule type="expression" dxfId="36" priority="33" stopIfTrue="1">
      <formula>$D27=""</formula>
    </cfRule>
    <cfRule type="expression" dxfId="35" priority="34" stopIfTrue="1">
      <formula>$D27="NO"</formula>
    </cfRule>
  </conditionalFormatting>
  <conditionalFormatting sqref="H27">
    <cfRule type="expression" dxfId="34" priority="31" stopIfTrue="1">
      <formula>$D27=""</formula>
    </cfRule>
    <cfRule type="expression" dxfId="33" priority="32" stopIfTrue="1">
      <formula>$D27="NO"</formula>
    </cfRule>
  </conditionalFormatting>
  <conditionalFormatting sqref="I27">
    <cfRule type="expression" dxfId="32" priority="29" stopIfTrue="1">
      <formula>$D27=""</formula>
    </cfRule>
    <cfRule type="expression" dxfId="31" priority="30" stopIfTrue="1">
      <formula>$D27="NO"</formula>
    </cfRule>
  </conditionalFormatting>
  <conditionalFormatting sqref="H19">
    <cfRule type="expression" dxfId="30" priority="27" stopIfTrue="1">
      <formula>$D19=""</formula>
    </cfRule>
    <cfRule type="expression" dxfId="29" priority="28" stopIfTrue="1">
      <formula>$D19="NO"</formula>
    </cfRule>
  </conditionalFormatting>
  <conditionalFormatting sqref="I19">
    <cfRule type="expression" dxfId="28" priority="25" stopIfTrue="1">
      <formula>$D19=""</formula>
    </cfRule>
    <cfRule type="expression" dxfId="27" priority="26" stopIfTrue="1">
      <formula>$D19="NO"</formula>
    </cfRule>
  </conditionalFormatting>
  <conditionalFormatting sqref="K19:L19">
    <cfRule type="expression" dxfId="26" priority="23" stopIfTrue="1">
      <formula>$D19=""</formula>
    </cfRule>
    <cfRule type="expression" dxfId="25" priority="24" stopIfTrue="1">
      <formula>$D19="NO"</formula>
    </cfRule>
  </conditionalFormatting>
  <conditionalFormatting sqref="M19">
    <cfRule type="expression" dxfId="24" priority="21" stopIfTrue="1">
      <formula>$D19=""</formula>
    </cfRule>
    <cfRule type="expression" dxfId="23" priority="22" stopIfTrue="1">
      <formula>$D19="NO"</formula>
    </cfRule>
  </conditionalFormatting>
  <conditionalFormatting sqref="H23">
    <cfRule type="expression" dxfId="22" priority="19" stopIfTrue="1">
      <formula>$D23=""</formula>
    </cfRule>
    <cfRule type="expression" dxfId="21" priority="20" stopIfTrue="1">
      <formula>$D23="NO"</formula>
    </cfRule>
  </conditionalFormatting>
  <conditionalFormatting sqref="I23">
    <cfRule type="expression" dxfId="20" priority="17" stopIfTrue="1">
      <formula>$D23=""</formula>
    </cfRule>
    <cfRule type="expression" dxfId="19" priority="18" stopIfTrue="1">
      <formula>$D23="NO"</formula>
    </cfRule>
  </conditionalFormatting>
  <conditionalFormatting sqref="K23:L23">
    <cfRule type="expression" dxfId="18" priority="15" stopIfTrue="1">
      <formula>$D23=""</formula>
    </cfRule>
    <cfRule type="expression" dxfId="17" priority="16" stopIfTrue="1">
      <formula>$D23="NO"</formula>
    </cfRule>
  </conditionalFormatting>
  <conditionalFormatting sqref="M23">
    <cfRule type="expression" dxfId="16" priority="13" stopIfTrue="1">
      <formula>$D23=""</formula>
    </cfRule>
    <cfRule type="expression" dxfId="15" priority="14" stopIfTrue="1">
      <formula>$D23="NO"</formula>
    </cfRule>
  </conditionalFormatting>
  <conditionalFormatting sqref="K31:L31">
    <cfRule type="expression" dxfId="14" priority="9" stopIfTrue="1">
      <formula>$M29=""</formula>
    </cfRule>
    <cfRule type="expression" dxfId="13" priority="10" stopIfTrue="1">
      <formula>$M29="NO"</formula>
    </cfRule>
  </conditionalFormatting>
  <conditionalFormatting sqref="M31">
    <cfRule type="expression" dxfId="12" priority="7" stopIfTrue="1">
      <formula>$M29=""</formula>
    </cfRule>
    <cfRule type="expression" dxfId="11" priority="8" stopIfTrue="1">
      <formula>$M29="NO"</formula>
    </cfRule>
  </conditionalFormatting>
  <conditionalFormatting sqref="D31">
    <cfRule type="expression" dxfId="10" priority="5" stopIfTrue="1">
      <formula>$M29=""</formula>
    </cfRule>
    <cfRule type="expression" dxfId="9" priority="6" stopIfTrue="1">
      <formula>$M29="NO"</formula>
    </cfRule>
  </conditionalFormatting>
  <dataValidations count="21">
    <dataValidation type="custom" allowBlank="1" showInputMessage="1" showErrorMessage="1" errorTitle="Select SI Ded. &quot;YES&quot;" error="पहले राज्य बीमा की कटोती में yes सेलेक्ट करे " sqref="M17 I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M21 I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M15">
      <formula1>$I15="YES"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I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M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25 M19 M23">
      <formula1>$D19="YES"</formula1>
    </dataValidation>
    <dataValidation type="list" allowBlank="1" showInputMessage="1" showErrorMessage="1" sqref="D23 D25 D19 I15 M29 D17 D21 D27">
      <formula1>"YES,NO"</formula1>
    </dataValidation>
    <dataValidation type="list" allowBlank="1" showInputMessage="1" showErrorMessage="1" sqref="I25 I23 I9 I19 D9">
      <formula1>month</formula1>
    </dataValidation>
    <dataValidation type="list" allowBlank="1" showInputMessage="1" showErrorMessage="1" sqref="I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M9 M13">
      <formula1>ISNUMBER(M9)=TRUE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whole" allowBlank="1" showInputMessage="1" showErrorMessage="1" errorTitle="write Date format" error="आप इस कॉलम में 2017 व 2023  के मध्य किसी भी वर्ष को लिख सकते हैं " sqref="F13">
      <formula1>2017</formula1>
      <formula2>2025</formula2>
    </dataValidation>
    <dataValidation type="list" allowBlank="1" showInputMessage="1" showErrorMessage="1" sqref="I7 I5">
      <formula1>post</formula1>
    </dataValidation>
    <dataValidation type="custom" allowBlank="1" showInputMessage="1" showErrorMessage="1" sqref="D5 D7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M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M5">
      <formula1>"8, 16"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31">
      <formula1>$M29="YES"</formula1>
    </dataValidation>
    <dataValidation type="whole" allowBlank="1" showInputMessage="1" showErrorMessage="1" sqref="D31">
      <formula1>0</formula1>
      <formula2>5000</formula2>
    </dataValidation>
    <dataValidation type="whole" allowBlank="1" showInputMessage="1" showErrorMessage="1" errorTitle="write Date format" error="आप इस कॉलम में 0 व 31 के मध्य किसी भी दिनांक को लिख सकते हैं " sqref="D13">
      <formula1>0</formula1>
      <formula2>31</formula2>
    </dataValidation>
    <dataValidation type="whole" allowBlank="1" showInputMessage="1" showErrorMessage="1" errorTitle="write Date format" error="आप इस कॉलम में 0 व 12 के मध्य किसी भी माह के क्रम को लिख सकते हैं " sqref="E13">
      <formula1>0</formula1>
      <formula2>12</formula2>
    </dataValidation>
  </dataValidations>
  <hyperlinks>
    <hyperlink ref="C36" r:id="rId1"/>
    <hyperlink ref="C39" r:id="rId2"/>
    <hyperlink ref="C37" r:id="rId3"/>
    <hyperlink ref="M37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B105"/>
  <sheetViews>
    <sheetView showGridLines="0" view="pageBreakPreview" topLeftCell="B1" zoomScaleSheetLayoutView="100" workbookViewId="0">
      <selection activeCell="AL14" sqref="AL14"/>
    </sheetView>
  </sheetViews>
  <sheetFormatPr defaultColWidth="9.125" defaultRowHeight="12.75"/>
  <cols>
    <col min="1" max="1" width="3.25" style="112" hidden="1" customWidth="1"/>
    <col min="2" max="2" width="4.5" style="15" customWidth="1"/>
    <col min="3" max="3" width="9.25" style="37" customWidth="1"/>
    <col min="4" max="4" width="9.375" style="38" customWidth="1"/>
    <col min="5" max="15" width="7.375" style="38" customWidth="1"/>
    <col min="16" max="27" width="6.625" style="38" customWidth="1"/>
    <col min="28" max="28" width="6.25" style="38" customWidth="1"/>
    <col min="29" max="29" width="6.5" style="38" customWidth="1"/>
    <col min="30" max="30" width="8.5" style="15" customWidth="1"/>
    <col min="31" max="31" width="8.75" style="15" customWidth="1"/>
    <col min="32" max="32" width="8.625" style="15" customWidth="1"/>
    <col min="33" max="33" width="10.5" style="15" customWidth="1"/>
    <col min="34" max="36" width="9.125" style="15" customWidth="1"/>
    <col min="37" max="39" width="9.125" style="149" customWidth="1"/>
    <col min="40" max="77" width="9.125" style="180" hidden="1" customWidth="1"/>
    <col min="78" max="78" width="9.125" style="171" hidden="1" customWidth="1"/>
    <col min="79" max="79" width="9.125" style="170" hidden="1" customWidth="1"/>
    <col min="80" max="80" width="9.125" style="149" customWidth="1"/>
    <col min="81" max="16384" width="9.125" style="15"/>
  </cols>
  <sheetData>
    <row r="1" spans="1:80" ht="22.5">
      <c r="C1" s="259" t="str">
        <f>IF('Master Sheet'!D3="","",CONCATENATE("Office ",'Master Sheet'!D3,))</f>
        <v>Office Mahatma Gandhi Government School (English Medium) Bar, PALI</v>
      </c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O1" s="181">
        <v>44621</v>
      </c>
      <c r="AR1" s="181">
        <v>43891</v>
      </c>
      <c r="AT1" s="181">
        <f>'Master Sheet'!D9</f>
        <v>45323</v>
      </c>
      <c r="AV1" s="180">
        <f>'Master Sheet'!M31</f>
        <v>2100</v>
      </c>
      <c r="BT1" s="181">
        <v>44621</v>
      </c>
    </row>
    <row r="2" spans="1:80" ht="20.25">
      <c r="C2" s="260" t="s">
        <v>23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O2" s="180" t="s">
        <v>20</v>
      </c>
      <c r="AR2" s="180" t="str">
        <f>'Master Sheet'!D27</f>
        <v>NO</v>
      </c>
      <c r="AS2" s="180">
        <f>'Master Sheet'!I27</f>
        <v>3</v>
      </c>
      <c r="AT2" s="180">
        <f>IFERROR(IF(AT1="",0,MONTH(AT1)),"")</f>
        <v>2</v>
      </c>
      <c r="AX2" s="180">
        <f>IF(AR4=AR3,29,IF(AT2=1,31,IF(AT2=2,28,IF(AT2=3,31,IF(AT2=4,30,IF(AT2=5,31,IF(AT2=6,30,IF(AT2=7,31,IF(AT2=8,31,IF(AT2=9,30,IF(AT2=10,31,IF(AT2=11,30,IF(AT2=12,31,0)))))))))))))</f>
        <v>28</v>
      </c>
      <c r="AZ2" s="181">
        <v>42917</v>
      </c>
      <c r="BA2" s="181">
        <v>45108</v>
      </c>
    </row>
    <row r="3" spans="1:80" s="16" customFormat="1" ht="24" customHeight="1">
      <c r="A3" s="113"/>
      <c r="C3" s="264" t="s">
        <v>26</v>
      </c>
      <c r="D3" s="264"/>
      <c r="E3" s="264"/>
      <c r="F3" s="265" t="str">
        <f>IFERROR(UPPER('Master Sheet'!D7),"")</f>
        <v>HEERALAL JAT</v>
      </c>
      <c r="G3" s="265"/>
      <c r="H3" s="265"/>
      <c r="I3" s="265"/>
      <c r="J3" s="265"/>
      <c r="K3" s="265"/>
      <c r="L3" s="265"/>
      <c r="M3" s="267" t="s">
        <v>0</v>
      </c>
      <c r="N3" s="267"/>
      <c r="O3" s="266" t="str">
        <f>IFERROR(UPPER('Master Sheet'!I7),"")</f>
        <v>SR. TEACHER</v>
      </c>
      <c r="P3" s="266"/>
      <c r="Q3" s="266"/>
      <c r="R3" s="266"/>
      <c r="S3" s="266"/>
      <c r="T3" s="268" t="s">
        <v>27</v>
      </c>
      <c r="U3" s="268"/>
      <c r="V3" s="268"/>
      <c r="W3" s="272" t="str">
        <f>IFERROR(CONCATENATE("L - ",'Master Sheet'!M7),"")</f>
        <v>L - 11</v>
      </c>
      <c r="X3" s="272"/>
      <c r="Y3" s="148"/>
      <c r="Z3" s="148"/>
      <c r="AA3" s="148"/>
      <c r="AB3" s="106"/>
      <c r="AC3" s="268" t="s">
        <v>83</v>
      </c>
      <c r="AD3" s="268"/>
      <c r="AE3" s="268"/>
      <c r="AF3" s="269" t="str">
        <f>IF($AR$18=$AR$20,"GPF","NPS")</f>
        <v>NPS</v>
      </c>
      <c r="AG3" s="269"/>
      <c r="AK3" s="150"/>
      <c r="AL3" s="150"/>
      <c r="AM3" s="150"/>
      <c r="AN3" s="182"/>
      <c r="AO3" s="182"/>
      <c r="AP3" s="182" t="e">
        <f>MONTH(AT10)</f>
        <v>#VALUE!</v>
      </c>
      <c r="AQ3" s="182"/>
      <c r="AR3" s="183">
        <f>'Master Sheet'!D9</f>
        <v>45323</v>
      </c>
      <c r="AS3" s="182"/>
      <c r="AT3" s="182">
        <f>IFERROR(IF(AR6="",0,MONTH(AR6)),"")</f>
        <v>2</v>
      </c>
      <c r="AU3" s="182"/>
      <c r="AV3" s="182"/>
      <c r="AW3" s="182"/>
      <c r="AX3" s="184">
        <f>IF(AR4=AR3,29,IF(AT2=1,31,IF(AT2=2,28,IF(AT2=3,31,IF(AT2=4,30,IF(AT2=5,31,IF(AT2=6,30,IF(AT2=7,31,IF(AT2=8,31,IF(AT2=9,30,IF(AT2=10,31,IF(AT2=11,30,IF(AT2=12,31,0)))))))))))))</f>
        <v>28</v>
      </c>
      <c r="AY3" s="182"/>
      <c r="AZ3" s="181">
        <v>43282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73"/>
      <c r="CA3" s="172"/>
      <c r="CB3" s="150"/>
    </row>
    <row r="4" spans="1:80" s="16" customFormat="1" ht="24" customHeight="1">
      <c r="A4" s="113"/>
      <c r="C4" s="264"/>
      <c r="D4" s="264"/>
      <c r="E4" s="264"/>
      <c r="F4" s="75"/>
      <c r="G4" s="17"/>
      <c r="H4" s="264" t="s">
        <v>28</v>
      </c>
      <c r="I4" s="264"/>
      <c r="J4" s="264"/>
      <c r="K4" s="264"/>
      <c r="L4" s="264"/>
      <c r="M4" s="264"/>
      <c r="N4" s="273">
        <f>IFERROR('Master Sheet'!D9,"")</f>
        <v>45323</v>
      </c>
      <c r="O4" s="273"/>
      <c r="P4" s="273"/>
      <c r="Q4" s="18" t="s">
        <v>29</v>
      </c>
      <c r="R4" s="273">
        <f>IFERROR('Master Sheet'!I9,"")</f>
        <v>45444</v>
      </c>
      <c r="S4" s="273"/>
      <c r="T4" s="273"/>
      <c r="U4" s="267" t="s">
        <v>30</v>
      </c>
      <c r="V4" s="267"/>
      <c r="W4" s="267"/>
      <c r="X4" s="271" t="str">
        <f>'Master Sheet'!D3</f>
        <v>Mahatma Gandhi Government School (English Medium) Bar, PALI</v>
      </c>
      <c r="Y4" s="271"/>
      <c r="Z4" s="271"/>
      <c r="AA4" s="271"/>
      <c r="AB4" s="271"/>
      <c r="AC4" s="271"/>
      <c r="AD4" s="271"/>
      <c r="AE4" s="271"/>
      <c r="AF4" s="271"/>
      <c r="AG4" s="271"/>
      <c r="AK4" s="150"/>
      <c r="AL4" s="150"/>
      <c r="AM4" s="150"/>
      <c r="AN4" s="182"/>
      <c r="AO4" s="182" t="str">
        <f>IF(AF3="GPF"," GPF","GPF-2004")</f>
        <v>GPF-2004</v>
      </c>
      <c r="AP4" s="182">
        <f>MONTH(AS6)</f>
        <v>6</v>
      </c>
      <c r="AQ4" s="182"/>
      <c r="AR4" s="183">
        <v>43862</v>
      </c>
      <c r="AS4" s="185">
        <f>'Master Sheet'!D13</f>
        <v>20</v>
      </c>
      <c r="AT4" s="182">
        <f>IFERROR(IF(AS4="",0,AS4-1),"")</f>
        <v>19</v>
      </c>
      <c r="AU4" s="182"/>
      <c r="AV4" s="182"/>
      <c r="AW4" s="182"/>
      <c r="AX4" s="182">
        <f>IFERROR(SUM(AX3-AT4),"")</f>
        <v>9</v>
      </c>
      <c r="AY4" s="182"/>
      <c r="AZ4" s="181">
        <v>43647</v>
      </c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73"/>
      <c r="CA4" s="172"/>
      <c r="CB4" s="150"/>
    </row>
    <row r="5" spans="1:80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Z5" s="181">
        <v>44013</v>
      </c>
    </row>
    <row r="6" spans="1:80" ht="25.5" customHeight="1">
      <c r="B6" s="263" t="s">
        <v>22</v>
      </c>
      <c r="C6" s="261" t="s">
        <v>1</v>
      </c>
      <c r="D6" s="261" t="s">
        <v>2</v>
      </c>
      <c r="E6" s="261"/>
      <c r="F6" s="261"/>
      <c r="G6" s="261"/>
      <c r="H6" s="261" t="s">
        <v>3</v>
      </c>
      <c r="I6" s="261"/>
      <c r="J6" s="261"/>
      <c r="K6" s="261"/>
      <c r="L6" s="261" t="s">
        <v>4</v>
      </c>
      <c r="M6" s="261"/>
      <c r="N6" s="261"/>
      <c r="O6" s="261"/>
      <c r="P6" s="261" t="str">
        <f>IF($AR$18=$AR$20,"GPF","NPS/GPF-2004")</f>
        <v>NPS/GPF-2004</v>
      </c>
      <c r="Q6" s="261"/>
      <c r="R6" s="261"/>
      <c r="S6" s="262" t="s">
        <v>5</v>
      </c>
      <c r="T6" s="262"/>
      <c r="U6" s="262"/>
      <c r="V6" s="261" t="s">
        <v>21</v>
      </c>
      <c r="W6" s="261"/>
      <c r="X6" s="261"/>
      <c r="Y6" s="261" t="s">
        <v>142</v>
      </c>
      <c r="Z6" s="261"/>
      <c r="AA6" s="261"/>
      <c r="AB6" s="270" t="str">
        <f>CONCATENATE("GPF In ",AO4)</f>
        <v>GPF In GPF-2004</v>
      </c>
      <c r="AC6" s="263" t="s">
        <v>6</v>
      </c>
      <c r="AD6" s="263" t="s">
        <v>7</v>
      </c>
      <c r="AE6" s="263" t="s">
        <v>8</v>
      </c>
      <c r="AF6" s="263" t="s">
        <v>9</v>
      </c>
      <c r="AG6" s="263" t="s">
        <v>10</v>
      </c>
      <c r="AP6" s="181">
        <v>44075</v>
      </c>
      <c r="AQ6" s="181">
        <v>44105</v>
      </c>
      <c r="AR6" s="186">
        <f>IF('Master Sheet'!D9="","",'Master Sheet'!D9)</f>
        <v>45323</v>
      </c>
      <c r="AS6" s="187">
        <f>IF('Master Sheet'!I9="","",'Master Sheet'!I9)</f>
        <v>45444</v>
      </c>
      <c r="AT6" s="188">
        <f>IFERROR(IF(AS4="",0,DAY(AS4)-1),"")</f>
        <v>19</v>
      </c>
      <c r="AU6" s="188"/>
      <c r="AV6" s="188"/>
      <c r="AW6" s="188"/>
      <c r="AX6" s="189">
        <f>IFERROR(SUM(AX2-AT4),"")</f>
        <v>9</v>
      </c>
      <c r="AZ6" s="181">
        <v>44378</v>
      </c>
    </row>
    <row r="7" spans="1:80" ht="45.75" customHeight="1">
      <c r="B7" s="263"/>
      <c r="C7" s="261"/>
      <c r="D7" s="108" t="s">
        <v>11</v>
      </c>
      <c r="E7" s="108" t="s">
        <v>12</v>
      </c>
      <c r="F7" s="108" t="s">
        <v>13</v>
      </c>
      <c r="G7" s="108" t="s">
        <v>14</v>
      </c>
      <c r="H7" s="108" t="s">
        <v>11</v>
      </c>
      <c r="I7" s="108" t="s">
        <v>12</v>
      </c>
      <c r="J7" s="108" t="s">
        <v>13</v>
      </c>
      <c r="K7" s="108" t="s">
        <v>14</v>
      </c>
      <c r="L7" s="108" t="s">
        <v>11</v>
      </c>
      <c r="M7" s="108" t="s">
        <v>12</v>
      </c>
      <c r="N7" s="108" t="s">
        <v>13</v>
      </c>
      <c r="O7" s="108" t="s">
        <v>14</v>
      </c>
      <c r="P7" s="108" t="s">
        <v>15</v>
      </c>
      <c r="Q7" s="108" t="s">
        <v>16</v>
      </c>
      <c r="R7" s="108" t="s">
        <v>17</v>
      </c>
      <c r="S7" s="108" t="s">
        <v>15</v>
      </c>
      <c r="T7" s="108" t="s">
        <v>16</v>
      </c>
      <c r="U7" s="108" t="s">
        <v>17</v>
      </c>
      <c r="V7" s="108" t="s">
        <v>15</v>
      </c>
      <c r="W7" s="108" t="s">
        <v>16</v>
      </c>
      <c r="X7" s="108" t="s">
        <v>17</v>
      </c>
      <c r="Y7" s="147" t="s">
        <v>15</v>
      </c>
      <c r="Z7" s="147" t="s">
        <v>16</v>
      </c>
      <c r="AA7" s="147" t="s">
        <v>17</v>
      </c>
      <c r="AB7" s="270"/>
      <c r="AC7" s="263"/>
      <c r="AD7" s="263"/>
      <c r="AE7" s="263"/>
      <c r="AF7" s="263"/>
      <c r="AG7" s="263"/>
      <c r="AO7" s="180">
        <f>IF(AP7="NO",28,31)</f>
        <v>31</v>
      </c>
      <c r="AP7" s="180" t="str">
        <f>IF('Master Sheet'!M29="","",'Master Sheet'!M29)</f>
        <v>YES</v>
      </c>
      <c r="AQ7" s="181"/>
      <c r="AR7" s="190">
        <f>IF('Master Sheet'!M9="","",'Master Sheet'!M9)</f>
        <v>0</v>
      </c>
      <c r="AS7" s="188"/>
      <c r="AT7" s="191">
        <f>IF('Master Sheet'!M5="","",'Master Sheet'!M5)</f>
        <v>8</v>
      </c>
      <c r="AU7" s="192"/>
      <c r="AV7" s="192"/>
      <c r="AX7" s="180">
        <f>IF('Master Sheet'!D29="","",'Master Sheet'!D29)</f>
        <v>9</v>
      </c>
      <c r="AY7" s="181">
        <v>44378</v>
      </c>
      <c r="AZ7" s="181">
        <v>44743</v>
      </c>
      <c r="BL7" s="180">
        <f>ROUND(ROUND(M8*3%,0)*10%,0)</f>
        <v>1</v>
      </c>
    </row>
    <row r="8" spans="1:80" s="25" customFormat="1" ht="21" customHeight="1">
      <c r="A8" s="114">
        <f>IF(LEN(C8)&gt;=2,1,0)</f>
        <v>1</v>
      </c>
      <c r="B8" s="64">
        <f>IFERROR(IF(A8="","",IF(A8=0,"",A8)),"")</f>
        <v>1</v>
      </c>
      <c r="C8" s="65">
        <f>IFERROR(IF(AW9="","",AW9),"")</f>
        <v>45323</v>
      </c>
      <c r="D8" s="66">
        <f>IFERROR(IF(AX9="","",AX9),"")</f>
        <v>10864</v>
      </c>
      <c r="E8" s="66">
        <f>IFERROR(IF(AY9="","",AY9),"")</f>
        <v>5432</v>
      </c>
      <c r="F8" s="66">
        <f>IFERROR(IF(OR(C8=$AP$16,C8=$AP$17,C8=$AP$18,C8=$AP$19,C8=$AP$20,C8=$AP$21,C8=$AP$22,C8=$AP$23,C8=$AP$24),0,IF(AZ9="","",AZ9)),"")</f>
        <v>978</v>
      </c>
      <c r="G8" s="66">
        <f>IF(C8="","",SUM(D8:F8))</f>
        <v>17274</v>
      </c>
      <c r="H8" s="66">
        <f>IFERROR(IF(BB9="","",BB9),"")</f>
        <v>10543</v>
      </c>
      <c r="I8" s="66">
        <f>IFERROR(IF(BC9="","",BC9),"")</f>
        <v>5272</v>
      </c>
      <c r="J8" s="66">
        <f>IFERROR(IF(OR(C8=$AP$16,C8=$AP$17,C8=$AP$18,C8=$AP$19,C8=$AP$20,C8=$AP$21,C8=$AP$22,C8=$AP$23,C8=$AP$24),0,IF(BD9="","",BD9)),"")</f>
        <v>949</v>
      </c>
      <c r="K8" s="66">
        <f>IF(C8="","",SUM(H8:J8))</f>
        <v>16764</v>
      </c>
      <c r="L8" s="66">
        <f>IFERROR(IF(C8="","",IF(D8="","",IF(H8="","",SUM(D8-H8)))),"")</f>
        <v>321</v>
      </c>
      <c r="M8" s="66">
        <f>IFERROR(IF(C8="","",IF(E8="","",IF(I8="","",SUM(E8-I8)))),"")</f>
        <v>160</v>
      </c>
      <c r="N8" s="66">
        <f>IFERROR(IF(C8="","",IF(F8="","",IF(J8="","",SUM(F8-J8)))),"")</f>
        <v>29</v>
      </c>
      <c r="O8" s="66">
        <f>IFERROR(IF(C8="","",IF(G8="","",IF(K8="","",SUM(G8-K8)))),"")</f>
        <v>510</v>
      </c>
      <c r="P8" s="66">
        <f>IF(C8="","",IF(AND(C8&gt;$AO$1,$AF$3=$AO$2),BR9,IF($AR$18=$AR$20,SUM(BE9+BM9),ROUND((D8+E8)*10%,0))))</f>
        <v>2100</v>
      </c>
      <c r="Q8" s="66">
        <f>IFERROR(IF(C8="","",IF(H8="","",IF(I8="","",IF(AND(C8&gt;$AO$1,$AF$3=$AO$2),BR9,IF($AR$18=$AR$20,$AR$21,ROUND((H8+I8)*10%,0)))))),"")</f>
        <v>2100</v>
      </c>
      <c r="R8" s="66">
        <f>IFERROR(IF(C8="","",SUM(P8-Q8)),"")</f>
        <v>0</v>
      </c>
      <c r="S8" s="67">
        <f>IFERROR(IF(C8="","",IF($AR$16=$AR$17,0,IF($AR$19=$AR$20,$AR$25,0))),"")</f>
        <v>0</v>
      </c>
      <c r="T8" s="67">
        <f>IFERROR(IF(C8="","",IF($AR$16=$AR$17,0,IF($AR$19=$AR$20,$AR$24,0))),"")</f>
        <v>0</v>
      </c>
      <c r="U8" s="66">
        <f>IFERROR(IF(C8="","",SUM(S8-T8)),"")</f>
        <v>0</v>
      </c>
      <c r="V8" s="66" t="str">
        <f>IF(C8="","",IF(AND($AR$2=$AR$20,C8=$AR$1),ROUND(D8/31*$AS$2,0),IF(C8=$AP$6,ROUND((G8)*1/30,0),IF(C8=$AQ$6,ROUND((G8)*1/31,0),""))))</f>
        <v/>
      </c>
      <c r="W8" s="66" t="str">
        <f>IF(C8="","",IF(AND($AR$2=$AR$20,C8=$AR$1),ROUND(H8/31*$AS$2,0),IF(C8=$AP$6,ROUND((K8)*1/30,0),IF(C8=$AQ$6,ROUND((K8)*1/31,0),""))))</f>
        <v/>
      </c>
      <c r="X8" s="66" t="str">
        <f>IFERROR(IF(C8="","",SUM(V8-W8)),"")</f>
        <v/>
      </c>
      <c r="Y8" s="66">
        <f>IFERROR(IF(C8="","",IF($AR$16=$AR$17,0,IF($AF$3=$AO$4,"",BU8))),"")</f>
        <v>658</v>
      </c>
      <c r="Z8" s="66">
        <f>IFERROR(IF(C8="","",IF($AR$16=$AR$17,0,IF($AF$3=$AO$4,"",BT8))),"")</f>
        <v>440</v>
      </c>
      <c r="AA8" s="66">
        <f>IFERROR(IF(C8="","",SUM(Y8-Z8)),"")</f>
        <v>218</v>
      </c>
      <c r="AB8" s="66" t="str">
        <f>IFERROR(IF(BJ9="","",IF(AND(AF3="NPS",BJ9="YES"),SUM(BK9+BR9),"")),"")</f>
        <v/>
      </c>
      <c r="AC8" s="66">
        <f>IFERROR(IF(C8="","",ROUND(O8*$AR$7%,0)),"")</f>
        <v>0</v>
      </c>
      <c r="AD8" s="66">
        <f>IFERROR(IF(C8="","",SUM(R8,U8,X8,AA8,AB8,AC8)),"")</f>
        <v>218</v>
      </c>
      <c r="AE8" s="68">
        <f>IFERROR(IF(C8="","",SUM(O8-AD8)),"")</f>
        <v>292</v>
      </c>
      <c r="AF8" s="69"/>
      <c r="AG8" s="70"/>
      <c r="AI8" s="26"/>
      <c r="AJ8" s="27"/>
      <c r="AK8" s="151"/>
      <c r="AL8" s="151"/>
      <c r="AM8" s="151"/>
      <c r="AN8" s="193"/>
      <c r="AO8" s="193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5" t="s">
        <v>121</v>
      </c>
      <c r="BN8" s="194"/>
      <c r="BO8" s="194"/>
      <c r="BP8" s="194"/>
      <c r="BQ8" s="194"/>
      <c r="BR8" s="194"/>
      <c r="BS8" s="194"/>
      <c r="BT8" s="194">
        <f>IF(AW9="","",IF(AW9="TOTAL","",IF($AR$16=$AR$17,0,IF(AND(AW9=$BT$1,$AF$3=$AO$2),IF($AR$14&lt;18001,135,IF($AR$14&lt;33501,220,IF($AR$14&lt;54001,330,440))),IF(AND(AW9&gt;$BT$1,$AF$3=$AO$2),IF($AR$14&lt;18001,265,IF($AR$14&lt;33501,440,IF($AR$14&lt;54001,658,875))),"")))))</f>
        <v>440</v>
      </c>
      <c r="BU8" s="194">
        <f>IF(AW9="","",IF(AW9="TOTAL","",IF($AR$16=$AR$17,0,IF(AND(AW9&gt;$BT$1,$AF$3=$AO$2,'Master Sheet'!$D$31&gt;0),'Master Sheet'!$D$31,IF(AND(AW9=$BT$1,$AF$3=$AO$2),IF($AR$9&lt;18001,135,IF($AR$9&lt;33501,220,IF($AR$9&lt;54001,330,440))),IF(AND(AW9&gt;$BT$1,$AF$3=$AO$2),IF($AR$9&lt;18001,265,IF($AR$9&lt;33501,440,IF($AR$9&lt;54001,658,875))),""))))))</f>
        <v>658</v>
      </c>
      <c r="BV8" s="194"/>
      <c r="BW8" s="194"/>
      <c r="BX8" s="194"/>
      <c r="BY8" s="194"/>
      <c r="BZ8" s="174"/>
      <c r="CA8" s="175"/>
      <c r="CB8" s="152"/>
    </row>
    <row r="9" spans="1:80" s="28" customFormat="1" ht="21" customHeight="1">
      <c r="A9" s="115">
        <f>IF(C9="TOTAL","",IF(LEN(C9)&gt;=2,B8+1,0))</f>
        <v>2</v>
      </c>
      <c r="B9" s="64">
        <f t="shared" ref="B9:B72" si="0">IFERROR(IF(A9="","",IF(A9=0,"",A9)),"")</f>
        <v>2</v>
      </c>
      <c r="C9" s="65">
        <f t="shared" ref="C9:C10" si="1">IFERROR(IF(AW10="","",AW10),"")</f>
        <v>45352</v>
      </c>
      <c r="D9" s="66">
        <f>IFERROR(IF($C9="TOTAL",SUM($D$8:D8),IF(AX10="","",AX10)),"")</f>
        <v>33800</v>
      </c>
      <c r="E9" s="66">
        <f>IFERROR(IF($C9="TOTAL",SUM($E$8:E8),IF(AY10="","",AY10)),"")</f>
        <v>16900</v>
      </c>
      <c r="F9" s="66">
        <f>IFERROR(IF($C9="TOTAL",SUM($F$8:F8),IF(OR(C9=$AP$16,C9=$AP$17,C9=$AP$18,C9=$AP$19,C9=$AP$20,C9=$AP$21,C9=$AP$22,C9=$AP$23,C9=$AP$24),0,IF(AZ10="","",AZ10))),"")</f>
        <v>3042</v>
      </c>
      <c r="G9" s="66">
        <f t="shared" ref="G9" si="2">IF(C9="","",SUM(D9:F9))</f>
        <v>53742</v>
      </c>
      <c r="H9" s="66">
        <f>IFERROR(IF($C9="TOTAL",SUM($H$8:H8),IF(BB10="","",BB10)),"")</f>
        <v>32800</v>
      </c>
      <c r="I9" s="66">
        <f>IFERROR(IF($C9="TOTAL",SUM($I$8:I8),IF(BC10="","",BC10)),"")</f>
        <v>16400</v>
      </c>
      <c r="J9" s="66">
        <f>IFERROR(IF($C9="TOTAL",SUM($J$8:J8),IF(OR(C9=$AP$16,C9=$AP$17,C9=$AP$18,C9=$AP$19,C9=$AP$20,C9=$AP$21,C9=$AP$22,C9=$AP$23,C9=$AP$24),0,IF(BD10="","",BD10))),"")</f>
        <v>2952</v>
      </c>
      <c r="K9" s="66">
        <f t="shared" ref="K9" si="3">IF(C9="","",SUM(H9:J9))</f>
        <v>52152</v>
      </c>
      <c r="L9" s="66">
        <f>IFERROR(IF(C9="","",IF(D9="","",IF(H9="","",IF($C9="TOTAL",SUM($L$8:L8),SUM(D9-H9))))),"")</f>
        <v>1000</v>
      </c>
      <c r="M9" s="66">
        <f>IFERROR(IF(C9="","",IF(E9="","",IF(I9="","",IF($C9="TOTAL",SUM($M$8:M8),SUM(E9-I9))))),"")</f>
        <v>500</v>
      </c>
      <c r="N9" s="66">
        <f>IFERROR(IF(C9="","",IF(F9="","",IF(J9="","",IF($C9="TOTAL",SUM($N$8:N8),SUM(F9-J9))))),"")</f>
        <v>90</v>
      </c>
      <c r="O9" s="66">
        <f t="shared" ref="O9" si="4">IFERROR(IF(C9="","",IF(G9="","",IF(K9="","",SUM(G9-K9)))),"")</f>
        <v>1590</v>
      </c>
      <c r="P9" s="66">
        <f>IFERROR(IF(C9="","",IF(AND(C9&gt;$AO$1,$AF$3=$AO$2),BR10,IF($AR$18=$AR$20,SUM(BE10+BM10),ROUND((D9+E9)*10%,0)))),"")</f>
        <v>2100</v>
      </c>
      <c r="Q9" s="66">
        <f>IFERROR(IF(C9="","",IF(H9="","",IF(I9="","",IF(AND(C9&gt;$AO$1,$AF$3=$AO$2),BR10,IF($AR$18=$AR$20,$AR$21,ROUND((H9+I9)*10%,0)))))),"")</f>
        <v>2100</v>
      </c>
      <c r="R9" s="66">
        <f t="shared" ref="R9" si="5">IFERROR(IF(C9="","",SUM(P9-Q9)),"")</f>
        <v>0</v>
      </c>
      <c r="S9" s="67">
        <f>IFERROR(IF(C9="","",IF($AR$16=$AR$17,0,IF($C9="TOTAL",SUM($S$8:S8),IF($AR$19=$AR$31,0,IF(AND($AR$32=$AR$20,C9=$AR$33),$AR$34,S8))))),"")</f>
        <v>0</v>
      </c>
      <c r="T9" s="67">
        <f>IFERROR(IF(C9="","",IF($AR$16=$AR$17,0,IF($C9="TOTAL",SUM($T$8:T8),IF($AR$19=$AR$20,$AR$24,0)))),"")</f>
        <v>0</v>
      </c>
      <c r="U9" s="66">
        <f>IFERROR(IF(C9="","",SUM(S9-T9)),"")</f>
        <v>0</v>
      </c>
      <c r="V9" s="66" t="str">
        <f>IF(C9="","",IF($C9="TOTAL",SUM($V$8:V8),IF(AND($AR$2=$AR$20,C9=$AR$1),ROUND(D9/31*$AS$2,0),IF(C9=$AP$6,ROUND((G9)*1/30,0),IF(C9=$AQ$6,ROUND((G9)*1/31,0),"")))))</f>
        <v/>
      </c>
      <c r="W9" s="66" t="str">
        <f>IF(C9="","",IF($C9="TOTAL",SUM($W$8:W8),IF(AND($AR$2=$AR$20,C9=$AR$1),ROUND(H9/31*$AS$2,0),IF(C9=$AP$6,ROUND((K9)*1/30,0),IF(C9=$AQ$6,ROUND((K9)*1/31,0),"")))))</f>
        <v/>
      </c>
      <c r="X9" s="66" t="str">
        <f t="shared" ref="X9" si="6">IFERROR(IF(C9="","",SUM(V9-W9)),"")</f>
        <v/>
      </c>
      <c r="Y9" s="66">
        <f>IFERROR(IF(C9="","",IF($AR$16=$AR$17,0,IF($AF$3=$AO$4,"",IF($C9="TOTAL",SUM($Y$8:Y8),BU9)))),"")</f>
        <v>658</v>
      </c>
      <c r="Z9" s="66">
        <f>IFERROR(IF(C9="","",IF($AR$16=$AR$17,0,IF($AF$3=$AO$4,"",IF($C9="TOTAL",SUM($Z$8:Z8),BT9)))),"")</f>
        <v>440</v>
      </c>
      <c r="AA9" s="66">
        <f t="shared" ref="AA9:AA72" si="7">IFERROR(IF(C9="","",SUM(Y9-Z9)),"")</f>
        <v>218</v>
      </c>
      <c r="AB9" s="66" t="str">
        <f>IFERROR(IF(C9="","",IF($C9="TOTAL",SUM($AB$8:AB8),BK10)),"")</f>
        <v/>
      </c>
      <c r="AC9" s="66">
        <f>IFERROR(IF(C9="","",IF($C9="TOTAL",SUM($AC$8:AC8),ROUND(O9*$AR$7%,0))),"")</f>
        <v>0</v>
      </c>
      <c r="AD9" s="66">
        <f t="shared" ref="AD9:AD72" si="8">IFERROR(IF(C9="","",SUM(R9,U9,X9,AA9,AB9,AC9)),"")</f>
        <v>218</v>
      </c>
      <c r="AE9" s="68">
        <f>IFERROR(IF(C9="","",IF($C9="TOTAL",SUM($AE$8:AE8),SUM(O9-AD9))),"")</f>
        <v>1372</v>
      </c>
      <c r="AF9" s="69"/>
      <c r="AG9" s="69"/>
      <c r="AI9" s="6"/>
      <c r="AJ9" s="6"/>
      <c r="AK9" s="153"/>
      <c r="AL9" s="153"/>
      <c r="AM9" s="153"/>
      <c r="AN9" s="196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IF(OR(AW9=$AQ$81,AW9=$AQ$82,AW9=$AQ$83,AW9=$AQ$84,AW9=$AQ$85,AW9=$AQ$86),42,IF(OR(AW9=$AQ$87,AW9=$AQ$88,AW9=$AQ$89,AW9=$AQ$90,AW9=$AQ$91,AW9=$AQ$92),46,50)))))))))))</f>
        <v>50</v>
      </c>
      <c r="AO9" s="196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IF(OR(AW9=$AQ$81,AW9=$AQ$82,AW9=$AQ$83,AW9=$AQ$84,AW9=$AQ$85,AW9=$AQ$86),42,IF(OR(AW9=$AQ$87,AW9=$AQ$88,AW9=$AQ$89,AW9=$AQ$90,AW9=$AQ$91,AW9=$AQ$92),46,50)))))))))))</f>
        <v>50</v>
      </c>
      <c r="AP9" s="197"/>
      <c r="AQ9" s="198">
        <v>42736</v>
      </c>
      <c r="AR9" s="197">
        <f>'Master Sheet'!M13</f>
        <v>33800</v>
      </c>
      <c r="AS9" s="198">
        <f>IF(AND($AR$6&gt;$AS$6),"",DATE(YEAR(AR6),MONTH(AR6),DAY(AR6)))</f>
        <v>45323</v>
      </c>
      <c r="AT9" s="198" t="str">
        <f>IF(AND(AS9=""),"",IF(AND(AS9=$AQ$9),$AQ$9,IF(AND(AS9=$AQ$10),$AQ$10,IF(AND(AS9=$AQ$11),$AQ$11,IF(AND(AS9=$AQ$12),$AQ$12,IF(AND(AS9=$AQ$13),$AQ$13,IF(AND(AS9=$AQ$14),$AQ$14,IF(AND(AS9=$AQ$15),$AQ$15,IF(AND(AS9=$AQ$16),$AQ$16,IF(AND(AS9=$AQ$17),$AQ$17,IF(AND(AS9=$AQ$18),$AQ$18,IF(AND(AS9=$AQ$19),$AQ$19,IF(AND(AS9=$AQ$20),$AQ$20,IF(AND(AS9=$AQ$21),$AQ$21,IF(AND(AS9=$AQ$22),$AQ$22,IF(AND(AS9=$AQ$23),$AQ$23,IF(AND(AS9=$AQ$24),$AQ$24,IF(AND(AS9=$AQ$25),$AQ$25,IF(AND(AS9=$AQ$26),$AQ$26,IF(AND(AS9=$AQ$27),$AQ$27,IF(AND(AS9=$AQ$28),$AQ$28,IF(AND(AS9=$AQ$29),$AQ$29,IF(AND(AS9=$AQ$30),$AQ$30,IF(AND(AS9=$AQ$31),$AQ$31,IF(AND(AS9=$AQ$32),$AQ$32,IF(AND(AS9=$AQ$33),$AQ$33,IF(AND(AS9=$AQ$34),$AQ$34,IF(AND(AS9=$AQ$35),$AQ$35,IF(AND(AS9=$AQ$36),$AQ$36,IF(AND(AS9=$AQ$37),$AQ$37,IF(AND(AS9=$AQ$38),$AQ$38,IF(AND(AS9=$AQ$39),$AQ$39,IF(AND(AS9=$AQ$40),$AQ$40,IF(AND(AS9=$AQ$41),$AQ$41,IF(AND(AS9=$AQ$42),$AQ$42,IF(AND(AS9=$AQ$43),$AQ$43,IF(AND(AS9=$AQ$44),$AQ$44,IF(AND(AS9=$AQ$45),$AQ$45,IF(AND(AS9=$AQ$46),$AQ$46,IF(AND(AS9=$AQ$47),$AQ$47,IF(AND(AS9=$AQ$48),$AQ$48,IF(AND(AS9=$AQ$49),$AQ$49,IF(AND(AS9=$AQ$50),$AQ$50,IF(AND(AS9=$AQ$51),$AQ$51,IF(AND(AS9=$AQ$52),$AQ$52,IF(AND(AS9=$AQ$53),$AQ$53,IF(AND(AS9=$AQ$54),$AQ$54,IF(AND(AS9=$AQ$55),$AQ$55,IF(AND(AS9=$AQ$56),$AQ$56,IF(AND(AS9=$AQ$57),$AQ$57,IF(AND(AS9=$AQ$58),$AQ$58,IF(AND(AS9=$AQ$59),$AQ$59,IF(AND(AS9=$AQ$60),$AQ$60,IF(AND(AS9=$AQ$61),$AQ$61,IF(AND(AS9=$AQ$62),$AQ$62,IF(AND(AS9=$AQ$63),$AQ$63,IF(AND(AS9=$AQ$64),$AQ$64,IF(AND(AS9=$AQ$65),$AQ$65,IF(AND(AS9=$AQ$66),$AQ$66,IF(AND(AS9=$AQ$67),$AQ$67,IF(AND(AS9=$AQ$68),$AQ$68,IF(AND(AS9=$AQ$69),$AQ$69,IF(AND(AS9=$AQ$70),$AQ$70,IF(AND(AS9=$AQ$71),$AQ$71,""))))))))))))))))))))))))))))))))))))))))))))))))))))))))))))))))</f>
        <v/>
      </c>
      <c r="AU9" s="198">
        <f>IF(AND(AS9=""),"",IF(AND(AS9=$AQ$72),$AR$72,IF(AND(AS9=$AQ$73),$AR$73,IF(AND(AS9=$AQ$74),$AR$74,IF(AND(AS9=$AQ$75),$AR$75,IF(AND(AS9=$AQ$76),$AR$76,IF(AND(AS9=$AQ$77),$AR$77,IF(AND(AS9=$AQ$78),$AR$78,IF(AND(AS9=$AQ$79),$AR$79,IF(AND(AS9=$AQ$80),$AR$80,IF(AND(AS9=$AQ$81),$AR$81,IF(AND(AS9=$AQ$82),$AR$82,IF(AND(AS9=$AQ$83),$AR$83,IF(AND(AS9=$AQ$84),$AR$84,IF(AND(AS9=$AQ$85),$AR$85,IF(AND(AS9=$AQ$86),$AR$86,IF(AND(AS9=$AQ$87),$AR$87,IF(AND(AS9=$AQ$88),$AR$88,IF(AND(AS9=$AQ$89),$AR$89,IF(AND(AS9=$AQ$90),$AR$90,IF(AND(AS9=$AQ$91),$AR$91,IF(AND(AS9=$AQ$92),$AR$92,IF(AND(AS9=$AQ$93),$AR$93,IF(AND(AS9=$AQ$94),$AR$94,IF(AND(AS9=$AQ$95),$AR$95,IF(AND(AS9=$AQ$96),$AR$96,IF(AND(AS9=$AQ$97),$AR$97,IF(AND(AS9=$AQ$98),$AR$98,IF(AND(AS9=$AQ$99),$AR$99,IF(AND(AS9=$AQ$100),$AR$100,IF(AND(AS9=$AQ$101),$AR$101,IF(AND(AS9=$AQ$102),$AR$102,IF(AND(AS9=$AQ$103),$AR$103,IF(AND(AS9=$AQ$104),$AR$104,IF(AND(AS9=$AQ$105),$AR$105,IF(AND(AS9=$AQ$106),$AR$106,IF(AND(AS9=$AQ$107),$AR$107,IF(AND(AS9=$AQ$108),$AR$108,""))))))))))))))))))))))))))))))))))))))</f>
        <v>45323</v>
      </c>
      <c r="AV9" s="198">
        <f>IFERROR(IF(AND(AT9="",AU9=""),"",IF(AT9="",AU9,AT9)),"")</f>
        <v>45323</v>
      </c>
      <c r="AW9" s="198">
        <f>IFERROR(IF(AND(AT9="",AV9=""),"",IF(AV9&gt;$AS$6,"",AV9)),"")</f>
        <v>45323</v>
      </c>
      <c r="AX9" s="197">
        <f>IF(AW9="","",ROUND((AR9/AX3)*AX6,0))</f>
        <v>10864</v>
      </c>
      <c r="AY9" s="197">
        <f>IF(AW9="","",IF(AW9="TOTAL","",ROUND(AX9*AN9%,0)))</f>
        <v>5432</v>
      </c>
      <c r="AZ9" s="197">
        <f t="shared" ref="AZ9" si="9">IF(AW9="","",IF(AW9="TOTAL","",IF(AW9&gt;=$AY$7,ROUND(AX9*$AX$7%,0),ROUND(AX9*$AT$7%,0))))</f>
        <v>978</v>
      </c>
      <c r="BA9" s="197"/>
      <c r="BB9" s="197">
        <f>IF(AW9="","",IF(AND($AR$10="",$AR$14=""),"",IF(AR26=AR20,ROUND((AR27/AX3)*AX6,0),IF($AR$13=$AR$15,ROUND(($AR$14/AX3)*AX6,0),ROUND(($AR$10/AX3)*AX6,0)))))</f>
        <v>10543</v>
      </c>
      <c r="BC9" s="197">
        <f>IF(AW9="","",IF(BB9="","",IF($AR$16=$AR$17,0,ROUND(BB9*AO9%,0))))</f>
        <v>5272</v>
      </c>
      <c r="BD9" s="197">
        <f>IF(AW9="","",IF(BB9="","",IF($AR$16=$AR$17,0,IF(AW9&gt;=$AY$7,ROUND(BB9*$AX$7%,0),ROUND(BB9*$AT$7%,0)))))</f>
        <v>949</v>
      </c>
      <c r="BE9" s="197">
        <f>IF(AW9="","",IF(AW9="TOTAL","",IF(BB9="","",IF($AR$16=$AR$17,0,IF(OR(C8=$AP$16,C8=$AP$17,C8=$AP$18,C8=$AP$19,C8=$AP$20,C8=$AP$21,C8=$AP$22,C8=$AP$23,C8=$AP$24),SUM(BH9+$AR$22),$AR$22)))))</f>
        <v>3675</v>
      </c>
      <c r="BF9" s="197"/>
      <c r="BG9" s="197"/>
      <c r="BH9" s="197">
        <f>IF(AW9="","",IF(AW9="TOTAL","",IF(BB9="","",SUM(O8)-SUM(($AR$22-$AR$21)+SUM(U8,X8,AC8)))))</f>
        <v>510</v>
      </c>
      <c r="BI9" s="197">
        <f>IF(AW9="","",IF(AW9="TOTAL","",IF(AND($AR$20=$AR$36,C9=$AR$37),$AR$38,$AR$22)))</f>
        <v>3675</v>
      </c>
      <c r="BJ9" s="197" t="str">
        <f>IF(OR(AW9=$AQ$63,AW9=$AQ$64,AW9=$AQ$65),"YES","")</f>
        <v/>
      </c>
      <c r="BK9" s="197" t="str">
        <f>IF(BJ9="","",IF($AR$16=$AR$17,ROUND((D8)*3%,0),IF(OR(AW9=$AQ$63,AW9=$AQ$64,AW9=$AQ$65),SUM(ROUND((D8-H8)*3%,0)),IF(OR(AW9=$AQ$69,AW9=$AQ$70,AW9=$AQ$71),SUM(ROUND((D8-H8)*3%,0)),""))))</f>
        <v/>
      </c>
      <c r="BL9" s="197">
        <f>IFERROR(IF(AND($AR$16=$AR$17,BJ9="YES"),ROUND(ROUND(D8*3%,0)*10%,0),IF(AND($AR$16=$AR$15,BJ9="YES",$AP$7="NO"),ROUND(ROUND((L8+H8)*3%,0)*10%,0),IF(AND($AR$16=$AR$15,BJ9="YES",$AP$7="YES"),ROUND(ROUND((L8+M8)*3%,0)*10%,0),0))),"")</f>
        <v>0</v>
      </c>
      <c r="BM9" s="197">
        <f>IF(AND($AR$16=$AR$17,BJ9="YES"),ROUND(D8*3%,0),IF(AND($AR$16=$AR$15,BJ9="YES",$AP$7="NO"),ROUND((L8+H8)*3%,0),IF(AND($AR$16=$AR$15,BJ9="YES",$AP$7="YES"),ROUND((L8+M8)*3%,0),0)))</f>
        <v>0</v>
      </c>
      <c r="BN9" s="197" t="str">
        <f>IF(AND($AR$16=$AR$17,BJ9="YES"),ROUND(ROUND(D8*3%,0)*10%,0),IF(AND($AR$16=$AR$15,BJ9="YES",$AP$7="NO"),ROUND(ROUND((L8+H8)*3%,0)*10%,0),IF(AND($AR$16=$AR$15,BJ9="YES",$AP$7="YES"),ROUND(ROUND((L8+M8)*3%,0)*10%,0),"")))</f>
        <v/>
      </c>
      <c r="BO9" s="197"/>
      <c r="BP9" s="197"/>
      <c r="BQ9" s="197"/>
      <c r="BR9" s="197">
        <f>IF(AW9="","",IF(AW9="TOTAL","",IF(AND(AW9&gt;$AO$1,$AF$3=$AO$2),$AV$1,"")))</f>
        <v>2100</v>
      </c>
      <c r="BS9" s="197"/>
      <c r="BT9" s="194">
        <f t="shared" ref="BT9:BT72" si="10">IF(AW10="","",IF(AW10="TOTAL","",IF($AR$16=$AR$17,0,IF(AND(AW10=$BT$1,$AF$3=$AO$2),IF($AR$14&lt;18001,135,IF($AR$14&lt;33501,220,IF($AR$14&lt;54001,330,440))),IF(AND(AW10&gt;$BT$1,$AF$3=$AO$2),IF($AR$14&lt;18001,265,IF($AR$14&lt;33501,440,IF($AR$14&lt;54001,658,875))),"")))))</f>
        <v>440</v>
      </c>
      <c r="BU9" s="194">
        <f>IF(AW10="","",IF(AW10="TOTAL","",IF($AR$16=$AR$17,0,IF(AND(AW10&gt;$BT$1,$AF$3=$AO$2,'Master Sheet'!$D$31&gt;0),'Master Sheet'!$D$31,IF(AND(AW10=$BT$1,$AF$3=$AO$2),IF($AR$9&lt;18001,135,IF($AR$9&lt;33501,220,IF($AR$9&lt;54001,330,440))),IF(AND(AW10&gt;$BT$1,$AF$3=$AO$2),IF($AR$9&lt;18001,265,IF($AR$9&lt;33501,440,IF($AR$9&lt;54001,658,875))),""))))))</f>
        <v>658</v>
      </c>
      <c r="BV9" s="197"/>
      <c r="BW9" s="197"/>
      <c r="BX9" s="197"/>
      <c r="BY9" s="197"/>
      <c r="BZ9" s="176"/>
      <c r="CA9" s="177"/>
      <c r="CB9" s="154"/>
    </row>
    <row r="10" spans="1:80" s="28" customFormat="1" ht="21" customHeight="1">
      <c r="A10" s="115">
        <f>IF(C10="TOTAL","",IF(B9="","",IF(LEN(C10)&gt;=2,B9+1,0)))</f>
        <v>3</v>
      </c>
      <c r="B10" s="64">
        <f t="shared" si="0"/>
        <v>3</v>
      </c>
      <c r="C10" s="65">
        <f t="shared" si="1"/>
        <v>45383</v>
      </c>
      <c r="D10" s="66">
        <f>IFERROR(IF($C9="TOTAL","अक्षरें राशि :-",IF($C10="TOTAL",SUM($D$8:D9),IF(AX11="","",AX11))),"")</f>
        <v>33800</v>
      </c>
      <c r="E10" s="66">
        <f>IFERROR(IF($C10="TOTAL",SUM($E$8:E9),IF(AY11="","",AY11)),"")</f>
        <v>16900</v>
      </c>
      <c r="F10" s="66">
        <f>IFERROR(IF($C10="TOTAL",SUM($F$8:F9),IF(OR(C10=$AP$16,C10=$AP$17,C10=$AP$18,C10=$AP$19,C10=$AP$20,C10=$AP$21,C10=$AP$22,C10=$AP$23,C10=$AP$24),0,IF(AZ11="","",AZ11))),"")</f>
        <v>3042</v>
      </c>
      <c r="G10" s="66">
        <f t="shared" ref="G10" si="11">IF(C10="","",SUM(D10:F10))</f>
        <v>53742</v>
      </c>
      <c r="H10" s="66">
        <f>IFERROR(IF($C10="TOTAL",SUM($H$8:H9),IF(BB11="","",BB11)),"")</f>
        <v>32800</v>
      </c>
      <c r="I10" s="66">
        <f>IFERROR(IF($C10="TOTAL",SUM($I$8:I9),IF(BC11="","",BC11)),"")</f>
        <v>16400</v>
      </c>
      <c r="J10" s="66">
        <f>IFERROR(IF($C10="TOTAL",SUM($J$8:J9),IF(OR(C10=$AP$16,C10=$AP$17,C10=$AP$18,C10=$AP$19,C10=$AP$20,C10=$AP$21,C10=$AP$22,C10=$AP$23,C10=$AP$24),0,IF(BD11="","",BD11))),"")</f>
        <v>2952</v>
      </c>
      <c r="K10" s="66">
        <f t="shared" ref="K10:K68" si="12">IF(C10="","",SUM(H10:J10))</f>
        <v>52152</v>
      </c>
      <c r="L10" s="66">
        <f>IFERROR(IF(C10="","",IF(D10="","",IF(H10="","",IF($C10="TOTAL",SUM($L$8:L9),SUM(D10-H10))))),"")</f>
        <v>1000</v>
      </c>
      <c r="M10" s="66">
        <f>IFERROR(IF(C10="","",IF(E10="","",IF(I10="","",IF($C10="TOTAL",SUM($M$8:M9),SUM(E10-I10))))),"")</f>
        <v>500</v>
      </c>
      <c r="N10" s="66">
        <f>IFERROR(IF(C10="","",IF(F10="","",IF(J10="","",IF($C10="TOTAL",SUM($N$8:N9),SUM(F10-J10))))),"")</f>
        <v>90</v>
      </c>
      <c r="O10" s="66">
        <f t="shared" ref="O10:O68" si="13">IFERROR(IF(C10="","",IF(G10="","",IF(K10="","",SUM(G10-K10)))),"")</f>
        <v>1590</v>
      </c>
      <c r="P10" s="66">
        <f>IFERROR(IF(C10="","",IF($C10="TOTAL",SUM($P$8:P9),IF(AND(C10&gt;$AO$1,$AF$3=$AO$2),BR11,IF($AR$18=$AR$20,SUM(BE11+BM11),ROUND((D10+E10)*10%,0))))),"")</f>
        <v>2100</v>
      </c>
      <c r="Q10" s="66">
        <f>IFERROR(IF(C10="","",IF(H10="","",IF(I10="","",IF($C10="TOTAL",SUM($Q$8:Q9),IF(AND(C10&gt;$AO$1,$AF$3=$AO$2),BR11,IF($AR$18=$AR$20,$AR$21,ROUND((H10+I10)*10%,0))))))),"")</f>
        <v>2100</v>
      </c>
      <c r="R10" s="66">
        <f t="shared" ref="R10:R68" si="14">IFERROR(IF(C10="","",SUM(P10-Q10)),"")</f>
        <v>0</v>
      </c>
      <c r="S10" s="67">
        <f>IFERROR(IF(C10="","",IF($AR$16=$AR$17,0,IF($C10="TOTAL",SUM($S$8:S9),IF($AR$19=$AR$31,0,IF(AND($AR$32=$AR$20,C10=$AR$33),$AR$34,S9))))),"")</f>
        <v>0</v>
      </c>
      <c r="T10" s="67">
        <f>IFERROR(IF(C10="","",IF($AR$16=$AR$17,0,IF($C10="TOTAL",SUM($T$8:T9),IF($AR$19=$AR$20,$AR$24,0)))),"")</f>
        <v>0</v>
      </c>
      <c r="U10" s="66">
        <f t="shared" ref="U10:U68" si="15">IFERROR(IF(C10="","",SUM(S10-T10)),"")</f>
        <v>0</v>
      </c>
      <c r="V10" s="66" t="str">
        <f>IF(C10="","",IF($C10="TOTAL",SUM($V$8:V9),IF(AND($AR$2=$AR$20,C10=$AR$1),ROUND(D10/31*$AS$2,0),IF(C10=$AP$6,ROUND((G10)*1/30,0),IF(C10=$AQ$6,ROUND((G10)*1/31,0),"")))))</f>
        <v/>
      </c>
      <c r="W10" s="66" t="str">
        <f>IF(C10="","",IF($C10="TOTAL",SUM($W$8:W9),IF(AND($AR$2=$AR$20,C10=$AR$1),ROUND(H10/31*$AS$2,0),IF(C10=$AP$6,ROUND((K10)*1/30,0),IF(C10=$AQ$6,ROUND((K10)*1/31,0),"")))))</f>
        <v/>
      </c>
      <c r="X10" s="66" t="str">
        <f t="shared" ref="X10:X68" si="16">IFERROR(IF(C10="","",SUM(V10-W10)),"")</f>
        <v/>
      </c>
      <c r="Y10" s="66">
        <f>IFERROR(IF(C10="","",IF($AR$16=$AR$17,0,IF($AF$3=$AO$4,"",IF($C10="TOTAL",SUM($Y$8:Y9),BU10)))),"")</f>
        <v>658</v>
      </c>
      <c r="Z10" s="66">
        <f>IFERROR(IF(C10="","",IF($AR$16=$AR$17,0,IF($AF$3=$AO$4,"",IF($C10="TOTAL",SUM($Z$8:Z9),BT10)))),"")</f>
        <v>440</v>
      </c>
      <c r="AA10" s="66">
        <f t="shared" si="7"/>
        <v>218</v>
      </c>
      <c r="AB10" s="66" t="str">
        <f>IFERROR(IF(C10="","",IF($C10="TOTAL",SUM($AB$8:AB9),BK11)),"")</f>
        <v/>
      </c>
      <c r="AC10" s="66">
        <f>IFERROR(IF(C10="","",IF($C10="TOTAL",SUM($AC$8:AC9),ROUND(O10*$AR$7%,0))),"")</f>
        <v>0</v>
      </c>
      <c r="AD10" s="66">
        <f t="shared" si="8"/>
        <v>218</v>
      </c>
      <c r="AE10" s="68">
        <f>IFERROR(IF(C10="","",IF($C10="TOTAL",SUM($AE$8:AE9),SUM(O10-AD10))),"")</f>
        <v>1372</v>
      </c>
      <c r="AF10" s="69"/>
      <c r="AG10" s="69"/>
      <c r="AI10" s="6"/>
      <c r="AJ10" s="6"/>
      <c r="AK10" s="153"/>
      <c r="AL10" s="153"/>
      <c r="AM10" s="153"/>
      <c r="AN10" s="196">
        <f t="shared" ref="AN10:AN73" si="17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IF(OR(AW10=$AQ$81,AW10=$AQ$82,AW10=$AQ$83,AW10=$AQ$84,AW10=$AQ$85,AW10=$AQ$86),42,IF(OR(AW10=$AQ$87,AW10=$AQ$88,AW10=$AQ$89,AW10=$AQ$90,AW10=$AQ$91,AW10=$AQ$92),46,50)))))))))))</f>
        <v>50</v>
      </c>
      <c r="AO10" s="196">
        <f t="shared" ref="AO10:AO73" si="18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IF(OR(AW10=$AQ$81,AW10=$AQ$82,AW10=$AQ$83,AW10=$AQ$84,AW10=$AQ$85,AW10=$AQ$86),42,IF(OR(AW10=$AQ$87,AW10=$AQ$88,AW10=$AQ$89,AW10=$AQ$90,AW10=$AQ$91,AW10=$AQ$92),46,50)))))))))))</f>
        <v>50</v>
      </c>
      <c r="AP10" s="197"/>
      <c r="AQ10" s="198">
        <v>42767</v>
      </c>
      <c r="AR10" s="197">
        <f>'Master Sheet'!I11</f>
        <v>23700</v>
      </c>
      <c r="AS10" s="198">
        <f t="shared" ref="AS10:AS19" si="19">IF(AND($AR$6&gt;$AS$6),"",DATE(YEAR(AS9),MONTH(AS9)+1,DAY(AS9)))</f>
        <v>45352</v>
      </c>
      <c r="AT10" s="198" t="str">
        <f>IF(AND(AS10=""),"",IF(AND(AS10=$AQ$9),$AQ$9,IF(AND(AS10=$AQ$10),$AQ$10,IF(AND(AS10=$AQ$11),$AQ$11,IF(AND(AS10=$AQ$12),$AQ$12,IF(AND(AS10=$AQ$13),$AQ$13,IF(AND(AS10=$AQ$14),$AQ$14,IF(AND(AS10=$AQ$15),$AQ$15,IF(AND(AS10=$AQ$16),$AQ$16,IF(AND(AS10=$AQ$17),$AQ$17,IF(AND(AS10=$AQ$18),$AQ$18,IF(AND(AS10=$AQ$19),$AQ$19,IF(AND(AS10=$AQ$20),$AQ$20,IF(AND(AS10=$AQ$21),$AQ$21,IF(AND(AS10=$AQ$22),$AQ$22,IF(AND(AS10=$AQ$23),$AQ$23,IF(AND(AS10=$AQ$24),$AQ$24,IF(AND(AS10=$AQ$25),$AQ$25,IF(AND(AS10=$AQ$26),$AQ$26,IF(AND(AS10=$AQ$27),$AQ$27,IF(AND(AS10=$AQ$28),$AQ$28,IF(AND(AS10=$AQ$29),$AQ$29,IF(AND(AS10=$AQ$30),$AQ$30,IF(AND(AS10=$AQ$31),$AQ$31,IF(AND(AS10=$AQ$32),$AQ$32,IF(AND(AS10=$AQ$33),$AQ$33,IF(AND(AS10=$AQ$34),$AQ$34,IF(AND(AS10=$AQ$35),$AQ$35,IF(AND(AS10=$AQ$36),$AQ$36,IF(AND(AS10=$AQ$37),$AQ$37,IF(AND(AS10=$AQ$38),$AQ$38,IF(AND(AS10=$AQ$39),$AQ$39,IF(AND(AS10=$AQ$40),$AQ$40,IF(AND(AS10=$AQ$41),$AQ$41,IF(AND(AS10=$AQ$42),$AQ$42,IF(AND(AS10=$AQ$43),$AQ$43,IF(AND(AS10=$AQ$44),$AQ$44,IF(AND(AS10=$AQ$45),$AQ$45,IF(AND(AS10=$AQ$46),$AQ$46,IF(AND(AS10=$AQ$47),$AQ$47,IF(AND(AS10=$AQ$48),$AQ$48,IF(AND(AS10=$AQ$49),$AQ$49,IF(AND(AS10=$AQ$50),$AQ$50,IF(AND(AS10=$AQ$51),$AQ$51,IF(AND(AS10=$AQ$52),$AQ$52,IF(AND(AS10=$AQ$53),$AQ$53,IF(AND(AS10=$AQ$54),$AQ$54,IF(AND(AS10=$AQ$55),$AQ$55,IF(AND(AS10=$AQ$56),$AQ$56,IF(AND(AS10=$AQ$57),$AQ$57,IF(AND(AS10=$AQ$58),$AQ$58,IF(AND(AS10=$AQ$59),$AQ$59,IF(AND(AS10=$AQ$60),$AQ$60,IF(AND(AS10=$AQ$61),$AQ$61,IF(AND(AS10=$AQ$62),$AQ$62,IF(AND(AS10=$AQ$63),$AQ$63,IF(AND(AS10=$AQ$64),$AQ$64,IF(AND(AS10=$AQ$65),$AQ$65,IF(AND(AS10=$AQ$66),$AQ$66,IF(AND(AS10=$AQ$67),$AQ$67,IF(AND(AS10=$AQ$68),$AQ$68,IF(AND(AS10=$AQ$69),$AQ$69,IF(AND(AS10=$AQ$70),$AQ$70,IF(AND(AS10=$AQ$71),$AQ$71,""))))))))))))))))))))))))))))))))))))))))))))))))))))))))))))))))</f>
        <v/>
      </c>
      <c r="AU10" s="198">
        <f t="shared" ref="AU10:AU73" si="20">IF(AND(AS10=""),"",IF(AND(AS10=$AQ$72),$AR$72,IF(AND(AS10=$AQ$73),$AR$73,IF(AND(AS10=$AQ$74),$AR$74,IF(AND(AS10=$AQ$75),$AR$75,IF(AND(AS10=$AQ$76),$AR$76,IF(AND(AS10=$AQ$77),$AR$77,IF(AND(AS10=$AQ$78),$AR$78,IF(AND(AS10=$AQ$79),$AR$79,IF(AND(AS10=$AQ$80),$AR$80,IF(AND(AS10=$AQ$81),$AR$81,IF(AND(AS10=$AQ$82),$AR$82,IF(AND(AS10=$AQ$83),$AR$83,IF(AND(AS10=$AQ$84),$AR$84,IF(AND(AS10=$AQ$85),$AR$85,IF(AND(AS10=$AQ$86),$AR$86,IF(AND(AS10=$AQ$87),$AR$87,IF(AND(AS10=$AQ$88),$AR$88,IF(AND(AS10=$AQ$89),$AR$89,IF(AND(AS10=$AQ$90),$AR$90,IF(AND(AS10=$AQ$91),$AR$91,IF(AND(AS10=$AQ$92),$AR$92,IF(AND(AS10=$AQ$93),$AR$93,IF(AND(AS10=$AQ$94),$AR$94,IF(AND(AS10=$AQ$95),$AR$95,IF(AND(AS10=$AQ$96),$AR$96,IF(AND(AS10=$AQ$97),$AR$97,IF(AND(AS10=$AQ$98),$AR$98,IF(AND(AS10=$AQ$99),$AR$99,IF(AND(AS10=$AQ$100),$AR$100,IF(AND(AS10=$AQ$101),$AR$101,IF(AND(AS10=$AQ$102),$AR$102,IF(AND(AS10=$AQ$103),$AR$103,IF(AND(AS10=$AQ$104),$AR$104,IF(AND(AS10=$AQ$105),$AR$105,IF(AND(AS10=$AQ$106),$AR$106,IF(AND(AS10=$AQ$107),$AR$107,IF(AND(AS10=$AQ$108),$AR$108,""))))))))))))))))))))))))))))))))))))))</f>
        <v>45352</v>
      </c>
      <c r="AV10" s="198">
        <f t="shared" ref="AV10:AV73" si="21">IFERROR(IF(AND(AT10="",AU10=""),"",IF(AT10="",AU10,AT10)),"")</f>
        <v>45352</v>
      </c>
      <c r="AW10" s="198">
        <f>IFERROR(IF(AV10="","",IF(DATE(YEAR(AV10),MONTH(AV10),DAY(AV10))=DATE(YEAR($AS$6),MONTH($AS$6)+1,DAY($AS$6)),"TOTAL",IF(AV10&gt;$AS$6,"",AV10))),"")</f>
        <v>45352</v>
      </c>
      <c r="AX10" s="197">
        <f>IFERROR(IF(AW10="","",IF(AND($AR$20=$AR$28,$AR$30=AW10),$AR$29,IF(OR(AW10=$AZ$2,AW10=$AZ$3,AW10=$AZ$4,AW10=$AZ$5,AW10=$AZ$6,AW10=$AZ$7,AW10=$BA$2),MROUND(AR9*1.03,100),AR9))),"")</f>
        <v>33800</v>
      </c>
      <c r="AY10" s="197">
        <f t="shared" ref="AY10:AY11" si="22">IF(AW10="","",IF(AW10="TOTAL","",ROUND(AX10*AN10%,0)))</f>
        <v>16900</v>
      </c>
      <c r="AZ10" s="197">
        <f>IF(AW10="","",IF(AW10="TOTAL","",IF(AW10&gt;=$AY$7,ROUND(AX10*$AX$7%,0),ROUND(AX10*$AT$7%,0))))</f>
        <v>3042</v>
      </c>
      <c r="BA10" s="197"/>
      <c r="BB10" s="197">
        <f>IFERROR(IF(AW10="","",IF(AW10="TOTAL","",IF($AR$16=$AR$17,$AR$10,IF($AR$20=$AR$26,BF10,BG10)))),"")</f>
        <v>32800</v>
      </c>
      <c r="BC10" s="197">
        <f t="shared" ref="BC10:BC73" si="23">IF(AW10="","",IF(AW10="TOTAL","",IF(BB10="","",IF($AR$16=$AR$17,0,ROUND(BB10*AO10%,0)))))</f>
        <v>16400</v>
      </c>
      <c r="BD10" s="197">
        <f>IF(AW10="","",IF(AW10="TOTAL","",IF(BB10="","",IF($AR$16=$AR$17,0,IF(AW10&gt;=$AY$7,ROUND(BB10*$AX$7%,0),ROUND(BB10*$AT$7%,0))))))</f>
        <v>2952</v>
      </c>
      <c r="BE10" s="197">
        <f>IF(AW10="","",IF(AW10="TOTAL","",IF(BB10="","",IF($AR$16=$AR$17,0,IF(OR(C9=$AP$16,C9=$AP$17,C9=$AP$18,C9=$AP$19,C9=$AP$20,C9=$AP$21,C9=$AP$22,C9=$AP$23,C9=$AP$24),SUM(BH10+BI10),BI10)))))</f>
        <v>3675</v>
      </c>
      <c r="BF10" s="197">
        <f>IF(OR(AW10=$AZ$2,AW10=$AZ$3,AW10=$AZ$4,AW10=$AZ$5,AW10=$AZ$6),MROUND(AR27*1.03,100),AR27)</f>
        <v>30500</v>
      </c>
      <c r="BG10" s="197">
        <f>IF(OR(AW10=$AZ$2,AW10=$AZ$3,AW10=$AZ$4,AW10=$AZ$5,AW10=$AZ$6),MROUND(AR14*1.03,100),AR14)</f>
        <v>32800</v>
      </c>
      <c r="BH10" s="197">
        <f>IF(AW10="","",IF(AW10="TOTAL","",IF(BB10="","",SUM(O9)-SUM((BI10-$AR$21)+SUM(U9,X9,AC9)))))</f>
        <v>1590</v>
      </c>
      <c r="BI10" s="197">
        <f>IF(AW9="","",IF(AW9="TOTAL","",IF(AND($AR$20=$AR$36,C10=$AR$37),$AR$38,BI9)))</f>
        <v>3675</v>
      </c>
      <c r="BJ10" s="197" t="str">
        <f t="shared" ref="BJ10:BJ73" si="24">IF(OR(AW10=$AQ$63,AW10=$AQ$64,AW10=$AQ$65),"YES","")</f>
        <v/>
      </c>
      <c r="BK10" s="197" t="str">
        <f t="shared" ref="BK10:BK73" si="25">IF(BJ10="","",IF($AR$16=$AR$17,ROUND((D9)*3%,0),IF(OR(AW10=$AQ$63,AW10=$AQ$64,AW10=$AQ$65),SUM(ROUND((D9-H9)*3%,0)),IF(OR(AW10=$AQ$69,AW10=$AQ$70,AW10=$AQ$71),SUM(ROUND((D9-H9)*3%,0)),""))))</f>
        <v/>
      </c>
      <c r="BL10" s="197">
        <f t="shared" ref="BL10:BL12" si="26">IFERROR(IF(AND($AR$16=$AR$17,BJ10="YES"),ROUND(ROUND(D9*3%,0)*10%,0),IF(AND($AR$16=$AR$15,BJ10="YES",$AP$7="NO"),ROUND(ROUND((L9+H9)*3%,0)*10%,0),IF(AND($AR$16=$AR$15,BJ10="YES",$AP$7="YES"),ROUND(ROUND((L9+M9)*3%,0)*10%,0),0))),"")</f>
        <v>0</v>
      </c>
      <c r="BM10" s="197">
        <f>IF(AND($AR$16=$AR$17,BJ10="YES"),ROUND(D9*3%,0),IF(AND($AR$16=$AR$15,BJ10="YES",$AP$7="NO"),ROUND((L9+H9)*3%,0),IF(AND($AR$16=$AR$15,BJ10="YES",$AP$7="YES"),ROUND((L9+M9)*3%,0),0)))</f>
        <v>0</v>
      </c>
      <c r="BN10" s="197"/>
      <c r="BO10" s="197"/>
      <c r="BP10" s="197"/>
      <c r="BQ10" s="197"/>
      <c r="BR10" s="197">
        <f t="shared" ref="BR10:BR73" si="27">IF(AW10="","",IF(AW10="TOTAL","",IF(AND(AW10&gt;$AO$1,$AF$3=$AO$2),$AV$1,"")))</f>
        <v>2100</v>
      </c>
      <c r="BS10" s="197"/>
      <c r="BT10" s="194">
        <f t="shared" si="10"/>
        <v>440</v>
      </c>
      <c r="BU10" s="194">
        <f>IF(AW11="","",IF(AW11="TOTAL","",IF($AR$16=$AR$17,0,IF(AND(AW11&gt;$BT$1,$AF$3=$AO$2,'Master Sheet'!$D$31&gt;0),'Master Sheet'!$D$31,IF(AND(AW11=$BT$1,$AF$3=$AO$2),IF($AR$9&lt;18001,135,IF($AR$9&lt;33501,220,IF($AR$9&lt;54001,330,440))),IF(AND(AW11&gt;$BT$1,$AF$3=$AO$2),IF($AR$9&lt;18001,265,IF($AR$9&lt;33501,440,IF($AR$9&lt;54001,658,875))),""))))))</f>
        <v>658</v>
      </c>
      <c r="BV10" s="197"/>
      <c r="BW10" s="197"/>
      <c r="BX10" s="197"/>
      <c r="BY10" s="197"/>
      <c r="BZ10" s="176"/>
      <c r="CA10" s="177"/>
      <c r="CB10" s="154"/>
    </row>
    <row r="11" spans="1:80" s="28" customFormat="1" ht="21" customHeight="1">
      <c r="A11" s="115">
        <f t="shared" ref="A11:A75" si="28">IF(C11="TOTAL","",IF(B10="","",IF(LEN(C11)&gt;=2,B10+1,0)))</f>
        <v>4</v>
      </c>
      <c r="B11" s="64">
        <f t="shared" si="0"/>
        <v>4</v>
      </c>
      <c r="C11" s="65">
        <f t="shared" ref="C11:C65" si="29">IFERROR(IF(AW12="","",AW12),"")</f>
        <v>45413</v>
      </c>
      <c r="D11" s="66">
        <f>IFERROR(IF($C10="TOTAL","अक्षरें राशि :-",IF($C11="TOTAL",SUM($D$8:D10),IF(AX12="","",AX12))),"")</f>
        <v>33800</v>
      </c>
      <c r="E11" s="66">
        <f>IFERROR(IF($C11="TOTAL",SUM($E$8:E10),IF(AY12="","",AY12)),"")</f>
        <v>16900</v>
      </c>
      <c r="F11" s="66">
        <f>IFERROR(IF($C11="TOTAL",SUM($F$8:F10),IF(OR(C11=$AP$16,C11=$AP$17,C11=$AP$18,C11=$AP$19,C11=$AP$20,C11=$AP$21,C11=$AP$22,C11=$AP$23,C11=$AP$24),0,IF(AZ12="","",AZ12))),"")</f>
        <v>3042</v>
      </c>
      <c r="G11" s="66">
        <f t="shared" ref="G11:G65" si="30">IF(C11="","",SUM(D11:F11))</f>
        <v>53742</v>
      </c>
      <c r="H11" s="66">
        <f>IFERROR(IF($C11="TOTAL",SUM($H$8:H10),IF(BB12="","",BB12)),"")</f>
        <v>32800</v>
      </c>
      <c r="I11" s="66">
        <f>IFERROR(IF($C11="TOTAL",SUM($I$8:I10),IF(BC12="","",BC12)),"")</f>
        <v>16400</v>
      </c>
      <c r="J11" s="66">
        <f>IFERROR(IF($C11="TOTAL",SUM($J$8:J10),IF(OR(C11=$AP$16,C11=$AP$17,C11=$AP$18,C11=$AP$19,C11=$AP$20,C11=$AP$21,C11=$AP$22,C11=$AP$23,C11=$AP$24),0,IF(BD12="","",BD12))),"")</f>
        <v>2952</v>
      </c>
      <c r="K11" s="66">
        <f t="shared" si="12"/>
        <v>52152</v>
      </c>
      <c r="L11" s="66">
        <f>IFERROR(IF(C11="","",IF(D11="","",IF(H11="","",IF($C11="TOTAL",SUM($L$8:L10),SUM(D11-H11))))),"")</f>
        <v>1000</v>
      </c>
      <c r="M11" s="66">
        <f>IFERROR(IF(C11="","",IF(E11="","",IF(I11="","",IF($C11="TOTAL",SUM($M$8:M10),SUM(E11-I11))))),"")</f>
        <v>500</v>
      </c>
      <c r="N11" s="66">
        <f>IFERROR(IF(C11="","",IF(F11="","",IF(J11="","",IF($C11="TOTAL",SUM($N$8:N10),SUM(F11-J11))))),"")</f>
        <v>90</v>
      </c>
      <c r="O11" s="66">
        <f t="shared" si="13"/>
        <v>1590</v>
      </c>
      <c r="P11" s="66">
        <f>IFERROR(IF(C11="","",IF($C11="TOTAL",SUM($P$8:P10),IF(AND(C11&gt;$AO$1,$AF$3=$AO$2),BR12,IF($AR$18=$AR$20,SUM(BE12+BM12),ROUND((D11+E11)*10%,0))))),"")</f>
        <v>2100</v>
      </c>
      <c r="Q11" s="66">
        <f>IFERROR(IF(C11="","",IF(H11="","",IF(I11="","",IF($C11="TOTAL",SUM($Q$8:Q10),IF(AND(C11&gt;$AO$1,$AF$3=$AO$2),BR12,IF($AR$18=$AR$20,$AR$21,ROUND((H11+I11)*10%,0))))))),"")</f>
        <v>2100</v>
      </c>
      <c r="R11" s="66">
        <f t="shared" si="14"/>
        <v>0</v>
      </c>
      <c r="S11" s="67">
        <f>IFERROR(IF(C11="","",IF($AR$16=$AR$17,0,IF($C11="TOTAL",SUM($S$8:S10),IF($AR$19=$AR$31,0,IF(AND($AR$32=$AR$20,C11=$AR$33),$AR$34,S10))))),"")</f>
        <v>0</v>
      </c>
      <c r="T11" s="67">
        <f>IFERROR(IF(C11="","",IF($AR$16=$AR$17,0,IF($C11="TOTAL",SUM($T$8:T10),IF($AR$19=$AR$20,$AR$24,0)))),"")</f>
        <v>0</v>
      </c>
      <c r="U11" s="66">
        <f t="shared" si="15"/>
        <v>0</v>
      </c>
      <c r="V11" s="66" t="str">
        <f>IF(C11="","",IF($C11="TOTAL",SUM($V$8:V10),IF(AND($AR$2=$AR$20,C11=$AR$1),ROUND(D11/31*$AS$2,0),IF(C11=$AP$6,ROUND((G11)*1/30,0),IF(C11=$AQ$6,ROUND((G11)*1/31,0),"")))))</f>
        <v/>
      </c>
      <c r="W11" s="66" t="str">
        <f>IF(C11="","",IF($C11="TOTAL",SUM($W$8:W10),IF(AND($AR$2=$AR$20,C11=$AR$1),ROUND(H11/31*$AS$2,0),IF(C11=$AP$6,ROUND((K11)*1/30,0),IF(C11=$AQ$6,ROUND((K11)*1/31,0),"")))))</f>
        <v/>
      </c>
      <c r="X11" s="66" t="str">
        <f t="shared" si="16"/>
        <v/>
      </c>
      <c r="Y11" s="66">
        <f>IFERROR(IF(C11="","",IF($AR$16=$AR$17,0,IF($AF$3=$AO$4,"",IF($C11="TOTAL",SUM($Y$8:Y10),BU11)))),"")</f>
        <v>658</v>
      </c>
      <c r="Z11" s="66">
        <f>IFERROR(IF(C11="","",IF($AR$16=$AR$17,0,IF($AF$3=$AO$4,"",IF($C11="TOTAL",SUM($Z$8:Z10),BT11)))),"")</f>
        <v>440</v>
      </c>
      <c r="AA11" s="66">
        <f t="shared" si="7"/>
        <v>218</v>
      </c>
      <c r="AB11" s="66" t="str">
        <f>IFERROR(IF(C11="","",IF($C11="TOTAL",SUM($AB$8:AB10),BK12)),"")</f>
        <v/>
      </c>
      <c r="AC11" s="66">
        <f>IFERROR(IF(C11="","",IF($C11="TOTAL",SUM($AC$8:AC10),ROUND(O11*$AR$7%,0))),"")</f>
        <v>0</v>
      </c>
      <c r="AD11" s="66">
        <f t="shared" si="8"/>
        <v>218</v>
      </c>
      <c r="AE11" s="68">
        <f>IFERROR(IF(C11="","",IF($C11="TOTAL",SUM($AE$8:AE10),SUM(O11-AD11))),"")</f>
        <v>1372</v>
      </c>
      <c r="AF11" s="69"/>
      <c r="AG11" s="69"/>
      <c r="AI11" s="6"/>
      <c r="AJ11" s="6"/>
      <c r="AK11" s="153"/>
      <c r="AL11" s="153"/>
      <c r="AM11" s="153"/>
      <c r="AN11" s="196">
        <f t="shared" si="17"/>
        <v>50</v>
      </c>
      <c r="AO11" s="196">
        <f t="shared" si="18"/>
        <v>50</v>
      </c>
      <c r="AP11" s="197">
        <f>IF(AY9="","",ROUND((AR11+AY9)*10%,0))</f>
        <v>1630</v>
      </c>
      <c r="AQ11" s="198">
        <v>42795</v>
      </c>
      <c r="AR11" s="197">
        <f>IFERROR(ROUND((AR9/AX3)*AX6,0),"")</f>
        <v>10864</v>
      </c>
      <c r="AS11" s="198">
        <f t="shared" si="19"/>
        <v>45383</v>
      </c>
      <c r="AT11" s="198" t="str">
        <f t="shared" ref="AT11:AT70" si="31">IF(AND(AS11=""),"",IF(AND(AS11=$AQ$9),$AQ$9,IF(AND(AS11=$AQ$10),$AQ$10,IF(AND(AS11=$AQ$11),$AQ$11,IF(AND(AS11=$AQ$12),$AQ$12,IF(AND(AS11=$AQ$13),$AQ$13,IF(AND(AS11=$AQ$14),$AQ$14,IF(AND(AS11=$AQ$15),$AQ$15,IF(AND(AS11=$AQ$16),$AQ$16,IF(AND(AS11=$AQ$17),$AQ$17,IF(AND(AS11=$AQ$18),$AQ$18,IF(AND(AS11=$AQ$19),$AQ$19,IF(AND(AS11=$AQ$20),$AQ$20,IF(AND(AS11=$AQ$21),$AQ$21,IF(AND(AS11=$AQ$22),$AQ$22,IF(AND(AS11=$AQ$23),$AQ$23,IF(AND(AS11=$AQ$24),$AQ$24,IF(AND(AS11=$AQ$25),$AQ$25,IF(AND(AS11=$AQ$26),$AQ$26,IF(AND(AS11=$AQ$27),$AQ$27,IF(AND(AS11=$AQ$28),$AQ$28,IF(AND(AS11=$AQ$29),$AQ$29,IF(AND(AS11=$AQ$30),$AQ$30,IF(AND(AS11=$AQ$31),$AQ$31,IF(AND(AS11=$AQ$32),$AQ$32,IF(AND(AS11=$AQ$33),$AQ$33,IF(AND(AS11=$AQ$34),$AQ$34,IF(AND(AS11=$AQ$35),$AQ$35,IF(AND(AS11=$AQ$36),$AQ$36,IF(AND(AS11=$AQ$37),$AQ$37,IF(AND(AS11=$AQ$38),$AQ$38,IF(AND(AS11=$AQ$39),$AQ$39,IF(AND(AS11=$AQ$40),$AQ$40,IF(AND(AS11=$AQ$41),$AQ$41,IF(AND(AS11=$AQ$42),$AQ$42,IF(AND(AS11=$AQ$43),$AQ$43,IF(AND(AS11=$AQ$44),$AQ$44,IF(AND(AS11=$AQ$45),$AQ$45,IF(AND(AS11=$AQ$46),$AQ$46,IF(AND(AS11=$AQ$47),$AQ$47,IF(AND(AS11=$AQ$48),$AQ$48,IF(AND(AS11=$AQ$49),$AQ$49,IF(AND(AS11=$AQ$50),$AQ$50,IF(AND(AS11=$AQ$51),$AQ$51,IF(AND(AS11=$AQ$52),$AQ$52,IF(AND(AS11=$AQ$53),$AQ$53,IF(AND(AS11=$AQ$54),$AQ$54,IF(AND(AS11=$AQ$55),$AQ$55,IF(AND(AS11=$AQ$56),$AQ$56,IF(AND(AS11=$AQ$57),$AQ$57,IF(AND(AS11=$AQ$58),$AQ$58,IF(AND(AS11=$AQ$59),$AQ$59,IF(AND(AS11=$AQ$60),$AQ$60,IF(AND(AS11=$AQ$61),$AQ$61,IF(AND(AS11=$AQ$62),$AQ$62,IF(AND(AS11=$AQ$63),$AQ$63,IF(AND(AS11=$AQ$64),$AQ$64,IF(AND(AS11=$AQ$65),$AQ$65,IF(AND(AS11=$AQ$66),$AQ$66,IF(AND(AS11=$AQ$67),$AQ$67,IF(AND(AS11=$AQ$68),$AQ$68,IF(AND(AS11=$AQ$69),$AQ$69,IF(AND(AS11=$AQ$70),$AQ$70,IF(AND(AS11=$AQ$71),$AQ$71,""))))))))))))))))))))))))))))))))))))))))))))))))))))))))))))))))</f>
        <v/>
      </c>
      <c r="AU11" s="198">
        <f t="shared" si="20"/>
        <v>45383</v>
      </c>
      <c r="AV11" s="198">
        <f>IFERROR(IF(AND(AT11="",AU11=""),"",IF(AT11="",AU11,AT11)),"")</f>
        <v>45383</v>
      </c>
      <c r="AW11" s="198">
        <f>IFERROR(IF(AV11="","",IF(DATE(YEAR(AV11),MONTH(AV11),DAY(AV11))=DATE(YEAR($AS$6),MONTH($AS$6)+1,DAY($AS$6)),"TOTAL",IF(AV11&gt;$AS$6,"",AV11))),"")</f>
        <v>45383</v>
      </c>
      <c r="AX11" s="197">
        <f>IFERROR(IF(AW11="","",IF(AND($AR$20=$AR$28,$AR$30=AW11),$AR$29,IF(OR(AW11=$AZ$2,AW11=$AZ$3,AW11=$AZ$4,AW11=$AZ$5,AW11=$AZ$6,AW11=$AZ$7,AW11=$BA$2),MROUND(AX10*1.03,100),AX10))),"")</f>
        <v>33800</v>
      </c>
      <c r="AY11" s="197">
        <f t="shared" si="22"/>
        <v>16900</v>
      </c>
      <c r="AZ11" s="197">
        <f>IF(AW11="","",IF(AW11="TOTAL","",IF(AW11&gt;=$AY$7,ROUND(AX11*$AX$7%,0),ROUND(AX11*$AT$7%,0))))</f>
        <v>3042</v>
      </c>
      <c r="BA11" s="197"/>
      <c r="BB11" s="197">
        <f>IFERROR(IF(AW11="","",IF(AW11="TOTAL","",IF($AR$16=$AR$17,$AR$10,IF(OR(AW11=$AZ$2,AW11=$AZ$3,AW11=$AZ$4,AW11=$AZ$5,AW11=$AZ$6,AW11=$AZ$7,AW11=$BA$2),MROUND(BB10*1.03,100),BB10)))),"")</f>
        <v>32800</v>
      </c>
      <c r="BC11" s="197">
        <f>IF(AW11="","",IF(AW11="TOTAL","",IF(BB11="","",IF($AR$16=$AR$17,0,ROUND(BB11*AO11%,0)))))</f>
        <v>16400</v>
      </c>
      <c r="BD11" s="197">
        <f>IF(AW11="","",IF(AW11="TOTAL","",IF(BB11="","",IF($AR$16=$AR$17,0,IF(AW11&gt;=$AY$7,ROUND(BB11*$AX$7%,0),ROUND(BB11*$AT$7%,0))))))</f>
        <v>2952</v>
      </c>
      <c r="BE11" s="197">
        <f t="shared" ref="BE11:BE73" si="32">IF(AW11="","",IF(AW11="TOTAL","",IF(BB11="","",IF($AR$16=$AR$17,0,IF(OR(C10=$AP$16,C10=$AP$17,C10=$AP$18,C10=$AP$19,C10=$AP$20,C10=$AP$21,C10=$AP$22,C10=$AP$23,C10=$AP$24),SUM(BH11+BI11),BI11)))))</f>
        <v>3675</v>
      </c>
      <c r="BF11" s="197">
        <f>IF(OR(AW11=$AZ$2,AW11=$AZ$3,AW11=$AZ$4,AW11=$AZ$5,AW11=$AZ$6),MROUND(BF10*1.03,100),BF10)</f>
        <v>30500</v>
      </c>
      <c r="BG11" s="197">
        <f>IF(OR(AW11=$AZ$2,AW11=$AZ$3,AW11=$AZ$4,AW11=$AZ$5,AW11=$AZ$6),MROUND(BG10*1.03,100),BG10)</f>
        <v>32800</v>
      </c>
      <c r="BH11" s="197">
        <f>IF(AW11="","",IF(AW11="TOTAL","",IF(BB11="","",SUM(O10)-SUM((BI11-$AR$21)+SUM(U10,X10,AC10)))))</f>
        <v>1590</v>
      </c>
      <c r="BI11" s="197">
        <f>IF(AW10="","",IF(AW10="TOTAL","",IF(AND($AR$20=$AR$36,C11=$AR$37),$AR$38,BI10)))</f>
        <v>3675</v>
      </c>
      <c r="BJ11" s="197" t="str">
        <f t="shared" si="24"/>
        <v/>
      </c>
      <c r="BK11" s="197" t="str">
        <f t="shared" si="25"/>
        <v/>
      </c>
      <c r="BL11" s="197">
        <f t="shared" si="26"/>
        <v>0</v>
      </c>
      <c r="BM11" s="197">
        <f t="shared" ref="BM11:BM12" si="33">IF(AND($AR$16=$AR$17,BJ11="YES"),ROUND(D10*3%,0),IF(AND($AR$16=$AR$15,BJ11="YES",$AP$7="NO"),ROUND((L10+H10)*3%,0),IF(AND($AR$16=$AR$15,BJ11="YES",$AP$7="YES"),ROUND((L10+M10)*3%,0),0)))</f>
        <v>0</v>
      </c>
      <c r="BN11" s="197"/>
      <c r="BO11" s="197"/>
      <c r="BP11" s="197"/>
      <c r="BQ11" s="197"/>
      <c r="BR11" s="197">
        <f t="shared" si="27"/>
        <v>2100</v>
      </c>
      <c r="BS11" s="197"/>
      <c r="BT11" s="194">
        <f t="shared" si="10"/>
        <v>440</v>
      </c>
      <c r="BU11" s="194">
        <f>IF(AW12="","",IF(AW12="TOTAL","",IF($AR$16=$AR$17,0,IF(AND(AW12&gt;$BT$1,$AF$3=$AO$2,'Master Sheet'!$D$31&gt;0),'Master Sheet'!$D$31,IF(AND(AW12=$BT$1,$AF$3=$AO$2),IF($AR$9&lt;18001,135,IF($AR$9&lt;33501,220,IF($AR$9&lt;54001,330,440))),IF(AND(AW12&gt;$BT$1,$AF$3=$AO$2),IF($AR$9&lt;18001,265,IF($AR$9&lt;33501,440,IF($AR$9&lt;54001,658,875))),""))))))</f>
        <v>658</v>
      </c>
      <c r="BV11" s="197"/>
      <c r="BW11" s="197"/>
      <c r="BX11" s="197"/>
      <c r="BY11" s="197"/>
      <c r="BZ11" s="176"/>
      <c r="CA11" s="177"/>
      <c r="CB11" s="154"/>
    </row>
    <row r="12" spans="1:80" s="28" customFormat="1" ht="21" customHeight="1">
      <c r="A12" s="115">
        <f t="shared" si="28"/>
        <v>5</v>
      </c>
      <c r="B12" s="64">
        <f t="shared" si="0"/>
        <v>5</v>
      </c>
      <c r="C12" s="65">
        <f t="shared" si="29"/>
        <v>45444</v>
      </c>
      <c r="D12" s="66">
        <f>IFERROR(IF($C11="TOTAL","अक्षरें राशि :-",IF($C12="TOTAL",SUM($D$8:D11),IF(AX13="","",AX13))),"")</f>
        <v>33800</v>
      </c>
      <c r="E12" s="66">
        <f>IFERROR(IF($C12="TOTAL",SUM($E$8:E11),IF(AY13="","",AY13)),"")</f>
        <v>16900</v>
      </c>
      <c r="F12" s="66">
        <f>IFERROR(IF($C12="TOTAL",SUM($F$8:F11),IF(OR(C12=$AP$16,C12=$AP$17,C12=$AP$18,C12=$AP$19,C12=$AP$20,C12=$AP$21,C12=$AP$22,C12=$AP$23,C12=$AP$24),0,IF(AZ13="","",AZ13))),"")</f>
        <v>3042</v>
      </c>
      <c r="G12" s="66">
        <f t="shared" si="30"/>
        <v>53742</v>
      </c>
      <c r="H12" s="66">
        <f>IFERROR(IF($C12="TOTAL",SUM($H$8:H11),IF(BB13="","",BB13)),"")</f>
        <v>32800</v>
      </c>
      <c r="I12" s="66">
        <f>IFERROR(IF($C12="TOTAL",SUM($I$8:I11),IF(BC13="","",BC13)),"")</f>
        <v>16400</v>
      </c>
      <c r="J12" s="66">
        <f>IFERROR(IF($C12="TOTAL",SUM($J$8:J11),IF(OR(C12=$AP$16,C12=$AP$17,C12=$AP$18,C12=$AP$19,C12=$AP$20,C12=$AP$21,C12=$AP$22,C12=$AP$23,C12=$AP$24),0,IF(BD13="","",BD13))),"")</f>
        <v>2952</v>
      </c>
      <c r="K12" s="66">
        <f t="shared" si="12"/>
        <v>52152</v>
      </c>
      <c r="L12" s="66">
        <f>IFERROR(IF(C12="","",IF(D12="","",IF(H12="","",IF($C12="TOTAL",SUM($L$8:L11),SUM(D12-H12))))),"")</f>
        <v>1000</v>
      </c>
      <c r="M12" s="66">
        <f>IFERROR(IF(C12="","",IF(E12="","",IF(I12="","",IF($C12="TOTAL",SUM($M$8:M11),SUM(E12-I12))))),"")</f>
        <v>500</v>
      </c>
      <c r="N12" s="66">
        <f>IFERROR(IF(C12="","",IF(F12="","",IF(J12="","",IF($C12="TOTAL",SUM($N$8:N11),SUM(F12-J12))))),"")</f>
        <v>90</v>
      </c>
      <c r="O12" s="66">
        <f t="shared" si="13"/>
        <v>1590</v>
      </c>
      <c r="P12" s="66">
        <f>IFERROR(IF(C12="","",IF($C12="TOTAL",SUM($P$8:P11),IF(AND(C12&gt;$AO$1,$AF$3=$AO$2),BR13,IF($AR$18=$AR$20,SUM(BE13+BM13),ROUND((D12+E12)*10%,0))))),"")</f>
        <v>2100</v>
      </c>
      <c r="Q12" s="66">
        <f>IFERROR(IF(C12="","",IF(H12="","",IF(I12="","",IF($C12="TOTAL",SUM($Q$8:Q11),IF(AND(C12&gt;$AO$1,$AF$3=$AO$2),BR13,IF($AR$18=$AR$20,$AR$21,ROUND((H12+I12)*10%,0))))))),"")</f>
        <v>2100</v>
      </c>
      <c r="R12" s="66">
        <f t="shared" si="14"/>
        <v>0</v>
      </c>
      <c r="S12" s="67">
        <f>IFERROR(IF(C12="","",IF($AR$16=$AR$17,0,IF($C12="TOTAL",SUM($S$8:S11),IF($AR$19=$AR$31,0,IF(AND($AR$32=$AR$20,C12=$AR$33),$AR$34,S11))))),"")</f>
        <v>0</v>
      </c>
      <c r="T12" s="67">
        <f>IFERROR(IF(C12="","",IF($AR$16=$AR$17,0,IF($C12="TOTAL",SUM($T$8:T11),IF($AR$19=$AR$20,$AR$24,0)))),"")</f>
        <v>0</v>
      </c>
      <c r="U12" s="66">
        <f t="shared" si="15"/>
        <v>0</v>
      </c>
      <c r="V12" s="66" t="str">
        <f>IF(C12="","",IF($C12="TOTAL",SUM($V$8:V11),IF(AND($AR$2=$AR$20,C12=$AR$1),ROUND(D12/31*$AS$2,0),IF(C12=$AP$6,ROUND((G12)*1/30,0),IF(C12=$AQ$6,ROUND((G12)*1/31,0),"")))))</f>
        <v/>
      </c>
      <c r="W12" s="66" t="str">
        <f>IF(C12="","",IF($C12="TOTAL",SUM($W$8:W11),IF(AND($AR$2=$AR$20,C12=$AR$1),ROUND(H12/31*$AS$2,0),IF(C12=$AP$6,ROUND((K12)*1/30,0),IF(C12=$AQ$6,ROUND((K12)*1/31,0),"")))))</f>
        <v/>
      </c>
      <c r="X12" s="66" t="str">
        <f t="shared" si="16"/>
        <v/>
      </c>
      <c r="Y12" s="66">
        <f>IFERROR(IF(C12="","",IF($AR$16=$AR$17,0,IF($AF$3=$AO$4,"",IF($C12="TOTAL",SUM($Y$8:Y11),BU12)))),"")</f>
        <v>658</v>
      </c>
      <c r="Z12" s="66">
        <f>IFERROR(IF(C12="","",IF($AR$16=$AR$17,0,IF($AF$3=$AO$4,"",IF($C12="TOTAL",SUM($Z$8:Z11),BT12)))),"")</f>
        <v>440</v>
      </c>
      <c r="AA12" s="66">
        <f t="shared" si="7"/>
        <v>218</v>
      </c>
      <c r="AB12" s="66" t="str">
        <f>IFERROR(IF(C12="","",IF($C12="TOTAL",SUM($AB$8:AB11),BK13)),"")</f>
        <v/>
      </c>
      <c r="AC12" s="66">
        <f>IFERROR(IF(C12="","",IF($C12="TOTAL",SUM($AC$8:AC11),ROUND(O12*$AR$7%,0))),"")</f>
        <v>0</v>
      </c>
      <c r="AD12" s="66">
        <f t="shared" si="8"/>
        <v>218</v>
      </c>
      <c r="AE12" s="68">
        <f>IFERROR(IF(C12="","",IF($C12="TOTAL",SUM($AE$8:AE11),SUM(O12-AD12))),"")</f>
        <v>1372</v>
      </c>
      <c r="AF12" s="69"/>
      <c r="AG12" s="69"/>
      <c r="AI12" s="6"/>
      <c r="AJ12" s="6"/>
      <c r="AK12" s="153"/>
      <c r="AL12" s="153"/>
      <c r="AM12" s="153"/>
      <c r="AN12" s="196">
        <f t="shared" si="17"/>
        <v>50</v>
      </c>
      <c r="AO12" s="196">
        <f t="shared" si="18"/>
        <v>50</v>
      </c>
      <c r="AP12" s="197">
        <f>ROUND((AR12)*10%,0)</f>
        <v>2226</v>
      </c>
      <c r="AQ12" s="198">
        <v>42826</v>
      </c>
      <c r="AR12" s="197">
        <f>IFERROR(IF($AR$13=$AR$15,ROUND((AR14/AX3)*AT6,0),ROUND((AR10/AX3)*AT6,0)),"")</f>
        <v>22257</v>
      </c>
      <c r="AS12" s="198">
        <f t="shared" si="19"/>
        <v>45413</v>
      </c>
      <c r="AT12" s="198" t="str">
        <f t="shared" si="31"/>
        <v/>
      </c>
      <c r="AU12" s="198">
        <f t="shared" si="20"/>
        <v>45413</v>
      </c>
      <c r="AV12" s="198">
        <f t="shared" si="21"/>
        <v>45413</v>
      </c>
      <c r="AW12" s="198">
        <f>IFERROR(IF(AV12="","",IF(DATE(YEAR(AV12),MONTH(AV12),DAY(AV12))=DATE(YEAR($AS$6),MONTH($AS$6)+1,DAY($AS$6)),"TOTAL",IF(AV12&gt;$AS$6,"",AV12))),"")</f>
        <v>45413</v>
      </c>
      <c r="AX12" s="197">
        <f t="shared" ref="AX12:AX75" si="34">IFERROR(IF(AW12="","",IF(AND($AR$20=$AR$28,$AR$30=AW12),$AR$29,IF(OR(AW12=$AZ$2,AW12=$AZ$3,AW12=$AZ$4,AW12=$AZ$5,AW12=$AZ$6,AW12=$AZ$7,AW12=$BA$2),MROUND(AX11*1.03,100),AX11))),"")</f>
        <v>33800</v>
      </c>
      <c r="AY12" s="197">
        <f>IF(AW12="","",IF(AW12="TOTAL","",ROUND(AX12*AN12%,0)))</f>
        <v>16900</v>
      </c>
      <c r="AZ12" s="197">
        <f t="shared" ref="AZ12:AZ75" si="35">IF(AW12="","",IF(AW12="TOTAL","",IF(AW12&gt;=$AY$7,ROUND(AX12*$AX$7%,0),ROUND(AX12*$AT$7%,0))))</f>
        <v>3042</v>
      </c>
      <c r="BA12" s="197"/>
      <c r="BB12" s="197">
        <f t="shared" ref="BB12:BB75" si="36">IFERROR(IF(AW12="","",IF(AW12="TOTAL","",IF($AR$16=$AR$17,$AR$10,IF(OR(AW12=$AZ$2,AW12=$AZ$3,AW12=$AZ$4,AW12=$AZ$5,AW12=$AZ$6,AW12=$AZ$7,AW12=$BA$2),MROUND(BB11*1.03,100),BB11)))),"")</f>
        <v>32800</v>
      </c>
      <c r="BC12" s="197">
        <f t="shared" si="23"/>
        <v>16400</v>
      </c>
      <c r="BD12" s="197">
        <f t="shared" ref="BD12:BD75" si="37">IF(AW12="","",IF(AW12="TOTAL","",IF(BB12="","",IF($AR$16=$AR$17,0,IF(AW12&gt;=$AY$7,ROUND(BB12*$AX$7%,0),ROUND(BB12*$AT$7%,0))))))</f>
        <v>2952</v>
      </c>
      <c r="BE12" s="197">
        <f t="shared" si="32"/>
        <v>3675</v>
      </c>
      <c r="BF12" s="197"/>
      <c r="BG12" s="197"/>
      <c r="BH12" s="197">
        <f t="shared" ref="BH12" si="38">IF(AW12="","",IF(AW12="TOTAL","",IF(BB12="","",SUM(O11)-SUM((BI12-$AR$21)+SUM(U11,X11,AC11)))))</f>
        <v>1590</v>
      </c>
      <c r="BI12" s="197">
        <f t="shared" ref="BI12" si="39">IF(AW11="","",IF(AW11="TOTAL","",IF(AND($AR$20=$AR$36,C12=$AR$37),$AR$38,BI11)))</f>
        <v>3675</v>
      </c>
      <c r="BJ12" s="197" t="str">
        <f t="shared" si="24"/>
        <v/>
      </c>
      <c r="BK12" s="197" t="str">
        <f t="shared" si="25"/>
        <v/>
      </c>
      <c r="BL12" s="197">
        <f t="shared" si="26"/>
        <v>0</v>
      </c>
      <c r="BM12" s="197">
        <f t="shared" si="33"/>
        <v>0</v>
      </c>
      <c r="BN12" s="197"/>
      <c r="BO12" s="197"/>
      <c r="BP12" s="197"/>
      <c r="BQ12" s="197"/>
      <c r="BR12" s="197">
        <f t="shared" si="27"/>
        <v>2100</v>
      </c>
      <c r="BS12" s="197"/>
      <c r="BT12" s="194">
        <f t="shared" si="10"/>
        <v>440</v>
      </c>
      <c r="BU12" s="194">
        <f>IF(AW13="","",IF(AW13="TOTAL","",IF($AR$16=$AR$17,0,IF(AND(AW13&gt;$BT$1,$AF$3=$AO$2,'Master Sheet'!$D$31&gt;0),'Master Sheet'!$D$31,IF(AND(AW13=$BT$1,$AF$3=$AO$2),IF($AR$9&lt;18001,135,IF($AR$9&lt;33501,220,IF($AR$9&lt;54001,330,440))),IF(AND(AW13&gt;$BT$1,$AF$3=$AO$2),IF($AR$9&lt;18001,265,IF($AR$9&lt;33501,440,IF($AR$9&lt;54001,658,875))),""))))))</f>
        <v>658</v>
      </c>
      <c r="BV12" s="197"/>
      <c r="BW12" s="197"/>
      <c r="BX12" s="197"/>
      <c r="BY12" s="197"/>
      <c r="BZ12" s="176"/>
      <c r="CA12" s="177"/>
      <c r="CB12" s="154"/>
    </row>
    <row r="13" spans="1:80" s="28" customFormat="1" ht="21" customHeight="1">
      <c r="A13" s="115" t="str">
        <f t="shared" si="28"/>
        <v/>
      </c>
      <c r="B13" s="64" t="str">
        <f t="shared" si="0"/>
        <v/>
      </c>
      <c r="C13" s="65" t="str">
        <f t="shared" si="29"/>
        <v>TOTAL</v>
      </c>
      <c r="D13" s="66">
        <f>IFERROR(IF($C12="TOTAL","अक्षरें राशि :-",IF($C13="TOTAL",SUM($D$8:D12),IF(AX14="","",AX14))),"")</f>
        <v>146064</v>
      </c>
      <c r="E13" s="66">
        <f>IFERROR(IF($C13="TOTAL",SUM($E$8:E12),IF(AY14="","",AY14)),"")</f>
        <v>73032</v>
      </c>
      <c r="F13" s="66">
        <f>IFERROR(IF($C13="TOTAL",SUM($F$8:F12),IF(OR(C13=$AP$16,C13=$AP$17,C13=$AP$18,C13=$AP$19,C13=$AP$20,C13=$AP$21,C13=$AP$22,C13=$AP$23,C13=$AP$24),0,IF(AZ14="","",AZ14))),"")</f>
        <v>13146</v>
      </c>
      <c r="G13" s="66">
        <f t="shared" si="30"/>
        <v>232242</v>
      </c>
      <c r="H13" s="66">
        <f>IFERROR(IF($C13="TOTAL",SUM($H$8:H12),IF(BB14="","",BB14)),"")</f>
        <v>141743</v>
      </c>
      <c r="I13" s="66">
        <f>IFERROR(IF($C13="TOTAL",SUM($I$8:I12),IF(BC14="","",BC14)),"")</f>
        <v>70872</v>
      </c>
      <c r="J13" s="66">
        <f>IFERROR(IF($C13="TOTAL",SUM($J$8:J12),IF(OR(C13=$AP$16,C13=$AP$17,C13=$AP$18,C13=$AP$19,C13=$AP$20,C13=$AP$21,C13=$AP$22,C13=$AP$23,C13=$AP$24),0,IF(BD14="","",BD14))),"")</f>
        <v>12757</v>
      </c>
      <c r="K13" s="66">
        <f t="shared" si="12"/>
        <v>225372</v>
      </c>
      <c r="L13" s="66">
        <f>IFERROR(IF(C13="","",IF(D13="","",IF(H13="","",IF($C13="TOTAL",SUM($L$8:L12),SUM(D13-H13))))),"")</f>
        <v>4321</v>
      </c>
      <c r="M13" s="66">
        <f>IFERROR(IF(C13="","",IF(E13="","",IF(I13="","",IF($C13="TOTAL",SUM($M$8:M12),SUM(E13-I13))))),"")</f>
        <v>2160</v>
      </c>
      <c r="N13" s="66">
        <f>IFERROR(IF(C13="","",IF(F13="","",IF(J13="","",IF($C13="TOTAL",SUM($N$8:N12),SUM(F13-J13))))),"")</f>
        <v>389</v>
      </c>
      <c r="O13" s="66">
        <f t="shared" si="13"/>
        <v>6870</v>
      </c>
      <c r="P13" s="66">
        <f>IFERROR(IF(C13="","",IF($C13="TOTAL",SUM($P$8:P12),IF(AND(C13&gt;$AO$1,$AF$3=$AO$2),BR14,IF($AR$18=$AR$20,SUM(BE14+BM14),ROUND((D13+E13)*10%,0))))),"")</f>
        <v>10500</v>
      </c>
      <c r="Q13" s="66">
        <f>IFERROR(IF(C13="","",IF(H13="","",IF(I13="","",IF($C13="TOTAL",SUM($Q$8:Q12),IF(AND(C13&gt;$AO$1,$AF$3=$AO$2),BR14,IF($AR$18=$AR$20,$AR$21,ROUND((H13+I13)*10%,0))))))),"")</f>
        <v>10500</v>
      </c>
      <c r="R13" s="66">
        <f t="shared" si="14"/>
        <v>0</v>
      </c>
      <c r="S13" s="67">
        <f>IFERROR(IF(C13="","",IF($AR$16=$AR$17,0,IF($C13="TOTAL",SUM($S$8:S12),IF($AR$19=$AR$31,0,IF(AND($AR$32=$AR$20,C13=$AR$33),$AR$34,S12))))),"")</f>
        <v>0</v>
      </c>
      <c r="T13" s="67">
        <f>IFERROR(IF(C13="","",IF($AR$16=$AR$17,0,IF($C13="TOTAL",SUM($T$8:T12),IF($AR$19=$AR$20,$AR$24,0)))),"")</f>
        <v>0</v>
      </c>
      <c r="U13" s="66">
        <f t="shared" si="15"/>
        <v>0</v>
      </c>
      <c r="V13" s="66">
        <f>IF(C13="","",IF($C13="TOTAL",SUM($V$8:V12),IF(AND($AR$2=$AR$20,C13=$AR$1),ROUND(D13/31*$AS$2,0),IF(C13=$AP$6,ROUND((G13)*1/30,0),IF(C13=$AQ$6,ROUND((G13)*1/31,0),"")))))</f>
        <v>0</v>
      </c>
      <c r="W13" s="66">
        <f>IF(C13="","",IF($C13="TOTAL",SUM($W$8:W12),IF(AND($AR$2=$AR$20,C13=$AR$1),ROUND(H13/31*$AS$2,0),IF(C13=$AP$6,ROUND((K13)*1/30,0),IF(C13=$AQ$6,ROUND((K13)*1/31,0),"")))))</f>
        <v>0</v>
      </c>
      <c r="X13" s="66">
        <f t="shared" si="16"/>
        <v>0</v>
      </c>
      <c r="Y13" s="66">
        <f>IFERROR(IF(C13="","",IF($AR$16=$AR$17,0,IF($AF$3=$AO$4,"",IF($C13="TOTAL",SUM($Y$8:Y12),BU13)))),"")</f>
        <v>3290</v>
      </c>
      <c r="Z13" s="66">
        <f>IFERROR(IF(C13="","",IF($AR$16=$AR$17,0,IF($AF$3=$AO$4,"",IF($C13="TOTAL",SUM($Z$8:Z12),BT13)))),"")</f>
        <v>2200</v>
      </c>
      <c r="AA13" s="66">
        <f t="shared" si="7"/>
        <v>1090</v>
      </c>
      <c r="AB13" s="66">
        <f>IFERROR(IF(C13="","",IF($C13="TOTAL",SUM($AB$8:AB12),BK14)),"")</f>
        <v>0</v>
      </c>
      <c r="AC13" s="66">
        <f>IFERROR(IF(C13="","",IF($C13="TOTAL",SUM($AC$8:AC12),ROUND(O13*$AR$7%,0))),"")</f>
        <v>0</v>
      </c>
      <c r="AD13" s="66">
        <f t="shared" si="8"/>
        <v>1090</v>
      </c>
      <c r="AE13" s="68">
        <f>IFERROR(IF(C13="","",IF($C13="TOTAL",SUM($AE$8:AE12),SUM(O13-AD13))),"")</f>
        <v>5780</v>
      </c>
      <c r="AF13" s="69"/>
      <c r="AG13" s="69"/>
      <c r="AI13" s="6"/>
      <c r="AJ13" s="6"/>
      <c r="AK13" s="153"/>
      <c r="AL13" s="153"/>
      <c r="AM13" s="153"/>
      <c r="AN13" s="196">
        <f t="shared" si="17"/>
        <v>50</v>
      </c>
      <c r="AO13" s="196">
        <f t="shared" si="18"/>
        <v>50</v>
      </c>
      <c r="AP13" s="197"/>
      <c r="AQ13" s="198">
        <v>42856</v>
      </c>
      <c r="AR13" s="195" t="str">
        <f>'Master Sheet'!D11</f>
        <v>Regular Pay</v>
      </c>
      <c r="AS13" s="198">
        <f t="shared" si="19"/>
        <v>45444</v>
      </c>
      <c r="AT13" s="198" t="str">
        <f t="shared" si="31"/>
        <v/>
      </c>
      <c r="AU13" s="198">
        <f t="shared" si="20"/>
        <v>45444</v>
      </c>
      <c r="AV13" s="198">
        <f t="shared" si="21"/>
        <v>45444</v>
      </c>
      <c r="AW13" s="198">
        <f t="shared" ref="AW13:AW72" si="40">IFERROR(IF(AV13="","",IF(DATE(YEAR(AV13),MONTH(AV13),DAY(AV13))=DATE(YEAR($AS$6),MONTH($AS$6)+1,DAY($AS$6)),"TOTAL",IF(AV13&gt;$AS$6,"",AV13))),"")</f>
        <v>45444</v>
      </c>
      <c r="AX13" s="197">
        <f t="shared" si="34"/>
        <v>33800</v>
      </c>
      <c r="AY13" s="197">
        <f>IF(AW13="","",IF(AW13="TOTAL","",ROUND(AX13*AN13%,0)))</f>
        <v>16900</v>
      </c>
      <c r="AZ13" s="197">
        <f t="shared" si="35"/>
        <v>3042</v>
      </c>
      <c r="BA13" s="197"/>
      <c r="BB13" s="197">
        <f t="shared" si="36"/>
        <v>32800</v>
      </c>
      <c r="BC13" s="197">
        <f t="shared" si="23"/>
        <v>16400</v>
      </c>
      <c r="BD13" s="197">
        <f t="shared" si="37"/>
        <v>2952</v>
      </c>
      <c r="BE13" s="197">
        <f t="shared" si="32"/>
        <v>3675</v>
      </c>
      <c r="BF13" s="197"/>
      <c r="BG13" s="197"/>
      <c r="BH13" s="197">
        <f t="shared" ref="BH13:BH76" si="41">IF(AW13="","",IF(AW13="TOTAL","",IF(BB13="","",SUM(O12)-SUM((BI13-$AR$21)+SUM(U12,X12,AC12)))))</f>
        <v>1590</v>
      </c>
      <c r="BI13" s="197">
        <f t="shared" ref="BI13:BI76" si="42">IF(AW12="","",IF(AW12="TOTAL","",IF(AND($AR$20=$AR$36,C13=$AR$37),$AR$38,BI12)))</f>
        <v>3675</v>
      </c>
      <c r="BJ13" s="197" t="str">
        <f t="shared" si="24"/>
        <v/>
      </c>
      <c r="BK13" s="197" t="str">
        <f t="shared" si="25"/>
        <v/>
      </c>
      <c r="BL13" s="197">
        <f t="shared" ref="BL13:BL76" si="43">IFERROR(IF(AND($AR$16=$AR$17,BJ13="YES"),ROUND(ROUND(D12*3%,0)*10%,0),IF(AND($AR$16=$AR$15,BJ13="YES",$AP$7="NO"),ROUND(ROUND((L12+H12)*3%,0)*10%,0),IF(AND($AR$16=$AR$15,BJ13="YES",$AP$7="YES"),ROUND(ROUND((L12+M12)*3%,0)*10%,0),0))),"")</f>
        <v>0</v>
      </c>
      <c r="BM13" s="197">
        <f t="shared" ref="BM13:BM76" si="44">IF(AND($AR$16=$AR$17,BJ13="YES"),ROUND(D12*3%,0),IF(AND($AR$16=$AR$15,BJ13="YES",$AP$7="NO"),ROUND((L12+H12)*3%,0),IF(AND($AR$16=$AR$15,BJ13="YES",$AP$7="YES"),ROUND((L12+M12)*3%,0),0)))</f>
        <v>0</v>
      </c>
      <c r="BN13" s="197"/>
      <c r="BO13" s="197"/>
      <c r="BP13" s="197"/>
      <c r="BQ13" s="197"/>
      <c r="BR13" s="197">
        <f t="shared" si="27"/>
        <v>2100</v>
      </c>
      <c r="BS13" s="197"/>
      <c r="BT13" s="194" t="str">
        <f t="shared" si="10"/>
        <v/>
      </c>
      <c r="BU13" s="194" t="str">
        <f>IF(AW14="","",IF(AW14="TOTAL","",IF($AR$16=$AR$17,0,IF(AND(AW14&gt;$BT$1,$AF$3=$AO$2,'Master Sheet'!$D$31&gt;0),'Master Sheet'!$D$31,IF(AND(AW14=$BT$1,$AF$3=$AO$2),IF($AR$9&lt;18001,135,IF($AR$9&lt;33501,220,IF($AR$9&lt;54001,330,440))),IF(AND(AW14&gt;$BT$1,$AF$3=$AO$2),IF($AR$9&lt;18001,265,IF($AR$9&lt;33501,440,IF($AR$9&lt;54001,658,875))),""))))))</f>
        <v/>
      </c>
      <c r="BV13" s="197"/>
      <c r="BW13" s="197"/>
      <c r="BX13" s="197"/>
      <c r="BY13" s="197"/>
      <c r="BZ13" s="176"/>
      <c r="CA13" s="177"/>
      <c r="CB13" s="154"/>
    </row>
    <row r="14" spans="1:80" s="28" customFormat="1" ht="21" customHeight="1">
      <c r="A14" s="115" t="str">
        <f t="shared" si="28"/>
        <v/>
      </c>
      <c r="B14" s="64" t="str">
        <f t="shared" si="0"/>
        <v/>
      </c>
      <c r="C14" s="65" t="str">
        <f t="shared" si="29"/>
        <v/>
      </c>
      <c r="D14" s="66" t="str">
        <f>IFERROR(IF($C13="TOTAL","अक्षरें राशि :-",IF($C14="TOTAL",SUM($D$8:D13),IF(AX15="","",AX15))),"")</f>
        <v>अक्षरें राशि :-</v>
      </c>
      <c r="E14" s="66" t="str">
        <f>IFERROR(IF($C14="TOTAL",SUM($E$8:E13),IF(AY15="","",AY15)),"")</f>
        <v/>
      </c>
      <c r="F14" s="66" t="str">
        <f>IFERROR(IF($C14="TOTAL",SUM($F$8:F13),IF(OR(C14=$AP$16,C14=$AP$17,C14=$AP$18,C14=$AP$19,C14=$AP$20,C14=$AP$21,C14=$AP$22,C14=$AP$23,C14=$AP$24),0,IF(AZ15="","",AZ15))),"")</f>
        <v/>
      </c>
      <c r="G14" s="66" t="str">
        <f t="shared" si="30"/>
        <v/>
      </c>
      <c r="H14" s="66" t="str">
        <f>IFERROR(IF($C14="TOTAL",SUM($H$8:H13),IF(BB15="","",BB15)),"")</f>
        <v/>
      </c>
      <c r="I14" s="66" t="str">
        <f>IFERROR(IF($C14="TOTAL",SUM($I$8:I13),IF(BC15="","",BC15)),"")</f>
        <v/>
      </c>
      <c r="J14" s="66" t="str">
        <f>IFERROR(IF($C14="TOTAL",SUM($J$8:J13),IF(OR(C14=$AP$16,C14=$AP$17,C14=$AP$18,C14=$AP$19,C14=$AP$20,C14=$AP$21,C14=$AP$22,C14=$AP$23,C14=$AP$24),0,IF(BD15="","",BD15))),"")</f>
        <v/>
      </c>
      <c r="K14" s="66" t="str">
        <f t="shared" si="12"/>
        <v/>
      </c>
      <c r="L14" s="66" t="str">
        <f>IFERROR(IF(C14="","",IF(D14="","",IF(H14="","",IF($C14="TOTAL",SUM($L$8:L13),SUM(D14-H14))))),"")</f>
        <v/>
      </c>
      <c r="M14" s="66" t="str">
        <f>IFERROR(IF(C14="","",IF(E14="","",IF(I14="","",IF($C14="TOTAL",SUM($M$8:M13),SUM(E14-I14))))),"")</f>
        <v/>
      </c>
      <c r="N14" s="66" t="str">
        <f>IFERROR(IF(C14="","",IF(F14="","",IF(J14="","",IF($C14="TOTAL",SUM($N$8:N13),SUM(F14-J14))))),"")</f>
        <v/>
      </c>
      <c r="O14" s="66" t="str">
        <f t="shared" si="13"/>
        <v/>
      </c>
      <c r="P14" s="66" t="str">
        <f>IFERROR(IF(C14="","",IF($C14="TOTAL",SUM($P$8:P13),IF(AND(C14&gt;$AO$1,$AF$3=$AO$2),BR15,IF($AR$18=$AR$20,SUM(BE15+BM15),ROUND((D14+E14)*10%,0))))),"")</f>
        <v/>
      </c>
      <c r="Q14" s="66" t="str">
        <f>IFERROR(IF(C14="","",IF(H14="","",IF(I14="","",IF($C14="TOTAL",SUM($Q$8:Q13),IF(AND(C14&gt;$AO$1,$AF$3=$AO$2),BR15,IF($AR$18=$AR$20,$AR$21,ROUND((H14+I14)*10%,0))))))),"")</f>
        <v/>
      </c>
      <c r="R14" s="66" t="str">
        <f t="shared" si="14"/>
        <v/>
      </c>
      <c r="S14" s="67" t="str">
        <f>IFERROR(IF(C14="","",IF($AR$16=$AR$17,0,IF($C14="TOTAL",SUM($S$8:S13),IF($AR$19=$AR$31,0,IF(AND($AR$32=$AR$20,C14=$AR$33),$AR$34,S13))))),"")</f>
        <v/>
      </c>
      <c r="T14" s="67" t="str">
        <f>IFERROR(IF(C14="","",IF($AR$16=$AR$17,0,IF($C14="TOTAL",SUM($T$8:T13),IF($AR$19=$AR$20,$AR$24,0)))),"")</f>
        <v/>
      </c>
      <c r="U14" s="66" t="str">
        <f t="shared" si="15"/>
        <v/>
      </c>
      <c r="V14" s="66" t="str">
        <f>IF(C14="","",IF($C14="TOTAL",SUM($V$8:V13),IF(AND($AR$2=$AR$20,C14=$AR$1),ROUND(D14/31*$AS$2,0),IF(C14=$AP$6,ROUND((G14)*1/30,0),IF(C14=$AQ$6,ROUND((G14)*1/31,0),"")))))</f>
        <v/>
      </c>
      <c r="W14" s="66" t="str">
        <f>IF(C14="","",IF($C14="TOTAL",SUM($W$8:W13),IF(AND($AR$2=$AR$20,C14=$AR$1),ROUND(H14/31*$AS$2,0),IF(C14=$AP$6,ROUND((K14)*1/30,0),IF(C14=$AQ$6,ROUND((K14)*1/31,0),"")))))</f>
        <v/>
      </c>
      <c r="X14" s="66" t="str">
        <f t="shared" si="16"/>
        <v/>
      </c>
      <c r="Y14" s="66" t="str">
        <f>IFERROR(IF(C14="","",IF($AR$16=$AR$17,0,IF($AF$3=$AO$4,"",IF($C14="TOTAL",SUM($Y$8:Y13),BU14)))),"")</f>
        <v/>
      </c>
      <c r="Z14" s="66" t="str">
        <f>IFERROR(IF(C14="","",IF($AR$16=$AR$17,0,IF($AF$3=$AO$4,"",IF($C14="TOTAL",SUM($Z$8:Z13),BT14)))),"")</f>
        <v/>
      </c>
      <c r="AA14" s="66" t="str">
        <f t="shared" si="7"/>
        <v/>
      </c>
      <c r="AB14" s="66" t="str">
        <f>IFERROR(IF(C14="","",IF($C14="TOTAL",SUM($AB$8:AB13),BK15)),"")</f>
        <v/>
      </c>
      <c r="AC14" s="66" t="str">
        <f>IFERROR(IF(C14="","",IF($C14="TOTAL",SUM($AC$8:AC13),ROUND(O14*$AR$7%,0))),"")</f>
        <v/>
      </c>
      <c r="AD14" s="66" t="str">
        <f t="shared" si="8"/>
        <v/>
      </c>
      <c r="AE14" s="68" t="str">
        <f>IFERROR(IF(C14="","",IF($C14="TOTAL",SUM($AE$8:AE13),SUM(O14-AD14))),"")</f>
        <v/>
      </c>
      <c r="AF14" s="69"/>
      <c r="AG14" s="69"/>
      <c r="AI14" s="6"/>
      <c r="AJ14" s="6"/>
      <c r="AK14" s="153"/>
      <c r="AL14" s="153"/>
      <c r="AM14" s="153"/>
      <c r="AN14" s="196">
        <f t="shared" si="17"/>
        <v>50</v>
      </c>
      <c r="AO14" s="196">
        <f t="shared" si="18"/>
        <v>50</v>
      </c>
      <c r="AP14" s="197"/>
      <c r="AQ14" s="198">
        <v>42887</v>
      </c>
      <c r="AR14" s="197">
        <f>'Master Sheet'!M11</f>
        <v>32800</v>
      </c>
      <c r="AS14" s="198">
        <f t="shared" si="19"/>
        <v>45474</v>
      </c>
      <c r="AT14" s="198" t="str">
        <f t="shared" si="31"/>
        <v/>
      </c>
      <c r="AU14" s="198">
        <f t="shared" si="20"/>
        <v>45474</v>
      </c>
      <c r="AV14" s="198">
        <f t="shared" si="21"/>
        <v>45474</v>
      </c>
      <c r="AW14" s="198" t="str">
        <f t="shared" si="40"/>
        <v>TOTAL</v>
      </c>
      <c r="AX14" s="197">
        <f t="shared" si="34"/>
        <v>33800</v>
      </c>
      <c r="AY14" s="197" t="str">
        <f t="shared" ref="AY14:AY77" si="45">IF(AW14="","",IF(AW14="TOTAL","",ROUND(AX14*AN14%,0)))</f>
        <v/>
      </c>
      <c r="AZ14" s="197" t="str">
        <f t="shared" si="35"/>
        <v/>
      </c>
      <c r="BA14" s="197"/>
      <c r="BB14" s="197" t="str">
        <f t="shared" si="36"/>
        <v/>
      </c>
      <c r="BC14" s="197" t="str">
        <f t="shared" si="23"/>
        <v/>
      </c>
      <c r="BD14" s="197" t="str">
        <f t="shared" si="37"/>
        <v/>
      </c>
      <c r="BE14" s="197" t="str">
        <f t="shared" si="32"/>
        <v/>
      </c>
      <c r="BF14" s="197"/>
      <c r="BG14" s="197"/>
      <c r="BH14" s="197" t="str">
        <f t="shared" si="41"/>
        <v/>
      </c>
      <c r="BI14" s="197">
        <f t="shared" si="42"/>
        <v>3675</v>
      </c>
      <c r="BJ14" s="197" t="str">
        <f t="shared" si="24"/>
        <v/>
      </c>
      <c r="BK14" s="197" t="str">
        <f t="shared" si="25"/>
        <v/>
      </c>
      <c r="BL14" s="197">
        <f t="shared" si="43"/>
        <v>0</v>
      </c>
      <c r="BM14" s="197">
        <f t="shared" si="44"/>
        <v>0</v>
      </c>
      <c r="BN14" s="197"/>
      <c r="BO14" s="197"/>
      <c r="BP14" s="197"/>
      <c r="BQ14" s="197"/>
      <c r="BR14" s="197" t="str">
        <f t="shared" si="27"/>
        <v/>
      </c>
      <c r="BS14" s="197"/>
      <c r="BT14" s="194" t="str">
        <f t="shared" si="10"/>
        <v/>
      </c>
      <c r="BU14" s="194" t="str">
        <f>IF(AW15="","",IF(AW15="TOTAL","",IF($AR$16=$AR$17,0,IF(AND(AW15&gt;$BT$1,$AF$3=$AO$2,'Master Sheet'!$D$31&gt;0),'Master Sheet'!$D$31,IF(AND(AW15=$BT$1,$AF$3=$AO$2),IF($AR$9&lt;18001,135,IF($AR$9&lt;33501,220,IF($AR$9&lt;54001,330,440))),IF(AND(AW15&gt;$BT$1,$AF$3=$AO$2),IF($AR$9&lt;18001,265,IF($AR$9&lt;33501,440,IF($AR$9&lt;54001,658,875))),""))))))</f>
        <v/>
      </c>
      <c r="BV14" s="197"/>
      <c r="BW14" s="197"/>
      <c r="BX14" s="197"/>
      <c r="BY14" s="197"/>
      <c r="BZ14" s="176"/>
      <c r="CA14" s="177"/>
      <c r="CB14" s="154"/>
    </row>
    <row r="15" spans="1:80" s="28" customFormat="1" ht="21" customHeight="1">
      <c r="A15" s="115" t="str">
        <f t="shared" si="28"/>
        <v/>
      </c>
      <c r="B15" s="64" t="str">
        <f t="shared" si="0"/>
        <v/>
      </c>
      <c r="C15" s="65" t="str">
        <f t="shared" si="29"/>
        <v/>
      </c>
      <c r="D15" s="66" t="str">
        <f>IFERROR(IF($C14="TOTAL","अक्षरें राशि :-",IF($C15="TOTAL",SUM($D$8:D14),IF(AX16="","",AX16))),"")</f>
        <v/>
      </c>
      <c r="E15" s="66" t="str">
        <f>IFERROR(IF($C15="TOTAL",SUM($E$8:E14),IF(AY16="","",AY16)),"")</f>
        <v/>
      </c>
      <c r="F15" s="66" t="str">
        <f>IFERROR(IF($C15="TOTAL",SUM($F$8:F14),IF(OR(C15=$AP$16,C15=$AP$17,C15=$AP$18,C15=$AP$19,C15=$AP$20,C15=$AP$21,C15=$AP$22,C15=$AP$23,C15=$AP$24),0,IF(AZ16="","",AZ16))),"")</f>
        <v/>
      </c>
      <c r="G15" s="66" t="str">
        <f t="shared" si="30"/>
        <v/>
      </c>
      <c r="H15" s="66" t="str">
        <f>IFERROR(IF($C15="TOTAL",SUM($H$8:H14),IF(BB16="","",BB16)),"")</f>
        <v/>
      </c>
      <c r="I15" s="66" t="str">
        <f>IFERROR(IF($C15="TOTAL",SUM($I$8:I14),IF(BC16="","",BC16)),"")</f>
        <v/>
      </c>
      <c r="J15" s="66" t="str">
        <f>IFERROR(IF($C15="TOTAL",SUM($J$8:J14),IF(OR(C15=$AP$16,C15=$AP$17,C15=$AP$18,C15=$AP$19,C15=$AP$20,C15=$AP$21,C15=$AP$22,C15=$AP$23,C15=$AP$24),0,IF(BD16="","",BD16))),"")</f>
        <v/>
      </c>
      <c r="K15" s="66" t="str">
        <f t="shared" si="12"/>
        <v/>
      </c>
      <c r="L15" s="66" t="str">
        <f>IFERROR(IF(C15="","",IF(D15="","",IF(H15="","",IF($C15="TOTAL",SUM($L$8:L14),SUM(D15-H15))))),"")</f>
        <v/>
      </c>
      <c r="M15" s="66" t="str">
        <f>IFERROR(IF(C15="","",IF(E15="","",IF(I15="","",IF($C15="TOTAL",SUM($M$8:M14),SUM(E15-I15))))),"")</f>
        <v/>
      </c>
      <c r="N15" s="66" t="str">
        <f>IFERROR(IF(C15="","",IF(F15="","",IF(J15="","",IF($C15="TOTAL",SUM($N$8:N14),SUM(F15-J15))))),"")</f>
        <v/>
      </c>
      <c r="O15" s="66" t="str">
        <f t="shared" si="13"/>
        <v/>
      </c>
      <c r="P15" s="66" t="str">
        <f>IFERROR(IF(C15="","",IF($C15="TOTAL",SUM($P$8:P14),IF(AND(C15&gt;$AO$1,$AF$3=$AO$2),BR16,IF($AR$18=$AR$20,SUM(BE16+BM16),ROUND((D15+E15)*10%,0))))),"")</f>
        <v/>
      </c>
      <c r="Q15" s="66" t="str">
        <f>IFERROR(IF(C15="","",IF(H15="","",IF(I15="","",IF($C15="TOTAL",SUM($Q$8:Q14),IF(AND(C15&gt;$AO$1,$AF$3=$AO$2),BR16,IF($AR$18=$AR$20,$AR$21,ROUND((H15+I15)*10%,0))))))),"")</f>
        <v/>
      </c>
      <c r="R15" s="66" t="str">
        <f t="shared" si="14"/>
        <v/>
      </c>
      <c r="S15" s="67" t="str">
        <f>IFERROR(IF(C15="","",IF($AR$16=$AR$17,0,IF($C15="TOTAL",SUM($S$8:S14),IF($AR$19=$AR$31,0,IF(AND($AR$32=$AR$20,C15=$AR$33),$AR$34,S14))))),"")</f>
        <v/>
      </c>
      <c r="T15" s="67" t="str">
        <f>IFERROR(IF(C15="","",IF($AR$16=$AR$17,0,IF($C15="TOTAL",SUM($T$8:T14),IF($AR$19=$AR$20,$AR$24,0)))),"")</f>
        <v/>
      </c>
      <c r="U15" s="66" t="str">
        <f t="shared" si="15"/>
        <v/>
      </c>
      <c r="V15" s="66" t="str">
        <f>IF(C15="","",IF($C15="TOTAL",SUM($V$8:V14),IF(AND($AR$2=$AR$20,C15=$AR$1),ROUND(D15/31*$AS$2,0),IF(C15=$AP$6,ROUND((G15)*1/30,0),IF(C15=$AQ$6,ROUND((G15)*1/31,0),"")))))</f>
        <v/>
      </c>
      <c r="W15" s="66" t="str">
        <f>IF(C15="","",IF($C15="TOTAL",SUM($W$8:W14),IF(AND($AR$2=$AR$20,C15=$AR$1),ROUND(H15/31*$AS$2,0),IF(C15=$AP$6,ROUND((K15)*1/30,0),IF(C15=$AQ$6,ROUND((K15)*1/31,0),"")))))</f>
        <v/>
      </c>
      <c r="X15" s="66" t="str">
        <f t="shared" si="16"/>
        <v/>
      </c>
      <c r="Y15" s="66" t="str">
        <f>IFERROR(IF(C15="","",IF($AR$16=$AR$17,0,IF($AF$3=$AO$4,"",IF($C15="TOTAL",SUM($Y$8:Y14),BU15)))),"")</f>
        <v/>
      </c>
      <c r="Z15" s="66" t="str">
        <f>IFERROR(IF(C15="","",IF($AR$16=$AR$17,0,IF($AF$3=$AO$4,"",IF($C15="TOTAL",SUM($Z$8:Z14),BT15)))),"")</f>
        <v/>
      </c>
      <c r="AA15" s="66" t="str">
        <f t="shared" si="7"/>
        <v/>
      </c>
      <c r="AB15" s="66" t="str">
        <f>IFERROR(IF(C15="","",IF($C15="TOTAL",SUM($AB$8:AB14),BK16)),"")</f>
        <v/>
      </c>
      <c r="AC15" s="66" t="str">
        <f>IFERROR(IF(C15="","",IF($C15="TOTAL",SUM($AC$8:AC14),ROUND(O15*$AR$7%,0))),"")</f>
        <v/>
      </c>
      <c r="AD15" s="66" t="str">
        <f t="shared" si="8"/>
        <v/>
      </c>
      <c r="AE15" s="68" t="str">
        <f>IFERROR(IF(C15="","",IF($C15="TOTAL",SUM($AE$8:AE14),SUM(O15-AD15))),"")</f>
        <v/>
      </c>
      <c r="AF15" s="69"/>
      <c r="AG15" s="69"/>
      <c r="AI15" s="6"/>
      <c r="AJ15" s="6"/>
      <c r="AK15" s="153"/>
      <c r="AL15" s="153"/>
      <c r="AM15" s="153"/>
      <c r="AN15" s="196">
        <f t="shared" si="17"/>
        <v>50</v>
      </c>
      <c r="AO15" s="196">
        <f t="shared" si="18"/>
        <v>50</v>
      </c>
      <c r="AP15" s="197"/>
      <c r="AQ15" s="198">
        <v>42917</v>
      </c>
      <c r="AR15" s="195" t="s">
        <v>78</v>
      </c>
      <c r="AS15" s="198">
        <f t="shared" si="19"/>
        <v>45505</v>
      </c>
      <c r="AT15" s="198" t="str">
        <f t="shared" si="31"/>
        <v/>
      </c>
      <c r="AU15" s="198">
        <f t="shared" si="20"/>
        <v>45505</v>
      </c>
      <c r="AV15" s="198">
        <f t="shared" si="21"/>
        <v>45505</v>
      </c>
      <c r="AW15" s="198" t="str">
        <f t="shared" si="40"/>
        <v/>
      </c>
      <c r="AX15" s="197" t="str">
        <f t="shared" si="34"/>
        <v/>
      </c>
      <c r="AY15" s="197" t="str">
        <f t="shared" si="45"/>
        <v/>
      </c>
      <c r="AZ15" s="197" t="str">
        <f t="shared" si="35"/>
        <v/>
      </c>
      <c r="BA15" s="197"/>
      <c r="BB15" s="197" t="str">
        <f t="shared" si="36"/>
        <v/>
      </c>
      <c r="BC15" s="197" t="str">
        <f t="shared" si="23"/>
        <v/>
      </c>
      <c r="BD15" s="197" t="str">
        <f t="shared" si="37"/>
        <v/>
      </c>
      <c r="BE15" s="197" t="str">
        <f t="shared" si="32"/>
        <v/>
      </c>
      <c r="BF15" s="197"/>
      <c r="BG15" s="197"/>
      <c r="BH15" s="197" t="str">
        <f t="shared" si="41"/>
        <v/>
      </c>
      <c r="BI15" s="197" t="str">
        <f t="shared" si="42"/>
        <v/>
      </c>
      <c r="BJ15" s="197" t="str">
        <f t="shared" si="24"/>
        <v/>
      </c>
      <c r="BK15" s="197" t="str">
        <f t="shared" si="25"/>
        <v/>
      </c>
      <c r="BL15" s="197">
        <f t="shared" si="43"/>
        <v>0</v>
      </c>
      <c r="BM15" s="197">
        <f t="shared" si="44"/>
        <v>0</v>
      </c>
      <c r="BN15" s="197"/>
      <c r="BO15" s="197"/>
      <c r="BP15" s="197"/>
      <c r="BQ15" s="197"/>
      <c r="BR15" s="197" t="str">
        <f t="shared" si="27"/>
        <v/>
      </c>
      <c r="BS15" s="197"/>
      <c r="BT15" s="194" t="str">
        <f t="shared" si="10"/>
        <v/>
      </c>
      <c r="BU15" s="194" t="str">
        <f>IF(AW16="","",IF(AW16="TOTAL","",IF($AR$16=$AR$17,0,IF(AND(AW16&gt;$BT$1,$AF$3=$AO$2,'Master Sheet'!$D$31&gt;0),'Master Sheet'!$D$31,IF(AND(AW16=$BT$1,$AF$3=$AO$2),IF($AR$9&lt;18001,135,IF($AR$9&lt;33501,220,IF($AR$9&lt;54001,330,440))),IF(AND(AW16&gt;$BT$1,$AF$3=$AO$2),IF($AR$9&lt;18001,265,IF($AR$9&lt;33501,440,IF($AR$9&lt;54001,658,875))),""))))))</f>
        <v/>
      </c>
      <c r="BV15" s="197"/>
      <c r="BW15" s="197"/>
      <c r="BX15" s="197"/>
      <c r="BY15" s="197"/>
      <c r="BZ15" s="176"/>
      <c r="CA15" s="177"/>
      <c r="CB15" s="154"/>
    </row>
    <row r="16" spans="1:80" s="28" customFormat="1" ht="21" customHeight="1">
      <c r="A16" s="115" t="str">
        <f t="shared" si="28"/>
        <v/>
      </c>
      <c r="B16" s="64" t="str">
        <f t="shared" si="0"/>
        <v/>
      </c>
      <c r="C16" s="65" t="str">
        <f t="shared" si="29"/>
        <v/>
      </c>
      <c r="D16" s="66" t="str">
        <f>IFERROR(IF($C15="TOTAL","अक्षरें राशि :-",IF($C16="TOTAL",SUM($D$8:D15),IF(AX17="","",AX17))),"")</f>
        <v/>
      </c>
      <c r="E16" s="66" t="str">
        <f>IFERROR(IF($C16="TOTAL",SUM($E$8:E15),IF(AY17="","",AY17)),"")</f>
        <v/>
      </c>
      <c r="F16" s="66" t="str">
        <f>IFERROR(IF($C16="TOTAL",SUM($F$8:F15),IF(OR(C16=$AP$16,C16=$AP$17,C16=$AP$18,C16=$AP$19,C16=$AP$20,C16=$AP$21,C16=$AP$22,C16=$AP$23,C16=$AP$24),0,IF(AZ17="","",AZ17))),"")</f>
        <v/>
      </c>
      <c r="G16" s="66" t="str">
        <f t="shared" si="30"/>
        <v/>
      </c>
      <c r="H16" s="66" t="str">
        <f>IFERROR(IF($C16="TOTAL",SUM($H$8:H15),IF(BB17="","",BB17)),"")</f>
        <v/>
      </c>
      <c r="I16" s="66" t="str">
        <f>IFERROR(IF($C16="TOTAL",SUM($I$8:I15),IF(BC17="","",BC17)),"")</f>
        <v/>
      </c>
      <c r="J16" s="66" t="str">
        <f>IFERROR(IF($C16="TOTAL",SUM($J$8:J15),IF(OR(C16=$AP$16,C16=$AP$17,C16=$AP$18,C16=$AP$19,C16=$AP$20,C16=$AP$21,C16=$AP$22,C16=$AP$23,C16=$AP$24),0,IF(BD17="","",BD17))),"")</f>
        <v/>
      </c>
      <c r="K16" s="66" t="str">
        <f t="shared" si="12"/>
        <v/>
      </c>
      <c r="L16" s="66" t="str">
        <f>IFERROR(IF(C16="","",IF(D16="","",IF(H16="","",IF($C16="TOTAL",SUM($L$8:L15),SUM(D16-H16))))),"")</f>
        <v/>
      </c>
      <c r="M16" s="66" t="str">
        <f>IFERROR(IF(C16="","",IF(E16="","",IF(I16="","",IF($C16="TOTAL",SUM($M$8:M15),SUM(E16-I16))))),"")</f>
        <v/>
      </c>
      <c r="N16" s="66" t="str">
        <f>IFERROR(IF(C16="","",IF(F16="","",IF(J16="","",IF($C16="TOTAL",SUM($N$8:N15),SUM(F16-J16))))),"")</f>
        <v/>
      </c>
      <c r="O16" s="66" t="str">
        <f t="shared" si="13"/>
        <v/>
      </c>
      <c r="P16" s="66" t="str">
        <f>IFERROR(IF(C16="","",IF($C16="TOTAL",SUM($P$8:P15),IF(AND(C16&gt;$AO$1,$AF$3=$AO$2),BR17,IF($AR$18=$AR$20,SUM(BE17+BM17),ROUND((D16+E16)*10%,0))))),"")</f>
        <v/>
      </c>
      <c r="Q16" s="66" t="str">
        <f>IFERROR(IF(C16="","",IF(H16="","",IF(I16="","",IF($C16="TOTAL",SUM($Q$8:Q15),IF(AND(C16&gt;$AO$1,$AF$3=$AO$2),BR17,IF($AR$18=$AR$20,$AR$21,ROUND((H16+I16)*10%,0))))))),"")</f>
        <v/>
      </c>
      <c r="R16" s="66" t="str">
        <f t="shared" si="14"/>
        <v/>
      </c>
      <c r="S16" s="67" t="str">
        <f>IFERROR(IF(C16="","",IF($AR$16=$AR$17,0,IF($C16="TOTAL",SUM($S$8:S15),IF($AR$19=$AR$31,0,IF(AND($AR$32=$AR$20,C16=$AR$33),$AR$34,S15))))),"")</f>
        <v/>
      </c>
      <c r="T16" s="67" t="str">
        <f>IFERROR(IF(C16="","",IF($AR$16=$AR$17,0,IF($C16="TOTAL",SUM($T$8:T15),IF($AR$19=$AR$20,$AR$24,0)))),"")</f>
        <v/>
      </c>
      <c r="U16" s="66" t="str">
        <f t="shared" si="15"/>
        <v/>
      </c>
      <c r="V16" s="66" t="str">
        <f>IF(C16="","",IF($C16="TOTAL",SUM($V$8:V15),IF(AND($AR$2=$AR$20,C16=$AR$1),ROUND(D16/31*$AS$2,0),IF(C16=$AP$6,ROUND((G16)*1/30,0),IF(C16=$AQ$6,ROUND((G16)*1/31,0),"")))))</f>
        <v/>
      </c>
      <c r="W16" s="66" t="str">
        <f>IF(C16="","",IF($C16="TOTAL",SUM($W$8:W15),IF(AND($AR$2=$AR$20,C16=$AR$1),ROUND(H16/31*$AS$2,0),IF(C16=$AP$6,ROUND((K16)*1/30,0),IF(C16=$AQ$6,ROUND((K16)*1/31,0),"")))))</f>
        <v/>
      </c>
      <c r="X16" s="66" t="str">
        <f t="shared" si="16"/>
        <v/>
      </c>
      <c r="Y16" s="66" t="str">
        <f>IFERROR(IF(C16="","",IF($AR$16=$AR$17,0,IF($AF$3=$AO$4,"",IF($C16="TOTAL",SUM($Y$8:Y15),BU16)))),"")</f>
        <v/>
      </c>
      <c r="Z16" s="66" t="str">
        <f>IFERROR(IF(C16="","",IF($AR$16=$AR$17,0,IF($AF$3=$AO$4,"",IF($C16="TOTAL",SUM($Z$8:Z15),BT16)))),"")</f>
        <v/>
      </c>
      <c r="AA16" s="66" t="str">
        <f t="shared" si="7"/>
        <v/>
      </c>
      <c r="AB16" s="66" t="str">
        <f>IFERROR(IF(C16="","",IF($C16="TOTAL",SUM($AB$8:AB15),BK17)),"")</f>
        <v/>
      </c>
      <c r="AC16" s="66" t="str">
        <f>IFERROR(IF(C16="","",IF($C16="TOTAL",SUM($AC$8:AC15),ROUND(O16*$AR$7%,0))),"")</f>
        <v/>
      </c>
      <c r="AD16" s="66" t="str">
        <f t="shared" si="8"/>
        <v/>
      </c>
      <c r="AE16" s="68" t="str">
        <f>IFERROR(IF(C16="","",IF($C16="TOTAL",SUM($AE$8:AE15),SUM(O16-AD16))),"")</f>
        <v/>
      </c>
      <c r="AF16" s="69"/>
      <c r="AG16" s="69"/>
      <c r="AI16" s="6"/>
      <c r="AJ16" s="6"/>
      <c r="AK16" s="153"/>
      <c r="AL16" s="153"/>
      <c r="AM16" s="153"/>
      <c r="AN16" s="196">
        <f t="shared" si="17"/>
        <v>50</v>
      </c>
      <c r="AO16" s="196">
        <f t="shared" si="18"/>
        <v>50</v>
      </c>
      <c r="AP16" s="198">
        <v>42736</v>
      </c>
      <c r="AQ16" s="198">
        <v>42948</v>
      </c>
      <c r="AR16" s="197" t="str">
        <f>'Master Sheet'!D11</f>
        <v>Regular Pay</v>
      </c>
      <c r="AS16" s="198">
        <f t="shared" si="19"/>
        <v>45536</v>
      </c>
      <c r="AT16" s="198" t="str">
        <f>IF(AND(AS16=""),"",IF(AND(AS16=$AQ$9),$AQ$9,IF(AND(AS16=$AQ$10),$AQ$10,IF(AND(AS16=$AQ$11),$AQ$11,IF(AND(AS16=$AQ$12),$AQ$12,IF(AND(AS16=$AQ$13),$AQ$13,IF(AND(AS16=$AQ$14),$AQ$14,IF(AND(AS16=$AQ$15),$AQ$15,IF(AND(AS16=$AQ$16),$AQ$16,IF(AND(AS16=$AQ$17),$AQ$17,IF(AND(AS16=$AQ$18),$AQ$18,IF(AND(AS16=$AQ$19),$AQ$19,IF(AND(AS16=$AQ$20),$AQ$20,IF(AND(AS16=$AQ$21),$AQ$21,IF(AND(AS16=$AQ$22),$AQ$22,IF(AND(AS16=$AQ$23),$AQ$23,IF(AND(AS16=$AQ$24),$AQ$24,IF(AND(AS16=$AQ$25),$AQ$25,IF(AND(AS16=$AQ$26),$AQ$26,IF(AND(AS16=$AQ$27),$AQ$27,IF(AND(AS16=$AQ$28),$AQ$28,IF(AND(AS16=$AQ$29),$AQ$29,IF(AND(AS16=$AQ$30),$AQ$30,IF(AND(AS16=$AQ$31),$AQ$31,IF(AND(AS16=$AQ$32),$AQ$32,IF(AND(AS16=$AQ$33),$AQ$33,IF(AND(AS16=$AQ$34),$AQ$34,IF(AND(AS16=$AQ$35),$AQ$35,IF(AND(AS16=$AQ$36),$AQ$36,IF(AND(AS16=$AQ$37),$AQ$37,IF(AND(AS16=$AQ$38),$AQ$38,IF(AND(AS16=$AQ$39),$AQ$39,IF(AND(AS16=$AQ$40),$AQ$40,IF(AND(AS16=$AQ$41),$AQ$41,IF(AND(AS16=$AQ$42),$AQ$42,IF(AND(AS16=$AQ$43),$AQ$43,IF(AND(AS16=$AQ$44),$AQ$44,IF(AND(AS16=$AQ$45),$AQ$45,IF(AND(AS16=$AQ$46),$AQ$46,IF(AND(AS16=$AQ$47),$AQ$47,IF(AND(AS16=$AQ$48),$AQ$48,IF(AND(AS16=$AQ$49),$AQ$49,IF(AND(AS16=$AQ$50),$AQ$50,IF(AND(AS16=$AQ$51),$AQ$51,IF(AND(AS16=$AQ$52),$AQ$52,IF(AND(AS16=$AQ$53),$AQ$53,IF(AND(AS16=$AQ$54),$AQ$54,IF(AND(AS16=$AQ$55),$AQ$55,IF(AND(AS16=$AQ$56),$AQ$56,IF(AND(AS16=$AQ$57),$AQ$57,IF(AND(AS16=$AQ$58),$AQ$58,IF(AND(AS16=$AQ$59),$AQ$59,IF(AND(AS16=$AQ$60),$AQ$60,IF(AND(AS16=$AQ$61),$AQ$61,IF(AND(AS16=$AQ$62),$AQ$62,IF(AND(AS16=$AQ$63),$AQ$63,IF(AND(AS16=$AQ$64),$AQ$64,IF(AND(AS16=$AQ$65),$AQ$65,IF(AND(AS16=$AQ$66),$AQ$66,IF(AND(AS16=$AQ$67),$AQ$67,IF(AND(AS16=$AQ$68),$AQ$68,IF(AND(AS16=$AQ$69),$AQ$69,IF(AND(AS16=$AQ$70),$AQ$70,IF(AND(AS16=$AQ$71),$AQ$71,""))))))))))))))))))))))))))))))))))))))))))))))))))))))))))))))))</f>
        <v/>
      </c>
      <c r="AU16" s="198">
        <f t="shared" si="20"/>
        <v>45536</v>
      </c>
      <c r="AV16" s="198">
        <f t="shared" si="21"/>
        <v>45536</v>
      </c>
      <c r="AW16" s="198" t="str">
        <f t="shared" si="40"/>
        <v/>
      </c>
      <c r="AX16" s="197" t="str">
        <f t="shared" si="34"/>
        <v/>
      </c>
      <c r="AY16" s="197" t="str">
        <f t="shared" si="45"/>
        <v/>
      </c>
      <c r="AZ16" s="197" t="str">
        <f t="shared" si="35"/>
        <v/>
      </c>
      <c r="BA16" s="197"/>
      <c r="BB16" s="197" t="str">
        <f t="shared" si="36"/>
        <v/>
      </c>
      <c r="BC16" s="197" t="str">
        <f t="shared" si="23"/>
        <v/>
      </c>
      <c r="BD16" s="197" t="str">
        <f t="shared" si="37"/>
        <v/>
      </c>
      <c r="BE16" s="197" t="str">
        <f t="shared" si="32"/>
        <v/>
      </c>
      <c r="BF16" s="197"/>
      <c r="BG16" s="197"/>
      <c r="BH16" s="197" t="str">
        <f t="shared" si="41"/>
        <v/>
      </c>
      <c r="BI16" s="197" t="str">
        <f t="shared" si="42"/>
        <v/>
      </c>
      <c r="BJ16" s="197" t="str">
        <f t="shared" si="24"/>
        <v/>
      </c>
      <c r="BK16" s="197" t="str">
        <f t="shared" si="25"/>
        <v/>
      </c>
      <c r="BL16" s="197">
        <f t="shared" si="43"/>
        <v>0</v>
      </c>
      <c r="BM16" s="197">
        <f t="shared" si="44"/>
        <v>0</v>
      </c>
      <c r="BN16" s="197"/>
      <c r="BO16" s="197"/>
      <c r="BP16" s="197"/>
      <c r="BQ16" s="197"/>
      <c r="BR16" s="197" t="str">
        <f t="shared" si="27"/>
        <v/>
      </c>
      <c r="BS16" s="197"/>
      <c r="BT16" s="194" t="str">
        <f t="shared" si="10"/>
        <v/>
      </c>
      <c r="BU16" s="194" t="str">
        <f>IF(AW17="","",IF(AW17="TOTAL","",IF($AR$16=$AR$17,0,IF(AND(AW17&gt;$BT$1,$AF$3=$AO$2,'Master Sheet'!$D$31&gt;0),'Master Sheet'!$D$31,IF(AND(AW17=$BT$1,$AF$3=$AO$2),IF($AR$9&lt;18001,135,IF($AR$9&lt;33501,220,IF($AR$9&lt;54001,330,440))),IF(AND(AW17&gt;$BT$1,$AF$3=$AO$2),IF($AR$9&lt;18001,265,IF($AR$9&lt;33501,440,IF($AR$9&lt;54001,658,875))),""))))))</f>
        <v/>
      </c>
      <c r="BV16" s="197"/>
      <c r="BW16" s="197"/>
      <c r="BX16" s="197"/>
      <c r="BY16" s="197"/>
      <c r="BZ16" s="176"/>
      <c r="CA16" s="177"/>
      <c r="CB16" s="154"/>
    </row>
    <row r="17" spans="1:80" s="28" customFormat="1" ht="21" customHeight="1">
      <c r="A17" s="115" t="str">
        <f t="shared" si="28"/>
        <v/>
      </c>
      <c r="B17" s="64" t="str">
        <f t="shared" si="0"/>
        <v/>
      </c>
      <c r="C17" s="65" t="str">
        <f t="shared" si="29"/>
        <v/>
      </c>
      <c r="D17" s="66" t="str">
        <f>IFERROR(IF($C16="TOTAL","अक्षरें राशि :-",IF($C17="TOTAL",SUM($D$8:D16),IF(AX18="","",AX18))),"")</f>
        <v/>
      </c>
      <c r="E17" s="66" t="str">
        <f>IFERROR(IF($C17="TOTAL",SUM($E$8:E16),IF(AY18="","",AY18)),"")</f>
        <v/>
      </c>
      <c r="F17" s="66" t="str">
        <f>IFERROR(IF($C17="TOTAL",SUM($F$8:F16),IF(OR(C17=$AP$16,C17=$AP$17,C17=$AP$18,C17=$AP$19,C17=$AP$20,C17=$AP$21,C17=$AP$22,C17=$AP$23,C17=$AP$24),0,IF(AZ18="","",AZ18))),"")</f>
        <v/>
      </c>
      <c r="G17" s="66" t="str">
        <f t="shared" si="30"/>
        <v/>
      </c>
      <c r="H17" s="66" t="str">
        <f>IFERROR(IF($C17="TOTAL",SUM($H$8:H16),IF(BB18="","",BB18)),"")</f>
        <v/>
      </c>
      <c r="I17" s="66" t="str">
        <f>IFERROR(IF($C17="TOTAL",SUM($I$8:I16),IF(BC18="","",BC18)),"")</f>
        <v/>
      </c>
      <c r="J17" s="66" t="str">
        <f>IFERROR(IF($C17="TOTAL",SUM($J$8:J16),IF(OR(C17=$AP$16,C17=$AP$17,C17=$AP$18,C17=$AP$19,C17=$AP$20,C17=$AP$21,C17=$AP$22,C17=$AP$23,C17=$AP$24),0,IF(BD18="","",BD18))),"")</f>
        <v/>
      </c>
      <c r="K17" s="66" t="str">
        <f t="shared" si="12"/>
        <v/>
      </c>
      <c r="L17" s="66" t="str">
        <f>IFERROR(IF(C17="","",IF(D17="","",IF(H17="","",IF($C17="TOTAL",SUM($L$8:L16),SUM(D17-H17))))),"")</f>
        <v/>
      </c>
      <c r="M17" s="66" t="str">
        <f>IFERROR(IF(C17="","",IF(E17="","",IF(I17="","",IF($C17="TOTAL",SUM($M$8:M16),SUM(E17-I17))))),"")</f>
        <v/>
      </c>
      <c r="N17" s="66" t="str">
        <f>IFERROR(IF(C17="","",IF(F17="","",IF(J17="","",IF($C17="TOTAL",SUM($N$8:N16),SUM(F17-J17))))),"")</f>
        <v/>
      </c>
      <c r="O17" s="66" t="str">
        <f t="shared" si="13"/>
        <v/>
      </c>
      <c r="P17" s="66" t="str">
        <f>IFERROR(IF(C17="","",IF($C17="TOTAL",SUM($P$8:P16),IF(AND(C17&gt;$AO$1,$AF$3=$AO$2),BR18,IF($AR$18=$AR$20,SUM(BE18+BM18),ROUND((D17+E17)*10%,0))))),"")</f>
        <v/>
      </c>
      <c r="Q17" s="66" t="str">
        <f>IFERROR(IF(C17="","",IF(H17="","",IF(I17="","",IF($C17="TOTAL",SUM($Q$8:Q16),IF(AND(C17&gt;$AO$1,$AF$3=$AO$2),BR18,IF($AR$18=$AR$20,$AR$21,ROUND((H17+I17)*10%,0))))))),"")</f>
        <v/>
      </c>
      <c r="R17" s="66" t="str">
        <f t="shared" si="14"/>
        <v/>
      </c>
      <c r="S17" s="67" t="str">
        <f>IFERROR(IF(C17="","",IF($AR$16=$AR$17,0,IF($C17="TOTAL",SUM($S$8:S16),IF($AR$19=$AR$31,0,IF(AND($AR$32=$AR$20,C17=$AR$33),$AR$34,S16))))),"")</f>
        <v/>
      </c>
      <c r="T17" s="67" t="str">
        <f>IFERROR(IF(C17="","",IF($AR$16=$AR$17,0,IF($C17="TOTAL",SUM($T$8:T16),IF($AR$19=$AR$20,$AR$24,0)))),"")</f>
        <v/>
      </c>
      <c r="U17" s="66" t="str">
        <f t="shared" si="15"/>
        <v/>
      </c>
      <c r="V17" s="66" t="str">
        <f>IF(C17="","",IF($C17="TOTAL",SUM($V$8:V16),IF(AND($AR$2=$AR$20,C17=$AR$1),ROUND(D17/31*$AS$2,0),IF(C17=$AP$6,ROUND((G17)*1/30,0),IF(C17=$AQ$6,ROUND((G17)*1/31,0),"")))))</f>
        <v/>
      </c>
      <c r="W17" s="66" t="str">
        <f>IF(C17="","",IF($C17="TOTAL",SUM($W$8:W16),IF(AND($AR$2=$AR$20,C17=$AR$1),ROUND(H17/31*$AS$2,0),IF(C17=$AP$6,ROUND((K17)*1/30,0),IF(C17=$AQ$6,ROUND((K17)*1/31,0),"")))))</f>
        <v/>
      </c>
      <c r="X17" s="66" t="str">
        <f t="shared" si="16"/>
        <v/>
      </c>
      <c r="Y17" s="66" t="str">
        <f>IFERROR(IF(C17="","",IF($AR$16=$AR$17,0,IF($AF$3=$AO$4,"",IF($C17="TOTAL",SUM($Y$8:Y16),BU17)))),"")</f>
        <v/>
      </c>
      <c r="Z17" s="66" t="str">
        <f>IFERROR(IF(C17="","",IF($AR$16=$AR$17,0,IF($AF$3=$AO$4,"",IF($C17="TOTAL",SUM($Z$8:Z16),BT17)))),"")</f>
        <v/>
      </c>
      <c r="AA17" s="66" t="str">
        <f t="shared" si="7"/>
        <v/>
      </c>
      <c r="AB17" s="66" t="str">
        <f>IFERROR(IF(C17="","",IF($C17="TOTAL",SUM($AB$8:AB16),BK18)),"")</f>
        <v/>
      </c>
      <c r="AC17" s="66" t="str">
        <f>IFERROR(IF(C17="","",IF($C17="TOTAL",SUM($AC$8:AC16),ROUND(O17*$AR$7%,0))),"")</f>
        <v/>
      </c>
      <c r="AD17" s="66" t="str">
        <f t="shared" si="8"/>
        <v/>
      </c>
      <c r="AE17" s="68" t="str">
        <f>IFERROR(IF(C17="","",IF($C17="TOTAL",SUM($AE$8:AE16),SUM(O17-AD17))),"")</f>
        <v/>
      </c>
      <c r="AF17" s="69"/>
      <c r="AG17" s="69"/>
      <c r="AI17" s="6"/>
      <c r="AJ17" s="6"/>
      <c r="AK17" s="153"/>
      <c r="AL17" s="153"/>
      <c r="AM17" s="153"/>
      <c r="AN17" s="196">
        <f t="shared" si="17"/>
        <v>50</v>
      </c>
      <c r="AO17" s="196">
        <f t="shared" si="18"/>
        <v>50</v>
      </c>
      <c r="AP17" s="198">
        <v>42767</v>
      </c>
      <c r="AQ17" s="198">
        <v>42979</v>
      </c>
      <c r="AR17" s="197" t="s">
        <v>81</v>
      </c>
      <c r="AS17" s="198">
        <f t="shared" si="19"/>
        <v>45566</v>
      </c>
      <c r="AT17" s="198" t="str">
        <f>IF(AND(AS17=""),"",IF(AND(AS17=$AQ$9),$AQ$9,IF(AND(AS17=$AQ$10),$AQ$10,IF(AND(AS17=$AQ$11),$AQ$11,IF(AND(AS17=$AQ$12),$AQ$12,IF(AND(AS17=$AQ$13),$AQ$13,IF(AND(AS17=$AQ$14),$AQ$14,IF(AND(AS17=$AQ$15),$AQ$15,IF(AND(AS17=$AQ$16),$AQ$16,IF(AND(AS17=$AQ$17),$AQ$17,IF(AND(AS17=$AQ$18),$AQ$18,IF(AND(AS17=$AQ$19),$AQ$19,IF(AND(AS17=$AQ$20),$AQ$20,IF(AND(AS17=$AQ$21),$AQ$21,IF(AND(AS17=$AQ$22),$AQ$22,IF(AND(AS17=$AQ$23),$AQ$23,IF(AND(AS17=$AQ$24),$AQ$24,IF(AND(AS17=$AQ$25),$AQ$25,IF(AND(AS17=$AQ$26),$AQ$26,IF(AND(AS17=$AQ$27),$AQ$27,IF(AND(AS17=$AQ$28),$AQ$28,IF(AND(AS17=$AQ$29),$AQ$29,IF(AND(AS17=$AQ$30),$AQ$30,IF(AND(AS17=$AQ$31),$AQ$31,IF(AND(AS17=$AQ$32),$AQ$32,IF(AND(AS17=$AQ$33),$AQ$33,IF(AND(AS17=$AQ$34),$AQ$34,IF(AND(AS17=$AQ$35),$AQ$35,IF(AND(AS17=$AQ$36),$AQ$36,IF(AND(AS17=$AQ$37),$AQ$37,IF(AND(AS17=$AQ$38),$AQ$38,IF(AND(AS17=$AQ$39),$AQ$39,IF(AND(AS17=$AQ$40),$AQ$40,IF(AND(AS17=$AQ$41),$AQ$41,IF(AND(AS17=$AQ$42),$AQ$42,IF(AND(AS17=$AQ$43),$AQ$43,IF(AND(AS17=$AQ$44),$AQ$44,IF(AND(AS17=$AQ$45),$AQ$45,IF(AND(AS17=$AQ$46),$AQ$46,IF(AND(AS17=$AQ$47),$AQ$47,IF(AND(AS17=$AQ$48),$AQ$48,IF(AND(AS17=$AQ$49),$AQ$49,IF(AND(AS17=$AQ$50),$AQ$50,IF(AND(AS17=$AQ$51),$AQ$51,IF(AND(AS17=$AQ$52),$AQ$52,IF(AND(AS17=$AQ$53),$AQ$53,IF(AND(AS17=$AQ$54),$AQ$54,IF(AND(AS17=$AQ$55),$AQ$55,IF(AND(AS17=$AQ$56),$AQ$56,IF(AND(AS17=$AQ$57),$AQ$57,IF(AND(AS17=$AQ$58),$AQ$58,IF(AND(AS17=$AQ$59),$AQ$59,IF(AND(AS17=$AQ$60),$AQ$60,IF(AND(AS17=$AQ$61),$AQ$61,IF(AND(AS17=$AQ$62),$AQ$62,IF(AND(AS17=$AQ$63),$AQ$63,IF(AND(AS17=$AQ$64),$AQ$64,IF(AND(AS17=$AQ$65),$AQ$65,IF(AND(AS17=$AQ$66),$AQ$66,IF(AND(AS17=$AQ$67),$AQ$67,IF(AND(AS17=$AQ$68),$AQ$68,IF(AND(AS17=$AQ$69),$AQ$69,IF(AND(AS17=$AQ$70),$AQ$70,IF(AND(AS17=$AQ$71),$AQ$71,""))))))))))))))))))))))))))))))))))))))))))))))))))))))))))))))))</f>
        <v/>
      </c>
      <c r="AU17" s="198" t="str">
        <f t="shared" si="20"/>
        <v/>
      </c>
      <c r="AV17" s="198" t="str">
        <f t="shared" si="21"/>
        <v/>
      </c>
      <c r="AW17" s="198" t="str">
        <f t="shared" si="40"/>
        <v/>
      </c>
      <c r="AX17" s="197" t="str">
        <f t="shared" si="34"/>
        <v/>
      </c>
      <c r="AY17" s="197" t="str">
        <f t="shared" si="45"/>
        <v/>
      </c>
      <c r="AZ17" s="197" t="str">
        <f t="shared" si="35"/>
        <v/>
      </c>
      <c r="BA17" s="197"/>
      <c r="BB17" s="197" t="str">
        <f t="shared" si="36"/>
        <v/>
      </c>
      <c r="BC17" s="197" t="str">
        <f t="shared" si="23"/>
        <v/>
      </c>
      <c r="BD17" s="197" t="str">
        <f t="shared" si="37"/>
        <v/>
      </c>
      <c r="BE17" s="197" t="str">
        <f t="shared" si="32"/>
        <v/>
      </c>
      <c r="BF17" s="197"/>
      <c r="BG17" s="197"/>
      <c r="BH17" s="197" t="str">
        <f t="shared" si="41"/>
        <v/>
      </c>
      <c r="BI17" s="197" t="str">
        <f t="shared" si="42"/>
        <v/>
      </c>
      <c r="BJ17" s="197" t="str">
        <f t="shared" si="24"/>
        <v/>
      </c>
      <c r="BK17" s="197" t="str">
        <f t="shared" si="25"/>
        <v/>
      </c>
      <c r="BL17" s="197">
        <f t="shared" si="43"/>
        <v>0</v>
      </c>
      <c r="BM17" s="197">
        <f t="shared" si="44"/>
        <v>0</v>
      </c>
      <c r="BN17" s="197"/>
      <c r="BO17" s="197"/>
      <c r="BP17" s="197"/>
      <c r="BQ17" s="197"/>
      <c r="BR17" s="197" t="str">
        <f t="shared" si="27"/>
        <v/>
      </c>
      <c r="BS17" s="197"/>
      <c r="BT17" s="194" t="str">
        <f t="shared" si="10"/>
        <v/>
      </c>
      <c r="BU17" s="194" t="str">
        <f>IF(AW18="","",IF(AW18="TOTAL","",IF($AR$16=$AR$17,0,IF(AND(AW18&gt;$BT$1,$AF$3=$AO$2,'Master Sheet'!$D$31&gt;0),'Master Sheet'!$D$31,IF(AND(AW18=$BT$1,$AF$3=$AO$2),IF($AR$9&lt;18001,135,IF($AR$9&lt;33501,220,IF($AR$9&lt;54001,330,440))),IF(AND(AW18&gt;$BT$1,$AF$3=$AO$2),IF($AR$9&lt;18001,265,IF($AR$9&lt;33501,440,IF($AR$9&lt;54001,658,875))),""))))))</f>
        <v/>
      </c>
      <c r="BV17" s="197"/>
      <c r="BW17" s="197"/>
      <c r="BX17" s="197"/>
      <c r="BY17" s="197"/>
      <c r="BZ17" s="176"/>
      <c r="CA17" s="177"/>
      <c r="CB17" s="154"/>
    </row>
    <row r="18" spans="1:80" s="28" customFormat="1" ht="21" customHeight="1">
      <c r="A18" s="115" t="str">
        <f t="shared" si="28"/>
        <v/>
      </c>
      <c r="B18" s="64" t="str">
        <f t="shared" si="0"/>
        <v/>
      </c>
      <c r="C18" s="65" t="str">
        <f t="shared" si="29"/>
        <v/>
      </c>
      <c r="D18" s="66" t="str">
        <f>IFERROR(IF($C17="TOTAL","अक्षरें राशि :-",IF($C18="TOTAL",SUM($D$8:D17),IF(AX19="","",AX19))),"")</f>
        <v/>
      </c>
      <c r="E18" s="66" t="str">
        <f>IFERROR(IF($C18="TOTAL",SUM($E$8:E17),IF(AY19="","",AY19)),"")</f>
        <v/>
      </c>
      <c r="F18" s="66" t="str">
        <f>IFERROR(IF($C18="TOTAL",SUM($F$8:F17),IF(OR(C18=$AP$16,C18=$AP$17,C18=$AP$18,C18=$AP$19,C18=$AP$20,C18=$AP$21,C18=$AP$22,C18=$AP$23,C18=$AP$24),0,IF(AZ19="","",AZ19))),"")</f>
        <v/>
      </c>
      <c r="G18" s="66" t="str">
        <f t="shared" si="30"/>
        <v/>
      </c>
      <c r="H18" s="66" t="str">
        <f>IFERROR(IF($C18="TOTAL",SUM($H$8:H17),IF(BB19="","",BB19)),"")</f>
        <v/>
      </c>
      <c r="I18" s="66" t="str">
        <f>IFERROR(IF($C18="TOTAL",SUM($I$8:I17),IF(BC19="","",BC19)),"")</f>
        <v/>
      </c>
      <c r="J18" s="66" t="str">
        <f>IFERROR(IF($C18="TOTAL",SUM($J$8:J17),IF(OR(C18=$AP$16,C18=$AP$17,C18=$AP$18,C18=$AP$19,C18=$AP$20,C18=$AP$21,C18=$AP$22,C18=$AP$23,C18=$AP$24),0,IF(BD19="","",BD19))),"")</f>
        <v/>
      </c>
      <c r="K18" s="66" t="str">
        <f t="shared" si="12"/>
        <v/>
      </c>
      <c r="L18" s="66" t="str">
        <f>IFERROR(IF(C18="","",IF(D18="","",IF(H18="","",IF($C18="TOTAL",SUM($L$8:L17),SUM(D18-H18))))),"")</f>
        <v/>
      </c>
      <c r="M18" s="66" t="str">
        <f>IFERROR(IF(C18="","",IF(E18="","",IF(I18="","",IF($C18="TOTAL",SUM($M$8:M17),SUM(E18-I18))))),"")</f>
        <v/>
      </c>
      <c r="N18" s="66" t="str">
        <f>IFERROR(IF(C18="","",IF(F18="","",IF(J18="","",IF($C18="TOTAL",SUM($N$8:N17),SUM(F18-J18))))),"")</f>
        <v/>
      </c>
      <c r="O18" s="66" t="str">
        <f t="shared" si="13"/>
        <v/>
      </c>
      <c r="P18" s="66" t="str">
        <f>IFERROR(IF(C18="","",IF($C18="TOTAL",SUM($P$8:P17),IF(AND(C18&gt;$AO$1,$AF$3=$AO$2),BR19,IF($AR$18=$AR$20,SUM(BE19+BM19),ROUND((D18+E18)*10%,0))))),"")</f>
        <v/>
      </c>
      <c r="Q18" s="66" t="str">
        <f>IFERROR(IF(C18="","",IF(H18="","",IF(I18="","",IF($C18="TOTAL",SUM($Q$8:Q17),IF(AND(C18&gt;$AO$1,$AF$3=$AO$2),BR19,IF($AR$18=$AR$20,$AR$21,ROUND((H18+I18)*10%,0))))))),"")</f>
        <v/>
      </c>
      <c r="R18" s="66" t="str">
        <f t="shared" si="14"/>
        <v/>
      </c>
      <c r="S18" s="67" t="str">
        <f>IFERROR(IF(C18="","",IF($AR$16=$AR$17,0,IF($C18="TOTAL",SUM($S$8:S17),IF($AR$19=$AR$31,0,IF(AND($AR$32=$AR$20,C18=$AR$33),$AR$34,S17))))),"")</f>
        <v/>
      </c>
      <c r="T18" s="67" t="str">
        <f>IFERROR(IF(C18="","",IF($AR$16=$AR$17,0,IF($C18="TOTAL",SUM($T$8:T17),IF($AR$19=$AR$20,$AR$24,0)))),"")</f>
        <v/>
      </c>
      <c r="U18" s="66" t="str">
        <f t="shared" si="15"/>
        <v/>
      </c>
      <c r="V18" s="66" t="str">
        <f>IF(C18="","",IF($C18="TOTAL",SUM($V$8:V17),IF(AND($AR$2=$AR$20,C18=$AR$1),ROUND(D18/31*$AS$2,0),IF(C18=$AP$6,ROUND((G18)*1/30,0),IF(C18=$AQ$6,ROUND((G18)*1/31,0),"")))))</f>
        <v/>
      </c>
      <c r="W18" s="66" t="str">
        <f>IF(C18="","",IF($C18="TOTAL",SUM($W$8:W17),IF(AND($AR$2=$AR$20,C18=$AR$1),ROUND(H18/31*$AS$2,0),IF(C18=$AP$6,ROUND((K18)*1/30,0),IF(C18=$AQ$6,ROUND((K18)*1/31,0),"")))))</f>
        <v/>
      </c>
      <c r="X18" s="66" t="str">
        <f t="shared" si="16"/>
        <v/>
      </c>
      <c r="Y18" s="66" t="str">
        <f>IFERROR(IF(C18="","",IF($AR$16=$AR$17,0,IF($AF$3=$AO$4,"",IF($C18="TOTAL",SUM($Y$8:Y17),BU18)))),"")</f>
        <v/>
      </c>
      <c r="Z18" s="66" t="str">
        <f>IFERROR(IF(C18="","",IF($AR$16=$AR$17,0,IF($AF$3=$AO$4,"",IF($C18="TOTAL",SUM($Z$8:Z17),BT18)))),"")</f>
        <v/>
      </c>
      <c r="AA18" s="66" t="str">
        <f t="shared" si="7"/>
        <v/>
      </c>
      <c r="AB18" s="66" t="str">
        <f>IFERROR(IF(C18="","",IF($C18="TOTAL",SUM($AB$8:AB17),BK19)),"")</f>
        <v/>
      </c>
      <c r="AC18" s="66" t="str">
        <f>IFERROR(IF(C18="","",IF($C18="TOTAL",SUM($AC$8:AC17),ROUND(O18*$AR$7%,0))),"")</f>
        <v/>
      </c>
      <c r="AD18" s="66" t="str">
        <f t="shared" si="8"/>
        <v/>
      </c>
      <c r="AE18" s="68" t="str">
        <f>IFERROR(IF(C18="","",IF($C18="TOTAL",SUM($AE$8:AE17),SUM(O18-AD18))),"")</f>
        <v/>
      </c>
      <c r="AF18" s="32"/>
      <c r="AG18" s="32"/>
      <c r="AI18" s="26"/>
      <c r="AJ18" s="27"/>
      <c r="AK18" s="151"/>
      <c r="AL18" s="151"/>
      <c r="AM18" s="151"/>
      <c r="AN18" s="196">
        <f t="shared" si="17"/>
        <v>50</v>
      </c>
      <c r="AO18" s="196">
        <f t="shared" si="18"/>
        <v>50</v>
      </c>
      <c r="AP18" s="198">
        <v>42795</v>
      </c>
      <c r="AQ18" s="198">
        <v>43009</v>
      </c>
      <c r="AR18" s="197" t="str">
        <f>'Master Sheet'!D21</f>
        <v>NO</v>
      </c>
      <c r="AS18" s="198">
        <f t="shared" si="19"/>
        <v>45597</v>
      </c>
      <c r="AT18" s="198" t="str">
        <f t="shared" si="31"/>
        <v/>
      </c>
      <c r="AU18" s="198" t="str">
        <f t="shared" si="20"/>
        <v/>
      </c>
      <c r="AV18" s="198" t="str">
        <f t="shared" si="21"/>
        <v/>
      </c>
      <c r="AW18" s="198" t="str">
        <f t="shared" si="40"/>
        <v/>
      </c>
      <c r="AX18" s="197" t="str">
        <f t="shared" si="34"/>
        <v/>
      </c>
      <c r="AY18" s="197" t="str">
        <f t="shared" si="45"/>
        <v/>
      </c>
      <c r="AZ18" s="197" t="str">
        <f t="shared" si="35"/>
        <v/>
      </c>
      <c r="BA18" s="197"/>
      <c r="BB18" s="197" t="str">
        <f t="shared" si="36"/>
        <v/>
      </c>
      <c r="BC18" s="197" t="str">
        <f t="shared" si="23"/>
        <v/>
      </c>
      <c r="BD18" s="197" t="str">
        <f t="shared" si="37"/>
        <v/>
      </c>
      <c r="BE18" s="197" t="str">
        <f t="shared" si="32"/>
        <v/>
      </c>
      <c r="BF18" s="197"/>
      <c r="BG18" s="197"/>
      <c r="BH18" s="197" t="str">
        <f t="shared" si="41"/>
        <v/>
      </c>
      <c r="BI18" s="197" t="str">
        <f t="shared" si="42"/>
        <v/>
      </c>
      <c r="BJ18" s="197" t="str">
        <f t="shared" si="24"/>
        <v/>
      </c>
      <c r="BK18" s="197" t="str">
        <f>IF(BJ18="","",IF($AR$16=$AR$17,ROUND((D17)*3%,0),IF(OR(AW18=$AQ$63,AW18=$AQ$64,AW18=$AQ$65),SUM(ROUND((D17-H17)*3%,0)),IF(OR(AW18=$AQ$69,AW18=$AQ$70,AW18=$AQ$71),SUM(ROUND((D17-H17)*3%,0)),""))))</f>
        <v/>
      </c>
      <c r="BL18" s="197">
        <f t="shared" si="43"/>
        <v>0</v>
      </c>
      <c r="BM18" s="197">
        <f t="shared" si="44"/>
        <v>0</v>
      </c>
      <c r="BN18" s="197"/>
      <c r="BO18" s="197"/>
      <c r="BP18" s="197"/>
      <c r="BQ18" s="197"/>
      <c r="BR18" s="197" t="str">
        <f t="shared" si="27"/>
        <v/>
      </c>
      <c r="BS18" s="197"/>
      <c r="BT18" s="194" t="str">
        <f t="shared" si="10"/>
        <v/>
      </c>
      <c r="BU18" s="194" t="str">
        <f>IF(AW19="","",IF(AW19="TOTAL","",IF($AR$16=$AR$17,0,IF(AND(AW19&gt;$BT$1,$AF$3=$AO$2,'Master Sheet'!$D$31&gt;0),'Master Sheet'!$D$31,IF(AND(AW19=$BT$1,$AF$3=$AO$2),IF($AR$9&lt;18001,135,IF($AR$9&lt;33501,220,IF($AR$9&lt;54001,330,440))),IF(AND(AW19&gt;$BT$1,$AF$3=$AO$2),IF($AR$9&lt;18001,265,IF($AR$9&lt;33501,440,IF($AR$9&lt;54001,658,875))),""))))))</f>
        <v/>
      </c>
      <c r="BV18" s="197"/>
      <c r="BW18" s="197"/>
      <c r="BX18" s="197"/>
      <c r="BY18" s="197"/>
      <c r="BZ18" s="176"/>
      <c r="CA18" s="177"/>
      <c r="CB18" s="154"/>
    </row>
    <row r="19" spans="1:80" s="28" customFormat="1" ht="21" customHeight="1">
      <c r="A19" s="115" t="str">
        <f t="shared" si="28"/>
        <v/>
      </c>
      <c r="B19" s="64" t="str">
        <f t="shared" si="0"/>
        <v/>
      </c>
      <c r="C19" s="65" t="str">
        <f t="shared" si="29"/>
        <v/>
      </c>
      <c r="D19" s="66" t="str">
        <f>IFERROR(IF($C18="TOTAL","अक्षरें राशि :-",IF($C19="TOTAL",SUM($D$8:D18),IF(AX20="","",AX20))),"")</f>
        <v/>
      </c>
      <c r="E19" s="66" t="str">
        <f>IFERROR(IF($C19="TOTAL",SUM($E$8:E18),IF(AY20="","",AY20)),"")</f>
        <v/>
      </c>
      <c r="F19" s="66" t="str">
        <f>IFERROR(IF($C19="TOTAL",SUM($F$8:F18),IF(OR(C19=$AP$16,C19=$AP$17,C19=$AP$18,C19=$AP$19,C19=$AP$20,C19=$AP$21,C19=$AP$22,C19=$AP$23,C19=$AP$24),0,IF(AZ20="","",AZ20))),"")</f>
        <v/>
      </c>
      <c r="G19" s="66" t="str">
        <f t="shared" si="30"/>
        <v/>
      </c>
      <c r="H19" s="66" t="str">
        <f>IFERROR(IF($C19="TOTAL",SUM($H$8:H18),IF(BB20="","",BB20)),"")</f>
        <v/>
      </c>
      <c r="I19" s="66" t="str">
        <f>IFERROR(IF($C19="TOTAL",SUM($I$8:I18),IF(BC20="","",BC20)),"")</f>
        <v/>
      </c>
      <c r="J19" s="66" t="str">
        <f>IFERROR(IF($C19="TOTAL",SUM($J$8:J18),IF(OR(C19=$AP$16,C19=$AP$17,C19=$AP$18,C19=$AP$19,C19=$AP$20,C19=$AP$21,C19=$AP$22,C19=$AP$23,C19=$AP$24),0,IF(BD20="","",BD20))),"")</f>
        <v/>
      </c>
      <c r="K19" s="66" t="str">
        <f t="shared" si="12"/>
        <v/>
      </c>
      <c r="L19" s="66" t="str">
        <f>IFERROR(IF(C19="","",IF(D19="","",IF(H19="","",IF($C19="TOTAL",SUM($L$8:L18),SUM(D19-H19))))),"")</f>
        <v/>
      </c>
      <c r="M19" s="66" t="str">
        <f>IFERROR(IF(C19="","",IF(E19="","",IF(I19="","",IF($C19="TOTAL",SUM($M$8:M18),SUM(E19-I19))))),"")</f>
        <v/>
      </c>
      <c r="N19" s="66" t="str">
        <f>IFERROR(IF(C19="","",IF(F19="","",IF(J19="","",IF($C19="TOTAL",SUM($N$8:N18),SUM(F19-J19))))),"")</f>
        <v/>
      </c>
      <c r="O19" s="66" t="str">
        <f t="shared" si="13"/>
        <v/>
      </c>
      <c r="P19" s="66" t="str">
        <f>IFERROR(IF(C19="","",IF($C19="TOTAL",SUM($P$8:P18),IF(AND(C19&gt;$AO$1,$AF$3=$AO$2),BR20,IF($AR$18=$AR$20,SUM(BE20+BM20),ROUND((D19+E19)*10%,0))))),"")</f>
        <v/>
      </c>
      <c r="Q19" s="66" t="str">
        <f>IFERROR(IF(C19="","",IF(H19="","",IF(I19="","",IF($C19="TOTAL",SUM($Q$8:Q18),IF(AND(C19&gt;$AO$1,$AF$3=$AO$2),BR20,IF($AR$18=$AR$20,$AR$21,ROUND((H19+I19)*10%,0))))))),"")</f>
        <v/>
      </c>
      <c r="R19" s="66" t="str">
        <f t="shared" si="14"/>
        <v/>
      </c>
      <c r="S19" s="67" t="str">
        <f>IFERROR(IF(C19="","",IF($AR$16=$AR$17,0,IF($C19="TOTAL",SUM($S$8:S18),IF($AR$19=$AR$31,0,IF(AND($AR$32=$AR$20,C19=$AR$33),$AR$34,S18))))),"")</f>
        <v/>
      </c>
      <c r="T19" s="67" t="str">
        <f>IFERROR(IF(C19="","",IF($AR$16=$AR$17,0,IF($C19="TOTAL",SUM($T$8:T18),IF($AR$19=$AR$20,$AR$24,0)))),"")</f>
        <v/>
      </c>
      <c r="U19" s="66" t="str">
        <f t="shared" si="15"/>
        <v/>
      </c>
      <c r="V19" s="66" t="str">
        <f>IF(C19="","",IF($C19="TOTAL",SUM($V$8:V18),IF(AND($AR$2=$AR$20,C19=$AR$1),ROUND(D19/31*$AS$2,0),IF(C19=$AP$6,ROUND((G19)*1/30,0),IF(C19=$AQ$6,ROUND((G19)*1/31,0),"")))))</f>
        <v/>
      </c>
      <c r="W19" s="66" t="str">
        <f>IF(C19="","",IF($C19="TOTAL",SUM($W$8:W18),IF(AND($AR$2=$AR$20,C19=$AR$1),ROUND(H19/31*$AS$2,0),IF(C19=$AP$6,ROUND((K19)*1/30,0),IF(C19=$AQ$6,ROUND((K19)*1/31,0),"")))))</f>
        <v/>
      </c>
      <c r="X19" s="66" t="str">
        <f t="shared" si="16"/>
        <v/>
      </c>
      <c r="Y19" s="66" t="str">
        <f>IFERROR(IF(C19="","",IF($AR$16=$AR$17,0,IF($AF$3=$AO$4,"",IF($C19="TOTAL",SUM($Y$8:Y18),BU19)))),"")</f>
        <v/>
      </c>
      <c r="Z19" s="66" t="str">
        <f>IFERROR(IF(C19="","",IF($AR$16=$AR$17,0,IF($AF$3=$AO$4,"",IF($C19="TOTAL",SUM($Z$8:Z18),BT19)))),"")</f>
        <v/>
      </c>
      <c r="AA19" s="66" t="str">
        <f t="shared" si="7"/>
        <v/>
      </c>
      <c r="AB19" s="66" t="str">
        <f>IFERROR(IF(C19="","",IF($C19="TOTAL",SUM($AB$8:AB18),BK20)),"")</f>
        <v/>
      </c>
      <c r="AC19" s="66" t="str">
        <f>IFERROR(IF(C19="","",IF($C19="TOTAL",SUM($AC$8:AC18),ROUND(O19*$AR$7%,0))),"")</f>
        <v/>
      </c>
      <c r="AD19" s="66" t="str">
        <f t="shared" si="8"/>
        <v/>
      </c>
      <c r="AE19" s="68" t="str">
        <f>IFERROR(IF(C19="","",IF($C19="TOTAL",SUM($AE$8:AE18),SUM(O19-AD19))),"")</f>
        <v/>
      </c>
      <c r="AF19" s="71"/>
      <c r="AG19" s="32"/>
      <c r="AI19" s="26"/>
      <c r="AJ19" s="27"/>
      <c r="AK19" s="151"/>
      <c r="AL19" s="151"/>
      <c r="AM19" s="151"/>
      <c r="AN19" s="196">
        <f t="shared" si="17"/>
        <v>50</v>
      </c>
      <c r="AO19" s="196">
        <f t="shared" si="18"/>
        <v>50</v>
      </c>
      <c r="AP19" s="198">
        <v>42826</v>
      </c>
      <c r="AQ19" s="198">
        <v>43040</v>
      </c>
      <c r="AR19" s="197" t="str">
        <f>'Master Sheet'!D17</f>
        <v>NO</v>
      </c>
      <c r="AS19" s="198">
        <f t="shared" si="19"/>
        <v>45627</v>
      </c>
      <c r="AT19" s="198" t="str">
        <f t="shared" si="31"/>
        <v/>
      </c>
      <c r="AU19" s="198" t="str">
        <f t="shared" si="20"/>
        <v/>
      </c>
      <c r="AV19" s="198" t="str">
        <f t="shared" si="21"/>
        <v/>
      </c>
      <c r="AW19" s="198" t="str">
        <f t="shared" si="40"/>
        <v/>
      </c>
      <c r="AX19" s="197" t="str">
        <f t="shared" si="34"/>
        <v/>
      </c>
      <c r="AY19" s="197" t="str">
        <f t="shared" si="45"/>
        <v/>
      </c>
      <c r="AZ19" s="197" t="str">
        <f t="shared" si="35"/>
        <v/>
      </c>
      <c r="BA19" s="197"/>
      <c r="BB19" s="197" t="str">
        <f t="shared" si="36"/>
        <v/>
      </c>
      <c r="BC19" s="197" t="str">
        <f t="shared" si="23"/>
        <v/>
      </c>
      <c r="BD19" s="197" t="str">
        <f t="shared" si="37"/>
        <v/>
      </c>
      <c r="BE19" s="197" t="str">
        <f t="shared" si="32"/>
        <v/>
      </c>
      <c r="BF19" s="197"/>
      <c r="BG19" s="197"/>
      <c r="BH19" s="197" t="str">
        <f t="shared" si="41"/>
        <v/>
      </c>
      <c r="BI19" s="197" t="str">
        <f t="shared" si="42"/>
        <v/>
      </c>
      <c r="BJ19" s="197" t="str">
        <f t="shared" si="24"/>
        <v/>
      </c>
      <c r="BK19" s="197" t="str">
        <f t="shared" si="25"/>
        <v/>
      </c>
      <c r="BL19" s="197">
        <f t="shared" si="43"/>
        <v>0</v>
      </c>
      <c r="BM19" s="197">
        <f t="shared" si="44"/>
        <v>0</v>
      </c>
      <c r="BN19" s="197"/>
      <c r="BO19" s="197"/>
      <c r="BP19" s="197"/>
      <c r="BQ19" s="197"/>
      <c r="BR19" s="197" t="str">
        <f t="shared" si="27"/>
        <v/>
      </c>
      <c r="BS19" s="197"/>
      <c r="BT19" s="194" t="str">
        <f t="shared" si="10"/>
        <v/>
      </c>
      <c r="BU19" s="194" t="str">
        <f>IF(AW20="","",IF(AW20="TOTAL","",IF($AR$16=$AR$17,0,IF(AND(AW20&gt;$BT$1,$AF$3=$AO$2,'Master Sheet'!$D$31&gt;0),'Master Sheet'!$D$31,IF(AND(AW20=$BT$1,$AF$3=$AO$2),IF($AR$9&lt;18001,135,IF($AR$9&lt;33501,220,IF($AR$9&lt;54001,330,440))),IF(AND(AW20&gt;$BT$1,$AF$3=$AO$2),IF($AR$9&lt;18001,265,IF($AR$9&lt;33501,440,IF($AR$9&lt;54001,658,875))),""))))))</f>
        <v/>
      </c>
      <c r="BV19" s="197"/>
      <c r="BW19" s="197"/>
      <c r="BX19" s="197"/>
      <c r="BY19" s="197"/>
      <c r="BZ19" s="176"/>
      <c r="CA19" s="177"/>
      <c r="CB19" s="154"/>
    </row>
    <row r="20" spans="1:80" s="28" customFormat="1" ht="21" customHeight="1">
      <c r="A20" s="115" t="str">
        <f t="shared" si="28"/>
        <v/>
      </c>
      <c r="B20" s="64" t="str">
        <f t="shared" si="0"/>
        <v/>
      </c>
      <c r="C20" s="65" t="str">
        <f t="shared" si="29"/>
        <v/>
      </c>
      <c r="D20" s="66" t="str">
        <f>IFERROR(IF($C19="TOTAL","अक्षरें राशि :-",IF($C20="TOTAL",SUM($D$8:D19),IF(AX21="","",AX21))),"")</f>
        <v/>
      </c>
      <c r="E20" s="66" t="str">
        <f>IFERROR(IF($C20="TOTAL",SUM($E$8:E19),IF(AY21="","",AY21)),"")</f>
        <v/>
      </c>
      <c r="F20" s="66" t="str">
        <f>IFERROR(IF($C20="TOTAL",SUM($F$8:F19),IF(OR(C20=$AP$16,C20=$AP$17,C20=$AP$18,C20=$AP$19,C20=$AP$20,C20=$AP$21,C20=$AP$22,C20=$AP$23,C20=$AP$24),0,IF(AZ21="","",AZ21))),"")</f>
        <v/>
      </c>
      <c r="G20" s="66" t="str">
        <f t="shared" si="30"/>
        <v/>
      </c>
      <c r="H20" s="66" t="str">
        <f>IFERROR(IF($C20="TOTAL",SUM($H$8:H19),IF(BB21="","",BB21)),"")</f>
        <v/>
      </c>
      <c r="I20" s="66" t="str">
        <f>IFERROR(IF($C20="TOTAL",SUM($I$8:I19),IF(BC21="","",BC21)),"")</f>
        <v/>
      </c>
      <c r="J20" s="66" t="str">
        <f>IFERROR(IF($C20="TOTAL",SUM($J$8:J19),IF(OR(C20=$AP$16,C20=$AP$17,C20=$AP$18,C20=$AP$19,C20=$AP$20,C20=$AP$21,C20=$AP$22,C20=$AP$23,C20=$AP$24),0,IF(BD21="","",BD21))),"")</f>
        <v/>
      </c>
      <c r="K20" s="66" t="str">
        <f t="shared" si="12"/>
        <v/>
      </c>
      <c r="L20" s="66" t="str">
        <f>IFERROR(IF(C20="","",IF(D20="","",IF(H20="","",IF($C20="TOTAL",SUM($L$8:L19),SUM(D20-H20))))),"")</f>
        <v/>
      </c>
      <c r="M20" s="66" t="str">
        <f>IFERROR(IF(C20="","",IF(E20="","",IF(I20="","",IF($C20="TOTAL",SUM($M$8:M19),SUM(E20-I20))))),"")</f>
        <v/>
      </c>
      <c r="N20" s="66" t="str">
        <f>IFERROR(IF(C20="","",IF(F20="","",IF(J20="","",IF($C20="TOTAL",SUM($N$8:N19),SUM(F20-J20))))),"")</f>
        <v/>
      </c>
      <c r="O20" s="66" t="str">
        <f t="shared" si="13"/>
        <v/>
      </c>
      <c r="P20" s="66" t="str">
        <f>IFERROR(IF(C20="","",IF($C20="TOTAL",SUM($P$8:P19),IF(AND(C20&gt;$AO$1,$AF$3=$AO$2),BR21,IF($AR$18=$AR$20,SUM(BE21+BM21),ROUND((D20+E20)*10%,0))))),"")</f>
        <v/>
      </c>
      <c r="Q20" s="66" t="str">
        <f>IFERROR(IF(C20="","",IF(H20="","",IF(I20="","",IF($C20="TOTAL",SUM($Q$8:Q19),IF(AND(C20&gt;$AO$1,$AF$3=$AO$2),BR21,IF($AR$18=$AR$20,$AR$21,ROUND((H20+I20)*10%,0))))))),"")</f>
        <v/>
      </c>
      <c r="R20" s="66" t="str">
        <f t="shared" si="14"/>
        <v/>
      </c>
      <c r="S20" s="67" t="str">
        <f>IFERROR(IF(C20="","",IF($AR$16=$AR$17,0,IF($C20="TOTAL",SUM($S$8:S19),IF($AR$19=$AR$31,0,IF(AND($AR$32=$AR$20,C20=$AR$33),$AR$34,S19))))),"")</f>
        <v/>
      </c>
      <c r="T20" s="67" t="str">
        <f>IFERROR(IF(C20="","",IF($AR$16=$AR$17,0,IF($C20="TOTAL",SUM($T$8:T19),IF($AR$19=$AR$20,$AR$24,0)))),"")</f>
        <v/>
      </c>
      <c r="U20" s="66" t="str">
        <f t="shared" si="15"/>
        <v/>
      </c>
      <c r="V20" s="66" t="str">
        <f>IF(C20="","",IF($C20="TOTAL",SUM($V$8:V19),IF(AND($AR$2=$AR$20,C20=$AR$1),ROUND(D20/31*$AS$2,0),IF(C20=$AP$6,ROUND((G20)*1/30,0),IF(C20=$AQ$6,ROUND((G20)*1/31,0),"")))))</f>
        <v/>
      </c>
      <c r="W20" s="66" t="str">
        <f>IF(C20="","",IF($C20="TOTAL",SUM($W$8:W19),IF(AND($AR$2=$AR$20,C20=$AR$1),ROUND(H20/31*$AS$2,0),IF(C20=$AP$6,ROUND((K20)*1/30,0),IF(C20=$AQ$6,ROUND((K20)*1/31,0),"")))))</f>
        <v/>
      </c>
      <c r="X20" s="66" t="str">
        <f t="shared" si="16"/>
        <v/>
      </c>
      <c r="Y20" s="66" t="str">
        <f>IFERROR(IF(C20="","",IF($AR$16=$AR$17,0,IF($AF$3=$AO$4,"",IF($C20="TOTAL",SUM($Y$8:Y19),BU20)))),"")</f>
        <v/>
      </c>
      <c r="Z20" s="66" t="str">
        <f>IFERROR(IF(C20="","",IF($AR$16=$AR$17,0,IF($AF$3=$AO$4,"",IF($C20="TOTAL",SUM($Z$8:Z19),BT20)))),"")</f>
        <v/>
      </c>
      <c r="AA20" s="66" t="str">
        <f t="shared" si="7"/>
        <v/>
      </c>
      <c r="AB20" s="66" t="str">
        <f>IFERROR(IF(C20="","",IF($C20="TOTAL",SUM($AB$8:AB19),BK21)),"")</f>
        <v/>
      </c>
      <c r="AC20" s="66" t="str">
        <f>IFERROR(IF(C20="","",IF($C20="TOTAL",SUM($AC$8:AC19),ROUND(O20*$AR$7%,0))),"")</f>
        <v/>
      </c>
      <c r="AD20" s="66" t="str">
        <f t="shared" si="8"/>
        <v/>
      </c>
      <c r="AE20" s="68" t="str">
        <f>IFERROR(IF(C20="","",IF($C20="TOTAL",SUM($AE$8:AE19),SUM(O20-AD20))),"")</f>
        <v/>
      </c>
      <c r="AF20" s="62"/>
      <c r="AG20" s="32"/>
      <c r="AI20" s="26"/>
      <c r="AJ20" s="27"/>
      <c r="AK20" s="151"/>
      <c r="AL20" s="151"/>
      <c r="AM20" s="151"/>
      <c r="AN20" s="196">
        <f t="shared" si="17"/>
        <v>50</v>
      </c>
      <c r="AO20" s="196">
        <f t="shared" si="18"/>
        <v>50</v>
      </c>
      <c r="AP20" s="198">
        <v>42856</v>
      </c>
      <c r="AQ20" s="198">
        <v>43070</v>
      </c>
      <c r="AR20" s="197" t="s">
        <v>82</v>
      </c>
      <c r="AS20" s="198">
        <f t="shared" ref="AS20:AS83" si="46">IF(AND($AR$6&gt;$AS$6),"",DATE(YEAR(AS19),MONTH(AS19)+1,DAY(AS19)))</f>
        <v>45658</v>
      </c>
      <c r="AT20" s="198" t="str">
        <f t="shared" si="31"/>
        <v/>
      </c>
      <c r="AU20" s="198" t="str">
        <f t="shared" si="20"/>
        <v/>
      </c>
      <c r="AV20" s="198" t="str">
        <f t="shared" si="21"/>
        <v/>
      </c>
      <c r="AW20" s="198" t="str">
        <f t="shared" si="40"/>
        <v/>
      </c>
      <c r="AX20" s="197" t="str">
        <f t="shared" si="34"/>
        <v/>
      </c>
      <c r="AY20" s="197" t="str">
        <f t="shared" si="45"/>
        <v/>
      </c>
      <c r="AZ20" s="197" t="str">
        <f t="shared" si="35"/>
        <v/>
      </c>
      <c r="BA20" s="197"/>
      <c r="BB20" s="197" t="str">
        <f t="shared" si="36"/>
        <v/>
      </c>
      <c r="BC20" s="197" t="str">
        <f t="shared" si="23"/>
        <v/>
      </c>
      <c r="BD20" s="197" t="str">
        <f t="shared" si="37"/>
        <v/>
      </c>
      <c r="BE20" s="197" t="str">
        <f t="shared" si="32"/>
        <v/>
      </c>
      <c r="BF20" s="197"/>
      <c r="BG20" s="197"/>
      <c r="BH20" s="197" t="str">
        <f t="shared" si="41"/>
        <v/>
      </c>
      <c r="BI20" s="197" t="str">
        <f t="shared" si="42"/>
        <v/>
      </c>
      <c r="BJ20" s="197" t="str">
        <f t="shared" si="24"/>
        <v/>
      </c>
      <c r="BK20" s="197" t="str">
        <f t="shared" si="25"/>
        <v/>
      </c>
      <c r="BL20" s="197">
        <f t="shared" si="43"/>
        <v>0</v>
      </c>
      <c r="BM20" s="197">
        <f t="shared" si="44"/>
        <v>0</v>
      </c>
      <c r="BN20" s="197"/>
      <c r="BO20" s="197"/>
      <c r="BP20" s="197"/>
      <c r="BQ20" s="197"/>
      <c r="BR20" s="197" t="str">
        <f t="shared" si="27"/>
        <v/>
      </c>
      <c r="BS20" s="197"/>
      <c r="BT20" s="194" t="str">
        <f t="shared" si="10"/>
        <v/>
      </c>
      <c r="BU20" s="194" t="str">
        <f>IF(AW21="","",IF(AW21="TOTAL","",IF($AR$16=$AR$17,0,IF(AND(AW21&gt;$BT$1,$AF$3=$AO$2,'Master Sheet'!$D$31&gt;0),'Master Sheet'!$D$31,IF(AND(AW21=$BT$1,$AF$3=$AO$2),IF($AR$9&lt;18001,135,IF($AR$9&lt;33501,220,IF($AR$9&lt;54001,330,440))),IF(AND(AW21&gt;$BT$1,$AF$3=$AO$2),IF($AR$9&lt;18001,265,IF($AR$9&lt;33501,440,IF($AR$9&lt;54001,658,875))),""))))))</f>
        <v/>
      </c>
      <c r="BV20" s="197"/>
      <c r="BW20" s="197"/>
      <c r="BX20" s="197"/>
      <c r="BY20" s="197"/>
      <c r="BZ20" s="176"/>
      <c r="CA20" s="177"/>
      <c r="CB20" s="154"/>
    </row>
    <row r="21" spans="1:80" s="28" customFormat="1" ht="21" customHeight="1">
      <c r="A21" s="115" t="str">
        <f t="shared" si="28"/>
        <v/>
      </c>
      <c r="B21" s="64" t="str">
        <f t="shared" si="0"/>
        <v/>
      </c>
      <c r="C21" s="65" t="str">
        <f t="shared" si="29"/>
        <v/>
      </c>
      <c r="D21" s="66" t="str">
        <f>IFERROR(IF($C20="TOTAL","अक्षरें राशि :-",IF($C21="TOTAL",SUM($D$8:D20),IF(AX22="","",AX22))),"")</f>
        <v/>
      </c>
      <c r="E21" s="66" t="str">
        <f>IFERROR(IF($C21="TOTAL",SUM($E$8:E20),IF(AY22="","",AY22)),"")</f>
        <v/>
      </c>
      <c r="F21" s="66" t="str">
        <f>IFERROR(IF($C21="TOTAL",SUM($F$8:F20),IF(OR(C21=$AP$16,C21=$AP$17,C21=$AP$18,C21=$AP$19,C21=$AP$20,C21=$AP$21,C21=$AP$22,C21=$AP$23,C21=$AP$24),0,IF(AZ22="","",AZ22))),"")</f>
        <v/>
      </c>
      <c r="G21" s="66" t="str">
        <f t="shared" si="30"/>
        <v/>
      </c>
      <c r="H21" s="66" t="str">
        <f>IFERROR(IF($C21="TOTAL",SUM($H$8:H20),IF(BB22="","",BB22)),"")</f>
        <v/>
      </c>
      <c r="I21" s="66" t="str">
        <f>IFERROR(IF($C21="TOTAL",SUM($I$8:I20),IF(BC22="","",BC22)),"")</f>
        <v/>
      </c>
      <c r="J21" s="66" t="str">
        <f>IFERROR(IF($C21="TOTAL",SUM($J$8:J20),IF(OR(C21=$AP$16,C21=$AP$17,C21=$AP$18,C21=$AP$19,C21=$AP$20,C21=$AP$21,C21=$AP$22,C21=$AP$23,C21=$AP$24),0,IF(BD22="","",BD22))),"")</f>
        <v/>
      </c>
      <c r="K21" s="66" t="str">
        <f t="shared" si="12"/>
        <v/>
      </c>
      <c r="L21" s="66" t="str">
        <f>IFERROR(IF(C21="","",IF(D21="","",IF(H21="","",IF($C21="TOTAL",SUM($L$8:L20),SUM(D21-H21))))),"")</f>
        <v/>
      </c>
      <c r="M21" s="66" t="str">
        <f>IFERROR(IF(C21="","",IF(E21="","",IF(I21="","",IF($C21="TOTAL",SUM($M$8:M20),SUM(E21-I21))))),"")</f>
        <v/>
      </c>
      <c r="N21" s="66" t="str">
        <f>IFERROR(IF(C21="","",IF(F21="","",IF(J21="","",IF($C21="TOTAL",SUM($N$8:N20),SUM(F21-J21))))),"")</f>
        <v/>
      </c>
      <c r="O21" s="66" t="str">
        <f t="shared" si="13"/>
        <v/>
      </c>
      <c r="P21" s="66" t="str">
        <f>IFERROR(IF(C21="","",IF($C21="TOTAL",SUM($P$8:P20),IF(AND(C21&gt;$AO$1,$AF$3=$AO$2),BR22,IF($AR$18=$AR$20,SUM(BE22+BM22),ROUND((D21+E21)*10%,0))))),"")</f>
        <v/>
      </c>
      <c r="Q21" s="66" t="str">
        <f>IFERROR(IF(C21="","",IF(H21="","",IF(I21="","",IF($C21="TOTAL",SUM($Q$8:Q20),IF(AND(C21&gt;$AO$1,$AF$3=$AO$2),BR22,IF($AR$18=$AR$20,$AR$21,ROUND((H21+I21)*10%,0))))))),"")</f>
        <v/>
      </c>
      <c r="R21" s="66" t="str">
        <f t="shared" si="14"/>
        <v/>
      </c>
      <c r="S21" s="67" t="str">
        <f>IFERROR(IF(C21="","",IF($AR$16=$AR$17,0,IF($C21="TOTAL",SUM($S$8:S20),IF($AR$19=$AR$31,0,IF(AND($AR$32=$AR$20,C21=$AR$33),$AR$34,S20))))),"")</f>
        <v/>
      </c>
      <c r="T21" s="67" t="str">
        <f>IFERROR(IF(C21="","",IF($AR$16=$AR$17,0,IF($C21="TOTAL",SUM($T$8:T20),IF($AR$19=$AR$20,$AR$24,0)))),"")</f>
        <v/>
      </c>
      <c r="U21" s="66" t="str">
        <f t="shared" si="15"/>
        <v/>
      </c>
      <c r="V21" s="66" t="str">
        <f>IF(C21="","",IF($C21="TOTAL",SUM($V$8:V20),IF(AND($AR$2=$AR$20,C21=$AR$1),ROUND(D21/31*$AS$2,0),IF(C21=$AP$6,ROUND((G21)*1/30,0),IF(C21=$AQ$6,ROUND((G21)*1/31,0),"")))))</f>
        <v/>
      </c>
      <c r="W21" s="66" t="str">
        <f>IF(C21="","",IF($C21="TOTAL",SUM($W$8:W20),IF(AND($AR$2=$AR$20,C21=$AR$1),ROUND(H21/31*$AS$2,0),IF(C21=$AP$6,ROUND((K21)*1/30,0),IF(C21=$AQ$6,ROUND((K21)*1/31,0),"")))))</f>
        <v/>
      </c>
      <c r="X21" s="66" t="str">
        <f t="shared" si="16"/>
        <v/>
      </c>
      <c r="Y21" s="66" t="str">
        <f>IFERROR(IF(C21="","",IF($AR$16=$AR$17,0,IF($AF$3=$AO$4,"",IF($C21="TOTAL",SUM($Y$8:Y20),BU21)))),"")</f>
        <v/>
      </c>
      <c r="Z21" s="66" t="str">
        <f>IFERROR(IF(C21="","",IF($AR$16=$AR$17,0,IF($AF$3=$AO$4,"",IF($C21="TOTAL",SUM($Z$8:Z20),BT21)))),"")</f>
        <v/>
      </c>
      <c r="AA21" s="66" t="str">
        <f t="shared" si="7"/>
        <v/>
      </c>
      <c r="AB21" s="66" t="str">
        <f>IFERROR(IF(C21="","",IF($C21="TOTAL",SUM($AB$8:AB20),BK22)),"")</f>
        <v/>
      </c>
      <c r="AC21" s="66" t="str">
        <f>IFERROR(IF(C21="","",IF($C21="TOTAL",SUM($AC$8:AC20),ROUND(O21*$AR$7%,0))),"")</f>
        <v/>
      </c>
      <c r="AD21" s="66" t="str">
        <f t="shared" si="8"/>
        <v/>
      </c>
      <c r="AE21" s="68" t="str">
        <f>IFERROR(IF(C21="","",IF($C21="TOTAL",SUM($AE$8:AE20),SUM(O21-AD21))),"")</f>
        <v/>
      </c>
      <c r="AF21" s="1"/>
      <c r="AG21" s="32"/>
      <c r="AI21" s="26"/>
      <c r="AJ21" s="27"/>
      <c r="AK21" s="151"/>
      <c r="AL21" s="151"/>
      <c r="AM21" s="151"/>
      <c r="AN21" s="196">
        <f t="shared" si="17"/>
        <v>50</v>
      </c>
      <c r="AO21" s="196">
        <f t="shared" si="18"/>
        <v>50</v>
      </c>
      <c r="AP21" s="198">
        <v>42887</v>
      </c>
      <c r="AQ21" s="198">
        <v>43101</v>
      </c>
      <c r="AR21" s="197">
        <f>'Master Sheet'!I21</f>
        <v>3675</v>
      </c>
      <c r="AS21" s="198">
        <f t="shared" si="46"/>
        <v>45689</v>
      </c>
      <c r="AT21" s="198" t="str">
        <f t="shared" si="31"/>
        <v/>
      </c>
      <c r="AU21" s="198" t="str">
        <f t="shared" si="20"/>
        <v/>
      </c>
      <c r="AV21" s="198" t="str">
        <f t="shared" si="21"/>
        <v/>
      </c>
      <c r="AW21" s="198" t="str">
        <f t="shared" si="40"/>
        <v/>
      </c>
      <c r="AX21" s="197" t="str">
        <f t="shared" si="34"/>
        <v/>
      </c>
      <c r="AY21" s="197" t="str">
        <f t="shared" si="45"/>
        <v/>
      </c>
      <c r="AZ21" s="197" t="str">
        <f t="shared" si="35"/>
        <v/>
      </c>
      <c r="BA21" s="197"/>
      <c r="BB21" s="197" t="str">
        <f t="shared" si="36"/>
        <v/>
      </c>
      <c r="BC21" s="197" t="str">
        <f t="shared" si="23"/>
        <v/>
      </c>
      <c r="BD21" s="197" t="str">
        <f t="shared" si="37"/>
        <v/>
      </c>
      <c r="BE21" s="197" t="str">
        <f t="shared" si="32"/>
        <v/>
      </c>
      <c r="BF21" s="197"/>
      <c r="BG21" s="197"/>
      <c r="BH21" s="197" t="str">
        <f t="shared" si="41"/>
        <v/>
      </c>
      <c r="BI21" s="197" t="str">
        <f t="shared" si="42"/>
        <v/>
      </c>
      <c r="BJ21" s="197" t="str">
        <f t="shared" si="24"/>
        <v/>
      </c>
      <c r="BK21" s="197" t="str">
        <f t="shared" si="25"/>
        <v/>
      </c>
      <c r="BL21" s="197">
        <f t="shared" si="43"/>
        <v>0</v>
      </c>
      <c r="BM21" s="197">
        <f t="shared" si="44"/>
        <v>0</v>
      </c>
      <c r="BN21" s="197"/>
      <c r="BO21" s="197"/>
      <c r="BP21" s="197"/>
      <c r="BQ21" s="197"/>
      <c r="BR21" s="197" t="str">
        <f t="shared" si="27"/>
        <v/>
      </c>
      <c r="BS21" s="197"/>
      <c r="BT21" s="194" t="str">
        <f t="shared" si="10"/>
        <v/>
      </c>
      <c r="BU21" s="194" t="str">
        <f>IF(AW22="","",IF(AW22="TOTAL","",IF($AR$16=$AR$17,0,IF(AND(AW22&gt;$BT$1,$AF$3=$AO$2,'Master Sheet'!$D$31&gt;0),'Master Sheet'!$D$31,IF(AND(AW22=$BT$1,$AF$3=$AO$2),IF($AR$9&lt;18001,135,IF($AR$9&lt;33501,220,IF($AR$9&lt;54001,330,440))),IF(AND(AW22&gt;$BT$1,$AF$3=$AO$2),IF($AR$9&lt;18001,265,IF($AR$9&lt;33501,440,IF($AR$9&lt;54001,658,875))),""))))))</f>
        <v/>
      </c>
      <c r="BV21" s="197"/>
      <c r="BW21" s="197"/>
      <c r="BX21" s="197"/>
      <c r="BY21" s="197"/>
      <c r="BZ21" s="176"/>
      <c r="CA21" s="177"/>
      <c r="CB21" s="154"/>
    </row>
    <row r="22" spans="1:80" s="28" customFormat="1" ht="21" customHeight="1">
      <c r="A22" s="115" t="str">
        <f t="shared" si="28"/>
        <v/>
      </c>
      <c r="B22" s="64" t="str">
        <f t="shared" si="0"/>
        <v/>
      </c>
      <c r="C22" s="65" t="str">
        <f t="shared" si="29"/>
        <v/>
      </c>
      <c r="D22" s="66" t="str">
        <f>IFERROR(IF($C21="TOTAL","अक्षरें राशि :-",IF($C22="TOTAL",SUM($D$8:D21),IF(AX23="","",AX23))),"")</f>
        <v/>
      </c>
      <c r="E22" s="66" t="str">
        <f>IFERROR(IF($C22="TOTAL",SUM($E$8:E21),IF(AY23="","",AY23)),"")</f>
        <v/>
      </c>
      <c r="F22" s="66" t="str">
        <f>IFERROR(IF($C22="TOTAL",SUM($F$8:F21),IF(OR(C22=$AP$16,C22=$AP$17,C22=$AP$18,C22=$AP$19,C22=$AP$20,C22=$AP$21,C22=$AP$22,C22=$AP$23,C22=$AP$24),0,IF(AZ23="","",AZ23))),"")</f>
        <v/>
      </c>
      <c r="G22" s="66" t="str">
        <f t="shared" si="30"/>
        <v/>
      </c>
      <c r="H22" s="66" t="str">
        <f>IFERROR(IF($C22="TOTAL",SUM($H$8:H21),IF(BB23="","",BB23)),"")</f>
        <v/>
      </c>
      <c r="I22" s="66" t="str">
        <f>IFERROR(IF($C22="TOTAL",SUM($I$8:I21),IF(BC23="","",BC23)),"")</f>
        <v/>
      </c>
      <c r="J22" s="66" t="str">
        <f>IFERROR(IF($C22="TOTAL",SUM($J$8:J21),IF(OR(C22=$AP$16,C22=$AP$17,C22=$AP$18,C22=$AP$19,C22=$AP$20,C22=$AP$21,C22=$AP$22,C22=$AP$23,C22=$AP$24),0,IF(BD23="","",BD23))),"")</f>
        <v/>
      </c>
      <c r="K22" s="66" t="str">
        <f t="shared" si="12"/>
        <v/>
      </c>
      <c r="L22" s="66" t="str">
        <f>IFERROR(IF(C22="","",IF(D22="","",IF(H22="","",IF($C22="TOTAL",SUM($L$8:L21),SUM(D22-H22))))),"")</f>
        <v/>
      </c>
      <c r="M22" s="66" t="str">
        <f>IFERROR(IF(C22="","",IF(E22="","",IF(I22="","",IF($C22="TOTAL",SUM($M$8:M21),SUM(E22-I22))))),"")</f>
        <v/>
      </c>
      <c r="N22" s="66" t="str">
        <f>IFERROR(IF(C22="","",IF(F22="","",IF(J22="","",IF($C22="TOTAL",SUM($N$8:N21),SUM(F22-J22))))),"")</f>
        <v/>
      </c>
      <c r="O22" s="66" t="str">
        <f t="shared" si="13"/>
        <v/>
      </c>
      <c r="P22" s="66" t="str">
        <f>IFERROR(IF(C22="","",IF($C22="TOTAL",SUM($P$8:P21),IF(AND(C22&gt;$AO$1,$AF$3=$AO$2),BR23,IF($AR$18=$AR$20,SUM(BE23+BM23),ROUND((D22+E22)*10%,0))))),"")</f>
        <v/>
      </c>
      <c r="Q22" s="66" t="str">
        <f>IFERROR(IF(C22="","",IF(H22="","",IF(I22="","",IF($C22="TOTAL",SUM($Q$8:Q21),IF(AND(C22&gt;$AO$1,$AF$3=$AO$2),BR23,IF($AR$18=$AR$20,$AR$21,ROUND((H22+I22)*10%,0))))))),"")</f>
        <v/>
      </c>
      <c r="R22" s="66" t="str">
        <f t="shared" si="14"/>
        <v/>
      </c>
      <c r="S22" s="67" t="str">
        <f>IFERROR(IF(C22="","",IF($AR$16=$AR$17,0,IF($C22="TOTAL",SUM($S$8:S21),IF($AR$19=$AR$31,0,IF(AND($AR$32=$AR$20,C22=$AR$33),$AR$34,S21))))),"")</f>
        <v/>
      </c>
      <c r="T22" s="67" t="str">
        <f>IFERROR(IF(C22="","",IF($AR$16=$AR$17,0,IF($C22="TOTAL",SUM($T$8:T21),IF($AR$19=$AR$20,$AR$24,0)))),"")</f>
        <v/>
      </c>
      <c r="U22" s="66" t="str">
        <f t="shared" si="15"/>
        <v/>
      </c>
      <c r="V22" s="66" t="str">
        <f>IF(C22="","",IF($C22="TOTAL",SUM($V$8:V21),IF(AND($AR$2=$AR$20,C22=$AR$1),ROUND(D22/31*$AS$2,0),IF(C22=$AP$6,ROUND((G22)*1/30,0),IF(C22=$AQ$6,ROUND((G22)*1/31,0),"")))))</f>
        <v/>
      </c>
      <c r="W22" s="66" t="str">
        <f>IF(C22="","",IF($C22="TOTAL",SUM($W$8:W21),IF(AND($AR$2=$AR$20,C22=$AR$1),ROUND(H22/31*$AS$2,0),IF(C22=$AP$6,ROUND((K22)*1/30,0),IF(C22=$AQ$6,ROUND((K22)*1/31,0),"")))))</f>
        <v/>
      </c>
      <c r="X22" s="66" t="str">
        <f t="shared" si="16"/>
        <v/>
      </c>
      <c r="Y22" s="66" t="str">
        <f>IFERROR(IF(C22="","",IF($AR$16=$AR$17,0,IF($AF$3=$AO$4,"",IF($C22="TOTAL",SUM($Y$8:Y21),BU22)))),"")</f>
        <v/>
      </c>
      <c r="Z22" s="66" t="str">
        <f>IFERROR(IF(C22="","",IF($AR$16=$AR$17,0,IF($AF$3=$AO$4,"",IF($C22="TOTAL",SUM($Z$8:Z21),BT22)))),"")</f>
        <v/>
      </c>
      <c r="AA22" s="66" t="str">
        <f t="shared" si="7"/>
        <v/>
      </c>
      <c r="AB22" s="66" t="str">
        <f>IFERROR(IF(C22="","",IF($C22="TOTAL",SUM($AB$8:AB21),BK23)),"")</f>
        <v/>
      </c>
      <c r="AC22" s="66" t="str">
        <f>IFERROR(IF(C22="","",IF($C22="TOTAL",SUM($AC$8:AC21),ROUND(O22*$AR$7%,0))),"")</f>
        <v/>
      </c>
      <c r="AD22" s="66" t="str">
        <f t="shared" si="8"/>
        <v/>
      </c>
      <c r="AE22" s="68" t="str">
        <f>IFERROR(IF(C22="","",IF($C22="TOTAL",SUM($AE$8:AE21),SUM(O22-AD22))),"")</f>
        <v/>
      </c>
      <c r="AF22" s="32"/>
      <c r="AG22" s="32"/>
      <c r="AI22" s="26"/>
      <c r="AJ22" s="27"/>
      <c r="AK22" s="151"/>
      <c r="AL22" s="151"/>
      <c r="AM22" s="151"/>
      <c r="AN22" s="196">
        <f t="shared" si="17"/>
        <v>50</v>
      </c>
      <c r="AO22" s="196">
        <f t="shared" si="18"/>
        <v>50</v>
      </c>
      <c r="AP22" s="198">
        <v>42917</v>
      </c>
      <c r="AQ22" s="198">
        <v>43132</v>
      </c>
      <c r="AR22" s="197">
        <f>'Master Sheet'!M21</f>
        <v>3675</v>
      </c>
      <c r="AS22" s="198">
        <f t="shared" si="46"/>
        <v>45717</v>
      </c>
      <c r="AT22" s="198" t="str">
        <f t="shared" si="31"/>
        <v/>
      </c>
      <c r="AU22" s="198" t="str">
        <f t="shared" si="20"/>
        <v/>
      </c>
      <c r="AV22" s="198" t="str">
        <f t="shared" si="21"/>
        <v/>
      </c>
      <c r="AW22" s="198" t="str">
        <f t="shared" si="40"/>
        <v/>
      </c>
      <c r="AX22" s="197" t="str">
        <f t="shared" si="34"/>
        <v/>
      </c>
      <c r="AY22" s="197" t="str">
        <f t="shared" si="45"/>
        <v/>
      </c>
      <c r="AZ22" s="197" t="str">
        <f t="shared" si="35"/>
        <v/>
      </c>
      <c r="BA22" s="197"/>
      <c r="BB22" s="197" t="str">
        <f t="shared" si="36"/>
        <v/>
      </c>
      <c r="BC22" s="197" t="str">
        <f t="shared" si="23"/>
        <v/>
      </c>
      <c r="BD22" s="197" t="str">
        <f t="shared" si="37"/>
        <v/>
      </c>
      <c r="BE22" s="197" t="str">
        <f t="shared" si="32"/>
        <v/>
      </c>
      <c r="BF22" s="197"/>
      <c r="BG22" s="197"/>
      <c r="BH22" s="197" t="str">
        <f t="shared" si="41"/>
        <v/>
      </c>
      <c r="BI22" s="197" t="str">
        <f t="shared" si="42"/>
        <v/>
      </c>
      <c r="BJ22" s="197" t="str">
        <f t="shared" si="24"/>
        <v/>
      </c>
      <c r="BK22" s="197" t="str">
        <f t="shared" si="25"/>
        <v/>
      </c>
      <c r="BL22" s="197">
        <f t="shared" si="43"/>
        <v>0</v>
      </c>
      <c r="BM22" s="197">
        <f t="shared" si="44"/>
        <v>0</v>
      </c>
      <c r="BN22" s="197"/>
      <c r="BO22" s="197"/>
      <c r="BP22" s="197"/>
      <c r="BQ22" s="197"/>
      <c r="BR22" s="197" t="str">
        <f t="shared" si="27"/>
        <v/>
      </c>
      <c r="BS22" s="197"/>
      <c r="BT22" s="194" t="str">
        <f t="shared" si="10"/>
        <v/>
      </c>
      <c r="BU22" s="194" t="str">
        <f>IF(AW23="","",IF(AW23="TOTAL","",IF($AR$16=$AR$17,0,IF(AND(AW23&gt;$BT$1,$AF$3=$AO$2,'Master Sheet'!$D$31&gt;0),'Master Sheet'!$D$31,IF(AND(AW23=$BT$1,$AF$3=$AO$2),IF($AR$9&lt;18001,135,IF($AR$9&lt;33501,220,IF($AR$9&lt;54001,330,440))),IF(AND(AW23&gt;$BT$1,$AF$3=$AO$2),IF($AR$9&lt;18001,265,IF($AR$9&lt;33501,440,IF($AR$9&lt;54001,658,875))),""))))))</f>
        <v/>
      </c>
      <c r="BV22" s="197"/>
      <c r="BW22" s="197"/>
      <c r="BX22" s="197"/>
      <c r="BY22" s="197"/>
      <c r="BZ22" s="176"/>
      <c r="CA22" s="177"/>
      <c r="CB22" s="154"/>
    </row>
    <row r="23" spans="1:80" s="28" customFormat="1" ht="21" customHeight="1">
      <c r="A23" s="115" t="str">
        <f t="shared" si="28"/>
        <v/>
      </c>
      <c r="B23" s="64" t="str">
        <f t="shared" si="0"/>
        <v/>
      </c>
      <c r="C23" s="65" t="str">
        <f t="shared" si="29"/>
        <v/>
      </c>
      <c r="D23" s="66" t="str">
        <f>IFERROR(IF($C22="TOTAL","अक्षरें राशि :-",IF($C23="TOTAL",SUM($D$8:D22),IF(AX24="","",AX24))),"")</f>
        <v/>
      </c>
      <c r="E23" s="66" t="str">
        <f>IFERROR(IF($C23="TOTAL",SUM($E$8:E22),IF(AY24="","",AY24)),"")</f>
        <v/>
      </c>
      <c r="F23" s="66" t="str">
        <f>IFERROR(IF($C23="TOTAL",SUM($F$8:F22),IF(OR(C23=$AP$16,C23=$AP$17,C23=$AP$18,C23=$AP$19,C23=$AP$20,C23=$AP$21,C23=$AP$22,C23=$AP$23,C23=$AP$24),0,IF(AZ24="","",AZ24))),"")</f>
        <v/>
      </c>
      <c r="G23" s="66" t="str">
        <f t="shared" si="30"/>
        <v/>
      </c>
      <c r="H23" s="66" t="str">
        <f>IFERROR(IF($C23="TOTAL",SUM($H$8:H22),IF(BB24="","",BB24)),"")</f>
        <v/>
      </c>
      <c r="I23" s="66" t="str">
        <f>IFERROR(IF($C23="TOTAL",SUM($I$8:I22),IF(BC24="","",BC24)),"")</f>
        <v/>
      </c>
      <c r="J23" s="66" t="str">
        <f>IFERROR(IF($C23="TOTAL",SUM($J$8:J22),IF(OR(C23=$AP$16,C23=$AP$17,C23=$AP$18,C23=$AP$19,C23=$AP$20,C23=$AP$21,C23=$AP$22,C23=$AP$23,C23=$AP$24),0,IF(BD24="","",BD24))),"")</f>
        <v/>
      </c>
      <c r="K23" s="66" t="str">
        <f t="shared" si="12"/>
        <v/>
      </c>
      <c r="L23" s="66" t="str">
        <f>IFERROR(IF(C23="","",IF(D23="","",IF(H23="","",IF($C23="TOTAL",SUM($L$8:L22),SUM(D23-H23))))),"")</f>
        <v/>
      </c>
      <c r="M23" s="66" t="str">
        <f>IFERROR(IF(C23="","",IF(E23="","",IF(I23="","",IF($C23="TOTAL",SUM($M$8:M22),SUM(E23-I23))))),"")</f>
        <v/>
      </c>
      <c r="N23" s="66" t="str">
        <f>IFERROR(IF(C23="","",IF(F23="","",IF(J23="","",IF($C23="TOTAL",SUM($N$8:N22),SUM(F23-J23))))),"")</f>
        <v/>
      </c>
      <c r="O23" s="66" t="str">
        <f t="shared" si="13"/>
        <v/>
      </c>
      <c r="P23" s="66" t="str">
        <f>IFERROR(IF(C23="","",IF($C23="TOTAL",SUM($P$8:P22),IF(AND(C23&gt;$AO$1,$AF$3=$AO$2),BR24,IF($AR$18=$AR$20,SUM(BE24+BM24),ROUND((D23+E23)*10%,0))))),"")</f>
        <v/>
      </c>
      <c r="Q23" s="66" t="str">
        <f>IFERROR(IF(C23="","",IF(H23="","",IF(I23="","",IF($C23="TOTAL",SUM($Q$8:Q22),IF(AND(C23&gt;$AO$1,$AF$3=$AO$2),BR24,IF($AR$18=$AR$20,$AR$21,ROUND((H23+I23)*10%,0))))))),"")</f>
        <v/>
      </c>
      <c r="R23" s="66" t="str">
        <f t="shared" si="14"/>
        <v/>
      </c>
      <c r="S23" s="67" t="str">
        <f>IFERROR(IF(C23="","",IF($AR$16=$AR$17,0,IF($C23="TOTAL",SUM($S$8:S22),IF($AR$19=$AR$31,0,IF(AND($AR$32=$AR$20,C23=$AR$33),$AR$34,S22))))),"")</f>
        <v/>
      </c>
      <c r="T23" s="67" t="str">
        <f>IFERROR(IF(C23="","",IF($AR$16=$AR$17,0,IF($C23="TOTAL",SUM($T$8:T22),IF($AR$19=$AR$20,$AR$24,0)))),"")</f>
        <v/>
      </c>
      <c r="U23" s="66" t="str">
        <f t="shared" si="15"/>
        <v/>
      </c>
      <c r="V23" s="66" t="str">
        <f>IF(C23="","",IF($C23="TOTAL",SUM($V$8:V22),IF(AND($AR$2=$AR$20,C23=$AR$1),ROUND(D23/31*$AS$2,0),IF(C23=$AP$6,ROUND((G23)*1/30,0),IF(C23=$AQ$6,ROUND((G23)*1/31,0),"")))))</f>
        <v/>
      </c>
      <c r="W23" s="66" t="str">
        <f>IF(C23="","",IF($C23="TOTAL",SUM($W$8:W22),IF(AND($AR$2=$AR$20,C23=$AR$1),ROUND(H23/31*$AS$2,0),IF(C23=$AP$6,ROUND((K23)*1/30,0),IF(C23=$AQ$6,ROUND((K23)*1/31,0),"")))))</f>
        <v/>
      </c>
      <c r="X23" s="66" t="str">
        <f t="shared" si="16"/>
        <v/>
      </c>
      <c r="Y23" s="66" t="str">
        <f>IFERROR(IF(C23="","",IF($AR$16=$AR$17,0,IF($AF$3=$AO$4,"",IF($C23="TOTAL",SUM($Y$8:Y22),BU23)))),"")</f>
        <v/>
      </c>
      <c r="Z23" s="66" t="str">
        <f>IFERROR(IF(C23="","",IF($AR$16=$AR$17,0,IF($AF$3=$AO$4,"",IF($C23="TOTAL",SUM($Z$8:Z22),BT23)))),"")</f>
        <v/>
      </c>
      <c r="AA23" s="66" t="str">
        <f t="shared" si="7"/>
        <v/>
      </c>
      <c r="AB23" s="66" t="str">
        <f>IFERROR(IF(C23="","",IF($C23="TOTAL",SUM($AB$8:AB22),BK24)),"")</f>
        <v/>
      </c>
      <c r="AC23" s="66" t="str">
        <f>IFERROR(IF(C23="","",IF($C23="TOTAL",SUM($AC$8:AC22),ROUND(O23*$AR$7%,0))),"")</f>
        <v/>
      </c>
      <c r="AD23" s="66" t="str">
        <f t="shared" si="8"/>
        <v/>
      </c>
      <c r="AE23" s="68" t="str">
        <f>IFERROR(IF(C23="","",IF($C23="TOTAL",SUM($AE$8:AE22),SUM(O23-AD23))),"")</f>
        <v/>
      </c>
      <c r="AF23" s="62"/>
      <c r="AG23" s="32"/>
      <c r="AI23" s="26"/>
      <c r="AJ23" s="27"/>
      <c r="AK23" s="151"/>
      <c r="AL23" s="151"/>
      <c r="AM23" s="151"/>
      <c r="AN23" s="196">
        <f t="shared" si="17"/>
        <v>50</v>
      </c>
      <c r="AO23" s="196">
        <f t="shared" si="18"/>
        <v>50</v>
      </c>
      <c r="AP23" s="198">
        <v>42948</v>
      </c>
      <c r="AQ23" s="198">
        <v>43160</v>
      </c>
      <c r="AR23" s="197"/>
      <c r="AS23" s="198">
        <f t="shared" si="46"/>
        <v>45748</v>
      </c>
      <c r="AT23" s="198" t="str">
        <f t="shared" si="31"/>
        <v/>
      </c>
      <c r="AU23" s="198" t="str">
        <f t="shared" si="20"/>
        <v/>
      </c>
      <c r="AV23" s="198" t="str">
        <f t="shared" si="21"/>
        <v/>
      </c>
      <c r="AW23" s="198" t="str">
        <f t="shared" si="40"/>
        <v/>
      </c>
      <c r="AX23" s="197" t="str">
        <f t="shared" si="34"/>
        <v/>
      </c>
      <c r="AY23" s="197" t="str">
        <f t="shared" si="45"/>
        <v/>
      </c>
      <c r="AZ23" s="197" t="str">
        <f t="shared" si="35"/>
        <v/>
      </c>
      <c r="BA23" s="197"/>
      <c r="BB23" s="197" t="str">
        <f t="shared" si="36"/>
        <v/>
      </c>
      <c r="BC23" s="197" t="str">
        <f t="shared" si="23"/>
        <v/>
      </c>
      <c r="BD23" s="197" t="str">
        <f t="shared" si="37"/>
        <v/>
      </c>
      <c r="BE23" s="197" t="str">
        <f t="shared" si="32"/>
        <v/>
      </c>
      <c r="BF23" s="197"/>
      <c r="BG23" s="197"/>
      <c r="BH23" s="197" t="str">
        <f t="shared" si="41"/>
        <v/>
      </c>
      <c r="BI23" s="197" t="str">
        <f t="shared" si="42"/>
        <v/>
      </c>
      <c r="BJ23" s="197" t="str">
        <f t="shared" si="24"/>
        <v/>
      </c>
      <c r="BK23" s="197" t="str">
        <f t="shared" si="25"/>
        <v/>
      </c>
      <c r="BL23" s="197">
        <f t="shared" si="43"/>
        <v>0</v>
      </c>
      <c r="BM23" s="197">
        <f t="shared" si="44"/>
        <v>0</v>
      </c>
      <c r="BN23" s="197"/>
      <c r="BO23" s="197"/>
      <c r="BP23" s="197"/>
      <c r="BQ23" s="197"/>
      <c r="BR23" s="197" t="str">
        <f t="shared" si="27"/>
        <v/>
      </c>
      <c r="BS23" s="197"/>
      <c r="BT23" s="194" t="str">
        <f t="shared" si="10"/>
        <v/>
      </c>
      <c r="BU23" s="194" t="str">
        <f>IF(AW24="","",IF(AW24="TOTAL","",IF($AR$16=$AR$17,0,IF(AND(AW24&gt;$BT$1,$AF$3=$AO$2,'Master Sheet'!$D$31&gt;0),'Master Sheet'!$D$31,IF(AND(AW24=$BT$1,$AF$3=$AO$2),IF($AR$9&lt;18001,135,IF($AR$9&lt;33501,220,IF($AR$9&lt;54001,330,440))),IF(AND(AW24&gt;$BT$1,$AF$3=$AO$2),IF($AR$9&lt;18001,265,IF($AR$9&lt;33501,440,IF($AR$9&lt;54001,658,875))),""))))))</f>
        <v/>
      </c>
      <c r="BV23" s="197"/>
      <c r="BW23" s="197"/>
      <c r="BX23" s="197"/>
      <c r="BY23" s="197"/>
      <c r="BZ23" s="176"/>
      <c r="CA23" s="177"/>
      <c r="CB23" s="154"/>
    </row>
    <row r="24" spans="1:80" s="28" customFormat="1" ht="21" customHeight="1">
      <c r="A24" s="115" t="str">
        <f t="shared" si="28"/>
        <v/>
      </c>
      <c r="B24" s="64" t="str">
        <f t="shared" si="0"/>
        <v/>
      </c>
      <c r="C24" s="65" t="str">
        <f t="shared" si="29"/>
        <v/>
      </c>
      <c r="D24" s="66" t="str">
        <f>IFERROR(IF($C23="TOTAL","अक्षरें राशि :-",IF($C24="TOTAL",SUM($D$8:D23),IF(AX25="","",AX25))),"")</f>
        <v/>
      </c>
      <c r="E24" s="66" t="str">
        <f>IFERROR(IF($C24="TOTAL",SUM($E$8:E23),IF(AY25="","",AY25)),"")</f>
        <v/>
      </c>
      <c r="F24" s="66" t="str">
        <f>IFERROR(IF($C24="TOTAL",SUM($F$8:F23),IF(OR(C24=$AP$16,C24=$AP$17,C24=$AP$18,C24=$AP$19,C24=$AP$20,C24=$AP$21,C24=$AP$22,C24=$AP$23,C24=$AP$24),0,IF(AZ25="","",AZ25))),"")</f>
        <v/>
      </c>
      <c r="G24" s="66" t="str">
        <f t="shared" si="30"/>
        <v/>
      </c>
      <c r="H24" s="66" t="str">
        <f>IFERROR(IF($C24="TOTAL",SUM($H$8:H23),IF(BB25="","",BB25)),"")</f>
        <v/>
      </c>
      <c r="I24" s="66" t="str">
        <f>IFERROR(IF($C24="TOTAL",SUM($I$8:I23),IF(BC25="","",BC25)),"")</f>
        <v/>
      </c>
      <c r="J24" s="66" t="str">
        <f>IFERROR(IF($C24="TOTAL",SUM($J$8:J23),IF(OR(C24=$AP$16,C24=$AP$17,C24=$AP$18,C24=$AP$19,C24=$AP$20,C24=$AP$21,C24=$AP$22,C24=$AP$23,C24=$AP$24),0,IF(BD25="","",BD25))),"")</f>
        <v/>
      </c>
      <c r="K24" s="66" t="str">
        <f t="shared" si="12"/>
        <v/>
      </c>
      <c r="L24" s="66" t="str">
        <f>IFERROR(IF(C24="","",IF(D24="","",IF(H24="","",IF($C24="TOTAL",SUM($L$8:L23),SUM(D24-H24))))),"")</f>
        <v/>
      </c>
      <c r="M24" s="66" t="str">
        <f>IFERROR(IF(C24="","",IF(E24="","",IF(I24="","",IF($C24="TOTAL",SUM($M$8:M23),SUM(E24-I24))))),"")</f>
        <v/>
      </c>
      <c r="N24" s="66" t="str">
        <f>IFERROR(IF(C24="","",IF(F24="","",IF(J24="","",IF($C24="TOTAL",SUM($N$8:N23),SUM(F24-J24))))),"")</f>
        <v/>
      </c>
      <c r="O24" s="66" t="str">
        <f t="shared" si="13"/>
        <v/>
      </c>
      <c r="P24" s="66" t="str">
        <f>IFERROR(IF(C24="","",IF($C24="TOTAL",SUM($P$8:P23),IF(AND(C24&gt;$AO$1,$AF$3=$AO$2),BR25,IF($AR$18=$AR$20,SUM(BE25+BM25),ROUND((D24+E24)*10%,0))))),"")</f>
        <v/>
      </c>
      <c r="Q24" s="66" t="str">
        <f>IFERROR(IF(C24="","",IF(H24="","",IF(I24="","",IF($C24="TOTAL",SUM($Q$8:Q23),IF(AND(C24&gt;$AO$1,$AF$3=$AO$2),BR25,IF($AR$18=$AR$20,$AR$21,ROUND((H24+I24)*10%,0))))))),"")</f>
        <v/>
      </c>
      <c r="R24" s="66" t="str">
        <f t="shared" si="14"/>
        <v/>
      </c>
      <c r="S24" s="67" t="str">
        <f>IFERROR(IF(C24="","",IF($AR$16=$AR$17,0,IF($C24="TOTAL",SUM($S$8:S23),IF($AR$19=$AR$31,0,IF(AND($AR$32=$AR$20,C24=$AR$33),$AR$34,S23))))),"")</f>
        <v/>
      </c>
      <c r="T24" s="67" t="str">
        <f>IFERROR(IF(C24="","",IF($AR$16=$AR$17,0,IF($C24="TOTAL",SUM($T$8:T23),IF($AR$19=$AR$20,$AR$24,0)))),"")</f>
        <v/>
      </c>
      <c r="U24" s="66" t="str">
        <f t="shared" si="15"/>
        <v/>
      </c>
      <c r="V24" s="66" t="str">
        <f>IF(C24="","",IF($C24="TOTAL",SUM($V$8:V23),IF(AND($AR$2=$AR$20,C24=$AR$1),ROUND(D24/31*$AS$2,0),IF(C24=$AP$6,ROUND((G24)*1/30,0),IF(C24=$AQ$6,ROUND((G24)*1/31,0),"")))))</f>
        <v/>
      </c>
      <c r="W24" s="66" t="str">
        <f>IF(C24="","",IF($C24="TOTAL",SUM($W$8:W23),IF(AND($AR$2=$AR$20,C24=$AR$1),ROUND(H24/31*$AS$2,0),IF(C24=$AP$6,ROUND((K24)*1/30,0),IF(C24=$AQ$6,ROUND((K24)*1/31,0),"")))))</f>
        <v/>
      </c>
      <c r="X24" s="66" t="str">
        <f t="shared" si="16"/>
        <v/>
      </c>
      <c r="Y24" s="66" t="str">
        <f>IFERROR(IF(C24="","",IF($AR$16=$AR$17,0,IF($AF$3=$AO$4,"",IF($C24="TOTAL",SUM($Y$8:Y23),BU24)))),"")</f>
        <v/>
      </c>
      <c r="Z24" s="66" t="str">
        <f>IFERROR(IF(C24="","",IF($AR$16=$AR$17,0,IF($AF$3=$AO$4,"",IF($C24="TOTAL",SUM($Z$8:Z23),BT24)))),"")</f>
        <v/>
      </c>
      <c r="AA24" s="66" t="str">
        <f t="shared" si="7"/>
        <v/>
      </c>
      <c r="AB24" s="66" t="str">
        <f>IFERROR(IF(C24="","",IF($C24="TOTAL",SUM($AB$8:AB23),BK25)),"")</f>
        <v/>
      </c>
      <c r="AC24" s="66" t="str">
        <f>IFERROR(IF(C24="","",IF($C24="TOTAL",SUM($AC$8:AC23),ROUND(O24*$AR$7%,0))),"")</f>
        <v/>
      </c>
      <c r="AD24" s="66" t="str">
        <f t="shared" si="8"/>
        <v/>
      </c>
      <c r="AE24" s="68" t="str">
        <f>IFERROR(IF(C24="","",IF($C24="TOTAL",SUM($AE$8:AE23),SUM(O24-AD24))),"")</f>
        <v/>
      </c>
      <c r="AF24" s="1"/>
      <c r="AG24" s="32"/>
      <c r="AI24" s="26"/>
      <c r="AJ24" s="27"/>
      <c r="AK24" s="151"/>
      <c r="AL24" s="151"/>
      <c r="AM24" s="151"/>
      <c r="AN24" s="196">
        <f t="shared" si="17"/>
        <v>50</v>
      </c>
      <c r="AO24" s="196">
        <f t="shared" si="18"/>
        <v>50</v>
      </c>
      <c r="AP24" s="198">
        <v>42979</v>
      </c>
      <c r="AQ24" s="198">
        <v>43191</v>
      </c>
      <c r="AR24" s="197">
        <f>'Master Sheet'!I17</f>
        <v>2100</v>
      </c>
      <c r="AS24" s="198">
        <f t="shared" si="46"/>
        <v>45778</v>
      </c>
      <c r="AT24" s="198" t="str">
        <f t="shared" si="31"/>
        <v/>
      </c>
      <c r="AU24" s="198" t="str">
        <f t="shared" si="20"/>
        <v/>
      </c>
      <c r="AV24" s="198" t="str">
        <f t="shared" si="21"/>
        <v/>
      </c>
      <c r="AW24" s="198" t="str">
        <f t="shared" si="40"/>
        <v/>
      </c>
      <c r="AX24" s="197" t="str">
        <f t="shared" si="34"/>
        <v/>
      </c>
      <c r="AY24" s="197" t="str">
        <f t="shared" si="45"/>
        <v/>
      </c>
      <c r="AZ24" s="197" t="str">
        <f t="shared" si="35"/>
        <v/>
      </c>
      <c r="BA24" s="197"/>
      <c r="BB24" s="197" t="str">
        <f t="shared" si="36"/>
        <v/>
      </c>
      <c r="BC24" s="197" t="str">
        <f t="shared" si="23"/>
        <v/>
      </c>
      <c r="BD24" s="197" t="str">
        <f t="shared" si="37"/>
        <v/>
      </c>
      <c r="BE24" s="197" t="str">
        <f t="shared" si="32"/>
        <v/>
      </c>
      <c r="BF24" s="197"/>
      <c r="BG24" s="197"/>
      <c r="BH24" s="197" t="str">
        <f t="shared" si="41"/>
        <v/>
      </c>
      <c r="BI24" s="197" t="str">
        <f t="shared" si="42"/>
        <v/>
      </c>
      <c r="BJ24" s="197" t="str">
        <f t="shared" si="24"/>
        <v/>
      </c>
      <c r="BK24" s="197" t="str">
        <f t="shared" si="25"/>
        <v/>
      </c>
      <c r="BL24" s="197">
        <f t="shared" si="43"/>
        <v>0</v>
      </c>
      <c r="BM24" s="197">
        <f t="shared" si="44"/>
        <v>0</v>
      </c>
      <c r="BN24" s="197"/>
      <c r="BO24" s="197"/>
      <c r="BP24" s="197"/>
      <c r="BQ24" s="197"/>
      <c r="BR24" s="197" t="str">
        <f t="shared" si="27"/>
        <v/>
      </c>
      <c r="BS24" s="197"/>
      <c r="BT24" s="194" t="str">
        <f t="shared" si="10"/>
        <v/>
      </c>
      <c r="BU24" s="194" t="str">
        <f>IF(AW25="","",IF(AW25="TOTAL","",IF($AR$16=$AR$17,0,IF(AND(AW25&gt;$BT$1,$AF$3=$AO$2,'Master Sheet'!$D$31&gt;0),'Master Sheet'!$D$31,IF(AND(AW25=$BT$1,$AF$3=$AO$2),IF($AR$9&lt;18001,135,IF($AR$9&lt;33501,220,IF($AR$9&lt;54001,330,440))),IF(AND(AW25&gt;$BT$1,$AF$3=$AO$2),IF($AR$9&lt;18001,265,IF($AR$9&lt;33501,440,IF($AR$9&lt;54001,658,875))),""))))))</f>
        <v/>
      </c>
      <c r="BV24" s="197"/>
      <c r="BW24" s="197"/>
      <c r="BX24" s="197"/>
      <c r="BY24" s="197"/>
      <c r="BZ24" s="176"/>
      <c r="CA24" s="177"/>
      <c r="CB24" s="154"/>
    </row>
    <row r="25" spans="1:80" s="28" customFormat="1" ht="21" customHeight="1">
      <c r="A25" s="115" t="str">
        <f>IF(C25="TOTAL","",IF(B24="","",IF(LEN(C25)&gt;=2,B24+1,0)))</f>
        <v/>
      </c>
      <c r="B25" s="64" t="str">
        <f t="shared" si="0"/>
        <v/>
      </c>
      <c r="C25" s="65" t="str">
        <f t="shared" si="29"/>
        <v/>
      </c>
      <c r="D25" s="66" t="str">
        <f>IFERROR(IF($C24="TOTAL","अक्षरें राशि :-",IF($C25="TOTAL",SUM($D$8:D24),IF(AX26="","",AX26))),"")</f>
        <v/>
      </c>
      <c r="E25" s="66" t="str">
        <f>IFERROR(IF($C25="TOTAL",SUM($E$8:E24),IF(AY26="","",AY26)),"")</f>
        <v/>
      </c>
      <c r="F25" s="66" t="str">
        <f>IFERROR(IF($C25="TOTAL",SUM($F$8:F24),IF(OR(C25=$AP$16,C25=$AP$17,C25=$AP$18,C25=$AP$19,C25=$AP$20,C25=$AP$21,C25=$AP$22,C25=$AP$23,C25=$AP$24),0,IF(AZ26="","",AZ26))),"")</f>
        <v/>
      </c>
      <c r="G25" s="66" t="str">
        <f t="shared" si="30"/>
        <v/>
      </c>
      <c r="H25" s="66" t="str">
        <f>IFERROR(IF($C25="TOTAL",SUM($H$8:H24),IF(BB26="","",BB26)),"")</f>
        <v/>
      </c>
      <c r="I25" s="66" t="str">
        <f>IFERROR(IF($C25="TOTAL",SUM($I$8:I24),IF(BC26="","",BC26)),"")</f>
        <v/>
      </c>
      <c r="J25" s="66" t="str">
        <f>IFERROR(IF($C25="TOTAL",SUM($J$8:J24),IF(OR(C25=$AP$16,C25=$AP$17,C25=$AP$18,C25=$AP$19,C25=$AP$20,C25=$AP$21,C25=$AP$22,C25=$AP$23,C25=$AP$24),0,IF(BD26="","",BD26))),"")</f>
        <v/>
      </c>
      <c r="K25" s="66" t="str">
        <f t="shared" si="12"/>
        <v/>
      </c>
      <c r="L25" s="66" t="str">
        <f>IFERROR(IF(C25="","",IF(D25="","",IF(H25="","",IF($C25="TOTAL",SUM($L$8:L24),SUM(D25-H25))))),"")</f>
        <v/>
      </c>
      <c r="M25" s="66" t="str">
        <f>IFERROR(IF(C25="","",IF(E25="","",IF(I25="","",IF($C25="TOTAL",SUM($M$8:M24),SUM(E25-I25))))),"")</f>
        <v/>
      </c>
      <c r="N25" s="66" t="str">
        <f>IFERROR(IF(C25="","",IF(F25="","",IF(J25="","",IF($C25="TOTAL",SUM($N$8:N24),SUM(F25-J25))))),"")</f>
        <v/>
      </c>
      <c r="O25" s="66" t="str">
        <f t="shared" si="13"/>
        <v/>
      </c>
      <c r="P25" s="66" t="str">
        <f>IFERROR(IF(C25="","",IF($C25="TOTAL",SUM($P$8:P24),IF(AND(C25&gt;$AO$1,$AF$3=$AO$2),BR26,IF($AR$18=$AR$20,SUM(BE26+BM26),ROUND((D25+E25)*10%,0))))),"")</f>
        <v/>
      </c>
      <c r="Q25" s="66" t="str">
        <f>IFERROR(IF(C25="","",IF(H25="","",IF(I25="","",IF($C25="TOTAL",SUM($Q$8:Q24),IF(AND(C25&gt;$AO$1,$AF$3=$AO$2),BR26,IF($AR$18=$AR$20,$AR$21,ROUND((H25+I25)*10%,0))))))),"")</f>
        <v/>
      </c>
      <c r="R25" s="66" t="str">
        <f t="shared" si="14"/>
        <v/>
      </c>
      <c r="S25" s="67" t="str">
        <f>IFERROR(IF(C25="","",IF($AR$16=$AR$17,0,IF($C25="TOTAL",SUM($S$8:S24),IF($AR$19=$AR$31,0,IF(AND($AR$32=$AR$20,C25=$AR$33),$AR$34,S24))))),"")</f>
        <v/>
      </c>
      <c r="T25" s="67" t="str">
        <f>IFERROR(IF(C25="","",IF($AR$16=$AR$17,0,IF($C25="TOTAL",SUM($T$8:T24),IF($AR$19=$AR$20,$AR$24,0)))),"")</f>
        <v/>
      </c>
      <c r="U25" s="66" t="str">
        <f t="shared" si="15"/>
        <v/>
      </c>
      <c r="V25" s="66" t="str">
        <f>IF(C25="","",IF($C25="TOTAL",SUM($V$8:V24),IF(AND($AR$2=$AR$20,C25=$AR$1),ROUND(D25/31*$AS$2,0),IF(C25=$AP$6,ROUND((G25)*1/30,0),IF(C25=$AQ$6,ROUND((G25)*1/31,0),"")))))</f>
        <v/>
      </c>
      <c r="W25" s="66" t="str">
        <f>IF(C25="","",IF($C25="TOTAL",SUM($W$8:W24),IF(AND($AR$2=$AR$20,C25=$AR$1),ROUND(H25/31*$AS$2,0),IF(C25=$AP$6,ROUND((K25)*1/30,0),IF(C25=$AQ$6,ROUND((K25)*1/31,0),"")))))</f>
        <v/>
      </c>
      <c r="X25" s="66" t="str">
        <f t="shared" si="16"/>
        <v/>
      </c>
      <c r="Y25" s="66" t="str">
        <f>IFERROR(IF(C25="","",IF($AR$16=$AR$17,0,IF($AF$3=$AO$4,"",IF($C25="TOTAL",SUM($Y$8:Y24),BU25)))),"")</f>
        <v/>
      </c>
      <c r="Z25" s="66" t="str">
        <f>IFERROR(IF(C25="","",IF($AR$16=$AR$17,0,IF($AF$3=$AO$4,"",IF($C25="TOTAL",SUM($Z$8:Z24),BT25)))),"")</f>
        <v/>
      </c>
      <c r="AA25" s="66" t="str">
        <f t="shared" si="7"/>
        <v/>
      </c>
      <c r="AB25" s="66" t="str">
        <f>IFERROR(IF(C25="","",IF($C25="TOTAL",SUM($AB$8:AB24),BK26)),"")</f>
        <v/>
      </c>
      <c r="AC25" s="66" t="str">
        <f>IFERROR(IF(C25="","",IF($C25="TOTAL",SUM($AC$8:AC24),ROUND(O25*$AR$7%,0))),"")</f>
        <v/>
      </c>
      <c r="AD25" s="66" t="str">
        <f t="shared" si="8"/>
        <v/>
      </c>
      <c r="AE25" s="68" t="str">
        <f>IFERROR(IF(C25="","",IF($C25="TOTAL",SUM($AE$8:AE24),SUM(O25-AD25))),"")</f>
        <v/>
      </c>
      <c r="AF25" s="63"/>
      <c r="AG25" s="32"/>
      <c r="AI25" s="26"/>
      <c r="AJ25" s="27"/>
      <c r="AK25" s="151"/>
      <c r="AL25" s="151"/>
      <c r="AM25" s="151"/>
      <c r="AN25" s="196">
        <f t="shared" si="17"/>
        <v>50</v>
      </c>
      <c r="AO25" s="196">
        <f t="shared" si="18"/>
        <v>50</v>
      </c>
      <c r="AP25" s="197"/>
      <c r="AQ25" s="198">
        <v>43221</v>
      </c>
      <c r="AR25" s="197">
        <f>'Master Sheet'!M17</f>
        <v>2100</v>
      </c>
      <c r="AS25" s="198">
        <f t="shared" si="46"/>
        <v>45809</v>
      </c>
      <c r="AT25" s="198" t="str">
        <f t="shared" si="31"/>
        <v/>
      </c>
      <c r="AU25" s="198" t="str">
        <f t="shared" si="20"/>
        <v/>
      </c>
      <c r="AV25" s="198" t="str">
        <f t="shared" si="21"/>
        <v/>
      </c>
      <c r="AW25" s="198" t="str">
        <f t="shared" si="40"/>
        <v/>
      </c>
      <c r="AX25" s="197" t="str">
        <f t="shared" si="34"/>
        <v/>
      </c>
      <c r="AY25" s="197" t="str">
        <f t="shared" si="45"/>
        <v/>
      </c>
      <c r="AZ25" s="197" t="str">
        <f t="shared" si="35"/>
        <v/>
      </c>
      <c r="BA25" s="197"/>
      <c r="BB25" s="197" t="str">
        <f t="shared" si="36"/>
        <v/>
      </c>
      <c r="BC25" s="197" t="str">
        <f t="shared" si="23"/>
        <v/>
      </c>
      <c r="BD25" s="197" t="str">
        <f t="shared" si="37"/>
        <v/>
      </c>
      <c r="BE25" s="197" t="str">
        <f t="shared" si="32"/>
        <v/>
      </c>
      <c r="BF25" s="197"/>
      <c r="BG25" s="197"/>
      <c r="BH25" s="197" t="str">
        <f t="shared" si="41"/>
        <v/>
      </c>
      <c r="BI25" s="197" t="str">
        <f t="shared" si="42"/>
        <v/>
      </c>
      <c r="BJ25" s="197" t="str">
        <f t="shared" si="24"/>
        <v/>
      </c>
      <c r="BK25" s="197" t="str">
        <f t="shared" si="25"/>
        <v/>
      </c>
      <c r="BL25" s="197">
        <f t="shared" si="43"/>
        <v>0</v>
      </c>
      <c r="BM25" s="197">
        <f t="shared" si="44"/>
        <v>0</v>
      </c>
      <c r="BN25" s="197"/>
      <c r="BO25" s="197"/>
      <c r="BP25" s="197"/>
      <c r="BQ25" s="197"/>
      <c r="BR25" s="197" t="str">
        <f t="shared" si="27"/>
        <v/>
      </c>
      <c r="BS25" s="197"/>
      <c r="BT25" s="194" t="str">
        <f t="shared" si="10"/>
        <v/>
      </c>
      <c r="BU25" s="194" t="str">
        <f>IF(AW26="","",IF(AW26="TOTAL","",IF($AR$16=$AR$17,0,IF(AND(AW26&gt;$BT$1,$AF$3=$AO$2,'Master Sheet'!$D$31&gt;0),'Master Sheet'!$D$31,IF(AND(AW26=$BT$1,$AF$3=$AO$2),IF($AR$9&lt;18001,135,IF($AR$9&lt;33501,220,IF($AR$9&lt;54001,330,440))),IF(AND(AW26&gt;$BT$1,$AF$3=$AO$2),IF($AR$9&lt;18001,265,IF($AR$9&lt;33501,440,IF($AR$9&lt;54001,658,875))),""))))))</f>
        <v/>
      </c>
      <c r="BV25" s="197"/>
      <c r="BW25" s="197"/>
      <c r="BX25" s="197"/>
      <c r="BY25" s="197"/>
      <c r="BZ25" s="176"/>
      <c r="CA25" s="177"/>
      <c r="CB25" s="154"/>
    </row>
    <row r="26" spans="1:80" s="28" customFormat="1" ht="21" customHeight="1">
      <c r="A26" s="115" t="str">
        <f>IF(C26="TOTAL","",IF(B25="","",IF(LEN(C26)&gt;=2,B25+1,0)))</f>
        <v/>
      </c>
      <c r="B26" s="64" t="str">
        <f t="shared" si="0"/>
        <v/>
      </c>
      <c r="C26" s="65" t="str">
        <f t="shared" si="29"/>
        <v/>
      </c>
      <c r="D26" s="66" t="str">
        <f>IFERROR(IF($C25="TOTAL","अक्षरें राशि :-",IF($C26="TOTAL",SUM($D$8:D25),IF(AX27="","",AX27))),"")</f>
        <v/>
      </c>
      <c r="E26" s="66" t="str">
        <f>IFERROR(IF($C26="TOTAL",SUM($E$8:E25),IF(AY27="","",AY27)),"")</f>
        <v/>
      </c>
      <c r="F26" s="66" t="str">
        <f>IFERROR(IF($C26="TOTAL",SUM($F$8:F25),IF(OR(C26=$AP$16,C26=$AP$17,C26=$AP$18,C26=$AP$19,C26=$AP$20,C26=$AP$21,C26=$AP$22,C26=$AP$23,C26=$AP$24),0,IF(AZ27="","",AZ27))),"")</f>
        <v/>
      </c>
      <c r="G26" s="66" t="str">
        <f t="shared" si="30"/>
        <v/>
      </c>
      <c r="H26" s="66" t="str">
        <f>IFERROR(IF($C26="TOTAL",SUM($H$8:H25),IF(BB27="","",BB27)),"")</f>
        <v/>
      </c>
      <c r="I26" s="66" t="str">
        <f>IFERROR(IF($C26="TOTAL",SUM($I$8:I25),IF(BC27="","",BC27)),"")</f>
        <v/>
      </c>
      <c r="J26" s="66" t="str">
        <f>IFERROR(IF($C26="TOTAL",SUM($J$8:J25),IF(OR(C26=$AP$16,C26=$AP$17,C26=$AP$18,C26=$AP$19,C26=$AP$20,C26=$AP$21,C26=$AP$22,C26=$AP$23,C26=$AP$24),0,IF(BD27="","",BD27))),"")</f>
        <v/>
      </c>
      <c r="K26" s="66" t="str">
        <f t="shared" si="12"/>
        <v/>
      </c>
      <c r="L26" s="66" t="str">
        <f>IFERROR(IF(C26="","",IF(D26="","",IF(H26="","",IF($C26="TOTAL",SUM($L$8:L25),SUM(D26-H26))))),"")</f>
        <v/>
      </c>
      <c r="M26" s="66" t="str">
        <f>IFERROR(IF(C26="","",IF(E26="","",IF(I26="","",IF($C26="TOTAL",SUM($M$8:M25),SUM(E26-I26))))),"")</f>
        <v/>
      </c>
      <c r="N26" s="66" t="str">
        <f>IFERROR(IF(C26="","",IF(F26="","",IF(J26="","",IF($C26="TOTAL",SUM($N$8:N25),SUM(F26-J26))))),"")</f>
        <v/>
      </c>
      <c r="O26" s="66" t="str">
        <f t="shared" si="13"/>
        <v/>
      </c>
      <c r="P26" s="66" t="str">
        <f>IFERROR(IF(C26="","",IF($C26="TOTAL",SUM($P$8:P25),IF(AND(C26&gt;$AO$1,$AF$3=$AO$2),BR27,IF($AR$18=$AR$20,SUM(BE27+BM27),ROUND((D26+E26)*10%,0))))),"")</f>
        <v/>
      </c>
      <c r="Q26" s="66" t="str">
        <f>IFERROR(IF(C26="","",IF(H26="","",IF(I26="","",IF($C26="TOTAL",SUM($Q$8:Q25),IF(AND(C26&gt;$AO$1,$AF$3=$AO$2),BR27,IF($AR$18=$AR$20,$AR$21,ROUND((H26+I26)*10%,0))))))),"")</f>
        <v/>
      </c>
      <c r="R26" s="66" t="str">
        <f t="shared" si="14"/>
        <v/>
      </c>
      <c r="S26" s="67" t="str">
        <f>IFERROR(IF(C26="","",IF($AR$16=$AR$17,0,IF($C26="TOTAL",SUM($S$8:S25),IF($AR$19=$AR$31,0,IF(AND($AR$32=$AR$20,C26=$AR$33),$AR$34,S25))))),"")</f>
        <v/>
      </c>
      <c r="T26" s="67" t="str">
        <f>IFERROR(IF(C26="","",IF($AR$16=$AR$17,0,IF($C26="TOTAL",SUM($T$8:T25),IF($AR$19=$AR$20,$AR$24,0)))),"")</f>
        <v/>
      </c>
      <c r="U26" s="66" t="str">
        <f t="shared" si="15"/>
        <v/>
      </c>
      <c r="V26" s="66" t="str">
        <f>IF(C26="","",IF($C26="TOTAL",SUM($V$8:V25),IF(AND($AR$2=$AR$20,C26=$AR$1),ROUND(D26/31*$AS$2,0),IF(C26=$AP$6,ROUND((G26)*1/30,0),IF(C26=$AQ$6,ROUND((G26)*1/31,0),"")))))</f>
        <v/>
      </c>
      <c r="W26" s="66" t="str">
        <f>IF(C26="","",IF($C26="TOTAL",SUM($W$8:W25),IF(AND($AR$2=$AR$20,C26=$AR$1),ROUND(H26/31*$AS$2,0),IF(C26=$AP$6,ROUND((K26)*1/30,0),IF(C26=$AQ$6,ROUND((K26)*1/31,0),"")))))</f>
        <v/>
      </c>
      <c r="X26" s="66" t="str">
        <f t="shared" si="16"/>
        <v/>
      </c>
      <c r="Y26" s="66" t="str">
        <f>IFERROR(IF(C26="","",IF($AR$16=$AR$17,0,IF($AF$3=$AO$4,"",IF($C26="TOTAL",SUM($Y$8:Y25),BU26)))),"")</f>
        <v/>
      </c>
      <c r="Z26" s="66" t="str">
        <f>IFERROR(IF(C26="","",IF($AR$16=$AR$17,0,IF($AF$3=$AO$4,"",IF($C26="TOTAL",SUM($Z$8:Z25),BT26)))),"")</f>
        <v/>
      </c>
      <c r="AA26" s="66" t="str">
        <f t="shared" si="7"/>
        <v/>
      </c>
      <c r="AB26" s="66" t="str">
        <f>IFERROR(IF(C26="","",IF($C26="TOTAL",SUM($AB$8:AB25),BK27)),"")</f>
        <v/>
      </c>
      <c r="AC26" s="66" t="str">
        <f>IFERROR(IF(C26="","",IF($C26="TOTAL",SUM($AC$8:AC25),ROUND(O26*$AR$7%,0))),"")</f>
        <v/>
      </c>
      <c r="AD26" s="66" t="str">
        <f t="shared" si="8"/>
        <v/>
      </c>
      <c r="AE26" s="68" t="str">
        <f>IFERROR(IF(C26="","",IF($C26="TOTAL",SUM($AE$8:AE25),SUM(O26-AD26))),"")</f>
        <v/>
      </c>
      <c r="AF26" s="63"/>
      <c r="AG26" s="32"/>
      <c r="AI26" s="26"/>
      <c r="AJ26" s="27"/>
      <c r="AK26" s="151"/>
      <c r="AL26" s="151"/>
      <c r="AM26" s="151"/>
      <c r="AN26" s="196">
        <f t="shared" si="17"/>
        <v>50</v>
      </c>
      <c r="AO26" s="196">
        <f t="shared" si="18"/>
        <v>50</v>
      </c>
      <c r="AP26" s="197"/>
      <c r="AQ26" s="198">
        <v>43252</v>
      </c>
      <c r="AR26" s="197" t="str">
        <f>'Master Sheet'!I15</f>
        <v>NO</v>
      </c>
      <c r="AS26" s="198">
        <f t="shared" si="46"/>
        <v>45839</v>
      </c>
      <c r="AT26" s="198" t="str">
        <f t="shared" si="31"/>
        <v/>
      </c>
      <c r="AU26" s="198" t="str">
        <f t="shared" si="20"/>
        <v/>
      </c>
      <c r="AV26" s="198" t="str">
        <f t="shared" si="21"/>
        <v/>
      </c>
      <c r="AW26" s="198" t="str">
        <f>IFERROR(IF(AV26="","",IF(DATE(YEAR(AV26),MONTH(AV26),DAY(AV26))=DATE(YEAR($AS$6),MONTH($AS$6)+1,DAY($AS$6)),"TOTAL",IF(AV26&gt;$AS$6,"",AV26))),"")</f>
        <v/>
      </c>
      <c r="AX26" s="197" t="str">
        <f t="shared" si="34"/>
        <v/>
      </c>
      <c r="AY26" s="197" t="str">
        <f t="shared" si="45"/>
        <v/>
      </c>
      <c r="AZ26" s="197" t="str">
        <f t="shared" si="35"/>
        <v/>
      </c>
      <c r="BA26" s="197"/>
      <c r="BB26" s="197" t="str">
        <f t="shared" si="36"/>
        <v/>
      </c>
      <c r="BC26" s="197" t="str">
        <f t="shared" si="23"/>
        <v/>
      </c>
      <c r="BD26" s="197" t="str">
        <f t="shared" si="37"/>
        <v/>
      </c>
      <c r="BE26" s="197" t="str">
        <f t="shared" si="32"/>
        <v/>
      </c>
      <c r="BF26" s="197"/>
      <c r="BG26" s="197"/>
      <c r="BH26" s="197" t="str">
        <f t="shared" si="41"/>
        <v/>
      </c>
      <c r="BI26" s="197" t="str">
        <f t="shared" si="42"/>
        <v/>
      </c>
      <c r="BJ26" s="197" t="str">
        <f t="shared" si="24"/>
        <v/>
      </c>
      <c r="BK26" s="197" t="str">
        <f t="shared" si="25"/>
        <v/>
      </c>
      <c r="BL26" s="197">
        <f t="shared" si="43"/>
        <v>0</v>
      </c>
      <c r="BM26" s="197">
        <f t="shared" si="44"/>
        <v>0</v>
      </c>
      <c r="BN26" s="197"/>
      <c r="BO26" s="197"/>
      <c r="BP26" s="197"/>
      <c r="BQ26" s="197"/>
      <c r="BR26" s="197" t="str">
        <f t="shared" si="27"/>
        <v/>
      </c>
      <c r="BS26" s="197"/>
      <c r="BT26" s="194" t="str">
        <f t="shared" si="10"/>
        <v/>
      </c>
      <c r="BU26" s="194" t="str">
        <f>IF(AW27="","",IF(AW27="TOTAL","",IF($AR$16=$AR$17,0,IF(AND(AW27&gt;$BT$1,$AF$3=$AO$2,'Master Sheet'!$D$31&gt;0),'Master Sheet'!$D$31,IF(AND(AW27=$BT$1,$AF$3=$AO$2),IF($AR$9&lt;18001,135,IF($AR$9&lt;33501,220,IF($AR$9&lt;54001,330,440))),IF(AND(AW27&gt;$BT$1,$AF$3=$AO$2),IF($AR$9&lt;18001,265,IF($AR$9&lt;33501,440,IF($AR$9&lt;54001,658,875))),""))))))</f>
        <v/>
      </c>
      <c r="BV26" s="197"/>
      <c r="BW26" s="197"/>
      <c r="BX26" s="197"/>
      <c r="BY26" s="197"/>
      <c r="BZ26" s="176"/>
      <c r="CA26" s="177"/>
      <c r="CB26" s="154"/>
    </row>
    <row r="27" spans="1:80" s="28" customFormat="1" ht="21" customHeight="1">
      <c r="A27" s="115" t="str">
        <f t="shared" si="28"/>
        <v/>
      </c>
      <c r="B27" s="64" t="str">
        <f t="shared" si="0"/>
        <v/>
      </c>
      <c r="C27" s="65" t="str">
        <f t="shared" si="29"/>
        <v/>
      </c>
      <c r="D27" s="66" t="str">
        <f>IFERROR(IF($C26="TOTAL","अक्षरें राशि :-",IF($C27="TOTAL",SUM($D$8:D26),IF(AX28="","",AX28))),"")</f>
        <v/>
      </c>
      <c r="E27" s="66" t="str">
        <f>IFERROR(IF($C27="TOTAL",SUM($E$8:E26),IF(AY28="","",AY28)),"")</f>
        <v/>
      </c>
      <c r="F27" s="66" t="str">
        <f>IFERROR(IF($C27="TOTAL",SUM($F$8:F26),IF(OR(C27=$AP$16,C27=$AP$17,C27=$AP$18,C27=$AP$19,C27=$AP$20,C27=$AP$21,C27=$AP$22,C27=$AP$23,C27=$AP$24),0,IF(AZ28="","",AZ28))),"")</f>
        <v/>
      </c>
      <c r="G27" s="66" t="str">
        <f t="shared" si="30"/>
        <v/>
      </c>
      <c r="H27" s="66" t="str">
        <f>IFERROR(IF($C27="TOTAL",SUM($H$8:H26),IF(BB28="","",BB28)),"")</f>
        <v/>
      </c>
      <c r="I27" s="66" t="str">
        <f>IFERROR(IF($C27="TOTAL",SUM($I$8:I26),IF(BC28="","",BC28)),"")</f>
        <v/>
      </c>
      <c r="J27" s="66" t="str">
        <f>IFERROR(IF($C27="TOTAL",SUM($J$8:J26),IF(OR(C27=$AP$16,C27=$AP$17,C27=$AP$18,C27=$AP$19,C27=$AP$20,C27=$AP$21,C27=$AP$22,C27=$AP$23,C27=$AP$24),0,IF(BD28="","",BD28))),"")</f>
        <v/>
      </c>
      <c r="K27" s="66" t="str">
        <f t="shared" si="12"/>
        <v/>
      </c>
      <c r="L27" s="66" t="str">
        <f>IFERROR(IF(C27="","",IF(D27="","",IF(H27="","",IF($C27="TOTAL",SUM($L$8:L26),SUM(D27-H27))))),"")</f>
        <v/>
      </c>
      <c r="M27" s="66" t="str">
        <f>IFERROR(IF(C27="","",IF(E27="","",IF(I27="","",IF($C27="TOTAL",SUM($M$8:M26),SUM(E27-I27))))),"")</f>
        <v/>
      </c>
      <c r="N27" s="66" t="str">
        <f>IFERROR(IF(C27="","",IF(F27="","",IF(J27="","",IF($C27="TOTAL",SUM($N$8:N26),SUM(F27-J27))))),"")</f>
        <v/>
      </c>
      <c r="O27" s="66" t="str">
        <f t="shared" si="13"/>
        <v/>
      </c>
      <c r="P27" s="66" t="str">
        <f>IFERROR(IF(C27="","",IF($C27="TOTAL",SUM($P$8:P26),IF(AND(C27&gt;$AO$1,$AF$3=$AO$2),BR28,IF($AR$18=$AR$20,SUM(BE28+BM28),ROUND((D27+E27)*10%,0))))),"")</f>
        <v/>
      </c>
      <c r="Q27" s="66" t="str">
        <f>IFERROR(IF(C27="","",IF(H27="","",IF(I27="","",IF($C27="TOTAL",SUM($Q$8:Q26),IF(AND(C27&gt;$AO$1,$AF$3=$AO$2),BR28,IF($AR$18=$AR$20,$AR$21,ROUND((H27+I27)*10%,0))))))),"")</f>
        <v/>
      </c>
      <c r="R27" s="66" t="str">
        <f t="shared" si="14"/>
        <v/>
      </c>
      <c r="S27" s="67" t="str">
        <f>IFERROR(IF(C27="","",IF($AR$16=$AR$17,0,IF($C27="TOTAL",SUM($S$8:S26),IF($AR$19=$AR$31,0,IF(AND($AR$32=$AR$20,C27=$AR$33),$AR$34,S26))))),"")</f>
        <v/>
      </c>
      <c r="T27" s="67" t="str">
        <f>IFERROR(IF(C27="","",IF($AR$16=$AR$17,0,IF($C27="TOTAL",SUM($T$8:T26),IF($AR$19=$AR$20,$AR$24,0)))),"")</f>
        <v/>
      </c>
      <c r="U27" s="66" t="str">
        <f t="shared" si="15"/>
        <v/>
      </c>
      <c r="V27" s="66" t="str">
        <f>IF(C27="","",IF($C27="TOTAL",SUM($V$8:V26),IF(AND($AR$2=$AR$20,C27=$AR$1),ROUND(D27/31*$AS$2,0),IF(C27=$AP$6,ROUND((G27)*1/30,0),IF(C27=$AQ$6,ROUND((G27)*1/31,0),"")))))</f>
        <v/>
      </c>
      <c r="W27" s="66" t="str">
        <f>IF(C27="","",IF($C27="TOTAL",SUM($W$8:W26),IF(AND($AR$2=$AR$20,C27=$AR$1),ROUND(H27/31*$AS$2,0),IF(C27=$AP$6,ROUND((K27)*1/30,0),IF(C27=$AQ$6,ROUND((K27)*1/31,0),"")))))</f>
        <v/>
      </c>
      <c r="X27" s="66" t="str">
        <f t="shared" si="16"/>
        <v/>
      </c>
      <c r="Y27" s="66" t="str">
        <f>IFERROR(IF(C27="","",IF($AR$16=$AR$17,0,IF($AF$3=$AO$4,"",IF($C27="TOTAL",SUM($Y$8:Y26),BU27)))),"")</f>
        <v/>
      </c>
      <c r="Z27" s="66" t="str">
        <f>IFERROR(IF(C27="","",IF($AR$16=$AR$17,0,IF($AF$3=$AO$4,"",IF($C27="TOTAL",SUM($Z$8:Z26),BT27)))),"")</f>
        <v/>
      </c>
      <c r="AA27" s="66" t="str">
        <f t="shared" si="7"/>
        <v/>
      </c>
      <c r="AB27" s="66" t="str">
        <f>IFERROR(IF(C27="","",IF($C27="TOTAL",SUM($AB$8:AB26),BK28)),"")</f>
        <v/>
      </c>
      <c r="AC27" s="66" t="str">
        <f>IFERROR(IF(C27="","",IF($C27="TOTAL",SUM($AC$8:AC26),ROUND(O27*$AR$7%,0))),"")</f>
        <v/>
      </c>
      <c r="AD27" s="66" t="str">
        <f t="shared" si="8"/>
        <v/>
      </c>
      <c r="AE27" s="68" t="str">
        <f>IFERROR(IF(C27="","",IF($C27="TOTAL",SUM($AE$8:AE26),SUM(O27-AD27))),"")</f>
        <v/>
      </c>
      <c r="AF27" s="35"/>
      <c r="AG27" s="35"/>
      <c r="AI27" s="27"/>
      <c r="AJ27" s="27"/>
      <c r="AK27" s="151"/>
      <c r="AL27" s="151"/>
      <c r="AM27" s="151"/>
      <c r="AN27" s="196">
        <f t="shared" si="17"/>
        <v>50</v>
      </c>
      <c r="AO27" s="196">
        <f t="shared" si="18"/>
        <v>50</v>
      </c>
      <c r="AP27" s="197"/>
      <c r="AQ27" s="198">
        <v>43282</v>
      </c>
      <c r="AR27" s="197">
        <f>'Master Sheet'!M15</f>
        <v>30500</v>
      </c>
      <c r="AS27" s="198">
        <f t="shared" si="46"/>
        <v>45870</v>
      </c>
      <c r="AT27" s="198" t="str">
        <f t="shared" si="31"/>
        <v/>
      </c>
      <c r="AU27" s="198" t="str">
        <f t="shared" si="20"/>
        <v/>
      </c>
      <c r="AV27" s="198" t="str">
        <f t="shared" si="21"/>
        <v/>
      </c>
      <c r="AW27" s="198" t="str">
        <f t="shared" si="40"/>
        <v/>
      </c>
      <c r="AX27" s="197" t="str">
        <f t="shared" si="34"/>
        <v/>
      </c>
      <c r="AY27" s="197" t="str">
        <f t="shared" si="45"/>
        <v/>
      </c>
      <c r="AZ27" s="197" t="str">
        <f t="shared" si="35"/>
        <v/>
      </c>
      <c r="BA27" s="197"/>
      <c r="BB27" s="197" t="str">
        <f t="shared" si="36"/>
        <v/>
      </c>
      <c r="BC27" s="197" t="str">
        <f t="shared" si="23"/>
        <v/>
      </c>
      <c r="BD27" s="197" t="str">
        <f t="shared" si="37"/>
        <v/>
      </c>
      <c r="BE27" s="197" t="str">
        <f t="shared" si="32"/>
        <v/>
      </c>
      <c r="BF27" s="197"/>
      <c r="BG27" s="197"/>
      <c r="BH27" s="197" t="str">
        <f t="shared" si="41"/>
        <v/>
      </c>
      <c r="BI27" s="197" t="str">
        <f t="shared" si="42"/>
        <v/>
      </c>
      <c r="BJ27" s="197" t="str">
        <f t="shared" si="24"/>
        <v/>
      </c>
      <c r="BK27" s="197" t="str">
        <f t="shared" si="25"/>
        <v/>
      </c>
      <c r="BL27" s="197">
        <f t="shared" si="43"/>
        <v>0</v>
      </c>
      <c r="BM27" s="197">
        <f t="shared" si="44"/>
        <v>0</v>
      </c>
      <c r="BN27" s="197"/>
      <c r="BO27" s="197"/>
      <c r="BP27" s="197"/>
      <c r="BQ27" s="197"/>
      <c r="BR27" s="197" t="str">
        <f t="shared" si="27"/>
        <v/>
      </c>
      <c r="BS27" s="197"/>
      <c r="BT27" s="194" t="str">
        <f t="shared" si="10"/>
        <v/>
      </c>
      <c r="BU27" s="194" t="str">
        <f>IF(AW28="","",IF(AW28="TOTAL","",IF($AR$16=$AR$17,0,IF(AND(AW28&gt;$BT$1,$AF$3=$AO$2,'Master Sheet'!$D$31&gt;0),'Master Sheet'!$D$31,IF(AND(AW28=$BT$1,$AF$3=$AO$2),IF($AR$9&lt;18001,135,IF($AR$9&lt;33501,220,IF($AR$9&lt;54001,330,440))),IF(AND(AW28&gt;$BT$1,$AF$3=$AO$2),IF($AR$9&lt;18001,265,IF($AR$9&lt;33501,440,IF($AR$9&lt;54001,658,875))),""))))))</f>
        <v/>
      </c>
      <c r="BV27" s="197"/>
      <c r="BW27" s="197"/>
      <c r="BX27" s="197"/>
      <c r="BY27" s="197"/>
      <c r="BZ27" s="176"/>
      <c r="CA27" s="177"/>
      <c r="CB27" s="154"/>
    </row>
    <row r="28" spans="1:80" s="28" customFormat="1" ht="21" customHeight="1">
      <c r="A28" s="115" t="str">
        <f t="shared" si="28"/>
        <v/>
      </c>
      <c r="B28" s="64" t="str">
        <f t="shared" si="0"/>
        <v/>
      </c>
      <c r="C28" s="65" t="str">
        <f t="shared" si="29"/>
        <v/>
      </c>
      <c r="D28" s="66" t="str">
        <f>IFERROR(IF($C27="TOTAL","अक्षरें राशि :-",IF($C28="TOTAL",SUM($D$8:D27),IF(AX29="","",AX29))),"")</f>
        <v/>
      </c>
      <c r="E28" s="66" t="str">
        <f>IFERROR(IF($C28="TOTAL",SUM($E$8:E27),IF(AY29="","",AY29)),"")</f>
        <v/>
      </c>
      <c r="F28" s="66" t="str">
        <f>IFERROR(IF($C28="TOTAL",SUM($F$8:F27),IF(OR(C28=$AP$16,C28=$AP$17,C28=$AP$18,C28=$AP$19,C28=$AP$20,C28=$AP$21,C28=$AP$22,C28=$AP$23,C28=$AP$24),0,IF(AZ29="","",AZ29))),"")</f>
        <v/>
      </c>
      <c r="G28" s="66" t="str">
        <f t="shared" si="30"/>
        <v/>
      </c>
      <c r="H28" s="66" t="str">
        <f>IFERROR(IF($C28="TOTAL",SUM($H$8:H27),IF(BB29="","",BB29)),"")</f>
        <v/>
      </c>
      <c r="I28" s="66" t="str">
        <f>IFERROR(IF($C28="TOTAL",SUM($I$8:I27),IF(BC29="","",BC29)),"")</f>
        <v/>
      </c>
      <c r="J28" s="66" t="str">
        <f>IFERROR(IF($C28="TOTAL",SUM($J$8:J27),IF(OR(C28=$AP$16,C28=$AP$17,C28=$AP$18,C28=$AP$19,C28=$AP$20,C28=$AP$21,C28=$AP$22,C28=$AP$23,C28=$AP$24),0,IF(BD29="","",BD29))),"")</f>
        <v/>
      </c>
      <c r="K28" s="66" t="str">
        <f t="shared" si="12"/>
        <v/>
      </c>
      <c r="L28" s="66" t="str">
        <f>IFERROR(IF(C28="","",IF(D28="","",IF(H28="","",IF($C28="TOTAL",SUM($L$8:L27),SUM(D28-H28))))),"")</f>
        <v/>
      </c>
      <c r="M28" s="66" t="str">
        <f>IFERROR(IF(C28="","",IF(E28="","",IF(I28="","",IF($C28="TOTAL",SUM($M$8:M27),SUM(E28-I28))))),"")</f>
        <v/>
      </c>
      <c r="N28" s="66" t="str">
        <f>IFERROR(IF(C28="","",IF(F28="","",IF(J28="","",IF($C28="TOTAL",SUM($N$8:N27),SUM(F28-J28))))),"")</f>
        <v/>
      </c>
      <c r="O28" s="66" t="str">
        <f t="shared" si="13"/>
        <v/>
      </c>
      <c r="P28" s="66" t="str">
        <f>IFERROR(IF(C28="","",IF($C28="TOTAL",SUM($P$8:P27),IF(AND(C28&gt;$AO$1,$AF$3=$AO$2),BR29,IF($AR$18=$AR$20,SUM(BE29+BM29),ROUND((D28+E28)*10%,0))))),"")</f>
        <v/>
      </c>
      <c r="Q28" s="66" t="str">
        <f>IFERROR(IF(C28="","",IF(H28="","",IF(I28="","",IF($C28="TOTAL",SUM($Q$8:Q27),IF(AND(C28&gt;$AO$1,$AF$3=$AO$2),BR29,IF($AR$18=$AR$20,$AR$21,ROUND((H28+I28)*10%,0))))))),"")</f>
        <v/>
      </c>
      <c r="R28" s="66" t="str">
        <f t="shared" si="14"/>
        <v/>
      </c>
      <c r="S28" s="67" t="str">
        <f>IFERROR(IF(C28="","",IF($AR$16=$AR$17,0,IF($C28="TOTAL",SUM($S$8:S27),IF($AR$19=$AR$31,0,IF(AND($AR$32=$AR$20,C28=$AR$33),$AR$34,S27))))),"")</f>
        <v/>
      </c>
      <c r="T28" s="67" t="str">
        <f>IFERROR(IF(C28="","",IF($AR$16=$AR$17,0,IF($C28="TOTAL",SUM($T$8:T27),IF($AR$19=$AR$20,$AR$24,0)))),"")</f>
        <v/>
      </c>
      <c r="U28" s="66" t="str">
        <f t="shared" si="15"/>
        <v/>
      </c>
      <c r="V28" s="66" t="str">
        <f>IF(C28="","",IF($C28="TOTAL",SUM($V$8:V27),IF(AND($AR$2=$AR$20,C28=$AR$1),ROUND(D28/31*$AS$2,0),IF(C28=$AP$6,ROUND((G28)*1/30,0),IF(C28=$AQ$6,ROUND((G28)*1/31,0),"")))))</f>
        <v/>
      </c>
      <c r="W28" s="66" t="str">
        <f>IF(C28="","",IF($C28="TOTAL",SUM($W$8:W27),IF(AND($AR$2=$AR$20,C28=$AR$1),ROUND(H28/31*$AS$2,0),IF(C28=$AP$6,ROUND((K28)*1/30,0),IF(C28=$AQ$6,ROUND((K28)*1/31,0),"")))))</f>
        <v/>
      </c>
      <c r="X28" s="66" t="str">
        <f t="shared" si="16"/>
        <v/>
      </c>
      <c r="Y28" s="66" t="str">
        <f>IFERROR(IF(C28="","",IF($AR$16=$AR$17,0,IF($AF$3=$AO$4,"",IF($C28="TOTAL",SUM($Y$8:Y27),BU28)))),"")</f>
        <v/>
      </c>
      <c r="Z28" s="66" t="str">
        <f>IFERROR(IF(C28="","",IF($AR$16=$AR$17,0,IF($AF$3=$AO$4,"",IF($C28="TOTAL",SUM($Z$8:Z27),BT28)))),"")</f>
        <v/>
      </c>
      <c r="AA28" s="66" t="str">
        <f t="shared" si="7"/>
        <v/>
      </c>
      <c r="AB28" s="66" t="str">
        <f>IFERROR(IF(C28="","",IF($C28="TOTAL",SUM($AB$8:AB27),BK29)),"")</f>
        <v/>
      </c>
      <c r="AC28" s="66" t="str">
        <f>IFERROR(IF(C28="","",IF($C28="TOTAL",SUM($AC$8:AC27),ROUND(O28*$AR$7%,0))),"")</f>
        <v/>
      </c>
      <c r="AD28" s="66" t="str">
        <f t="shared" si="8"/>
        <v/>
      </c>
      <c r="AE28" s="68" t="str">
        <f>IFERROR(IF(C28="","",IF($C28="TOTAL",SUM($AE$8:AE27),SUM(O28-AD28))),"")</f>
        <v/>
      </c>
      <c r="AF28" s="15"/>
      <c r="AG28" s="15"/>
      <c r="AK28" s="154"/>
      <c r="AL28" s="154"/>
      <c r="AM28" s="154"/>
      <c r="AN28" s="196">
        <f t="shared" si="17"/>
        <v>50</v>
      </c>
      <c r="AO28" s="196">
        <f t="shared" si="18"/>
        <v>50</v>
      </c>
      <c r="AP28" s="197"/>
      <c r="AQ28" s="198">
        <v>43313</v>
      </c>
      <c r="AR28" s="197" t="str">
        <f>'Master Sheet'!D25</f>
        <v>NO</v>
      </c>
      <c r="AS28" s="198">
        <f t="shared" si="46"/>
        <v>45901</v>
      </c>
      <c r="AT28" s="198" t="str">
        <f t="shared" si="31"/>
        <v/>
      </c>
      <c r="AU28" s="198" t="str">
        <f t="shared" si="20"/>
        <v/>
      </c>
      <c r="AV28" s="198" t="str">
        <f t="shared" si="21"/>
        <v/>
      </c>
      <c r="AW28" s="198" t="str">
        <f t="shared" si="40"/>
        <v/>
      </c>
      <c r="AX28" s="197" t="str">
        <f t="shared" si="34"/>
        <v/>
      </c>
      <c r="AY28" s="197" t="str">
        <f t="shared" si="45"/>
        <v/>
      </c>
      <c r="AZ28" s="197" t="str">
        <f t="shared" si="35"/>
        <v/>
      </c>
      <c r="BA28" s="197"/>
      <c r="BB28" s="197" t="str">
        <f t="shared" si="36"/>
        <v/>
      </c>
      <c r="BC28" s="197" t="str">
        <f t="shared" si="23"/>
        <v/>
      </c>
      <c r="BD28" s="197" t="str">
        <f t="shared" si="37"/>
        <v/>
      </c>
      <c r="BE28" s="197" t="str">
        <f t="shared" si="32"/>
        <v/>
      </c>
      <c r="BF28" s="197"/>
      <c r="BG28" s="197"/>
      <c r="BH28" s="197" t="str">
        <f t="shared" si="41"/>
        <v/>
      </c>
      <c r="BI28" s="197" t="str">
        <f t="shared" si="42"/>
        <v/>
      </c>
      <c r="BJ28" s="197" t="str">
        <f t="shared" si="24"/>
        <v/>
      </c>
      <c r="BK28" s="197" t="str">
        <f t="shared" si="25"/>
        <v/>
      </c>
      <c r="BL28" s="197">
        <f t="shared" si="43"/>
        <v>0</v>
      </c>
      <c r="BM28" s="197">
        <f t="shared" si="44"/>
        <v>0</v>
      </c>
      <c r="BN28" s="197"/>
      <c r="BO28" s="197"/>
      <c r="BP28" s="197"/>
      <c r="BQ28" s="197"/>
      <c r="BR28" s="197" t="str">
        <f t="shared" si="27"/>
        <v/>
      </c>
      <c r="BS28" s="197"/>
      <c r="BT28" s="194" t="str">
        <f t="shared" si="10"/>
        <v/>
      </c>
      <c r="BU28" s="194" t="str">
        <f>IF(AW29="","",IF(AW29="TOTAL","",IF($AR$16=$AR$17,0,IF(AND(AW29&gt;$BT$1,$AF$3=$AO$2,'Master Sheet'!$D$31&gt;0),'Master Sheet'!$D$31,IF(AND(AW29=$BT$1,$AF$3=$AO$2),IF($AR$9&lt;18001,135,IF($AR$9&lt;33501,220,IF($AR$9&lt;54001,330,440))),IF(AND(AW29&gt;$BT$1,$AF$3=$AO$2),IF($AR$9&lt;18001,265,IF($AR$9&lt;33501,440,IF($AR$9&lt;54001,658,875))),""))))))</f>
        <v/>
      </c>
      <c r="BV28" s="197"/>
      <c r="BW28" s="197"/>
      <c r="BX28" s="197"/>
      <c r="BY28" s="197"/>
      <c r="BZ28" s="176"/>
      <c r="CA28" s="177"/>
      <c r="CB28" s="154"/>
    </row>
    <row r="29" spans="1:80" s="28" customFormat="1" ht="21" customHeight="1">
      <c r="A29" s="115" t="str">
        <f t="shared" si="28"/>
        <v/>
      </c>
      <c r="B29" s="64" t="str">
        <f t="shared" si="0"/>
        <v/>
      </c>
      <c r="C29" s="65" t="str">
        <f t="shared" si="29"/>
        <v/>
      </c>
      <c r="D29" s="66" t="str">
        <f>IFERROR(IF($C28="TOTAL","अक्षरें राशि :-",IF($C29="TOTAL",SUM($D$8:D28),IF(AX30="","",AX30))),"")</f>
        <v/>
      </c>
      <c r="E29" s="66" t="str">
        <f>IFERROR(IF($C29="TOTAL",SUM($E$8:E28),IF(AY30="","",AY30)),"")</f>
        <v/>
      </c>
      <c r="F29" s="66" t="str">
        <f>IFERROR(IF($C29="TOTAL",SUM($F$8:F28),IF(OR(C29=$AP$16,C29=$AP$17,C29=$AP$18,C29=$AP$19,C29=$AP$20,C29=$AP$21,C29=$AP$22,C29=$AP$23,C29=$AP$24),0,IF(AZ30="","",AZ30))),"")</f>
        <v/>
      </c>
      <c r="G29" s="66" t="str">
        <f t="shared" si="30"/>
        <v/>
      </c>
      <c r="H29" s="66" t="str">
        <f>IFERROR(IF($C29="TOTAL",SUM($H$8:H28),IF(BB30="","",BB30)),"")</f>
        <v/>
      </c>
      <c r="I29" s="66" t="str">
        <f>IFERROR(IF($C29="TOTAL",SUM($I$8:I28),IF(BC30="","",BC30)),"")</f>
        <v/>
      </c>
      <c r="J29" s="66" t="str">
        <f>IFERROR(IF($C29="TOTAL",SUM($J$8:J28),IF(OR(C29=$AP$16,C29=$AP$17,C29=$AP$18,C29=$AP$19,C29=$AP$20,C29=$AP$21,C29=$AP$22,C29=$AP$23,C29=$AP$24),0,IF(BD30="","",BD30))),"")</f>
        <v/>
      </c>
      <c r="K29" s="66" t="str">
        <f t="shared" si="12"/>
        <v/>
      </c>
      <c r="L29" s="66" t="str">
        <f>IFERROR(IF(C29="","",IF(D29="","",IF(H29="","",IF($C29="TOTAL",SUM($L$8:L28),SUM(D29-H29))))),"")</f>
        <v/>
      </c>
      <c r="M29" s="66" t="str">
        <f>IFERROR(IF(C29="","",IF(E29="","",IF(I29="","",IF($C29="TOTAL",SUM($M$8:M28),SUM(E29-I29))))),"")</f>
        <v/>
      </c>
      <c r="N29" s="66" t="str">
        <f>IFERROR(IF(C29="","",IF(F29="","",IF(J29="","",IF($C29="TOTAL",SUM($N$8:N28),SUM(F29-J29))))),"")</f>
        <v/>
      </c>
      <c r="O29" s="66" t="str">
        <f t="shared" si="13"/>
        <v/>
      </c>
      <c r="P29" s="66" t="str">
        <f>IFERROR(IF(C29="","",IF($C29="TOTAL",SUM($P$8:P28),IF(AND(C29&gt;$AO$1,$AF$3=$AO$2),BR30,IF($AR$18=$AR$20,SUM(BE30+BM30),ROUND((D29+E29)*10%,0))))),"")</f>
        <v/>
      </c>
      <c r="Q29" s="66" t="str">
        <f>IFERROR(IF(C29="","",IF(H29="","",IF(I29="","",IF($C29="TOTAL",SUM($Q$8:Q28),IF(AND(C29&gt;$AO$1,$AF$3=$AO$2),BR30,IF($AR$18=$AR$20,$AR$21,ROUND((H29+I29)*10%,0))))))),"")</f>
        <v/>
      </c>
      <c r="R29" s="66" t="str">
        <f t="shared" si="14"/>
        <v/>
      </c>
      <c r="S29" s="67" t="str">
        <f>IFERROR(IF(C29="","",IF($AR$16=$AR$17,0,IF($C29="TOTAL",SUM($S$8:S28),IF($AR$19=$AR$31,0,IF(AND($AR$32=$AR$20,C29=$AR$33),$AR$34,S28))))),"")</f>
        <v/>
      </c>
      <c r="T29" s="67" t="str">
        <f>IFERROR(IF(C29="","",IF($AR$16=$AR$17,0,IF($C29="TOTAL",SUM($T$8:T28),IF($AR$19=$AR$20,$AR$24,0)))),"")</f>
        <v/>
      </c>
      <c r="U29" s="66" t="str">
        <f t="shared" si="15"/>
        <v/>
      </c>
      <c r="V29" s="66" t="str">
        <f>IF(C29="","",IF($C29="TOTAL",SUM($V$8:V28),IF(AND($AR$2=$AR$20,C29=$AR$1),ROUND(D29/31*$AS$2,0),IF(C29=$AP$6,ROUND((G29)*1/30,0),IF(C29=$AQ$6,ROUND((G29)*1/31,0),"")))))</f>
        <v/>
      </c>
      <c r="W29" s="66" t="str">
        <f>IF(C29="","",IF($C29="TOTAL",SUM($W$8:W28),IF(AND($AR$2=$AR$20,C29=$AR$1),ROUND(H29/31*$AS$2,0),IF(C29=$AP$6,ROUND((K29)*1/30,0),IF(C29=$AQ$6,ROUND((K29)*1/31,0),"")))))</f>
        <v/>
      </c>
      <c r="X29" s="66" t="str">
        <f t="shared" si="16"/>
        <v/>
      </c>
      <c r="Y29" s="66" t="str">
        <f>IFERROR(IF(C29="","",IF($AR$16=$AR$17,0,IF($AF$3=$AO$4,"",IF($C29="TOTAL",SUM($Y$8:Y28),BU29)))),"")</f>
        <v/>
      </c>
      <c r="Z29" s="66" t="str">
        <f>IFERROR(IF(C29="","",IF($AR$16=$AR$17,0,IF($AF$3=$AO$4,"",IF($C29="TOTAL",SUM($Z$8:Z28),BT29)))),"")</f>
        <v/>
      </c>
      <c r="AA29" s="66" t="str">
        <f t="shared" si="7"/>
        <v/>
      </c>
      <c r="AB29" s="66" t="str">
        <f>IFERROR(IF(C29="","",IF($C29="TOTAL",SUM($AB$8:AB28),BK30)),"")</f>
        <v/>
      </c>
      <c r="AC29" s="66" t="str">
        <f>IFERROR(IF(C29="","",IF($C29="TOTAL",SUM($AC$8:AC28),ROUND(O29*$AR$7%,0))),"")</f>
        <v/>
      </c>
      <c r="AD29" s="66" t="str">
        <f t="shared" si="8"/>
        <v/>
      </c>
      <c r="AE29" s="68" t="str">
        <f>IFERROR(IF(C29="","",IF($C29="TOTAL",SUM($AE$8:AE28),SUM(O29-AD29))),"")</f>
        <v/>
      </c>
      <c r="AF29" s="15"/>
      <c r="AG29" s="15"/>
      <c r="AK29" s="154"/>
      <c r="AL29" s="154"/>
      <c r="AM29" s="154"/>
      <c r="AN29" s="196">
        <f t="shared" si="17"/>
        <v>50</v>
      </c>
      <c r="AO29" s="196">
        <f t="shared" si="18"/>
        <v>50</v>
      </c>
      <c r="AP29" s="197"/>
      <c r="AQ29" s="198">
        <v>43344</v>
      </c>
      <c r="AR29" s="197">
        <f>'Master Sheet'!M25</f>
        <v>41100</v>
      </c>
      <c r="AS29" s="198">
        <f t="shared" si="46"/>
        <v>45931</v>
      </c>
      <c r="AT29" s="198" t="str">
        <f t="shared" si="31"/>
        <v/>
      </c>
      <c r="AU29" s="198" t="str">
        <f t="shared" si="20"/>
        <v/>
      </c>
      <c r="AV29" s="198" t="str">
        <f t="shared" si="21"/>
        <v/>
      </c>
      <c r="AW29" s="198" t="str">
        <f t="shared" si="40"/>
        <v/>
      </c>
      <c r="AX29" s="197" t="str">
        <f t="shared" si="34"/>
        <v/>
      </c>
      <c r="AY29" s="197" t="str">
        <f t="shared" si="45"/>
        <v/>
      </c>
      <c r="AZ29" s="197" t="str">
        <f t="shared" si="35"/>
        <v/>
      </c>
      <c r="BA29" s="197"/>
      <c r="BB29" s="197" t="str">
        <f t="shared" si="36"/>
        <v/>
      </c>
      <c r="BC29" s="197" t="str">
        <f t="shared" si="23"/>
        <v/>
      </c>
      <c r="BD29" s="197" t="str">
        <f t="shared" si="37"/>
        <v/>
      </c>
      <c r="BE29" s="197" t="str">
        <f t="shared" si="32"/>
        <v/>
      </c>
      <c r="BF29" s="197"/>
      <c r="BG29" s="197"/>
      <c r="BH29" s="197" t="str">
        <f t="shared" si="41"/>
        <v/>
      </c>
      <c r="BI29" s="197" t="str">
        <f t="shared" si="42"/>
        <v/>
      </c>
      <c r="BJ29" s="197" t="str">
        <f t="shared" si="24"/>
        <v/>
      </c>
      <c r="BK29" s="197" t="str">
        <f t="shared" si="25"/>
        <v/>
      </c>
      <c r="BL29" s="197">
        <f t="shared" si="43"/>
        <v>0</v>
      </c>
      <c r="BM29" s="197">
        <f t="shared" si="44"/>
        <v>0</v>
      </c>
      <c r="BN29" s="197"/>
      <c r="BO29" s="197"/>
      <c r="BP29" s="197"/>
      <c r="BQ29" s="197"/>
      <c r="BR29" s="197" t="str">
        <f t="shared" si="27"/>
        <v/>
      </c>
      <c r="BS29" s="197"/>
      <c r="BT29" s="194" t="str">
        <f t="shared" si="10"/>
        <v/>
      </c>
      <c r="BU29" s="194" t="str">
        <f>IF(AW30="","",IF(AW30="TOTAL","",IF($AR$16=$AR$17,0,IF(AND(AW30&gt;$BT$1,$AF$3=$AO$2,'Master Sheet'!$D$31&gt;0),'Master Sheet'!$D$31,IF(AND(AW30=$BT$1,$AF$3=$AO$2),IF($AR$9&lt;18001,135,IF($AR$9&lt;33501,220,IF($AR$9&lt;54001,330,440))),IF(AND(AW30&gt;$BT$1,$AF$3=$AO$2),IF($AR$9&lt;18001,265,IF($AR$9&lt;33501,440,IF($AR$9&lt;54001,658,875))),""))))))</f>
        <v/>
      </c>
      <c r="BV29" s="197"/>
      <c r="BW29" s="197"/>
      <c r="BX29" s="197"/>
      <c r="BY29" s="197"/>
      <c r="BZ29" s="176"/>
      <c r="CA29" s="177"/>
      <c r="CB29" s="154"/>
    </row>
    <row r="30" spans="1:80" s="28" customFormat="1" ht="21" customHeight="1">
      <c r="A30" s="115" t="str">
        <f t="shared" si="28"/>
        <v/>
      </c>
      <c r="B30" s="64" t="str">
        <f t="shared" si="0"/>
        <v/>
      </c>
      <c r="C30" s="65" t="str">
        <f t="shared" si="29"/>
        <v/>
      </c>
      <c r="D30" s="66" t="str">
        <f>IFERROR(IF($C29="TOTAL","अक्षरें राशि :-",IF($C30="TOTAL",SUM($D$8:D29),IF(AX31="","",AX31))),"")</f>
        <v/>
      </c>
      <c r="E30" s="66" t="str">
        <f>IFERROR(IF($C30="TOTAL",SUM($E$8:E29),IF(AY31="","",AY31)),"")</f>
        <v/>
      </c>
      <c r="F30" s="66" t="str">
        <f>IFERROR(IF($C30="TOTAL",SUM($F$8:F29),IF(OR(C30=$AP$16,C30=$AP$17,C30=$AP$18,C30=$AP$19,C30=$AP$20,C30=$AP$21,C30=$AP$22,C30=$AP$23,C30=$AP$24),0,IF(AZ31="","",AZ31))),"")</f>
        <v/>
      </c>
      <c r="G30" s="66" t="str">
        <f t="shared" si="30"/>
        <v/>
      </c>
      <c r="H30" s="66" t="str">
        <f>IFERROR(IF($C30="TOTAL",SUM($H$8:H29),IF(BB31="","",BB31)),"")</f>
        <v/>
      </c>
      <c r="I30" s="66" t="str">
        <f>IFERROR(IF($C30="TOTAL",SUM($I$8:I29),IF(BC31="","",BC31)),"")</f>
        <v/>
      </c>
      <c r="J30" s="66" t="str">
        <f>IFERROR(IF($C30="TOTAL",SUM($J$8:J29),IF(OR(C30=$AP$16,C30=$AP$17,C30=$AP$18,C30=$AP$19,C30=$AP$20,C30=$AP$21,C30=$AP$22,C30=$AP$23,C30=$AP$24),0,IF(BD31="","",BD31))),"")</f>
        <v/>
      </c>
      <c r="K30" s="66" t="str">
        <f t="shared" si="12"/>
        <v/>
      </c>
      <c r="L30" s="66" t="str">
        <f>IFERROR(IF(C30="","",IF(D30="","",IF(H30="","",IF($C30="TOTAL",SUM($L$8:L29),SUM(D30-H30))))),"")</f>
        <v/>
      </c>
      <c r="M30" s="66" t="str">
        <f>IFERROR(IF(C30="","",IF(E30="","",IF(I30="","",IF($C30="TOTAL",SUM($M$8:M29),SUM(E30-I30))))),"")</f>
        <v/>
      </c>
      <c r="N30" s="66" t="str">
        <f>IFERROR(IF(C30="","",IF(F30="","",IF(J30="","",IF($C30="TOTAL",SUM($N$8:N29),SUM(F30-J30))))),"")</f>
        <v/>
      </c>
      <c r="O30" s="66" t="str">
        <f t="shared" si="13"/>
        <v/>
      </c>
      <c r="P30" s="66" t="str">
        <f>IFERROR(IF(C30="","",IF($C30="TOTAL",SUM($P$8:P29),IF(AND(C30&gt;$AO$1,$AF$3=$AO$2),BR31,IF($AR$18=$AR$20,SUM(BE31+BM31),ROUND((D30+E30)*10%,0))))),"")</f>
        <v/>
      </c>
      <c r="Q30" s="66" t="str">
        <f>IFERROR(IF(C30="","",IF(H30="","",IF(I30="","",IF($C30="TOTAL",SUM($Q$8:Q29),IF(AND(C30&gt;$AO$1,$AF$3=$AO$2),BR31,IF($AR$18=$AR$20,$AR$21,ROUND((H30+I30)*10%,0))))))),"")</f>
        <v/>
      </c>
      <c r="R30" s="66" t="str">
        <f t="shared" si="14"/>
        <v/>
      </c>
      <c r="S30" s="67" t="str">
        <f>IFERROR(IF(C30="","",IF($AR$16=$AR$17,0,IF($C30="TOTAL",SUM($S$8:S29),IF($AR$19=$AR$31,0,IF(AND($AR$32=$AR$20,C30=$AR$33),$AR$34,S29))))),"")</f>
        <v/>
      </c>
      <c r="T30" s="67" t="str">
        <f>IFERROR(IF(C30="","",IF($AR$16=$AR$17,0,IF($C30="TOTAL",SUM($T$8:T29),IF($AR$19=$AR$20,$AR$24,0)))),"")</f>
        <v/>
      </c>
      <c r="U30" s="66" t="str">
        <f t="shared" si="15"/>
        <v/>
      </c>
      <c r="V30" s="66" t="str">
        <f>IF(C30="","",IF($C30="TOTAL",SUM($V$8:V29),IF(AND($AR$2=$AR$20,C30=$AR$1),ROUND(D30/31*$AS$2,0),IF(C30=$AP$6,ROUND((G30)*1/30,0),IF(C30=$AQ$6,ROUND((G30)*1/31,0),"")))))</f>
        <v/>
      </c>
      <c r="W30" s="66" t="str">
        <f>IF(C30="","",IF($C30="TOTAL",SUM($W$8:W29),IF(AND($AR$2=$AR$20,C30=$AR$1),ROUND(H30/31*$AS$2,0),IF(C30=$AP$6,ROUND((K30)*1/30,0),IF(C30=$AQ$6,ROUND((K30)*1/31,0),"")))))</f>
        <v/>
      </c>
      <c r="X30" s="66" t="str">
        <f t="shared" si="16"/>
        <v/>
      </c>
      <c r="Y30" s="66" t="str">
        <f>IFERROR(IF(C30="","",IF($AR$16=$AR$17,0,IF($AF$3=$AO$4,"",IF($C30="TOTAL",SUM($Y$8:Y29),BU30)))),"")</f>
        <v/>
      </c>
      <c r="Z30" s="66" t="str">
        <f>IFERROR(IF(C30="","",IF($AR$16=$AR$17,0,IF($AF$3=$AO$4,"",IF($C30="TOTAL",SUM($Z$8:Z29),BT30)))),"")</f>
        <v/>
      </c>
      <c r="AA30" s="66" t="str">
        <f t="shared" si="7"/>
        <v/>
      </c>
      <c r="AB30" s="66" t="str">
        <f>IFERROR(IF(C30="","",IF($C30="TOTAL",SUM($AB$8:AB29),BK31)),"")</f>
        <v/>
      </c>
      <c r="AC30" s="66" t="str">
        <f>IFERROR(IF(C30="","",IF($C30="TOTAL",SUM($AC$8:AC29),ROUND(O30*$AR$7%,0))),"")</f>
        <v/>
      </c>
      <c r="AD30" s="66" t="str">
        <f t="shared" si="8"/>
        <v/>
      </c>
      <c r="AE30" s="68" t="str">
        <f>IFERROR(IF(C30="","",IF($C30="TOTAL",SUM($AE$8:AE29),SUM(O30-AD30))),"")</f>
        <v/>
      </c>
      <c r="AF30" s="15"/>
      <c r="AG30" s="15"/>
      <c r="AK30" s="154"/>
      <c r="AL30" s="154"/>
      <c r="AM30" s="154"/>
      <c r="AN30" s="196">
        <f t="shared" si="17"/>
        <v>50</v>
      </c>
      <c r="AO30" s="196">
        <f t="shared" si="18"/>
        <v>50</v>
      </c>
      <c r="AP30" s="197"/>
      <c r="AQ30" s="198">
        <v>43374</v>
      </c>
      <c r="AR30" s="198">
        <f>'Master Sheet'!I25</f>
        <v>44287</v>
      </c>
      <c r="AS30" s="198">
        <f t="shared" si="46"/>
        <v>45962</v>
      </c>
      <c r="AT30" s="198" t="str">
        <f t="shared" si="31"/>
        <v/>
      </c>
      <c r="AU30" s="198" t="str">
        <f t="shared" si="20"/>
        <v/>
      </c>
      <c r="AV30" s="198" t="str">
        <f t="shared" si="21"/>
        <v/>
      </c>
      <c r="AW30" s="198" t="str">
        <f t="shared" si="40"/>
        <v/>
      </c>
      <c r="AX30" s="197" t="str">
        <f t="shared" si="34"/>
        <v/>
      </c>
      <c r="AY30" s="197" t="str">
        <f t="shared" si="45"/>
        <v/>
      </c>
      <c r="AZ30" s="197" t="str">
        <f t="shared" si="35"/>
        <v/>
      </c>
      <c r="BA30" s="197"/>
      <c r="BB30" s="197" t="str">
        <f t="shared" si="36"/>
        <v/>
      </c>
      <c r="BC30" s="197" t="str">
        <f t="shared" si="23"/>
        <v/>
      </c>
      <c r="BD30" s="197" t="str">
        <f t="shared" si="37"/>
        <v/>
      </c>
      <c r="BE30" s="197" t="str">
        <f t="shared" si="32"/>
        <v/>
      </c>
      <c r="BF30" s="197"/>
      <c r="BG30" s="197"/>
      <c r="BH30" s="197" t="str">
        <f t="shared" si="41"/>
        <v/>
      </c>
      <c r="BI30" s="197" t="str">
        <f t="shared" si="42"/>
        <v/>
      </c>
      <c r="BJ30" s="197" t="str">
        <f t="shared" si="24"/>
        <v/>
      </c>
      <c r="BK30" s="197" t="str">
        <f t="shared" si="25"/>
        <v/>
      </c>
      <c r="BL30" s="197">
        <f t="shared" si="43"/>
        <v>0</v>
      </c>
      <c r="BM30" s="197">
        <f t="shared" si="44"/>
        <v>0</v>
      </c>
      <c r="BN30" s="197"/>
      <c r="BO30" s="197"/>
      <c r="BP30" s="197"/>
      <c r="BQ30" s="197"/>
      <c r="BR30" s="197" t="str">
        <f t="shared" si="27"/>
        <v/>
      </c>
      <c r="BS30" s="197"/>
      <c r="BT30" s="194" t="str">
        <f t="shared" si="10"/>
        <v/>
      </c>
      <c r="BU30" s="194" t="str">
        <f>IF(AW31="","",IF(AW31="TOTAL","",IF($AR$16=$AR$17,0,IF(AND(AW31&gt;$BT$1,$AF$3=$AO$2,'Master Sheet'!$D$31&gt;0),'Master Sheet'!$D$31,IF(AND(AW31=$BT$1,$AF$3=$AO$2),IF($AR$9&lt;18001,135,IF($AR$9&lt;33501,220,IF($AR$9&lt;54001,330,440))),IF(AND(AW31&gt;$BT$1,$AF$3=$AO$2),IF($AR$9&lt;18001,265,IF($AR$9&lt;33501,440,IF($AR$9&lt;54001,658,875))),""))))))</f>
        <v/>
      </c>
      <c r="BV30" s="197"/>
      <c r="BW30" s="197"/>
      <c r="BX30" s="197"/>
      <c r="BY30" s="197"/>
      <c r="BZ30" s="176"/>
      <c r="CA30" s="177"/>
      <c r="CB30" s="154"/>
    </row>
    <row r="31" spans="1:80" s="28" customFormat="1" ht="21" customHeight="1">
      <c r="A31" s="115" t="str">
        <f t="shared" si="28"/>
        <v/>
      </c>
      <c r="B31" s="64" t="str">
        <f t="shared" si="0"/>
        <v/>
      </c>
      <c r="C31" s="65" t="str">
        <f t="shared" si="29"/>
        <v/>
      </c>
      <c r="D31" s="66" t="str">
        <f>IFERROR(IF($C30="TOTAL","अक्षरें राशि :-",IF($C31="TOTAL",SUM($D$8:D30),IF(AX32="","",AX32))),"")</f>
        <v/>
      </c>
      <c r="E31" s="66" t="str">
        <f>IFERROR(IF($C31="TOTAL",SUM($E$8:E30),IF(AY32="","",AY32)),"")</f>
        <v/>
      </c>
      <c r="F31" s="66" t="str">
        <f>IFERROR(IF($C31="TOTAL",SUM($F$8:F30),IF(OR(C31=$AP$16,C31=$AP$17,C31=$AP$18,C31=$AP$19,C31=$AP$20,C31=$AP$21,C31=$AP$22,C31=$AP$23,C31=$AP$24),0,IF(AZ32="","",AZ32))),"")</f>
        <v/>
      </c>
      <c r="G31" s="66" t="str">
        <f t="shared" si="30"/>
        <v/>
      </c>
      <c r="H31" s="66" t="str">
        <f>IFERROR(IF($C31="TOTAL",SUM($H$8:H30),IF(BB32="","",BB32)),"")</f>
        <v/>
      </c>
      <c r="I31" s="66" t="str">
        <f>IFERROR(IF($C31="TOTAL",SUM($I$8:I30),IF(BC32="","",BC32)),"")</f>
        <v/>
      </c>
      <c r="J31" s="66" t="str">
        <f>IFERROR(IF($C31="TOTAL",SUM($J$8:J30),IF(OR(C31=$AP$16,C31=$AP$17,C31=$AP$18,C31=$AP$19,C31=$AP$20,C31=$AP$21,C31=$AP$22,C31=$AP$23,C31=$AP$24),0,IF(BD32="","",BD32))),"")</f>
        <v/>
      </c>
      <c r="K31" s="66" t="str">
        <f t="shared" si="12"/>
        <v/>
      </c>
      <c r="L31" s="66" t="str">
        <f>IFERROR(IF(C31="","",IF(D31="","",IF(H31="","",IF($C31="TOTAL",SUM($L$8:L30),SUM(D31-H31))))),"")</f>
        <v/>
      </c>
      <c r="M31" s="66" t="str">
        <f>IFERROR(IF(C31="","",IF(E31="","",IF(I31="","",IF($C31="TOTAL",SUM($M$8:M30),SUM(E31-I31))))),"")</f>
        <v/>
      </c>
      <c r="N31" s="66" t="str">
        <f>IFERROR(IF(C31="","",IF(F31="","",IF(J31="","",IF($C31="TOTAL",SUM($N$8:N30),SUM(F31-J31))))),"")</f>
        <v/>
      </c>
      <c r="O31" s="66" t="str">
        <f t="shared" si="13"/>
        <v/>
      </c>
      <c r="P31" s="66" t="str">
        <f>IFERROR(IF(C31="","",IF($C31="TOTAL",SUM($P$8:P30),IF(AND(C31&gt;$AO$1,$AF$3=$AO$2),BR32,IF($AR$18=$AR$20,SUM(BE32+BM32),ROUND((D31+E31)*10%,0))))),"")</f>
        <v/>
      </c>
      <c r="Q31" s="66" t="str">
        <f>IFERROR(IF(C31="","",IF(H31="","",IF(I31="","",IF($C31="TOTAL",SUM($Q$8:Q30),IF(AND(C31&gt;$AO$1,$AF$3=$AO$2),BR32,IF($AR$18=$AR$20,$AR$21,ROUND((H31+I31)*10%,0))))))),"")</f>
        <v/>
      </c>
      <c r="R31" s="66" t="str">
        <f t="shared" si="14"/>
        <v/>
      </c>
      <c r="S31" s="67" t="str">
        <f>IFERROR(IF(C31="","",IF($AR$16=$AR$17,0,IF($C31="TOTAL",SUM($S$8:S30),IF($AR$19=$AR$31,0,IF(AND($AR$32=$AR$20,C31=$AR$33),$AR$34,S30))))),"")</f>
        <v/>
      </c>
      <c r="T31" s="67" t="str">
        <f>IFERROR(IF(C31="","",IF($AR$16=$AR$17,0,IF($C31="TOTAL",SUM($T$8:T30),IF($AR$19=$AR$20,$AR$24,0)))),"")</f>
        <v/>
      </c>
      <c r="U31" s="66" t="str">
        <f t="shared" si="15"/>
        <v/>
      </c>
      <c r="V31" s="66" t="str">
        <f>IF(C31="","",IF($C31="TOTAL",SUM($V$8:V30),IF(AND($AR$2=$AR$20,C31=$AR$1),ROUND(D31/31*$AS$2,0),IF(C31=$AP$6,ROUND((G31)*1/30,0),IF(C31=$AQ$6,ROUND((G31)*1/31,0),"")))))</f>
        <v/>
      </c>
      <c r="W31" s="66" t="str">
        <f>IF(C31="","",IF($C31="TOTAL",SUM($W$8:W30),IF(AND($AR$2=$AR$20,C31=$AR$1),ROUND(H31/31*$AS$2,0),IF(C31=$AP$6,ROUND((K31)*1/30,0),IF(C31=$AQ$6,ROUND((K31)*1/31,0),"")))))</f>
        <v/>
      </c>
      <c r="X31" s="66" t="str">
        <f t="shared" si="16"/>
        <v/>
      </c>
      <c r="Y31" s="66" t="str">
        <f>IFERROR(IF(C31="","",IF($AR$16=$AR$17,0,IF($AF$3=$AO$4,"",IF($C31="TOTAL",SUM($Y$8:Y30),BU31)))),"")</f>
        <v/>
      </c>
      <c r="Z31" s="66" t="str">
        <f>IFERROR(IF(C31="","",IF($AR$16=$AR$17,0,IF($AF$3=$AO$4,"",IF($C31="TOTAL",SUM($Z$8:Z30),BT31)))),"")</f>
        <v/>
      </c>
      <c r="AA31" s="66" t="str">
        <f t="shared" si="7"/>
        <v/>
      </c>
      <c r="AB31" s="66" t="str">
        <f>IFERROR(IF(C31="","",IF($C31="TOTAL",SUM($AB$8:AB30),BK32)),"")</f>
        <v/>
      </c>
      <c r="AC31" s="66" t="str">
        <f>IFERROR(IF(C31="","",IF($C31="TOTAL",SUM($AC$8:AC30),ROUND(O31*$AR$7%,0))),"")</f>
        <v/>
      </c>
      <c r="AD31" s="66" t="str">
        <f t="shared" si="8"/>
        <v/>
      </c>
      <c r="AE31" s="68" t="str">
        <f>IFERROR(IF(C31="","",IF($C31="TOTAL",SUM($AE$8:AE30),SUM(O31-AD31))),"")</f>
        <v/>
      </c>
      <c r="AF31" s="15"/>
      <c r="AG31" s="15"/>
      <c r="AK31" s="154"/>
      <c r="AL31" s="154"/>
      <c r="AM31" s="154"/>
      <c r="AN31" s="196">
        <f t="shared" si="17"/>
        <v>50</v>
      </c>
      <c r="AO31" s="196">
        <f t="shared" si="18"/>
        <v>50</v>
      </c>
      <c r="AP31" s="197"/>
      <c r="AQ31" s="198">
        <v>43405</v>
      </c>
      <c r="AR31" s="197" t="s">
        <v>51</v>
      </c>
      <c r="AS31" s="198">
        <f t="shared" si="46"/>
        <v>45992</v>
      </c>
      <c r="AT31" s="198" t="str">
        <f t="shared" si="31"/>
        <v/>
      </c>
      <c r="AU31" s="198" t="str">
        <f t="shared" si="20"/>
        <v/>
      </c>
      <c r="AV31" s="198" t="str">
        <f t="shared" si="21"/>
        <v/>
      </c>
      <c r="AW31" s="198" t="str">
        <f t="shared" si="40"/>
        <v/>
      </c>
      <c r="AX31" s="197" t="str">
        <f t="shared" si="34"/>
        <v/>
      </c>
      <c r="AY31" s="197" t="str">
        <f t="shared" si="45"/>
        <v/>
      </c>
      <c r="AZ31" s="197" t="str">
        <f t="shared" si="35"/>
        <v/>
      </c>
      <c r="BA31" s="197"/>
      <c r="BB31" s="197" t="str">
        <f t="shared" si="36"/>
        <v/>
      </c>
      <c r="BC31" s="197" t="str">
        <f t="shared" si="23"/>
        <v/>
      </c>
      <c r="BD31" s="197" t="str">
        <f t="shared" si="37"/>
        <v/>
      </c>
      <c r="BE31" s="197" t="str">
        <f t="shared" si="32"/>
        <v/>
      </c>
      <c r="BF31" s="197"/>
      <c r="BG31" s="197"/>
      <c r="BH31" s="197" t="str">
        <f t="shared" si="41"/>
        <v/>
      </c>
      <c r="BI31" s="197" t="str">
        <f t="shared" si="42"/>
        <v/>
      </c>
      <c r="BJ31" s="197" t="str">
        <f t="shared" si="24"/>
        <v/>
      </c>
      <c r="BK31" s="197" t="str">
        <f t="shared" si="25"/>
        <v/>
      </c>
      <c r="BL31" s="197">
        <f t="shared" si="43"/>
        <v>0</v>
      </c>
      <c r="BM31" s="197">
        <f t="shared" si="44"/>
        <v>0</v>
      </c>
      <c r="BN31" s="197"/>
      <c r="BO31" s="197"/>
      <c r="BP31" s="197"/>
      <c r="BQ31" s="197"/>
      <c r="BR31" s="197" t="str">
        <f t="shared" si="27"/>
        <v/>
      </c>
      <c r="BS31" s="197"/>
      <c r="BT31" s="194" t="str">
        <f t="shared" si="10"/>
        <v/>
      </c>
      <c r="BU31" s="194" t="str">
        <f>IF(AW32="","",IF(AW32="TOTAL","",IF($AR$16=$AR$17,0,IF(AND(AW32&gt;$BT$1,$AF$3=$AO$2,'Master Sheet'!$D$31&gt;0),'Master Sheet'!$D$31,IF(AND(AW32=$BT$1,$AF$3=$AO$2),IF($AR$9&lt;18001,135,IF($AR$9&lt;33501,220,IF($AR$9&lt;54001,330,440))),IF(AND(AW32&gt;$BT$1,$AF$3=$AO$2),IF($AR$9&lt;18001,265,IF($AR$9&lt;33501,440,IF($AR$9&lt;54001,658,875))),""))))))</f>
        <v/>
      </c>
      <c r="BV31" s="197"/>
      <c r="BW31" s="197"/>
      <c r="BX31" s="197"/>
      <c r="BY31" s="197"/>
      <c r="BZ31" s="176"/>
      <c r="CA31" s="177"/>
      <c r="CB31" s="154"/>
    </row>
    <row r="32" spans="1:80" s="28" customFormat="1" ht="21" customHeight="1">
      <c r="A32" s="115" t="str">
        <f t="shared" si="28"/>
        <v/>
      </c>
      <c r="B32" s="64" t="str">
        <f t="shared" si="0"/>
        <v/>
      </c>
      <c r="C32" s="65" t="str">
        <f t="shared" si="29"/>
        <v/>
      </c>
      <c r="D32" s="66" t="str">
        <f>IFERROR(IF($C31="TOTAL","अक्षरें राशि :-",IF($C32="TOTAL",SUM($D$8:D31),IF(AX33="","",AX33))),"")</f>
        <v/>
      </c>
      <c r="E32" s="66" t="str">
        <f>IFERROR(IF($C32="TOTAL",SUM($E$8:E31),IF(AY33="","",AY33)),"")</f>
        <v/>
      </c>
      <c r="F32" s="66" t="str">
        <f>IFERROR(IF($C32="TOTAL",SUM($F$8:F31),IF(OR(C32=$AP$16,C32=$AP$17,C32=$AP$18,C32=$AP$19,C32=$AP$20,C32=$AP$21,C32=$AP$22,C32=$AP$23,C32=$AP$24),0,IF(AZ33="","",AZ33))),"")</f>
        <v/>
      </c>
      <c r="G32" s="66" t="str">
        <f t="shared" si="30"/>
        <v/>
      </c>
      <c r="H32" s="66" t="str">
        <f>IFERROR(IF($C32="TOTAL",SUM($H$8:H31),IF(BB33="","",BB33)),"")</f>
        <v/>
      </c>
      <c r="I32" s="66" t="str">
        <f>IFERROR(IF($C32="TOTAL",SUM($I$8:I31),IF(BC33="","",BC33)),"")</f>
        <v/>
      </c>
      <c r="J32" s="66" t="str">
        <f>IFERROR(IF($C32="TOTAL",SUM($J$8:J31),IF(OR(C32=$AP$16,C32=$AP$17,C32=$AP$18,C32=$AP$19,C32=$AP$20,C32=$AP$21,C32=$AP$22,C32=$AP$23,C32=$AP$24),0,IF(BD33="","",BD33))),"")</f>
        <v/>
      </c>
      <c r="K32" s="66" t="str">
        <f t="shared" si="12"/>
        <v/>
      </c>
      <c r="L32" s="66" t="str">
        <f>IFERROR(IF(C32="","",IF(D32="","",IF(H32="","",IF($C32="TOTAL",SUM($L$8:L31),SUM(D32-H32))))),"")</f>
        <v/>
      </c>
      <c r="M32" s="66" t="str">
        <f>IFERROR(IF(C32="","",IF(E32="","",IF(I32="","",IF($C32="TOTAL",SUM($M$8:M31),SUM(E32-I32))))),"")</f>
        <v/>
      </c>
      <c r="N32" s="66" t="str">
        <f>IFERROR(IF(C32="","",IF(F32="","",IF(J32="","",IF($C32="TOTAL",SUM($N$8:N31),SUM(F32-J32))))),"")</f>
        <v/>
      </c>
      <c r="O32" s="66" t="str">
        <f t="shared" si="13"/>
        <v/>
      </c>
      <c r="P32" s="66" t="str">
        <f>IFERROR(IF(C32="","",IF($C32="TOTAL",SUM($P$8:P31),IF(AND(C32&gt;$AO$1,$AF$3=$AO$2),BR33,IF($AR$18=$AR$20,SUM(BE33+BM33),ROUND((D32+E32)*10%,0))))),"")</f>
        <v/>
      </c>
      <c r="Q32" s="66" t="str">
        <f>IFERROR(IF(C32="","",IF(H32="","",IF(I32="","",IF($C32="TOTAL",SUM($Q$8:Q31),IF(AND(C32&gt;$AO$1,$AF$3=$AO$2),BR33,IF($AR$18=$AR$20,$AR$21,ROUND((H32+I32)*10%,0))))))),"")</f>
        <v/>
      </c>
      <c r="R32" s="66" t="str">
        <f t="shared" si="14"/>
        <v/>
      </c>
      <c r="S32" s="67" t="str">
        <f>IFERROR(IF(C32="","",IF($AR$16=$AR$17,0,IF($C32="TOTAL",SUM($S$8:S31),IF($AR$19=$AR$31,0,IF(AND($AR$32=$AR$20,C32=$AR$33),$AR$34,S31))))),"")</f>
        <v/>
      </c>
      <c r="T32" s="67" t="str">
        <f>IFERROR(IF(C32="","",IF($AR$16=$AR$17,0,IF($C32="TOTAL",SUM($T$8:T31),IF($AR$19=$AR$20,$AR$24,0)))),"")</f>
        <v/>
      </c>
      <c r="U32" s="66" t="str">
        <f t="shared" si="15"/>
        <v/>
      </c>
      <c r="V32" s="66" t="str">
        <f>IF(C32="","",IF($C32="TOTAL",SUM($V$8:V31),IF(AND($AR$2=$AR$20,C32=$AR$1),ROUND(D32/31*$AS$2,0),IF(C32=$AP$6,ROUND((G32)*1/30,0),IF(C32=$AQ$6,ROUND((G32)*1/31,0),"")))))</f>
        <v/>
      </c>
      <c r="W32" s="66" t="str">
        <f>IF(C32="","",IF($C32="TOTAL",SUM($W$8:W31),IF(AND($AR$2=$AR$20,C32=$AR$1),ROUND(H32/31*$AS$2,0),IF(C32=$AP$6,ROUND((K32)*1/30,0),IF(C32=$AQ$6,ROUND((K32)*1/31,0),"")))))</f>
        <v/>
      </c>
      <c r="X32" s="66" t="str">
        <f t="shared" si="16"/>
        <v/>
      </c>
      <c r="Y32" s="66" t="str">
        <f>IFERROR(IF(C32="","",IF($AR$16=$AR$17,0,IF($AF$3=$AO$4,"",IF($C32="TOTAL",SUM($Y$8:Y31),BU32)))),"")</f>
        <v/>
      </c>
      <c r="Z32" s="66" t="str">
        <f>IFERROR(IF(C32="","",IF($AR$16=$AR$17,0,IF($AF$3=$AO$4,"",IF($C32="TOTAL",SUM($Z$8:Z31),BT32)))),"")</f>
        <v/>
      </c>
      <c r="AA32" s="66" t="str">
        <f t="shared" si="7"/>
        <v/>
      </c>
      <c r="AB32" s="66" t="str">
        <f>IFERROR(IF(C32="","",IF($C32="TOTAL",SUM($AB$8:AB31),BK33)),"")</f>
        <v/>
      </c>
      <c r="AC32" s="66" t="str">
        <f>IFERROR(IF(C32="","",IF($C32="TOTAL",SUM($AC$8:AC31),ROUND(O32*$AR$7%,0))),"")</f>
        <v/>
      </c>
      <c r="AD32" s="66" t="str">
        <f t="shared" si="8"/>
        <v/>
      </c>
      <c r="AE32" s="68" t="str">
        <f>IFERROR(IF(C32="","",IF($C32="TOTAL",SUM($AE$8:AE31),SUM(O32-AD32))),"")</f>
        <v/>
      </c>
      <c r="AF32" s="15"/>
      <c r="AG32" s="15"/>
      <c r="AK32" s="154"/>
      <c r="AL32" s="154"/>
      <c r="AM32" s="154"/>
      <c r="AN32" s="196">
        <f t="shared" si="17"/>
        <v>50</v>
      </c>
      <c r="AO32" s="196">
        <f t="shared" si="18"/>
        <v>50</v>
      </c>
      <c r="AP32" s="197"/>
      <c r="AQ32" s="198">
        <v>43435</v>
      </c>
      <c r="AR32" s="197" t="str">
        <f>'Master Sheet'!D19</f>
        <v>NO</v>
      </c>
      <c r="AS32" s="198">
        <f t="shared" si="46"/>
        <v>46023</v>
      </c>
      <c r="AT32" s="198" t="str">
        <f t="shared" si="31"/>
        <v/>
      </c>
      <c r="AU32" s="198" t="str">
        <f t="shared" si="20"/>
        <v/>
      </c>
      <c r="AV32" s="198" t="str">
        <f t="shared" si="21"/>
        <v/>
      </c>
      <c r="AW32" s="198" t="str">
        <f t="shared" si="40"/>
        <v/>
      </c>
      <c r="AX32" s="197" t="str">
        <f t="shared" si="34"/>
        <v/>
      </c>
      <c r="AY32" s="197" t="str">
        <f t="shared" si="45"/>
        <v/>
      </c>
      <c r="AZ32" s="197" t="str">
        <f t="shared" si="35"/>
        <v/>
      </c>
      <c r="BA32" s="197"/>
      <c r="BB32" s="197" t="str">
        <f t="shared" si="36"/>
        <v/>
      </c>
      <c r="BC32" s="197" t="str">
        <f t="shared" si="23"/>
        <v/>
      </c>
      <c r="BD32" s="197" t="str">
        <f t="shared" si="37"/>
        <v/>
      </c>
      <c r="BE32" s="197" t="str">
        <f t="shared" si="32"/>
        <v/>
      </c>
      <c r="BF32" s="197"/>
      <c r="BG32" s="197"/>
      <c r="BH32" s="197" t="str">
        <f t="shared" si="41"/>
        <v/>
      </c>
      <c r="BI32" s="197" t="str">
        <f t="shared" si="42"/>
        <v/>
      </c>
      <c r="BJ32" s="197" t="str">
        <f t="shared" si="24"/>
        <v/>
      </c>
      <c r="BK32" s="197" t="str">
        <f t="shared" si="25"/>
        <v/>
      </c>
      <c r="BL32" s="197">
        <f t="shared" si="43"/>
        <v>0</v>
      </c>
      <c r="BM32" s="197">
        <f t="shared" si="44"/>
        <v>0</v>
      </c>
      <c r="BN32" s="197"/>
      <c r="BO32" s="197"/>
      <c r="BP32" s="197"/>
      <c r="BQ32" s="197"/>
      <c r="BR32" s="197" t="str">
        <f t="shared" si="27"/>
        <v/>
      </c>
      <c r="BS32" s="197"/>
      <c r="BT32" s="194" t="str">
        <f t="shared" si="10"/>
        <v/>
      </c>
      <c r="BU32" s="194" t="str">
        <f>IF(AW33="","",IF(AW33="TOTAL","",IF($AR$16=$AR$17,0,IF(AND(AW33&gt;$BT$1,$AF$3=$AO$2,'Master Sheet'!$D$31&gt;0),'Master Sheet'!$D$31,IF(AND(AW33=$BT$1,$AF$3=$AO$2),IF($AR$9&lt;18001,135,IF($AR$9&lt;33501,220,IF($AR$9&lt;54001,330,440))),IF(AND(AW33&gt;$BT$1,$AF$3=$AO$2),IF($AR$9&lt;18001,265,IF($AR$9&lt;33501,440,IF($AR$9&lt;54001,658,875))),""))))))</f>
        <v/>
      </c>
      <c r="BV32" s="197"/>
      <c r="BW32" s="197"/>
      <c r="BX32" s="197"/>
      <c r="BY32" s="197"/>
      <c r="BZ32" s="176"/>
      <c r="CA32" s="177"/>
      <c r="CB32" s="154"/>
    </row>
    <row r="33" spans="1:80" s="28" customFormat="1" ht="21" customHeight="1">
      <c r="A33" s="115" t="str">
        <f t="shared" si="28"/>
        <v/>
      </c>
      <c r="B33" s="64" t="str">
        <f t="shared" si="0"/>
        <v/>
      </c>
      <c r="C33" s="65" t="str">
        <f t="shared" si="29"/>
        <v/>
      </c>
      <c r="D33" s="66" t="str">
        <f>IFERROR(IF($C32="TOTAL","अक्षरें राशि :-",IF($C33="TOTAL",SUM($D$8:D32),IF(AX34="","",AX34))),"")</f>
        <v/>
      </c>
      <c r="E33" s="66" t="str">
        <f>IFERROR(IF($C33="TOTAL",SUM($E$8:E32),IF(AY34="","",AY34)),"")</f>
        <v/>
      </c>
      <c r="F33" s="66" t="str">
        <f>IFERROR(IF($C33="TOTAL",SUM($F$8:F32),IF(OR(C33=$AP$16,C33=$AP$17,C33=$AP$18,C33=$AP$19,C33=$AP$20,C33=$AP$21,C33=$AP$22,C33=$AP$23,C33=$AP$24),0,IF(AZ34="","",AZ34))),"")</f>
        <v/>
      </c>
      <c r="G33" s="66" t="str">
        <f t="shared" si="30"/>
        <v/>
      </c>
      <c r="H33" s="66" t="str">
        <f>IFERROR(IF($C33="TOTAL",SUM($H$8:H32),IF(BB34="","",BB34)),"")</f>
        <v/>
      </c>
      <c r="I33" s="66" t="str">
        <f>IFERROR(IF($C33="TOTAL",SUM($I$8:I32),IF(BC34="","",BC34)),"")</f>
        <v/>
      </c>
      <c r="J33" s="66" t="str">
        <f>IFERROR(IF($C33="TOTAL",SUM($J$8:J32),IF(OR(C33=$AP$16,C33=$AP$17,C33=$AP$18,C33=$AP$19,C33=$AP$20,C33=$AP$21,C33=$AP$22,C33=$AP$23,C33=$AP$24),0,IF(BD34="","",BD34))),"")</f>
        <v/>
      </c>
      <c r="K33" s="66" t="str">
        <f t="shared" si="12"/>
        <v/>
      </c>
      <c r="L33" s="66" t="str">
        <f>IFERROR(IF(C33="","",IF(D33="","",IF(H33="","",IF($C33="TOTAL",SUM($L$8:L32),SUM(D33-H33))))),"")</f>
        <v/>
      </c>
      <c r="M33" s="66" t="str">
        <f>IFERROR(IF(C33="","",IF(E33="","",IF(I33="","",IF($C33="TOTAL",SUM($M$8:M32),SUM(E33-I33))))),"")</f>
        <v/>
      </c>
      <c r="N33" s="66" t="str">
        <f>IFERROR(IF(C33="","",IF(F33="","",IF(J33="","",IF($C33="TOTAL",SUM($N$8:N32),SUM(F33-J33))))),"")</f>
        <v/>
      </c>
      <c r="O33" s="66" t="str">
        <f t="shared" si="13"/>
        <v/>
      </c>
      <c r="P33" s="66" t="str">
        <f>IFERROR(IF(C33="","",IF($C33="TOTAL",SUM($P$8:P32),IF(AND(C33&gt;$AO$1,$AF$3=$AO$2),BR34,IF($AR$18=$AR$20,SUM(BE34+BM34),ROUND((D33+E33)*10%,0))))),"")</f>
        <v/>
      </c>
      <c r="Q33" s="66" t="str">
        <f>IFERROR(IF(C33="","",IF(H33="","",IF(I33="","",IF($C33="TOTAL",SUM($Q$8:Q32),IF(AND(C33&gt;$AO$1,$AF$3=$AO$2),BR34,IF($AR$18=$AR$20,$AR$21,ROUND((H33+I33)*10%,0))))))),"")</f>
        <v/>
      </c>
      <c r="R33" s="66" t="str">
        <f t="shared" si="14"/>
        <v/>
      </c>
      <c r="S33" s="67" t="str">
        <f>IFERROR(IF(C33="","",IF($AR$16=$AR$17,0,IF($C33="TOTAL",SUM($S$8:S32),IF($AR$19=$AR$31,0,IF(AND($AR$32=$AR$20,C33=$AR$33),$AR$34,S32))))),"")</f>
        <v/>
      </c>
      <c r="T33" s="67" t="str">
        <f>IFERROR(IF(C33="","",IF($AR$16=$AR$17,0,IF($C33="TOTAL",SUM($T$8:T32),IF($AR$19=$AR$20,$AR$24,0)))),"")</f>
        <v/>
      </c>
      <c r="U33" s="66" t="str">
        <f t="shared" si="15"/>
        <v/>
      </c>
      <c r="V33" s="66" t="str">
        <f>IF(C33="","",IF($C33="TOTAL",SUM($V$8:V32),IF(AND($AR$2=$AR$20,C33=$AR$1),ROUND(D33/31*$AS$2,0),IF(C33=$AP$6,ROUND((G33)*1/30,0),IF(C33=$AQ$6,ROUND((G33)*1/31,0),"")))))</f>
        <v/>
      </c>
      <c r="W33" s="66" t="str">
        <f>IF(C33="","",IF($C33="TOTAL",SUM($W$8:W32),IF(AND($AR$2=$AR$20,C33=$AR$1),ROUND(H33/31*$AS$2,0),IF(C33=$AP$6,ROUND((K33)*1/30,0),IF(C33=$AQ$6,ROUND((K33)*1/31,0),"")))))</f>
        <v/>
      </c>
      <c r="X33" s="66" t="str">
        <f t="shared" si="16"/>
        <v/>
      </c>
      <c r="Y33" s="66" t="str">
        <f>IFERROR(IF(C33="","",IF($AR$16=$AR$17,0,IF($AF$3=$AO$4,"",IF($C33="TOTAL",SUM($Y$8:Y32),BU33)))),"")</f>
        <v/>
      </c>
      <c r="Z33" s="66" t="str">
        <f>IFERROR(IF(C33="","",IF($AR$16=$AR$17,0,IF($AF$3=$AO$4,"",IF($C33="TOTAL",SUM($Z$8:Z32),BT33)))),"")</f>
        <v/>
      </c>
      <c r="AA33" s="66" t="str">
        <f t="shared" si="7"/>
        <v/>
      </c>
      <c r="AB33" s="66" t="str">
        <f>IFERROR(IF(C33="","",IF($C33="TOTAL",SUM($AB$8:AB32),BK34)),"")</f>
        <v/>
      </c>
      <c r="AC33" s="66" t="str">
        <f>IFERROR(IF(C33="","",IF($C33="TOTAL",SUM($AC$8:AC32),ROUND(O33*$AR$7%,0))),"")</f>
        <v/>
      </c>
      <c r="AD33" s="66" t="str">
        <f t="shared" si="8"/>
        <v/>
      </c>
      <c r="AE33" s="68" t="str">
        <f>IFERROR(IF(C33="","",IF($C33="TOTAL",SUM($AE$8:AE32),SUM(O33-AD33))),"")</f>
        <v/>
      </c>
      <c r="AF33" s="15"/>
      <c r="AG33" s="15"/>
      <c r="AK33" s="154"/>
      <c r="AL33" s="154"/>
      <c r="AM33" s="154"/>
      <c r="AN33" s="196">
        <f t="shared" si="17"/>
        <v>50</v>
      </c>
      <c r="AO33" s="196">
        <f t="shared" si="18"/>
        <v>50</v>
      </c>
      <c r="AP33" s="197"/>
      <c r="AQ33" s="198">
        <v>43466</v>
      </c>
      <c r="AR33" s="197">
        <f>'Master Sheet'!I19</f>
        <v>43525</v>
      </c>
      <c r="AS33" s="198">
        <f t="shared" si="46"/>
        <v>46054</v>
      </c>
      <c r="AT33" s="198" t="str">
        <f>IF(AND(AS33=""),"",IF(AND(AS33=$AQ$9),$AQ$9,IF(AND(AS33=$AQ$10),$AQ$10,IF(AND(AS33=$AQ$11),$AQ$11,IF(AND(AS33=$AQ$12),$AQ$12,IF(AND(AS33=$AQ$13),$AQ$13,IF(AND(AS33=$AQ$14),$AQ$14,IF(AND(AS33=$AQ$15),$AQ$15,IF(AND(AS33=$AQ$16),$AQ$16,IF(AND(AS33=$AQ$17),$AQ$17,IF(AND(AS33=$AQ$18),$AQ$18,IF(AND(AS33=$AQ$19),$AQ$19,IF(AND(AS33=$AQ$20),$AQ$20,IF(AND(AS33=$AQ$21),$AQ$21,IF(AND(AS33=$AQ$22),$AQ$22,IF(AND(AS33=$AQ$23),$AQ$23,IF(AND(AS33=$AQ$24),$AQ$24,IF(AND(AS33=$AQ$25),$AQ$25,IF(AND(AS33=$AQ$26),$AQ$26,IF(AND(AS33=$AQ$27),$AQ$27,IF(AND(AS33=$AQ$28),$AQ$28,IF(AND(AS33=$AQ$29),$AQ$29,IF(AND(AS33=$AQ$30),$AQ$30,IF(AND(AS33=$AQ$31),$AQ$31,IF(AND(AS33=$AQ$32),$AQ$32,IF(AND(AS33=$AQ$33),$AQ$33,IF(AND(AS33=$AQ$34),$AQ$34,IF(AND(AS33=$AQ$35),$AQ$35,IF(AND(AS33=$AQ$36),$AQ$36,IF(AND(AS33=$AQ$37),$AQ$37,IF(AND(AS33=$AQ$38),$AQ$38,IF(AND(AS33=$AQ$39),$AQ$39,IF(AND(AS33=$AQ$40),$AQ$40,IF(AND(AS33=$AQ$41),$AQ$41,IF(AND(AS33=$AQ$42),$AQ$42,IF(AND(AS33=$AQ$43),$AQ$43,IF(AND(AS33=$AQ$44),$AQ$44,IF(AND(AS33=$AQ$45),$AQ$45,IF(AND(AS33=$AQ$46),$AQ$46,IF(AND(AS33=$AQ$47),$AQ$47,IF(AND(AS33=$AQ$48),$AQ$48,IF(AND(AS33=$AQ$49),$AQ$49,IF(AND(AS33=$AQ$50),$AQ$50,IF(AND(AS33=$AQ$51),$AQ$51,IF(AND(AS33=$AQ$52),$AQ$52,IF(AND(AS33=$AQ$53),$AQ$53,IF(AND(AS33=$AQ$54),$AQ$54,IF(AND(AS33=$AQ$55),$AQ$55,IF(AND(AS33=$AQ$56),$AQ$56,IF(AND(AS33=$AQ$57),$AQ$57,IF(AND(AS33=$AQ$58),$AQ$58,IF(AND(AS33=$AQ$59),$AQ$59,IF(AND(AS33=$AQ$60),$AQ$60,IF(AND(AS33=$AQ$61),$AQ$61,IF(AND(AS33=$AQ$62),$AQ$62,IF(AND(AS33=$AQ$63),$AQ$63,IF(AND(AS33=$AQ$64),$AQ$64,IF(AND(AS33=$AQ$65),$AQ$65,IF(AND(AS33=$AQ$66),$AQ$66,IF(AND(AS33=$AQ$67),$AQ$67,IF(AND(AS33=$AQ$68),$AQ$68,IF(AND(AS33=$AQ$69),$AQ$69,IF(AND(AS33=$AQ$70),$AQ$70,IF(AND(AS33=$AQ$71),$AQ$71,""))))))))))))))))))))))))))))))))))))))))))))))))))))))))))))))))</f>
        <v/>
      </c>
      <c r="AU33" s="198" t="str">
        <f t="shared" si="20"/>
        <v/>
      </c>
      <c r="AV33" s="198" t="str">
        <f t="shared" si="21"/>
        <v/>
      </c>
      <c r="AW33" s="198" t="str">
        <f t="shared" si="40"/>
        <v/>
      </c>
      <c r="AX33" s="197" t="str">
        <f t="shared" si="34"/>
        <v/>
      </c>
      <c r="AY33" s="197" t="str">
        <f t="shared" si="45"/>
        <v/>
      </c>
      <c r="AZ33" s="197" t="str">
        <f t="shared" si="35"/>
        <v/>
      </c>
      <c r="BA33" s="197"/>
      <c r="BB33" s="197" t="str">
        <f t="shared" si="36"/>
        <v/>
      </c>
      <c r="BC33" s="197" t="str">
        <f t="shared" si="23"/>
        <v/>
      </c>
      <c r="BD33" s="197" t="str">
        <f t="shared" si="37"/>
        <v/>
      </c>
      <c r="BE33" s="197" t="str">
        <f t="shared" si="32"/>
        <v/>
      </c>
      <c r="BF33" s="197"/>
      <c r="BG33" s="197"/>
      <c r="BH33" s="197" t="str">
        <f t="shared" si="41"/>
        <v/>
      </c>
      <c r="BI33" s="197" t="str">
        <f t="shared" si="42"/>
        <v/>
      </c>
      <c r="BJ33" s="197" t="str">
        <f t="shared" si="24"/>
        <v/>
      </c>
      <c r="BK33" s="197" t="str">
        <f t="shared" si="25"/>
        <v/>
      </c>
      <c r="BL33" s="197">
        <f t="shared" si="43"/>
        <v>0</v>
      </c>
      <c r="BM33" s="197">
        <f t="shared" si="44"/>
        <v>0</v>
      </c>
      <c r="BN33" s="197"/>
      <c r="BO33" s="197"/>
      <c r="BP33" s="197"/>
      <c r="BQ33" s="197"/>
      <c r="BR33" s="197" t="str">
        <f t="shared" si="27"/>
        <v/>
      </c>
      <c r="BS33" s="197"/>
      <c r="BT33" s="194" t="str">
        <f t="shared" si="10"/>
        <v/>
      </c>
      <c r="BU33" s="194" t="str">
        <f>IF(AW34="","",IF(AW34="TOTAL","",IF($AR$16=$AR$17,0,IF(AND(AW34&gt;$BT$1,$AF$3=$AO$2,'Master Sheet'!$D$31&gt;0),'Master Sheet'!$D$31,IF(AND(AW34=$BT$1,$AF$3=$AO$2),IF($AR$9&lt;18001,135,IF($AR$9&lt;33501,220,IF($AR$9&lt;54001,330,440))),IF(AND(AW34&gt;$BT$1,$AF$3=$AO$2),IF($AR$9&lt;18001,265,IF($AR$9&lt;33501,440,IF($AR$9&lt;54001,658,875))),""))))))</f>
        <v/>
      </c>
      <c r="BV33" s="197"/>
      <c r="BW33" s="197"/>
      <c r="BX33" s="197"/>
      <c r="BY33" s="197"/>
      <c r="BZ33" s="176"/>
      <c r="CA33" s="177"/>
      <c r="CB33" s="154"/>
    </row>
    <row r="34" spans="1:80" s="28" customFormat="1" ht="21" customHeight="1">
      <c r="A34" s="115" t="str">
        <f t="shared" si="28"/>
        <v/>
      </c>
      <c r="B34" s="64" t="str">
        <f t="shared" si="0"/>
        <v/>
      </c>
      <c r="C34" s="65" t="str">
        <f t="shared" si="29"/>
        <v/>
      </c>
      <c r="D34" s="66" t="str">
        <f>IFERROR(IF($C33="TOTAL","अक्षरें राशि :-",IF($C34="TOTAL",SUM($D$8:D33),IF(AX35="","",AX35))),"")</f>
        <v/>
      </c>
      <c r="E34" s="66" t="str">
        <f>IFERROR(IF($C34="TOTAL",SUM($E$8:E33),IF(AY35="","",AY35)),"")</f>
        <v/>
      </c>
      <c r="F34" s="66" t="str">
        <f>IFERROR(IF($C34="TOTAL",SUM($F$8:F33),IF(OR(C34=$AP$16,C34=$AP$17,C34=$AP$18,C34=$AP$19,C34=$AP$20,C34=$AP$21,C34=$AP$22,C34=$AP$23,C34=$AP$24),0,IF(AZ35="","",AZ35))),"")</f>
        <v/>
      </c>
      <c r="G34" s="66" t="str">
        <f t="shared" si="30"/>
        <v/>
      </c>
      <c r="H34" s="66" t="str">
        <f>IFERROR(IF($C34="TOTAL",SUM($H$8:H33),IF(BB35="","",BB35)),"")</f>
        <v/>
      </c>
      <c r="I34" s="66" t="str">
        <f>IFERROR(IF($C34="TOTAL",SUM($I$8:I33),IF(BC35="","",BC35)),"")</f>
        <v/>
      </c>
      <c r="J34" s="66" t="str">
        <f>IFERROR(IF($C34="TOTAL",SUM($J$8:J33),IF(OR(C34=$AP$16,C34=$AP$17,C34=$AP$18,C34=$AP$19,C34=$AP$20,C34=$AP$21,C34=$AP$22,C34=$AP$23,C34=$AP$24),0,IF(BD35="","",BD35))),"")</f>
        <v/>
      </c>
      <c r="K34" s="66" t="str">
        <f t="shared" si="12"/>
        <v/>
      </c>
      <c r="L34" s="66" t="str">
        <f>IFERROR(IF(C34="","",IF(D34="","",IF(H34="","",IF($C34="TOTAL",SUM($L$8:L33),SUM(D34-H34))))),"")</f>
        <v/>
      </c>
      <c r="M34" s="66" t="str">
        <f>IFERROR(IF(C34="","",IF(E34="","",IF(I34="","",IF($C34="TOTAL",SUM($M$8:M33),SUM(E34-I34))))),"")</f>
        <v/>
      </c>
      <c r="N34" s="66" t="str">
        <f>IFERROR(IF(C34="","",IF(F34="","",IF(J34="","",IF($C34="TOTAL",SUM($N$8:N33),SUM(F34-J34))))),"")</f>
        <v/>
      </c>
      <c r="O34" s="66" t="str">
        <f t="shared" si="13"/>
        <v/>
      </c>
      <c r="P34" s="66" t="str">
        <f>IFERROR(IF(C34="","",IF($C34="TOTAL",SUM($P$8:P33),IF(AND(C34&gt;$AO$1,$AF$3=$AO$2),BR35,IF($AR$18=$AR$20,SUM(BE35+BM35),ROUND((D34+E34)*10%,0))))),"")</f>
        <v/>
      </c>
      <c r="Q34" s="66" t="str">
        <f>IFERROR(IF(C34="","",IF(H34="","",IF(I34="","",IF($C34="TOTAL",SUM($Q$8:Q33),IF(AND(C34&gt;$AO$1,$AF$3=$AO$2),BR35,IF($AR$18=$AR$20,$AR$21,ROUND((H34+I34)*10%,0))))))),"")</f>
        <v/>
      </c>
      <c r="R34" s="66" t="str">
        <f t="shared" si="14"/>
        <v/>
      </c>
      <c r="S34" s="67" t="str">
        <f>IFERROR(IF(C34="","",IF($AR$16=$AR$17,0,IF($C34="TOTAL",SUM($S$8:S33),IF($AR$19=$AR$31,0,IF(AND($AR$32=$AR$20,C34=$AR$33),$AR$34,S33))))),"")</f>
        <v/>
      </c>
      <c r="T34" s="67" t="str">
        <f>IFERROR(IF(C34="","",IF($AR$16=$AR$17,0,IF($C34="TOTAL",SUM($T$8:T33),IF($AR$19=$AR$20,$AR$24,0)))),"")</f>
        <v/>
      </c>
      <c r="U34" s="66" t="str">
        <f t="shared" si="15"/>
        <v/>
      </c>
      <c r="V34" s="66" t="str">
        <f>IF(C34="","",IF($C34="TOTAL",SUM($V$8:V33),IF(AND($AR$2=$AR$20,C34=$AR$1),ROUND(D34/31*$AS$2,0),IF(C34=$AP$6,ROUND((G34)*1/30,0),IF(C34=$AQ$6,ROUND((G34)*1/31,0),"")))))</f>
        <v/>
      </c>
      <c r="W34" s="66" t="str">
        <f>IF(C34="","",IF($C34="TOTAL",SUM($W$8:W33),IF(AND($AR$2=$AR$20,C34=$AR$1),ROUND(H34/31*$AS$2,0),IF(C34=$AP$6,ROUND((K34)*1/30,0),IF(C34=$AQ$6,ROUND((K34)*1/31,0),"")))))</f>
        <v/>
      </c>
      <c r="X34" s="66" t="str">
        <f t="shared" si="16"/>
        <v/>
      </c>
      <c r="Y34" s="66" t="str">
        <f>IFERROR(IF(C34="","",IF($AR$16=$AR$17,0,IF($AF$3=$AO$4,"",IF($C34="TOTAL",SUM($Y$8:Y33),BU34)))),"")</f>
        <v/>
      </c>
      <c r="Z34" s="66" t="str">
        <f>IFERROR(IF(C34="","",IF($AR$16=$AR$17,0,IF($AF$3=$AO$4,"",IF($C34="TOTAL",SUM($Z$8:Z33),BT34)))),"")</f>
        <v/>
      </c>
      <c r="AA34" s="66" t="str">
        <f t="shared" si="7"/>
        <v/>
      </c>
      <c r="AB34" s="66" t="str">
        <f>IFERROR(IF(C34="","",IF($C34="TOTAL",SUM($AB$8:AB33),BK35)),"")</f>
        <v/>
      </c>
      <c r="AC34" s="66" t="str">
        <f>IFERROR(IF(C34="","",IF($C34="TOTAL",SUM($AC$8:AC33),ROUND(O34*$AR$7%,0))),"")</f>
        <v/>
      </c>
      <c r="AD34" s="66" t="str">
        <f t="shared" si="8"/>
        <v/>
      </c>
      <c r="AE34" s="68" t="str">
        <f>IFERROR(IF(C34="","",IF($C34="TOTAL",SUM($AE$8:AE33),SUM(O34-AD34))),"")</f>
        <v/>
      </c>
      <c r="AF34" s="15"/>
      <c r="AG34" s="15"/>
      <c r="AK34" s="154"/>
      <c r="AL34" s="154"/>
      <c r="AM34" s="154"/>
      <c r="AN34" s="196">
        <f t="shared" si="17"/>
        <v>50</v>
      </c>
      <c r="AO34" s="196">
        <f t="shared" si="18"/>
        <v>50</v>
      </c>
      <c r="AP34" s="197"/>
      <c r="AQ34" s="198">
        <v>43497</v>
      </c>
      <c r="AR34" s="197">
        <f>'Master Sheet'!M19</f>
        <v>3000</v>
      </c>
      <c r="AS34" s="198">
        <f t="shared" si="46"/>
        <v>46082</v>
      </c>
      <c r="AT34" s="198" t="str">
        <f t="shared" si="31"/>
        <v/>
      </c>
      <c r="AU34" s="198" t="str">
        <f t="shared" si="20"/>
        <v/>
      </c>
      <c r="AV34" s="198" t="str">
        <f t="shared" si="21"/>
        <v/>
      </c>
      <c r="AW34" s="198" t="str">
        <f t="shared" si="40"/>
        <v/>
      </c>
      <c r="AX34" s="197" t="str">
        <f t="shared" si="34"/>
        <v/>
      </c>
      <c r="AY34" s="197" t="str">
        <f t="shared" si="45"/>
        <v/>
      </c>
      <c r="AZ34" s="197" t="str">
        <f t="shared" si="35"/>
        <v/>
      </c>
      <c r="BA34" s="197"/>
      <c r="BB34" s="197" t="str">
        <f t="shared" si="36"/>
        <v/>
      </c>
      <c r="BC34" s="197" t="str">
        <f t="shared" si="23"/>
        <v/>
      </c>
      <c r="BD34" s="197" t="str">
        <f t="shared" si="37"/>
        <v/>
      </c>
      <c r="BE34" s="197" t="str">
        <f t="shared" si="32"/>
        <v/>
      </c>
      <c r="BF34" s="197"/>
      <c r="BG34" s="197"/>
      <c r="BH34" s="197" t="str">
        <f t="shared" si="41"/>
        <v/>
      </c>
      <c r="BI34" s="197" t="str">
        <f t="shared" si="42"/>
        <v/>
      </c>
      <c r="BJ34" s="197" t="str">
        <f t="shared" si="24"/>
        <v/>
      </c>
      <c r="BK34" s="197" t="str">
        <f t="shared" si="25"/>
        <v/>
      </c>
      <c r="BL34" s="197">
        <f t="shared" si="43"/>
        <v>0</v>
      </c>
      <c r="BM34" s="197">
        <f t="shared" si="44"/>
        <v>0</v>
      </c>
      <c r="BN34" s="197"/>
      <c r="BO34" s="197"/>
      <c r="BP34" s="197"/>
      <c r="BQ34" s="197"/>
      <c r="BR34" s="197" t="str">
        <f t="shared" si="27"/>
        <v/>
      </c>
      <c r="BS34" s="197"/>
      <c r="BT34" s="194" t="str">
        <f t="shared" si="10"/>
        <v/>
      </c>
      <c r="BU34" s="194" t="str">
        <f>IF(AW35="","",IF(AW35="TOTAL","",IF($AR$16=$AR$17,0,IF(AND(AW35&gt;$BT$1,$AF$3=$AO$2,'Master Sheet'!$D$31&gt;0),'Master Sheet'!$D$31,IF(AND(AW35=$BT$1,$AF$3=$AO$2),IF($AR$9&lt;18001,135,IF($AR$9&lt;33501,220,IF($AR$9&lt;54001,330,440))),IF(AND(AW35&gt;$BT$1,$AF$3=$AO$2),IF($AR$9&lt;18001,265,IF($AR$9&lt;33501,440,IF($AR$9&lt;54001,658,875))),""))))))</f>
        <v/>
      </c>
      <c r="BV34" s="197"/>
      <c r="BW34" s="197"/>
      <c r="BX34" s="197"/>
      <c r="BY34" s="197"/>
      <c r="BZ34" s="176"/>
      <c r="CA34" s="177"/>
      <c r="CB34" s="154"/>
    </row>
    <row r="35" spans="1:80" s="28" customFormat="1" ht="21" customHeight="1">
      <c r="A35" s="115" t="str">
        <f t="shared" si="28"/>
        <v/>
      </c>
      <c r="B35" s="64" t="str">
        <f t="shared" si="0"/>
        <v/>
      </c>
      <c r="C35" s="65" t="str">
        <f t="shared" si="29"/>
        <v/>
      </c>
      <c r="D35" s="66" t="str">
        <f>IFERROR(IF($C34="TOTAL","अक्षरें राशि :-",IF($C35="TOTAL",SUM($D$8:D34),IF(AX36="","",AX36))),"")</f>
        <v/>
      </c>
      <c r="E35" s="66" t="str">
        <f>IFERROR(IF($C35="TOTAL",SUM($E$8:E34),IF(AY36="","",AY36)),"")</f>
        <v/>
      </c>
      <c r="F35" s="66" t="str">
        <f>IFERROR(IF($C35="TOTAL",SUM($F$8:F34),IF(OR(C35=$AP$16,C35=$AP$17,C35=$AP$18,C35=$AP$19,C35=$AP$20,C35=$AP$21,C35=$AP$22,C35=$AP$23,C35=$AP$24),0,IF(AZ36="","",AZ36))),"")</f>
        <v/>
      </c>
      <c r="G35" s="66" t="str">
        <f t="shared" si="30"/>
        <v/>
      </c>
      <c r="H35" s="66" t="str">
        <f>IFERROR(IF($C35="TOTAL",SUM($H$8:H34),IF(BB36="","",BB36)),"")</f>
        <v/>
      </c>
      <c r="I35" s="66" t="str">
        <f>IFERROR(IF($C35="TOTAL",SUM($I$8:I34),IF(BC36="","",BC36)),"")</f>
        <v/>
      </c>
      <c r="J35" s="66" t="str">
        <f>IFERROR(IF($C35="TOTAL",SUM($J$8:J34),IF(OR(C35=$AP$16,C35=$AP$17,C35=$AP$18,C35=$AP$19,C35=$AP$20,C35=$AP$21,C35=$AP$22,C35=$AP$23,C35=$AP$24),0,IF(BD36="","",BD36))),"")</f>
        <v/>
      </c>
      <c r="K35" s="66" t="str">
        <f t="shared" si="12"/>
        <v/>
      </c>
      <c r="L35" s="66" t="str">
        <f>IFERROR(IF(C35="","",IF(D35="","",IF(H35="","",IF($C35="TOTAL",SUM($L$8:L34),SUM(D35-H35))))),"")</f>
        <v/>
      </c>
      <c r="M35" s="66" t="str">
        <f>IFERROR(IF(C35="","",IF(E35="","",IF(I35="","",IF($C35="TOTAL",SUM($M$8:M34),SUM(E35-I35))))),"")</f>
        <v/>
      </c>
      <c r="N35" s="66" t="str">
        <f>IFERROR(IF(C35="","",IF(F35="","",IF(J35="","",IF($C35="TOTAL",SUM($N$8:N34),SUM(F35-J35))))),"")</f>
        <v/>
      </c>
      <c r="O35" s="66" t="str">
        <f t="shared" si="13"/>
        <v/>
      </c>
      <c r="P35" s="66" t="str">
        <f>IFERROR(IF(C35="","",IF($C35="TOTAL",SUM($P$8:P34),IF(AND(C35&gt;$AO$1,$AF$3=$AO$2),BR36,IF($AR$18=$AR$20,SUM(BE36+BM36),ROUND((D35+E35)*10%,0))))),"")</f>
        <v/>
      </c>
      <c r="Q35" s="66" t="str">
        <f>IFERROR(IF(C35="","",IF(H35="","",IF(I35="","",IF($C35="TOTAL",SUM($Q$8:Q34),IF(AND(C35&gt;$AO$1,$AF$3=$AO$2),BR36,IF($AR$18=$AR$20,$AR$21,ROUND((H35+I35)*10%,0))))))),"")</f>
        <v/>
      </c>
      <c r="R35" s="66" t="str">
        <f t="shared" si="14"/>
        <v/>
      </c>
      <c r="S35" s="67" t="str">
        <f>IFERROR(IF(C35="","",IF($AR$16=$AR$17,0,IF($C35="TOTAL",SUM($S$8:S34),IF($AR$19=$AR$31,0,IF(AND($AR$32=$AR$20,C35=$AR$33),$AR$34,S34))))),"")</f>
        <v/>
      </c>
      <c r="T35" s="67" t="str">
        <f>IFERROR(IF(C35="","",IF($AR$16=$AR$17,0,IF($C35="TOTAL",SUM($T$8:T34),IF($AR$19=$AR$20,$AR$24,0)))),"")</f>
        <v/>
      </c>
      <c r="U35" s="66" t="str">
        <f t="shared" si="15"/>
        <v/>
      </c>
      <c r="V35" s="66" t="str">
        <f>IF(C35="","",IF($C35="TOTAL",SUM($V$8:V34),IF(AND($AR$2=$AR$20,C35=$AR$1),ROUND(D35/31*$AS$2,0),IF(C35=$AP$6,ROUND((G35)*1/30,0),IF(C35=$AQ$6,ROUND((G35)*1/31,0),"")))))</f>
        <v/>
      </c>
      <c r="W35" s="66" t="str">
        <f>IF(C35="","",IF($C35="TOTAL",SUM($W$8:W34),IF(AND($AR$2=$AR$20,C35=$AR$1),ROUND(H35/31*$AS$2,0),IF(C35=$AP$6,ROUND((K35)*1/30,0),IF(C35=$AQ$6,ROUND((K35)*1/31,0),"")))))</f>
        <v/>
      </c>
      <c r="X35" s="66" t="str">
        <f t="shared" si="16"/>
        <v/>
      </c>
      <c r="Y35" s="66" t="str">
        <f>IFERROR(IF(C35="","",IF($AR$16=$AR$17,0,IF($AF$3=$AO$4,"",IF($C35="TOTAL",SUM($Y$8:Y34),BU35)))),"")</f>
        <v/>
      </c>
      <c r="Z35" s="66" t="str">
        <f>IFERROR(IF(C35="","",IF($AR$16=$AR$17,0,IF($AF$3=$AO$4,"",IF($C35="TOTAL",SUM($Z$8:Z34),BT35)))),"")</f>
        <v/>
      </c>
      <c r="AA35" s="66" t="str">
        <f t="shared" si="7"/>
        <v/>
      </c>
      <c r="AB35" s="66" t="str">
        <f>IFERROR(IF(C35="","",IF($C35="TOTAL",SUM($AB$8:AB34),BK36)),"")</f>
        <v/>
      </c>
      <c r="AC35" s="66" t="str">
        <f>IFERROR(IF(C35="","",IF($C35="TOTAL",SUM($AC$8:AC34),ROUND(O35*$AR$7%,0))),"")</f>
        <v/>
      </c>
      <c r="AD35" s="66" t="str">
        <f t="shared" si="8"/>
        <v/>
      </c>
      <c r="AE35" s="68" t="str">
        <f>IFERROR(IF(C35="","",IF($C35="TOTAL",SUM($AE$8:AE34),SUM(O35-AD35))),"")</f>
        <v/>
      </c>
      <c r="AF35" s="15"/>
      <c r="AG35" s="15"/>
      <c r="AK35" s="154"/>
      <c r="AL35" s="154"/>
      <c r="AM35" s="154"/>
      <c r="AN35" s="196">
        <f t="shared" si="17"/>
        <v>50</v>
      </c>
      <c r="AO35" s="196">
        <f t="shared" si="18"/>
        <v>50</v>
      </c>
      <c r="AP35" s="197"/>
      <c r="AQ35" s="198">
        <v>43525</v>
      </c>
      <c r="AR35" s="197"/>
      <c r="AS35" s="198">
        <f t="shared" si="46"/>
        <v>46113</v>
      </c>
      <c r="AT35" s="198" t="str">
        <f t="shared" si="31"/>
        <v/>
      </c>
      <c r="AU35" s="198" t="str">
        <f t="shared" si="20"/>
        <v/>
      </c>
      <c r="AV35" s="198" t="str">
        <f t="shared" si="21"/>
        <v/>
      </c>
      <c r="AW35" s="198" t="str">
        <f t="shared" si="40"/>
        <v/>
      </c>
      <c r="AX35" s="197" t="str">
        <f t="shared" si="34"/>
        <v/>
      </c>
      <c r="AY35" s="197" t="str">
        <f t="shared" si="45"/>
        <v/>
      </c>
      <c r="AZ35" s="197" t="str">
        <f t="shared" si="35"/>
        <v/>
      </c>
      <c r="BA35" s="197"/>
      <c r="BB35" s="197" t="str">
        <f t="shared" si="36"/>
        <v/>
      </c>
      <c r="BC35" s="197" t="str">
        <f t="shared" si="23"/>
        <v/>
      </c>
      <c r="BD35" s="197" t="str">
        <f t="shared" si="37"/>
        <v/>
      </c>
      <c r="BE35" s="197" t="str">
        <f t="shared" si="32"/>
        <v/>
      </c>
      <c r="BF35" s="197"/>
      <c r="BG35" s="197"/>
      <c r="BH35" s="197" t="str">
        <f t="shared" si="41"/>
        <v/>
      </c>
      <c r="BI35" s="197" t="str">
        <f t="shared" si="42"/>
        <v/>
      </c>
      <c r="BJ35" s="197" t="str">
        <f t="shared" si="24"/>
        <v/>
      </c>
      <c r="BK35" s="197" t="str">
        <f t="shared" si="25"/>
        <v/>
      </c>
      <c r="BL35" s="197">
        <f t="shared" si="43"/>
        <v>0</v>
      </c>
      <c r="BM35" s="197">
        <f t="shared" si="44"/>
        <v>0</v>
      </c>
      <c r="BN35" s="197"/>
      <c r="BO35" s="197"/>
      <c r="BP35" s="197"/>
      <c r="BQ35" s="197"/>
      <c r="BR35" s="197" t="str">
        <f t="shared" si="27"/>
        <v/>
      </c>
      <c r="BS35" s="197"/>
      <c r="BT35" s="194" t="str">
        <f t="shared" si="10"/>
        <v/>
      </c>
      <c r="BU35" s="194" t="str">
        <f>IF(AW36="","",IF(AW36="TOTAL","",IF($AR$16=$AR$17,0,IF(AND(AW36&gt;$BT$1,$AF$3=$AO$2,'Master Sheet'!$D$31&gt;0),'Master Sheet'!$D$31,IF(AND(AW36=$BT$1,$AF$3=$AO$2),IF($AR$9&lt;18001,135,IF($AR$9&lt;33501,220,IF($AR$9&lt;54001,330,440))),IF(AND(AW36&gt;$BT$1,$AF$3=$AO$2),IF($AR$9&lt;18001,265,IF($AR$9&lt;33501,440,IF($AR$9&lt;54001,658,875))),""))))))</f>
        <v/>
      </c>
      <c r="BV35" s="197"/>
      <c r="BW35" s="197"/>
      <c r="BX35" s="197"/>
      <c r="BY35" s="197"/>
      <c r="BZ35" s="176"/>
      <c r="CA35" s="177"/>
      <c r="CB35" s="154"/>
    </row>
    <row r="36" spans="1:80" s="28" customFormat="1" ht="21" customHeight="1">
      <c r="A36" s="115" t="str">
        <f t="shared" si="28"/>
        <v/>
      </c>
      <c r="B36" s="64" t="str">
        <f t="shared" si="0"/>
        <v/>
      </c>
      <c r="C36" s="65" t="str">
        <f t="shared" si="29"/>
        <v/>
      </c>
      <c r="D36" s="66" t="str">
        <f>IFERROR(IF($C35="TOTAL","अक्षरें राशि :-",IF($C36="TOTAL",SUM($D$8:D35),IF(AX37="","",AX37))),"")</f>
        <v/>
      </c>
      <c r="E36" s="66" t="str">
        <f>IFERROR(IF($C36="TOTAL",SUM($E$8:E35),IF(AY37="","",AY37)),"")</f>
        <v/>
      </c>
      <c r="F36" s="66" t="str">
        <f>IFERROR(IF($C36="TOTAL",SUM($F$8:F35),IF(OR(C36=$AP$16,C36=$AP$17,C36=$AP$18,C36=$AP$19,C36=$AP$20,C36=$AP$21,C36=$AP$22,C36=$AP$23,C36=$AP$24),0,IF(AZ37="","",AZ37))),"")</f>
        <v/>
      </c>
      <c r="G36" s="66" t="str">
        <f t="shared" si="30"/>
        <v/>
      </c>
      <c r="H36" s="66" t="str">
        <f>IFERROR(IF($C36="TOTAL",SUM($H$8:H35),IF(BB37="","",BB37)),"")</f>
        <v/>
      </c>
      <c r="I36" s="66" t="str">
        <f>IFERROR(IF($C36="TOTAL",SUM($I$8:I35),IF(BC37="","",BC37)),"")</f>
        <v/>
      </c>
      <c r="J36" s="66" t="str">
        <f>IFERROR(IF($C36="TOTAL",SUM($J$8:J35),IF(OR(C36=$AP$16,C36=$AP$17,C36=$AP$18,C36=$AP$19,C36=$AP$20,C36=$AP$21,C36=$AP$22,C36=$AP$23,C36=$AP$24),0,IF(BD37="","",BD37))),"")</f>
        <v/>
      </c>
      <c r="K36" s="66" t="str">
        <f t="shared" si="12"/>
        <v/>
      </c>
      <c r="L36" s="66" t="str">
        <f>IFERROR(IF(C36="","",IF(D36="","",IF(H36="","",IF($C36="TOTAL",SUM($L$8:L35),SUM(D36-H36))))),"")</f>
        <v/>
      </c>
      <c r="M36" s="66" t="str">
        <f>IFERROR(IF(C36="","",IF(E36="","",IF(I36="","",IF($C36="TOTAL",SUM($M$8:M35),SUM(E36-I36))))),"")</f>
        <v/>
      </c>
      <c r="N36" s="66" t="str">
        <f>IFERROR(IF(C36="","",IF(F36="","",IF(J36="","",IF($C36="TOTAL",SUM($N$8:N35),SUM(F36-J36))))),"")</f>
        <v/>
      </c>
      <c r="O36" s="66" t="str">
        <f t="shared" si="13"/>
        <v/>
      </c>
      <c r="P36" s="66" t="str">
        <f>IFERROR(IF(C36="","",IF($C36="TOTAL",SUM($P$8:P35),IF(AND(C36&gt;$AO$1,$AF$3=$AO$2),BR37,IF($AR$18=$AR$20,SUM(BE37+BM37),ROUND((D36+E36)*10%,0))))),"")</f>
        <v/>
      </c>
      <c r="Q36" s="66" t="str">
        <f>IFERROR(IF(C36="","",IF(H36="","",IF(I36="","",IF($C36="TOTAL",SUM($Q$8:Q35),IF(AND(C36&gt;$AO$1,$AF$3=$AO$2),BR37,IF($AR$18=$AR$20,$AR$21,ROUND((H36+I36)*10%,0))))))),"")</f>
        <v/>
      </c>
      <c r="R36" s="66" t="str">
        <f t="shared" si="14"/>
        <v/>
      </c>
      <c r="S36" s="67" t="str">
        <f>IFERROR(IF(C36="","",IF($AR$16=$AR$17,0,IF($C36="TOTAL",SUM($S$8:S35),IF($AR$19=$AR$31,0,IF(AND($AR$32=$AR$20,C36=$AR$33),$AR$34,S35))))),"")</f>
        <v/>
      </c>
      <c r="T36" s="67" t="str">
        <f>IFERROR(IF(C36="","",IF($AR$16=$AR$17,0,IF($C36="TOTAL",SUM($T$8:T35),IF($AR$19=$AR$20,$AR$24,0)))),"")</f>
        <v/>
      </c>
      <c r="U36" s="66" t="str">
        <f t="shared" si="15"/>
        <v/>
      </c>
      <c r="V36" s="66" t="str">
        <f>IF(C36="","",IF($C36="TOTAL",SUM($V$8:V35),IF(AND($AR$2=$AR$20,C36=$AR$1),ROUND(D36/31*$AS$2,0),IF(C36=$AP$6,ROUND((G36)*1/30,0),IF(C36=$AQ$6,ROUND((G36)*1/31,0),"")))))</f>
        <v/>
      </c>
      <c r="W36" s="66" t="str">
        <f>IF(C36="","",IF($C36="TOTAL",SUM($W$8:W35),IF(AND($AR$2=$AR$20,C36=$AR$1),ROUND(H36/31*$AS$2,0),IF(C36=$AP$6,ROUND((K36)*1/30,0),IF(C36=$AQ$6,ROUND((K36)*1/31,0),"")))))</f>
        <v/>
      </c>
      <c r="X36" s="66" t="str">
        <f t="shared" si="16"/>
        <v/>
      </c>
      <c r="Y36" s="66" t="str">
        <f>IFERROR(IF(C36="","",IF($AR$16=$AR$17,0,IF($AF$3=$AO$4,"",IF($C36="TOTAL",SUM($Y$8:Y35),BU36)))),"")</f>
        <v/>
      </c>
      <c r="Z36" s="66" t="str">
        <f>IFERROR(IF(C36="","",IF($AR$16=$AR$17,0,IF($AF$3=$AO$4,"",IF($C36="TOTAL",SUM($Z$8:Z35),BT36)))),"")</f>
        <v/>
      </c>
      <c r="AA36" s="66" t="str">
        <f t="shared" si="7"/>
        <v/>
      </c>
      <c r="AB36" s="66" t="str">
        <f>IFERROR(IF(C36="","",IF($C36="TOTAL",SUM($AB$8:AB35),BK37)),"")</f>
        <v/>
      </c>
      <c r="AC36" s="66" t="str">
        <f>IFERROR(IF(C36="","",IF($C36="TOTAL",SUM($AC$8:AC35),ROUND(O36*$AR$7%,0))),"")</f>
        <v/>
      </c>
      <c r="AD36" s="66" t="str">
        <f t="shared" si="8"/>
        <v/>
      </c>
      <c r="AE36" s="68" t="str">
        <f>IFERROR(IF(C36="","",IF($C36="TOTAL",SUM($AE$8:AE35),SUM(O36-AD36))),"")</f>
        <v/>
      </c>
      <c r="AF36" s="15"/>
      <c r="AG36" s="15"/>
      <c r="AK36" s="154"/>
      <c r="AL36" s="154"/>
      <c r="AM36" s="154"/>
      <c r="AN36" s="196">
        <f t="shared" si="17"/>
        <v>50</v>
      </c>
      <c r="AO36" s="196">
        <f t="shared" si="18"/>
        <v>50</v>
      </c>
      <c r="AP36" s="197"/>
      <c r="AQ36" s="198">
        <v>43556</v>
      </c>
      <c r="AR36" s="197" t="str">
        <f>'Master Sheet'!D23</f>
        <v>NO</v>
      </c>
      <c r="AS36" s="198">
        <f t="shared" si="46"/>
        <v>46143</v>
      </c>
      <c r="AT36" s="198" t="str">
        <f t="shared" si="31"/>
        <v/>
      </c>
      <c r="AU36" s="198" t="str">
        <f t="shared" si="20"/>
        <v/>
      </c>
      <c r="AV36" s="198" t="str">
        <f t="shared" si="21"/>
        <v/>
      </c>
      <c r="AW36" s="198" t="str">
        <f t="shared" si="40"/>
        <v/>
      </c>
      <c r="AX36" s="197" t="str">
        <f t="shared" si="34"/>
        <v/>
      </c>
      <c r="AY36" s="197" t="str">
        <f t="shared" si="45"/>
        <v/>
      </c>
      <c r="AZ36" s="197" t="str">
        <f t="shared" si="35"/>
        <v/>
      </c>
      <c r="BA36" s="197"/>
      <c r="BB36" s="197" t="str">
        <f t="shared" si="36"/>
        <v/>
      </c>
      <c r="BC36" s="197" t="str">
        <f t="shared" si="23"/>
        <v/>
      </c>
      <c r="BD36" s="197" t="str">
        <f t="shared" si="37"/>
        <v/>
      </c>
      <c r="BE36" s="197" t="str">
        <f t="shared" si="32"/>
        <v/>
      </c>
      <c r="BF36" s="197"/>
      <c r="BG36" s="197"/>
      <c r="BH36" s="197" t="str">
        <f t="shared" si="41"/>
        <v/>
      </c>
      <c r="BI36" s="197" t="str">
        <f t="shared" si="42"/>
        <v/>
      </c>
      <c r="BJ36" s="197" t="str">
        <f t="shared" si="24"/>
        <v/>
      </c>
      <c r="BK36" s="197" t="str">
        <f t="shared" si="25"/>
        <v/>
      </c>
      <c r="BL36" s="197">
        <f t="shared" si="43"/>
        <v>0</v>
      </c>
      <c r="BM36" s="197">
        <f t="shared" si="44"/>
        <v>0</v>
      </c>
      <c r="BN36" s="197"/>
      <c r="BO36" s="197"/>
      <c r="BP36" s="197"/>
      <c r="BQ36" s="197"/>
      <c r="BR36" s="197" t="str">
        <f t="shared" si="27"/>
        <v/>
      </c>
      <c r="BS36" s="197"/>
      <c r="BT36" s="194" t="str">
        <f t="shared" si="10"/>
        <v/>
      </c>
      <c r="BU36" s="194" t="str">
        <f>IF(AW37="","",IF(AW37="TOTAL","",IF($AR$16=$AR$17,0,IF(AND(AW37&gt;$BT$1,$AF$3=$AO$2,'Master Sheet'!$D$31&gt;0),'Master Sheet'!$D$31,IF(AND(AW37=$BT$1,$AF$3=$AO$2),IF($AR$9&lt;18001,135,IF($AR$9&lt;33501,220,IF($AR$9&lt;54001,330,440))),IF(AND(AW37&gt;$BT$1,$AF$3=$AO$2),IF($AR$9&lt;18001,265,IF($AR$9&lt;33501,440,IF($AR$9&lt;54001,658,875))),""))))))</f>
        <v/>
      </c>
      <c r="BV36" s="197"/>
      <c r="BW36" s="197"/>
      <c r="BX36" s="197"/>
      <c r="BY36" s="197"/>
      <c r="BZ36" s="176"/>
      <c r="CA36" s="177"/>
      <c r="CB36" s="154"/>
    </row>
    <row r="37" spans="1:80" s="28" customFormat="1" ht="21" customHeight="1">
      <c r="A37" s="115" t="str">
        <f t="shared" si="28"/>
        <v/>
      </c>
      <c r="B37" s="64" t="str">
        <f t="shared" si="0"/>
        <v/>
      </c>
      <c r="C37" s="65" t="str">
        <f t="shared" si="29"/>
        <v/>
      </c>
      <c r="D37" s="66" t="str">
        <f>IFERROR(IF($C36="TOTAL","अक्षरें राशि :-",IF($C37="TOTAL",SUM($D$8:D36),IF(AX38="","",AX38))),"")</f>
        <v/>
      </c>
      <c r="E37" s="66" t="str">
        <f>IFERROR(IF($C37="TOTAL",SUM($E$8:E36),IF(AY38="","",AY38)),"")</f>
        <v/>
      </c>
      <c r="F37" s="66" t="str">
        <f>IFERROR(IF($C37="TOTAL",SUM($F$8:F36),IF(OR(C37=$AP$16,C37=$AP$17,C37=$AP$18,C37=$AP$19,C37=$AP$20,C37=$AP$21,C37=$AP$22,C37=$AP$23,C37=$AP$24),0,IF(AZ38="","",AZ38))),"")</f>
        <v/>
      </c>
      <c r="G37" s="66" t="str">
        <f t="shared" si="30"/>
        <v/>
      </c>
      <c r="H37" s="66" t="str">
        <f>IFERROR(IF($C37="TOTAL",SUM($H$8:H36),IF(BB38="","",BB38)),"")</f>
        <v/>
      </c>
      <c r="I37" s="66" t="str">
        <f>IFERROR(IF($C37="TOTAL",SUM($I$8:I36),IF(BC38="","",BC38)),"")</f>
        <v/>
      </c>
      <c r="J37" s="66" t="str">
        <f>IFERROR(IF($C37="TOTAL",SUM($J$8:J36),IF(OR(C37=$AP$16,C37=$AP$17,C37=$AP$18,C37=$AP$19,C37=$AP$20,C37=$AP$21,C37=$AP$22,C37=$AP$23,C37=$AP$24),0,IF(BD38="","",BD38))),"")</f>
        <v/>
      </c>
      <c r="K37" s="66" t="str">
        <f t="shared" si="12"/>
        <v/>
      </c>
      <c r="L37" s="66" t="str">
        <f>IFERROR(IF(C37="","",IF(D37="","",IF(H37="","",IF($C37="TOTAL",SUM($L$8:L36),SUM(D37-H37))))),"")</f>
        <v/>
      </c>
      <c r="M37" s="66" t="str">
        <f>IFERROR(IF(C37="","",IF(E37="","",IF(I37="","",IF($C37="TOTAL",SUM($M$8:M36),SUM(E37-I37))))),"")</f>
        <v/>
      </c>
      <c r="N37" s="66" t="str">
        <f>IFERROR(IF(C37="","",IF(F37="","",IF(J37="","",IF($C37="TOTAL",SUM($N$8:N36),SUM(F37-J37))))),"")</f>
        <v/>
      </c>
      <c r="O37" s="66" t="str">
        <f t="shared" si="13"/>
        <v/>
      </c>
      <c r="P37" s="66" t="str">
        <f>IFERROR(IF(C37="","",IF($C37="TOTAL",SUM($P$8:P36),IF(AND(C37&gt;$AO$1,$AF$3=$AO$2),BR38,IF($AR$18=$AR$20,SUM(BE38+BM38),ROUND((D37+E37)*10%,0))))),"")</f>
        <v/>
      </c>
      <c r="Q37" s="66" t="str">
        <f>IFERROR(IF(C37="","",IF(H37="","",IF(I37="","",IF($C37="TOTAL",SUM($Q$8:Q36),IF(AND(C37&gt;$AO$1,$AF$3=$AO$2),BR38,IF($AR$18=$AR$20,$AR$21,ROUND((H37+I37)*10%,0))))))),"")</f>
        <v/>
      </c>
      <c r="R37" s="66" t="str">
        <f t="shared" si="14"/>
        <v/>
      </c>
      <c r="S37" s="67" t="str">
        <f>IFERROR(IF(C37="","",IF($AR$16=$AR$17,0,IF($C37="TOTAL",SUM($S$8:S36),IF($AR$19=$AR$31,0,IF(AND($AR$32=$AR$20,C37=$AR$33),$AR$34,S36))))),"")</f>
        <v/>
      </c>
      <c r="T37" s="67" t="str">
        <f>IFERROR(IF(C37="","",IF($AR$16=$AR$17,0,IF($C37="TOTAL",SUM($T$8:T36),IF($AR$19=$AR$20,$AR$24,0)))),"")</f>
        <v/>
      </c>
      <c r="U37" s="66" t="str">
        <f t="shared" si="15"/>
        <v/>
      </c>
      <c r="V37" s="66" t="str">
        <f>IF(C37="","",IF($C37="TOTAL",SUM($V$8:V36),IF(AND($AR$2=$AR$20,C37=$AR$1),ROUND(D37/31*$AS$2,0),IF(C37=$AP$6,ROUND((G37)*1/30,0),IF(C37=$AQ$6,ROUND((G37)*1/31,0),"")))))</f>
        <v/>
      </c>
      <c r="W37" s="66" t="str">
        <f>IF(C37="","",IF($C37="TOTAL",SUM($W$8:W36),IF(AND($AR$2=$AR$20,C37=$AR$1),ROUND(H37/31*$AS$2,0),IF(C37=$AP$6,ROUND((K37)*1/30,0),IF(C37=$AQ$6,ROUND((K37)*1/31,0),"")))))</f>
        <v/>
      </c>
      <c r="X37" s="66" t="str">
        <f t="shared" si="16"/>
        <v/>
      </c>
      <c r="Y37" s="66" t="str">
        <f>IFERROR(IF(C37="","",IF($AR$16=$AR$17,0,IF($AF$3=$AO$4,"",IF($C37="TOTAL",SUM($Y$8:Y36),BU37)))),"")</f>
        <v/>
      </c>
      <c r="Z37" s="66" t="str">
        <f>IFERROR(IF(C37="","",IF($AR$16=$AR$17,0,IF($AF$3=$AO$4,"",IF($C37="TOTAL",SUM($Z$8:Z36),BT37)))),"")</f>
        <v/>
      </c>
      <c r="AA37" s="66" t="str">
        <f t="shared" si="7"/>
        <v/>
      </c>
      <c r="AB37" s="66" t="str">
        <f>IFERROR(IF(C37="","",IF($C37="TOTAL",SUM($AB$8:AB36),BK38)),"")</f>
        <v/>
      </c>
      <c r="AC37" s="66" t="str">
        <f>IFERROR(IF(C37="","",IF($C37="TOTAL",SUM($AC$8:AC36),ROUND(O37*$AR$7%,0))),"")</f>
        <v/>
      </c>
      <c r="AD37" s="66" t="str">
        <f t="shared" si="8"/>
        <v/>
      </c>
      <c r="AE37" s="68" t="str">
        <f>IFERROR(IF(C37="","",IF($C37="TOTAL",SUM($AE$8:AE36),SUM(O37-AD37))),"")</f>
        <v/>
      </c>
      <c r="AF37" s="15"/>
      <c r="AG37" s="15"/>
      <c r="AK37" s="154"/>
      <c r="AL37" s="154"/>
      <c r="AM37" s="154"/>
      <c r="AN37" s="196">
        <f t="shared" si="17"/>
        <v>50</v>
      </c>
      <c r="AO37" s="196">
        <f t="shared" si="18"/>
        <v>50</v>
      </c>
      <c r="AP37" s="197"/>
      <c r="AQ37" s="198">
        <v>43586</v>
      </c>
      <c r="AR37" s="197">
        <f>'Master Sheet'!I23</f>
        <v>44287</v>
      </c>
      <c r="AS37" s="198">
        <f t="shared" si="46"/>
        <v>46174</v>
      </c>
      <c r="AT37" s="198" t="str">
        <f t="shared" si="31"/>
        <v/>
      </c>
      <c r="AU37" s="198" t="str">
        <f t="shared" si="20"/>
        <v/>
      </c>
      <c r="AV37" s="198" t="str">
        <f t="shared" si="21"/>
        <v/>
      </c>
      <c r="AW37" s="198" t="str">
        <f t="shared" si="40"/>
        <v/>
      </c>
      <c r="AX37" s="197" t="str">
        <f t="shared" si="34"/>
        <v/>
      </c>
      <c r="AY37" s="197" t="str">
        <f t="shared" si="45"/>
        <v/>
      </c>
      <c r="AZ37" s="197" t="str">
        <f t="shared" si="35"/>
        <v/>
      </c>
      <c r="BA37" s="197"/>
      <c r="BB37" s="197" t="str">
        <f t="shared" si="36"/>
        <v/>
      </c>
      <c r="BC37" s="197" t="str">
        <f t="shared" si="23"/>
        <v/>
      </c>
      <c r="BD37" s="197" t="str">
        <f t="shared" si="37"/>
        <v/>
      </c>
      <c r="BE37" s="197" t="str">
        <f t="shared" si="32"/>
        <v/>
      </c>
      <c r="BF37" s="197"/>
      <c r="BG37" s="197"/>
      <c r="BH37" s="197" t="str">
        <f t="shared" si="41"/>
        <v/>
      </c>
      <c r="BI37" s="197" t="str">
        <f t="shared" si="42"/>
        <v/>
      </c>
      <c r="BJ37" s="197" t="str">
        <f t="shared" si="24"/>
        <v/>
      </c>
      <c r="BK37" s="197" t="str">
        <f t="shared" si="25"/>
        <v/>
      </c>
      <c r="BL37" s="197">
        <f t="shared" si="43"/>
        <v>0</v>
      </c>
      <c r="BM37" s="197">
        <f t="shared" si="44"/>
        <v>0</v>
      </c>
      <c r="BN37" s="197"/>
      <c r="BO37" s="197"/>
      <c r="BP37" s="197"/>
      <c r="BQ37" s="197"/>
      <c r="BR37" s="197" t="str">
        <f t="shared" si="27"/>
        <v/>
      </c>
      <c r="BS37" s="197"/>
      <c r="BT37" s="194" t="str">
        <f t="shared" si="10"/>
        <v/>
      </c>
      <c r="BU37" s="194" t="str">
        <f>IF(AW38="","",IF(AW38="TOTAL","",IF($AR$16=$AR$17,0,IF(AND(AW38&gt;$BT$1,$AF$3=$AO$2,'Master Sheet'!$D$31&gt;0),'Master Sheet'!$D$31,IF(AND(AW38=$BT$1,$AF$3=$AO$2),IF($AR$9&lt;18001,135,IF($AR$9&lt;33501,220,IF($AR$9&lt;54001,330,440))),IF(AND(AW38&gt;$BT$1,$AF$3=$AO$2),IF($AR$9&lt;18001,265,IF($AR$9&lt;33501,440,IF($AR$9&lt;54001,658,875))),""))))))</f>
        <v/>
      </c>
      <c r="BV37" s="197"/>
      <c r="BW37" s="197"/>
      <c r="BX37" s="197"/>
      <c r="BY37" s="197"/>
      <c r="BZ37" s="176"/>
      <c r="CA37" s="177"/>
      <c r="CB37" s="154"/>
    </row>
    <row r="38" spans="1:80" s="28" customFormat="1" ht="21" customHeight="1">
      <c r="A38" s="115" t="str">
        <f t="shared" si="28"/>
        <v/>
      </c>
      <c r="B38" s="64" t="str">
        <f t="shared" si="0"/>
        <v/>
      </c>
      <c r="C38" s="65" t="str">
        <f t="shared" si="29"/>
        <v/>
      </c>
      <c r="D38" s="66" t="str">
        <f>IFERROR(IF($C37="TOTAL","अक्षरें राशि :-",IF($C38="TOTAL",SUM($D$8:D37),IF(AX39="","",AX39))),"")</f>
        <v/>
      </c>
      <c r="E38" s="66" t="str">
        <f>IFERROR(IF($C38="TOTAL",SUM($E$8:E37),IF(AY39="","",AY39)),"")</f>
        <v/>
      </c>
      <c r="F38" s="66" t="str">
        <f>IFERROR(IF($C38="TOTAL",SUM($F$8:F37),IF(OR(C38=$AP$16,C38=$AP$17,C38=$AP$18,C38=$AP$19,C38=$AP$20,C38=$AP$21,C38=$AP$22,C38=$AP$23,C38=$AP$24),0,IF(AZ39="","",AZ39))),"")</f>
        <v/>
      </c>
      <c r="G38" s="66" t="str">
        <f t="shared" si="30"/>
        <v/>
      </c>
      <c r="H38" s="66" t="str">
        <f>IFERROR(IF($C38="TOTAL",SUM($H$8:H37),IF(BB39="","",BB39)),"")</f>
        <v/>
      </c>
      <c r="I38" s="66" t="str">
        <f>IFERROR(IF($C38="TOTAL",SUM($I$8:I37),IF(BC39="","",BC39)),"")</f>
        <v/>
      </c>
      <c r="J38" s="66" t="str">
        <f>IFERROR(IF($C38="TOTAL",SUM($J$8:J37),IF(OR(C38=$AP$16,C38=$AP$17,C38=$AP$18,C38=$AP$19,C38=$AP$20,C38=$AP$21,C38=$AP$22,C38=$AP$23,C38=$AP$24),0,IF(BD39="","",BD39))),"")</f>
        <v/>
      </c>
      <c r="K38" s="66" t="str">
        <f t="shared" si="12"/>
        <v/>
      </c>
      <c r="L38" s="66" t="str">
        <f>IFERROR(IF(C38="","",IF(D38="","",IF(H38="","",IF($C38="TOTAL",SUM($L$8:L37),SUM(D38-H38))))),"")</f>
        <v/>
      </c>
      <c r="M38" s="66" t="str">
        <f>IFERROR(IF(C38="","",IF(E38="","",IF(I38="","",IF($C38="TOTAL",SUM($M$8:M37),SUM(E38-I38))))),"")</f>
        <v/>
      </c>
      <c r="N38" s="66" t="str">
        <f>IFERROR(IF(C38="","",IF(F38="","",IF(J38="","",IF($C38="TOTAL",SUM($N$8:N37),SUM(F38-J38))))),"")</f>
        <v/>
      </c>
      <c r="O38" s="66" t="str">
        <f t="shared" si="13"/>
        <v/>
      </c>
      <c r="P38" s="66" t="str">
        <f>IFERROR(IF(C38="","",IF($C38="TOTAL",SUM($P$8:P37),IF(AND(C38&gt;$AO$1,$AF$3=$AO$2),BR39,IF($AR$18=$AR$20,SUM(BE39+BM39),ROUND((D38+E38)*10%,0))))),"")</f>
        <v/>
      </c>
      <c r="Q38" s="66" t="str">
        <f>IFERROR(IF(C38="","",IF(H38="","",IF(I38="","",IF($C38="TOTAL",SUM($Q$8:Q37),IF(AND(C38&gt;$AO$1,$AF$3=$AO$2),BR39,IF($AR$18=$AR$20,$AR$21,ROUND((H38+I38)*10%,0))))))),"")</f>
        <v/>
      </c>
      <c r="R38" s="66" t="str">
        <f t="shared" si="14"/>
        <v/>
      </c>
      <c r="S38" s="67" t="str">
        <f>IFERROR(IF(C38="","",IF($AR$16=$AR$17,0,IF($C38="TOTAL",SUM($S$8:S37),IF($AR$19=$AR$31,0,IF(AND($AR$32=$AR$20,C38=$AR$33),$AR$34,S37))))),"")</f>
        <v/>
      </c>
      <c r="T38" s="67" t="str">
        <f>IFERROR(IF(C38="","",IF($AR$16=$AR$17,0,IF($C38="TOTAL",SUM($T$8:T37),IF($AR$19=$AR$20,$AR$24,0)))),"")</f>
        <v/>
      </c>
      <c r="U38" s="66" t="str">
        <f t="shared" si="15"/>
        <v/>
      </c>
      <c r="V38" s="66" t="str">
        <f>IF(C38="","",IF($C38="TOTAL",SUM($V$8:V37),IF(AND($AR$2=$AR$20,C38=$AR$1),ROUND(D38/31*$AS$2,0),IF(C38=$AP$6,ROUND((G38)*1/30,0),IF(C38=$AQ$6,ROUND((G38)*1/31,0),"")))))</f>
        <v/>
      </c>
      <c r="W38" s="66" t="str">
        <f>IF(C38="","",IF($C38="TOTAL",SUM($W$8:W37),IF(AND($AR$2=$AR$20,C38=$AR$1),ROUND(H38/31*$AS$2,0),IF(C38=$AP$6,ROUND((K38)*1/30,0),IF(C38=$AQ$6,ROUND((K38)*1/31,0),"")))))</f>
        <v/>
      </c>
      <c r="X38" s="66" t="str">
        <f t="shared" si="16"/>
        <v/>
      </c>
      <c r="Y38" s="66" t="str">
        <f>IFERROR(IF(C38="","",IF($AR$16=$AR$17,0,IF($AF$3=$AO$4,"",IF($C38="TOTAL",SUM($Y$8:Y37),BU38)))),"")</f>
        <v/>
      </c>
      <c r="Z38" s="66" t="str">
        <f>IFERROR(IF(C38="","",IF($AR$16=$AR$17,0,IF($AF$3=$AO$4,"",IF($C38="TOTAL",SUM($Z$8:Z37),BT38)))),"")</f>
        <v/>
      </c>
      <c r="AA38" s="66" t="str">
        <f t="shared" si="7"/>
        <v/>
      </c>
      <c r="AB38" s="66" t="str">
        <f>IFERROR(IF(C38="","",IF($C38="TOTAL",SUM($AB$8:AB37),BK39)),"")</f>
        <v/>
      </c>
      <c r="AC38" s="66" t="str">
        <f>IFERROR(IF(C38="","",IF($C38="TOTAL",SUM($AC$8:AC37),ROUND(O38*$AR$7%,0))),"")</f>
        <v/>
      </c>
      <c r="AD38" s="66" t="str">
        <f t="shared" si="8"/>
        <v/>
      </c>
      <c r="AE38" s="68" t="str">
        <f>IFERROR(IF(C38="","",IF($C38="TOTAL",SUM($AE$8:AE37),SUM(O38-AD38))),"")</f>
        <v/>
      </c>
      <c r="AF38" s="15"/>
      <c r="AG38" s="15"/>
      <c r="AK38" s="154"/>
      <c r="AL38" s="154"/>
      <c r="AM38" s="154"/>
      <c r="AN38" s="196">
        <f t="shared" si="17"/>
        <v>50</v>
      </c>
      <c r="AO38" s="196">
        <f t="shared" si="18"/>
        <v>50</v>
      </c>
      <c r="AP38" s="197"/>
      <c r="AQ38" s="198">
        <v>43617</v>
      </c>
      <c r="AR38" s="197">
        <f>'Master Sheet'!M23</f>
        <v>5000</v>
      </c>
      <c r="AS38" s="198">
        <f t="shared" si="46"/>
        <v>46204</v>
      </c>
      <c r="AT38" s="198" t="str">
        <f t="shared" si="31"/>
        <v/>
      </c>
      <c r="AU38" s="198" t="str">
        <f t="shared" si="20"/>
        <v/>
      </c>
      <c r="AV38" s="198" t="str">
        <f t="shared" si="21"/>
        <v/>
      </c>
      <c r="AW38" s="198" t="str">
        <f t="shared" si="40"/>
        <v/>
      </c>
      <c r="AX38" s="197" t="str">
        <f t="shared" si="34"/>
        <v/>
      </c>
      <c r="AY38" s="197" t="str">
        <f t="shared" si="45"/>
        <v/>
      </c>
      <c r="AZ38" s="197" t="str">
        <f t="shared" si="35"/>
        <v/>
      </c>
      <c r="BA38" s="197"/>
      <c r="BB38" s="197" t="str">
        <f t="shared" si="36"/>
        <v/>
      </c>
      <c r="BC38" s="197" t="str">
        <f t="shared" si="23"/>
        <v/>
      </c>
      <c r="BD38" s="197" t="str">
        <f t="shared" si="37"/>
        <v/>
      </c>
      <c r="BE38" s="197" t="str">
        <f t="shared" si="32"/>
        <v/>
      </c>
      <c r="BF38" s="197"/>
      <c r="BG38" s="197"/>
      <c r="BH38" s="197" t="str">
        <f t="shared" si="41"/>
        <v/>
      </c>
      <c r="BI38" s="197" t="str">
        <f t="shared" si="42"/>
        <v/>
      </c>
      <c r="BJ38" s="197" t="str">
        <f t="shared" si="24"/>
        <v/>
      </c>
      <c r="BK38" s="197" t="str">
        <f t="shared" si="25"/>
        <v/>
      </c>
      <c r="BL38" s="197">
        <f t="shared" si="43"/>
        <v>0</v>
      </c>
      <c r="BM38" s="197">
        <f t="shared" si="44"/>
        <v>0</v>
      </c>
      <c r="BN38" s="197"/>
      <c r="BO38" s="197"/>
      <c r="BP38" s="197"/>
      <c r="BQ38" s="197"/>
      <c r="BR38" s="197" t="str">
        <f t="shared" si="27"/>
        <v/>
      </c>
      <c r="BS38" s="197"/>
      <c r="BT38" s="194" t="str">
        <f t="shared" si="10"/>
        <v/>
      </c>
      <c r="BU38" s="194" t="str">
        <f>IF(AW39="","",IF(AW39="TOTAL","",IF($AR$16=$AR$17,0,IF(AND(AW39&gt;$BT$1,$AF$3=$AO$2,'Master Sheet'!$D$31&gt;0),'Master Sheet'!$D$31,IF(AND(AW39=$BT$1,$AF$3=$AO$2),IF($AR$9&lt;18001,135,IF($AR$9&lt;33501,220,IF($AR$9&lt;54001,330,440))),IF(AND(AW39&gt;$BT$1,$AF$3=$AO$2),IF($AR$9&lt;18001,265,IF($AR$9&lt;33501,440,IF($AR$9&lt;54001,658,875))),""))))))</f>
        <v/>
      </c>
      <c r="BV38" s="197"/>
      <c r="BW38" s="197"/>
      <c r="BX38" s="197"/>
      <c r="BY38" s="197"/>
      <c r="BZ38" s="176"/>
      <c r="CA38" s="177"/>
      <c r="CB38" s="154"/>
    </row>
    <row r="39" spans="1:80" s="28" customFormat="1" ht="21" customHeight="1">
      <c r="A39" s="115" t="str">
        <f t="shared" si="28"/>
        <v/>
      </c>
      <c r="B39" s="64" t="str">
        <f t="shared" si="0"/>
        <v/>
      </c>
      <c r="C39" s="65" t="str">
        <f t="shared" si="29"/>
        <v/>
      </c>
      <c r="D39" s="66" t="str">
        <f>IFERROR(IF($C38="TOTAL","अक्षरें राशि :-",IF($C39="TOTAL",SUM($D$8:D38),IF(AX40="","",AX40))),"")</f>
        <v/>
      </c>
      <c r="E39" s="66" t="str">
        <f>IFERROR(IF($C39="TOTAL",SUM($E$8:E38),IF(AY40="","",AY40)),"")</f>
        <v/>
      </c>
      <c r="F39" s="66" t="str">
        <f>IFERROR(IF($C39="TOTAL",SUM($F$8:F38),IF(OR(C39=$AP$16,C39=$AP$17,C39=$AP$18,C39=$AP$19,C39=$AP$20,C39=$AP$21,C39=$AP$22,C39=$AP$23,C39=$AP$24),0,IF(AZ40="","",AZ40))),"")</f>
        <v/>
      </c>
      <c r="G39" s="66" t="str">
        <f t="shared" si="30"/>
        <v/>
      </c>
      <c r="H39" s="66" t="str">
        <f>IFERROR(IF($C39="TOTAL",SUM($H$8:H38),IF(BB40="","",BB40)),"")</f>
        <v/>
      </c>
      <c r="I39" s="66" t="str">
        <f>IFERROR(IF($C39="TOTAL",SUM($I$8:I38),IF(BC40="","",BC40)),"")</f>
        <v/>
      </c>
      <c r="J39" s="66" t="str">
        <f>IFERROR(IF($C39="TOTAL",SUM($J$8:J38),IF(OR(C39=$AP$16,C39=$AP$17,C39=$AP$18,C39=$AP$19,C39=$AP$20,C39=$AP$21,C39=$AP$22,C39=$AP$23,C39=$AP$24),0,IF(BD40="","",BD40))),"")</f>
        <v/>
      </c>
      <c r="K39" s="66" t="str">
        <f t="shared" si="12"/>
        <v/>
      </c>
      <c r="L39" s="66" t="str">
        <f>IFERROR(IF(C39="","",IF(D39="","",IF(H39="","",IF($C39="TOTAL",SUM($L$8:L38),SUM(D39-H39))))),"")</f>
        <v/>
      </c>
      <c r="M39" s="66" t="str">
        <f>IFERROR(IF(C39="","",IF(E39="","",IF(I39="","",IF($C39="TOTAL",SUM($M$8:M38),SUM(E39-I39))))),"")</f>
        <v/>
      </c>
      <c r="N39" s="66" t="str">
        <f>IFERROR(IF(C39="","",IF(F39="","",IF(J39="","",IF($C39="TOTAL",SUM($N$8:N38),SUM(F39-J39))))),"")</f>
        <v/>
      </c>
      <c r="O39" s="66" t="str">
        <f t="shared" si="13"/>
        <v/>
      </c>
      <c r="P39" s="66" t="str">
        <f>IFERROR(IF(C39="","",IF($C39="TOTAL",SUM($P$8:P38),IF(AND(C39&gt;$AO$1,$AF$3=$AO$2),BR40,IF($AR$18=$AR$20,SUM(BE40+BM40),ROUND((D39+E39)*10%,0))))),"")</f>
        <v/>
      </c>
      <c r="Q39" s="66" t="str">
        <f>IFERROR(IF(C39="","",IF(H39="","",IF(I39="","",IF($C39="TOTAL",SUM($Q$8:Q38),IF(AND(C39&gt;$AO$1,$AF$3=$AO$2),BR40,IF($AR$18=$AR$20,$AR$21,ROUND((H39+I39)*10%,0))))))),"")</f>
        <v/>
      </c>
      <c r="R39" s="66" t="str">
        <f t="shared" si="14"/>
        <v/>
      </c>
      <c r="S39" s="67" t="str">
        <f>IFERROR(IF(C39="","",IF($AR$16=$AR$17,0,IF($C39="TOTAL",SUM($S$8:S38),IF($AR$19=$AR$31,0,IF(AND($AR$32=$AR$20,C39=$AR$33),$AR$34,S38))))),"")</f>
        <v/>
      </c>
      <c r="T39" s="67" t="str">
        <f>IFERROR(IF(C39="","",IF($AR$16=$AR$17,0,IF($C39="TOTAL",SUM($T$8:T38),IF($AR$19=$AR$20,$AR$24,0)))),"")</f>
        <v/>
      </c>
      <c r="U39" s="66" t="str">
        <f t="shared" si="15"/>
        <v/>
      </c>
      <c r="V39" s="66" t="str">
        <f>IF(C39="","",IF($C39="TOTAL",SUM($V$8:V38),IF(AND($AR$2=$AR$20,C39=$AR$1),ROUND(D39/31*$AS$2,0),IF(C39=$AP$6,ROUND((G39)*1/30,0),IF(C39=$AQ$6,ROUND((G39)*1/31,0),"")))))</f>
        <v/>
      </c>
      <c r="W39" s="66" t="str">
        <f>IF(C39="","",IF($C39="TOTAL",SUM($W$8:W38),IF(AND($AR$2=$AR$20,C39=$AR$1),ROUND(H39/31*$AS$2,0),IF(C39=$AP$6,ROUND((K39)*1/30,0),IF(C39=$AQ$6,ROUND((K39)*1/31,0),"")))))</f>
        <v/>
      </c>
      <c r="X39" s="66" t="str">
        <f t="shared" si="16"/>
        <v/>
      </c>
      <c r="Y39" s="66" t="str">
        <f>IFERROR(IF(C39="","",IF($AR$16=$AR$17,0,IF($AF$3=$AO$4,"",IF($C39="TOTAL",SUM($Y$8:Y38),BU39)))),"")</f>
        <v/>
      </c>
      <c r="Z39" s="66" t="str">
        <f>IFERROR(IF(C39="","",IF($AR$16=$AR$17,0,IF($AF$3=$AO$4,"",IF($C39="TOTAL",SUM($Z$8:Z38),BT39)))),"")</f>
        <v/>
      </c>
      <c r="AA39" s="66" t="str">
        <f t="shared" si="7"/>
        <v/>
      </c>
      <c r="AB39" s="66" t="str">
        <f>IFERROR(IF(C39="","",IF($C39="TOTAL",SUM($AB$8:AB38),BK40)),"")</f>
        <v/>
      </c>
      <c r="AC39" s="66" t="str">
        <f>IFERROR(IF(C39="","",IF($C39="TOTAL",SUM($AC$8:AC38),ROUND(O39*$AR$7%,0))),"")</f>
        <v/>
      </c>
      <c r="AD39" s="66" t="str">
        <f t="shared" si="8"/>
        <v/>
      </c>
      <c r="AE39" s="68" t="str">
        <f>IFERROR(IF(C39="","",IF($C39="TOTAL",SUM($AE$8:AE38),SUM(O39-AD39))),"")</f>
        <v/>
      </c>
      <c r="AF39" s="15"/>
      <c r="AG39" s="15"/>
      <c r="AK39" s="154"/>
      <c r="AL39" s="154"/>
      <c r="AM39" s="154"/>
      <c r="AN39" s="196">
        <f t="shared" si="17"/>
        <v>50</v>
      </c>
      <c r="AO39" s="196">
        <f t="shared" si="18"/>
        <v>50</v>
      </c>
      <c r="AP39" s="197"/>
      <c r="AQ39" s="198">
        <v>43647</v>
      </c>
      <c r="AR39" s="197"/>
      <c r="AS39" s="198">
        <f t="shared" si="46"/>
        <v>46235</v>
      </c>
      <c r="AT39" s="198" t="str">
        <f t="shared" si="31"/>
        <v/>
      </c>
      <c r="AU39" s="198" t="str">
        <f t="shared" si="20"/>
        <v/>
      </c>
      <c r="AV39" s="198" t="str">
        <f t="shared" si="21"/>
        <v/>
      </c>
      <c r="AW39" s="198" t="str">
        <f t="shared" si="40"/>
        <v/>
      </c>
      <c r="AX39" s="197" t="str">
        <f t="shared" si="34"/>
        <v/>
      </c>
      <c r="AY39" s="197" t="str">
        <f t="shared" si="45"/>
        <v/>
      </c>
      <c r="AZ39" s="197" t="str">
        <f t="shared" si="35"/>
        <v/>
      </c>
      <c r="BA39" s="197"/>
      <c r="BB39" s="197" t="str">
        <f t="shared" si="36"/>
        <v/>
      </c>
      <c r="BC39" s="197" t="str">
        <f>IF(AW39="","",IF(AW39="TOTAL","",IF(BB39="","",IF($AR$16=$AR$17,0,ROUND(BB39*AO39%,0)))))</f>
        <v/>
      </c>
      <c r="BD39" s="197" t="str">
        <f t="shared" si="37"/>
        <v/>
      </c>
      <c r="BE39" s="197" t="str">
        <f t="shared" si="32"/>
        <v/>
      </c>
      <c r="BF39" s="197"/>
      <c r="BG39" s="197"/>
      <c r="BH39" s="197" t="str">
        <f t="shared" si="41"/>
        <v/>
      </c>
      <c r="BI39" s="197" t="str">
        <f t="shared" si="42"/>
        <v/>
      </c>
      <c r="BJ39" s="197" t="str">
        <f t="shared" si="24"/>
        <v/>
      </c>
      <c r="BK39" s="197" t="str">
        <f t="shared" si="25"/>
        <v/>
      </c>
      <c r="BL39" s="197">
        <f t="shared" si="43"/>
        <v>0</v>
      </c>
      <c r="BM39" s="197">
        <f t="shared" si="44"/>
        <v>0</v>
      </c>
      <c r="BN39" s="197"/>
      <c r="BO39" s="197"/>
      <c r="BP39" s="197"/>
      <c r="BQ39" s="197"/>
      <c r="BR39" s="197" t="str">
        <f t="shared" si="27"/>
        <v/>
      </c>
      <c r="BS39" s="197"/>
      <c r="BT39" s="194" t="str">
        <f t="shared" si="10"/>
        <v/>
      </c>
      <c r="BU39" s="194" t="str">
        <f>IF(AW40="","",IF(AW40="TOTAL","",IF($AR$16=$AR$17,0,IF(AND(AW40&gt;$BT$1,$AF$3=$AO$2,'Master Sheet'!$D$31&gt;0),'Master Sheet'!$D$31,IF(AND(AW40=$BT$1,$AF$3=$AO$2),IF($AR$9&lt;18001,135,IF($AR$9&lt;33501,220,IF($AR$9&lt;54001,330,440))),IF(AND(AW40&gt;$BT$1,$AF$3=$AO$2),IF($AR$9&lt;18001,265,IF($AR$9&lt;33501,440,IF($AR$9&lt;54001,658,875))),""))))))</f>
        <v/>
      </c>
      <c r="BV39" s="197"/>
      <c r="BW39" s="197"/>
      <c r="BX39" s="197"/>
      <c r="BY39" s="197"/>
      <c r="BZ39" s="176"/>
      <c r="CA39" s="177"/>
      <c r="CB39" s="154"/>
    </row>
    <row r="40" spans="1:80" s="28" customFormat="1" ht="21" customHeight="1">
      <c r="A40" s="115" t="str">
        <f t="shared" si="28"/>
        <v/>
      </c>
      <c r="B40" s="64" t="str">
        <f t="shared" si="0"/>
        <v/>
      </c>
      <c r="C40" s="65" t="str">
        <f t="shared" si="29"/>
        <v/>
      </c>
      <c r="D40" s="66" t="str">
        <f>IFERROR(IF($C39="TOTAL","अक्षरें राशि :-",IF($C40="TOTAL",SUM($D$8:D39),IF(AX41="","",AX41))),"")</f>
        <v/>
      </c>
      <c r="E40" s="66" t="str">
        <f>IFERROR(IF($C40="TOTAL",SUM($E$8:E39),IF(AY41="","",AY41)),"")</f>
        <v/>
      </c>
      <c r="F40" s="66" t="str">
        <f>IFERROR(IF($C40="TOTAL",SUM($F$8:F39),IF(OR(C40=$AP$16,C40=$AP$17,C40=$AP$18,C40=$AP$19,C40=$AP$20,C40=$AP$21,C40=$AP$22,C40=$AP$23,C40=$AP$24),0,IF(AZ41="","",AZ41))),"")</f>
        <v/>
      </c>
      <c r="G40" s="66" t="str">
        <f t="shared" si="30"/>
        <v/>
      </c>
      <c r="H40" s="66" t="str">
        <f>IFERROR(IF($C40="TOTAL",SUM($H$8:H39),IF(BB41="","",BB41)),"")</f>
        <v/>
      </c>
      <c r="I40" s="66" t="str">
        <f>IFERROR(IF($C40="TOTAL",SUM($I$8:I39),IF(BC41="","",BC41)),"")</f>
        <v/>
      </c>
      <c r="J40" s="66" t="str">
        <f>IFERROR(IF($C40="TOTAL",SUM($J$8:J39),IF(OR(C40=$AP$16,C40=$AP$17,C40=$AP$18,C40=$AP$19,C40=$AP$20,C40=$AP$21,C40=$AP$22,C40=$AP$23,C40=$AP$24),0,IF(BD41="","",BD41))),"")</f>
        <v/>
      </c>
      <c r="K40" s="66" t="str">
        <f t="shared" si="12"/>
        <v/>
      </c>
      <c r="L40" s="66" t="str">
        <f>IFERROR(IF(C40="","",IF(D40="","",IF(H40="","",IF($C40="TOTAL",SUM($L$8:L39),SUM(D40-H40))))),"")</f>
        <v/>
      </c>
      <c r="M40" s="66" t="str">
        <f>IFERROR(IF(C40="","",IF(E40="","",IF(I40="","",IF($C40="TOTAL",SUM($M$8:M39),SUM(E40-I40))))),"")</f>
        <v/>
      </c>
      <c r="N40" s="66" t="str">
        <f>IFERROR(IF(C40="","",IF(F40="","",IF(J40="","",IF($C40="TOTAL",SUM($N$8:N39),SUM(F40-J40))))),"")</f>
        <v/>
      </c>
      <c r="O40" s="66" t="str">
        <f t="shared" si="13"/>
        <v/>
      </c>
      <c r="P40" s="66" t="str">
        <f>IFERROR(IF(C40="","",IF($C40="TOTAL",SUM($P$8:P39),IF(AND(C40&gt;$AO$1,$AF$3=$AO$2),BR41,IF($AR$18=$AR$20,SUM(BE41+BM41),ROUND((D40+E40)*10%,0))))),"")</f>
        <v/>
      </c>
      <c r="Q40" s="66" t="str">
        <f>IFERROR(IF(C40="","",IF(H40="","",IF(I40="","",IF($C40="TOTAL",SUM($Q$8:Q39),IF(AND(C40&gt;$AO$1,$AF$3=$AO$2),BR41,IF($AR$18=$AR$20,$AR$21,ROUND((H40+I40)*10%,0))))))),"")</f>
        <v/>
      </c>
      <c r="R40" s="66" t="str">
        <f t="shared" si="14"/>
        <v/>
      </c>
      <c r="S40" s="67" t="str">
        <f>IFERROR(IF(C40="","",IF($AR$16=$AR$17,0,IF($C40="TOTAL",SUM($S$8:S39),IF($AR$19=$AR$31,0,IF(AND($AR$32=$AR$20,C40=$AR$33),$AR$34,S39))))),"")</f>
        <v/>
      </c>
      <c r="T40" s="67" t="str">
        <f>IFERROR(IF(C40="","",IF($AR$16=$AR$17,0,IF($C40="TOTAL",SUM($T$8:T39),IF($AR$19=$AR$20,$AR$24,0)))),"")</f>
        <v/>
      </c>
      <c r="U40" s="66" t="str">
        <f t="shared" si="15"/>
        <v/>
      </c>
      <c r="V40" s="66" t="str">
        <f>IF(C40="","",IF($C40="TOTAL",SUM($V$8:V39),IF(AND($AR$2=$AR$20,C40=$AR$1),ROUND(D40/31*$AS$2,0),IF(C40=$AP$6,ROUND((G40)*1/30,0),IF(C40=$AQ$6,ROUND((G40)*1/31,0),"")))))</f>
        <v/>
      </c>
      <c r="W40" s="66" t="str">
        <f>IF(C40="","",IF($C40="TOTAL",SUM($W$8:W39),IF(AND($AR$2=$AR$20,C40=$AR$1),ROUND(H40/31*$AS$2,0),IF(C40=$AP$6,ROUND((K40)*1/30,0),IF(C40=$AQ$6,ROUND((K40)*1/31,0),"")))))</f>
        <v/>
      </c>
      <c r="X40" s="66" t="str">
        <f t="shared" si="16"/>
        <v/>
      </c>
      <c r="Y40" s="66" t="str">
        <f>IFERROR(IF(C40="","",IF($AR$16=$AR$17,0,IF($AF$3=$AO$4,"",IF($C40="TOTAL",SUM($Y$8:Y39),BU40)))),"")</f>
        <v/>
      </c>
      <c r="Z40" s="66" t="str">
        <f>IFERROR(IF(C40="","",IF($AR$16=$AR$17,0,IF($AF$3=$AO$4,"",IF($C40="TOTAL",SUM($Z$8:Z39),BT40)))),"")</f>
        <v/>
      </c>
      <c r="AA40" s="66" t="str">
        <f t="shared" si="7"/>
        <v/>
      </c>
      <c r="AB40" s="66" t="str">
        <f>IFERROR(IF(C40="","",IF($C40="TOTAL",SUM($AB$8:AB39),BK41)),"")</f>
        <v/>
      </c>
      <c r="AC40" s="66" t="str">
        <f>IFERROR(IF(C40="","",IF($C40="TOTAL",SUM($AC$8:AC39),ROUND(O40*$AR$7%,0))),"")</f>
        <v/>
      </c>
      <c r="AD40" s="66" t="str">
        <f t="shared" si="8"/>
        <v/>
      </c>
      <c r="AE40" s="68" t="str">
        <f>IFERROR(IF(C40="","",IF($C40="TOTAL",SUM($AE$8:AE39),SUM(O40-AD40))),"")</f>
        <v/>
      </c>
      <c r="AF40" s="15"/>
      <c r="AG40" s="15"/>
      <c r="AK40" s="154"/>
      <c r="AL40" s="154"/>
      <c r="AM40" s="154"/>
      <c r="AN40" s="196">
        <f t="shared" si="17"/>
        <v>50</v>
      </c>
      <c r="AO40" s="196">
        <f t="shared" si="18"/>
        <v>50</v>
      </c>
      <c r="AP40" s="197"/>
      <c r="AQ40" s="198">
        <v>43678</v>
      </c>
      <c r="AR40" s="197"/>
      <c r="AS40" s="198">
        <f t="shared" si="46"/>
        <v>46266</v>
      </c>
      <c r="AT40" s="198" t="str">
        <f t="shared" si="31"/>
        <v/>
      </c>
      <c r="AU40" s="198" t="str">
        <f t="shared" si="20"/>
        <v/>
      </c>
      <c r="AV40" s="198" t="str">
        <f t="shared" si="21"/>
        <v/>
      </c>
      <c r="AW40" s="198" t="str">
        <f t="shared" si="40"/>
        <v/>
      </c>
      <c r="AX40" s="197" t="str">
        <f t="shared" si="34"/>
        <v/>
      </c>
      <c r="AY40" s="197" t="str">
        <f t="shared" si="45"/>
        <v/>
      </c>
      <c r="AZ40" s="197" t="str">
        <f t="shared" si="35"/>
        <v/>
      </c>
      <c r="BA40" s="197"/>
      <c r="BB40" s="197" t="str">
        <f t="shared" si="36"/>
        <v/>
      </c>
      <c r="BC40" s="197" t="str">
        <f t="shared" si="23"/>
        <v/>
      </c>
      <c r="BD40" s="197" t="str">
        <f t="shared" si="37"/>
        <v/>
      </c>
      <c r="BE40" s="197" t="str">
        <f t="shared" si="32"/>
        <v/>
      </c>
      <c r="BF40" s="197"/>
      <c r="BG40" s="197"/>
      <c r="BH40" s="197" t="str">
        <f t="shared" si="41"/>
        <v/>
      </c>
      <c r="BI40" s="197" t="str">
        <f t="shared" si="42"/>
        <v/>
      </c>
      <c r="BJ40" s="197" t="str">
        <f t="shared" si="24"/>
        <v/>
      </c>
      <c r="BK40" s="197" t="str">
        <f t="shared" si="25"/>
        <v/>
      </c>
      <c r="BL40" s="197">
        <f t="shared" si="43"/>
        <v>0</v>
      </c>
      <c r="BM40" s="197">
        <f t="shared" si="44"/>
        <v>0</v>
      </c>
      <c r="BN40" s="197"/>
      <c r="BO40" s="197"/>
      <c r="BP40" s="197"/>
      <c r="BQ40" s="197"/>
      <c r="BR40" s="197" t="str">
        <f t="shared" si="27"/>
        <v/>
      </c>
      <c r="BS40" s="197"/>
      <c r="BT40" s="194" t="str">
        <f t="shared" si="10"/>
        <v/>
      </c>
      <c r="BU40" s="194" t="str">
        <f>IF(AW41="","",IF(AW41="TOTAL","",IF($AR$16=$AR$17,0,IF(AND(AW41&gt;$BT$1,$AF$3=$AO$2,'Master Sheet'!$D$31&gt;0),'Master Sheet'!$D$31,IF(AND(AW41=$BT$1,$AF$3=$AO$2),IF($AR$9&lt;18001,135,IF($AR$9&lt;33501,220,IF($AR$9&lt;54001,330,440))),IF(AND(AW41&gt;$BT$1,$AF$3=$AO$2),IF($AR$9&lt;18001,265,IF($AR$9&lt;33501,440,IF($AR$9&lt;54001,658,875))),""))))))</f>
        <v/>
      </c>
      <c r="BV40" s="197"/>
      <c r="BW40" s="197"/>
      <c r="BX40" s="197"/>
      <c r="BY40" s="197"/>
      <c r="BZ40" s="176"/>
      <c r="CA40" s="177"/>
      <c r="CB40" s="154"/>
    </row>
    <row r="41" spans="1:80" s="28" customFormat="1" ht="21" customHeight="1">
      <c r="A41" s="115" t="str">
        <f t="shared" si="28"/>
        <v/>
      </c>
      <c r="B41" s="64" t="str">
        <f t="shared" si="0"/>
        <v/>
      </c>
      <c r="C41" s="65" t="str">
        <f t="shared" si="29"/>
        <v/>
      </c>
      <c r="D41" s="66" t="str">
        <f>IFERROR(IF($C40="TOTAL","अक्षरें राशि :-",IF($C41="TOTAL",SUM($D$8:D40),IF(AX42="","",AX42))),"")</f>
        <v/>
      </c>
      <c r="E41" s="66" t="str">
        <f>IFERROR(IF($C41="TOTAL",SUM($E$8:E40),IF(AY42="","",AY42)),"")</f>
        <v/>
      </c>
      <c r="F41" s="66" t="str">
        <f>IFERROR(IF($C41="TOTAL",SUM($F$8:F40),IF(OR(C41=$AP$16,C41=$AP$17,C41=$AP$18,C41=$AP$19,C41=$AP$20,C41=$AP$21,C41=$AP$22,C41=$AP$23,C41=$AP$24),0,IF(AZ42="","",AZ42))),"")</f>
        <v/>
      </c>
      <c r="G41" s="66" t="str">
        <f t="shared" si="30"/>
        <v/>
      </c>
      <c r="H41" s="66" t="str">
        <f>IFERROR(IF($C41="TOTAL",SUM($H$8:H40),IF(BB42="","",BB42)),"")</f>
        <v/>
      </c>
      <c r="I41" s="66" t="str">
        <f>IFERROR(IF($C41="TOTAL",SUM($I$8:I40),IF(BC42="","",BC42)),"")</f>
        <v/>
      </c>
      <c r="J41" s="66" t="str">
        <f>IFERROR(IF($C41="TOTAL",SUM($J$8:J40),IF(OR(C41=$AP$16,C41=$AP$17,C41=$AP$18,C41=$AP$19,C41=$AP$20,C41=$AP$21,C41=$AP$22,C41=$AP$23,C41=$AP$24),0,IF(BD42="","",BD42))),"")</f>
        <v/>
      </c>
      <c r="K41" s="66" t="str">
        <f t="shared" si="12"/>
        <v/>
      </c>
      <c r="L41" s="66" t="str">
        <f>IFERROR(IF(C41="","",IF(D41="","",IF(H41="","",IF($C41="TOTAL",SUM($L$8:L40),SUM(D41-H41))))),"")</f>
        <v/>
      </c>
      <c r="M41" s="66" t="str">
        <f>IFERROR(IF(C41="","",IF(E41="","",IF(I41="","",IF($C41="TOTAL",SUM($M$8:M40),SUM(E41-I41))))),"")</f>
        <v/>
      </c>
      <c r="N41" s="66" t="str">
        <f>IFERROR(IF(C41="","",IF(F41="","",IF(J41="","",IF($C41="TOTAL",SUM($N$8:N40),SUM(F41-J41))))),"")</f>
        <v/>
      </c>
      <c r="O41" s="66" t="str">
        <f t="shared" si="13"/>
        <v/>
      </c>
      <c r="P41" s="66" t="str">
        <f>IFERROR(IF(C41="","",IF($C41="TOTAL",SUM($P$8:P40),IF(AND(C41&gt;$AO$1,$AF$3=$AO$2),BR42,IF($AR$18=$AR$20,SUM(BE42+BM42),ROUND((D41+E41)*10%,0))))),"")</f>
        <v/>
      </c>
      <c r="Q41" s="66" t="str">
        <f>IFERROR(IF(C41="","",IF(H41="","",IF(I41="","",IF($C41="TOTAL",SUM($Q$8:Q40),IF(AND(C41&gt;$AO$1,$AF$3=$AO$2),BR42,IF($AR$18=$AR$20,$AR$21,ROUND((H41+I41)*10%,0))))))),"")</f>
        <v/>
      </c>
      <c r="R41" s="66" t="str">
        <f t="shared" si="14"/>
        <v/>
      </c>
      <c r="S41" s="67" t="str">
        <f>IFERROR(IF(C41="","",IF($AR$16=$AR$17,0,IF($C41="TOTAL",SUM($S$8:S40),IF($AR$19=$AR$31,0,IF(AND($AR$32=$AR$20,C41=$AR$33),$AR$34,S40))))),"")</f>
        <v/>
      </c>
      <c r="T41" s="67" t="str">
        <f>IFERROR(IF(C41="","",IF($AR$16=$AR$17,0,IF($C41="TOTAL",SUM($T$8:T40),IF($AR$19=$AR$20,$AR$24,0)))),"")</f>
        <v/>
      </c>
      <c r="U41" s="66" t="str">
        <f t="shared" si="15"/>
        <v/>
      </c>
      <c r="V41" s="66" t="str">
        <f>IF(C41="","",IF($C41="TOTAL",SUM($V$8:V40),IF(AND($AR$2=$AR$20,C41=$AR$1),ROUND(D41/31*$AS$2,0),IF(C41=$AP$6,ROUND((G41)*1/30,0),IF(C41=$AQ$6,ROUND((G41)*1/31,0),"")))))</f>
        <v/>
      </c>
      <c r="W41" s="66" t="str">
        <f>IF(C41="","",IF($C41="TOTAL",SUM($W$8:W40),IF(AND($AR$2=$AR$20,C41=$AR$1),ROUND(H41/31*$AS$2,0),IF(C41=$AP$6,ROUND((K41)*1/30,0),IF(C41=$AQ$6,ROUND((K41)*1/31,0),"")))))</f>
        <v/>
      </c>
      <c r="X41" s="66" t="str">
        <f t="shared" si="16"/>
        <v/>
      </c>
      <c r="Y41" s="66" t="str">
        <f>IFERROR(IF(C41="","",IF($AR$16=$AR$17,0,IF($AF$3=$AO$4,"",IF($C41="TOTAL",SUM($Y$8:Y40),BU41)))),"")</f>
        <v/>
      </c>
      <c r="Z41" s="66" t="str">
        <f>IFERROR(IF(C41="","",IF($AR$16=$AR$17,0,IF($AF$3=$AO$4,"",IF($C41="TOTAL",SUM($Z$8:Z40),BT41)))),"")</f>
        <v/>
      </c>
      <c r="AA41" s="66" t="str">
        <f t="shared" si="7"/>
        <v/>
      </c>
      <c r="AB41" s="66" t="str">
        <f>IFERROR(IF(C41="","",IF($C41="TOTAL",SUM($AB$8:AB40),BK42)),"")</f>
        <v/>
      </c>
      <c r="AC41" s="66" t="str">
        <f>IFERROR(IF(C41="","",IF($C41="TOTAL",SUM($AC$8:AC40),ROUND(O41*$AR$7%,0))),"")</f>
        <v/>
      </c>
      <c r="AD41" s="66" t="str">
        <f t="shared" si="8"/>
        <v/>
      </c>
      <c r="AE41" s="68" t="str">
        <f>IFERROR(IF(C41="","",IF($C41="TOTAL",SUM($AE$8:AE40),SUM(O41-AD41))),"")</f>
        <v/>
      </c>
      <c r="AF41" s="15"/>
      <c r="AG41" s="15"/>
      <c r="AK41" s="154"/>
      <c r="AL41" s="154"/>
      <c r="AM41" s="154"/>
      <c r="AN41" s="196">
        <f t="shared" si="17"/>
        <v>50</v>
      </c>
      <c r="AO41" s="196">
        <f t="shared" si="18"/>
        <v>50</v>
      </c>
      <c r="AP41" s="197"/>
      <c r="AQ41" s="198">
        <v>43709</v>
      </c>
      <c r="AR41" s="197"/>
      <c r="AS41" s="198">
        <f t="shared" si="46"/>
        <v>46296</v>
      </c>
      <c r="AT41" s="198" t="str">
        <f t="shared" si="31"/>
        <v/>
      </c>
      <c r="AU41" s="198" t="str">
        <f t="shared" si="20"/>
        <v/>
      </c>
      <c r="AV41" s="198" t="str">
        <f t="shared" si="21"/>
        <v/>
      </c>
      <c r="AW41" s="198" t="str">
        <f t="shared" si="40"/>
        <v/>
      </c>
      <c r="AX41" s="197" t="str">
        <f t="shared" si="34"/>
        <v/>
      </c>
      <c r="AY41" s="197" t="str">
        <f t="shared" si="45"/>
        <v/>
      </c>
      <c r="AZ41" s="197" t="str">
        <f t="shared" si="35"/>
        <v/>
      </c>
      <c r="BA41" s="197"/>
      <c r="BB41" s="197" t="str">
        <f t="shared" si="36"/>
        <v/>
      </c>
      <c r="BC41" s="197" t="str">
        <f t="shared" si="23"/>
        <v/>
      </c>
      <c r="BD41" s="197" t="str">
        <f t="shared" si="37"/>
        <v/>
      </c>
      <c r="BE41" s="197" t="str">
        <f t="shared" si="32"/>
        <v/>
      </c>
      <c r="BF41" s="197"/>
      <c r="BG41" s="197"/>
      <c r="BH41" s="197" t="str">
        <f t="shared" si="41"/>
        <v/>
      </c>
      <c r="BI41" s="197" t="str">
        <f t="shared" si="42"/>
        <v/>
      </c>
      <c r="BJ41" s="197" t="str">
        <f t="shared" si="24"/>
        <v/>
      </c>
      <c r="BK41" s="197" t="str">
        <f t="shared" si="25"/>
        <v/>
      </c>
      <c r="BL41" s="197">
        <f t="shared" si="43"/>
        <v>0</v>
      </c>
      <c r="BM41" s="197">
        <f t="shared" si="44"/>
        <v>0</v>
      </c>
      <c r="BN41" s="197"/>
      <c r="BO41" s="197"/>
      <c r="BP41" s="197"/>
      <c r="BQ41" s="197"/>
      <c r="BR41" s="197" t="str">
        <f t="shared" si="27"/>
        <v/>
      </c>
      <c r="BS41" s="197"/>
      <c r="BT41" s="194" t="str">
        <f t="shared" si="10"/>
        <v/>
      </c>
      <c r="BU41" s="194" t="str">
        <f>IF(AW42="","",IF(AW42="TOTAL","",IF($AR$16=$AR$17,0,IF(AND(AW42&gt;$BT$1,$AF$3=$AO$2,'Master Sheet'!$D$31&gt;0),'Master Sheet'!$D$31,IF(AND(AW42=$BT$1,$AF$3=$AO$2),IF($AR$9&lt;18001,135,IF($AR$9&lt;33501,220,IF($AR$9&lt;54001,330,440))),IF(AND(AW42&gt;$BT$1,$AF$3=$AO$2),IF($AR$9&lt;18001,265,IF($AR$9&lt;33501,440,IF($AR$9&lt;54001,658,875))),""))))))</f>
        <v/>
      </c>
      <c r="BV41" s="197"/>
      <c r="BW41" s="197"/>
      <c r="BX41" s="197"/>
      <c r="BY41" s="197"/>
      <c r="BZ41" s="176"/>
      <c r="CA41" s="177"/>
      <c r="CB41" s="154"/>
    </row>
    <row r="42" spans="1:80" s="28" customFormat="1" ht="21" customHeight="1">
      <c r="A42" s="115" t="str">
        <f t="shared" si="28"/>
        <v/>
      </c>
      <c r="B42" s="64" t="str">
        <f t="shared" si="0"/>
        <v/>
      </c>
      <c r="C42" s="65" t="str">
        <f t="shared" si="29"/>
        <v/>
      </c>
      <c r="D42" s="66" t="str">
        <f>IFERROR(IF($C41="TOTAL","अक्षरें राशि :-",IF($C42="TOTAL",SUM($D$8:D41),IF(AX43="","",AX43))),"")</f>
        <v/>
      </c>
      <c r="E42" s="66" t="str">
        <f>IFERROR(IF($C42="TOTAL",SUM($E$8:E41),IF(AY43="","",AY43)),"")</f>
        <v/>
      </c>
      <c r="F42" s="66" t="str">
        <f>IFERROR(IF($C42="TOTAL",SUM($F$8:F41),IF(OR(C42=$AP$16,C42=$AP$17,C42=$AP$18,C42=$AP$19,C42=$AP$20,C42=$AP$21,C42=$AP$22,C42=$AP$23,C42=$AP$24),0,IF(AZ43="","",AZ43))),"")</f>
        <v/>
      </c>
      <c r="G42" s="66" t="str">
        <f t="shared" si="30"/>
        <v/>
      </c>
      <c r="H42" s="66" t="str">
        <f>IFERROR(IF($C42="TOTAL",SUM($H$8:H41),IF(BB43="","",BB43)),"")</f>
        <v/>
      </c>
      <c r="I42" s="66" t="str">
        <f>IFERROR(IF($C42="TOTAL",SUM($I$8:I41),IF(BC43="","",BC43)),"")</f>
        <v/>
      </c>
      <c r="J42" s="66" t="str">
        <f>IFERROR(IF($C42="TOTAL",SUM($J$8:J41),IF(OR(C42=$AP$16,C42=$AP$17,C42=$AP$18,C42=$AP$19,C42=$AP$20,C42=$AP$21,C42=$AP$22,C42=$AP$23,C42=$AP$24),0,IF(BD43="","",BD43))),"")</f>
        <v/>
      </c>
      <c r="K42" s="66" t="str">
        <f t="shared" si="12"/>
        <v/>
      </c>
      <c r="L42" s="66" t="str">
        <f>IFERROR(IF(C42="","",IF(D42="","",IF(H42="","",IF($C42="TOTAL",SUM($L$8:L41),SUM(D42-H42))))),"")</f>
        <v/>
      </c>
      <c r="M42" s="66" t="str">
        <f>IFERROR(IF(C42="","",IF(E42="","",IF(I42="","",IF($C42="TOTAL",SUM($M$8:M41),SUM(E42-I42))))),"")</f>
        <v/>
      </c>
      <c r="N42" s="66" t="str">
        <f>IFERROR(IF(C42="","",IF(F42="","",IF(J42="","",IF($C42="TOTAL",SUM($N$8:N41),SUM(F42-J42))))),"")</f>
        <v/>
      </c>
      <c r="O42" s="66" t="str">
        <f t="shared" si="13"/>
        <v/>
      </c>
      <c r="P42" s="66" t="str">
        <f>IFERROR(IF(C42="","",IF($C42="TOTAL",SUM($P$8:P41),IF(AND(C42&gt;$AO$1,$AF$3=$AO$2),BR43,IF($AR$18=$AR$20,SUM(BE43+BM43),ROUND((D42+E42)*10%,0))))),"")</f>
        <v/>
      </c>
      <c r="Q42" s="66" t="str">
        <f>IFERROR(IF(C42="","",IF(H42="","",IF(I42="","",IF($C42="TOTAL",SUM($Q$8:Q41),IF(AND(C42&gt;$AO$1,$AF$3=$AO$2),BR43,IF($AR$18=$AR$20,$AR$21,ROUND((H42+I42)*10%,0))))))),"")</f>
        <v/>
      </c>
      <c r="R42" s="66" t="str">
        <f t="shared" si="14"/>
        <v/>
      </c>
      <c r="S42" s="67" t="str">
        <f>IFERROR(IF(C42="","",IF($AR$16=$AR$17,0,IF($C42="TOTAL",SUM($S$8:S41),IF($AR$19=$AR$31,0,IF(AND($AR$32=$AR$20,C42=$AR$33),$AR$34,S41))))),"")</f>
        <v/>
      </c>
      <c r="T42" s="67" t="str">
        <f>IFERROR(IF(C42="","",IF($AR$16=$AR$17,0,IF($C42="TOTAL",SUM($T$8:T41),IF($AR$19=$AR$20,$AR$24,0)))),"")</f>
        <v/>
      </c>
      <c r="U42" s="66" t="str">
        <f t="shared" si="15"/>
        <v/>
      </c>
      <c r="V42" s="66" t="str">
        <f>IF(C42="","",IF($C42="TOTAL",SUM($V$8:V41),IF(AND($AR$2=$AR$20,C42=$AR$1),ROUND(D42/31*$AS$2,0),IF(C42=$AP$6,ROUND((G42)*1/30,0),IF(C42=$AQ$6,ROUND((G42)*1/31,0),"")))))</f>
        <v/>
      </c>
      <c r="W42" s="66" t="str">
        <f>IF(C42="","",IF($C42="TOTAL",SUM($W$8:W41),IF(AND($AR$2=$AR$20,C42=$AR$1),ROUND(H42/31*$AS$2,0),IF(C42=$AP$6,ROUND((K42)*1/30,0),IF(C42=$AQ$6,ROUND((K42)*1/31,0),"")))))</f>
        <v/>
      </c>
      <c r="X42" s="66" t="str">
        <f t="shared" si="16"/>
        <v/>
      </c>
      <c r="Y42" s="66" t="str">
        <f>IFERROR(IF(C42="","",IF($AR$16=$AR$17,0,IF($AF$3=$AO$4,"",IF($C42="TOTAL",SUM($Y$8:Y41),BU42)))),"")</f>
        <v/>
      </c>
      <c r="Z42" s="66" t="str">
        <f>IFERROR(IF(C42="","",IF($AR$16=$AR$17,0,IF($AF$3=$AO$4,"",IF($C42="TOTAL",SUM($Z$8:Z41),BT42)))),"")</f>
        <v/>
      </c>
      <c r="AA42" s="66" t="str">
        <f t="shared" si="7"/>
        <v/>
      </c>
      <c r="AB42" s="66" t="str">
        <f>IFERROR(IF(C42="","",IF($C42="TOTAL",SUM($AB$8:AB41),BK43)),"")</f>
        <v/>
      </c>
      <c r="AC42" s="66" t="str">
        <f>IFERROR(IF(C42="","",IF($C42="TOTAL",SUM($AC$8:AC41),ROUND(O42*$AR$7%,0))),"")</f>
        <v/>
      </c>
      <c r="AD42" s="66" t="str">
        <f t="shared" si="8"/>
        <v/>
      </c>
      <c r="AE42" s="68" t="str">
        <f>IFERROR(IF(C42="","",IF($C42="TOTAL",SUM($AE$8:AE41),SUM(O42-AD42))),"")</f>
        <v/>
      </c>
      <c r="AF42" s="15"/>
      <c r="AG42" s="15"/>
      <c r="AK42" s="154"/>
      <c r="AL42" s="154"/>
      <c r="AM42" s="154"/>
      <c r="AN42" s="196">
        <f t="shared" si="17"/>
        <v>50</v>
      </c>
      <c r="AO42" s="196">
        <f t="shared" si="18"/>
        <v>50</v>
      </c>
      <c r="AP42" s="197"/>
      <c r="AQ42" s="198">
        <v>43739</v>
      </c>
      <c r="AR42" s="197"/>
      <c r="AS42" s="198">
        <f t="shared" si="46"/>
        <v>46327</v>
      </c>
      <c r="AT42" s="198" t="str">
        <f t="shared" si="31"/>
        <v/>
      </c>
      <c r="AU42" s="198" t="str">
        <f t="shared" si="20"/>
        <v/>
      </c>
      <c r="AV42" s="198" t="str">
        <f t="shared" si="21"/>
        <v/>
      </c>
      <c r="AW42" s="198" t="str">
        <f t="shared" si="40"/>
        <v/>
      </c>
      <c r="AX42" s="197" t="str">
        <f t="shared" si="34"/>
        <v/>
      </c>
      <c r="AY42" s="197" t="str">
        <f t="shared" si="45"/>
        <v/>
      </c>
      <c r="AZ42" s="197" t="str">
        <f t="shared" si="35"/>
        <v/>
      </c>
      <c r="BA42" s="197"/>
      <c r="BB42" s="197" t="str">
        <f t="shared" si="36"/>
        <v/>
      </c>
      <c r="BC42" s="197" t="str">
        <f t="shared" si="23"/>
        <v/>
      </c>
      <c r="BD42" s="197" t="str">
        <f t="shared" si="37"/>
        <v/>
      </c>
      <c r="BE42" s="197" t="str">
        <f t="shared" si="32"/>
        <v/>
      </c>
      <c r="BF42" s="197"/>
      <c r="BG42" s="197"/>
      <c r="BH42" s="197" t="str">
        <f t="shared" si="41"/>
        <v/>
      </c>
      <c r="BI42" s="197" t="str">
        <f t="shared" si="42"/>
        <v/>
      </c>
      <c r="BJ42" s="197" t="str">
        <f t="shared" si="24"/>
        <v/>
      </c>
      <c r="BK42" s="197" t="str">
        <f t="shared" si="25"/>
        <v/>
      </c>
      <c r="BL42" s="197">
        <f t="shared" si="43"/>
        <v>0</v>
      </c>
      <c r="BM42" s="197">
        <f t="shared" si="44"/>
        <v>0</v>
      </c>
      <c r="BN42" s="197"/>
      <c r="BO42" s="197"/>
      <c r="BP42" s="197"/>
      <c r="BQ42" s="197"/>
      <c r="BR42" s="197" t="str">
        <f t="shared" si="27"/>
        <v/>
      </c>
      <c r="BS42" s="197"/>
      <c r="BT42" s="194" t="str">
        <f t="shared" si="10"/>
        <v/>
      </c>
      <c r="BU42" s="194" t="str">
        <f>IF(AW43="","",IF(AW43="TOTAL","",IF($AR$16=$AR$17,0,IF(AND(AW43&gt;$BT$1,$AF$3=$AO$2,'Master Sheet'!$D$31&gt;0),'Master Sheet'!$D$31,IF(AND(AW43=$BT$1,$AF$3=$AO$2),IF($AR$9&lt;18001,135,IF($AR$9&lt;33501,220,IF($AR$9&lt;54001,330,440))),IF(AND(AW43&gt;$BT$1,$AF$3=$AO$2),IF($AR$9&lt;18001,265,IF($AR$9&lt;33501,440,IF($AR$9&lt;54001,658,875))),""))))))</f>
        <v/>
      </c>
      <c r="BV42" s="197"/>
      <c r="BW42" s="197"/>
      <c r="BX42" s="197"/>
      <c r="BY42" s="197"/>
      <c r="BZ42" s="176"/>
      <c r="CA42" s="177"/>
      <c r="CB42" s="154"/>
    </row>
    <row r="43" spans="1:80" s="28" customFormat="1" ht="21" customHeight="1">
      <c r="A43" s="115" t="str">
        <f t="shared" si="28"/>
        <v/>
      </c>
      <c r="B43" s="64" t="str">
        <f t="shared" si="0"/>
        <v/>
      </c>
      <c r="C43" s="65" t="str">
        <f t="shared" si="29"/>
        <v/>
      </c>
      <c r="D43" s="66" t="str">
        <f>IFERROR(IF($C42="TOTAL","अक्षरें राशि :-",IF($C43="TOTAL",SUM($D$8:D42),IF(AX44="","",AX44))),"")</f>
        <v/>
      </c>
      <c r="E43" s="66" t="str">
        <f>IFERROR(IF($C43="TOTAL",SUM($E$8:E42),IF(AY44="","",AY44)),"")</f>
        <v/>
      </c>
      <c r="F43" s="66" t="str">
        <f>IFERROR(IF($C43="TOTAL",SUM($F$8:F42),IF(OR(C43=$AP$16,C43=$AP$17,C43=$AP$18,C43=$AP$19,C43=$AP$20,C43=$AP$21,C43=$AP$22,C43=$AP$23,C43=$AP$24),0,IF(AZ44="","",AZ44))),"")</f>
        <v/>
      </c>
      <c r="G43" s="66" t="str">
        <f t="shared" si="30"/>
        <v/>
      </c>
      <c r="H43" s="66" t="str">
        <f>IFERROR(IF($C43="TOTAL",SUM($H$8:H42),IF(BB44="","",BB44)),"")</f>
        <v/>
      </c>
      <c r="I43" s="66" t="str">
        <f>IFERROR(IF($C43="TOTAL",SUM($I$8:I42),IF(BC44="","",BC44)),"")</f>
        <v/>
      </c>
      <c r="J43" s="66" t="str">
        <f>IFERROR(IF($C43="TOTAL",SUM($J$8:J42),IF(OR(C43=$AP$16,C43=$AP$17,C43=$AP$18,C43=$AP$19,C43=$AP$20,C43=$AP$21,C43=$AP$22,C43=$AP$23,C43=$AP$24),0,IF(BD44="","",BD44))),"")</f>
        <v/>
      </c>
      <c r="K43" s="66" t="str">
        <f t="shared" si="12"/>
        <v/>
      </c>
      <c r="L43" s="66" t="str">
        <f>IFERROR(IF(C43="","",IF(D43="","",IF(H43="","",IF($C43="TOTAL",SUM($L$8:L42),SUM(D43-H43))))),"")</f>
        <v/>
      </c>
      <c r="M43" s="66" t="str">
        <f>IFERROR(IF(C43="","",IF(E43="","",IF(I43="","",IF($C43="TOTAL",SUM($M$8:M42),SUM(E43-I43))))),"")</f>
        <v/>
      </c>
      <c r="N43" s="66" t="str">
        <f>IFERROR(IF(C43="","",IF(F43="","",IF(J43="","",IF($C43="TOTAL",SUM($N$8:N42),SUM(F43-J43))))),"")</f>
        <v/>
      </c>
      <c r="O43" s="66" t="str">
        <f t="shared" si="13"/>
        <v/>
      </c>
      <c r="P43" s="66" t="str">
        <f>IFERROR(IF(C43="","",IF($C43="TOTAL",SUM($P$8:P42),IF(AND(C43&gt;$AO$1,$AF$3=$AO$2),BR44,IF($AR$18=$AR$20,SUM(BE44+BM44),ROUND((D43+E43)*10%,0))))),"")</f>
        <v/>
      </c>
      <c r="Q43" s="66" t="str">
        <f>IFERROR(IF(C43="","",IF(H43="","",IF(I43="","",IF($C43="TOTAL",SUM($Q$8:Q42),IF(AND(C43&gt;$AO$1,$AF$3=$AO$2),BR44,IF($AR$18=$AR$20,$AR$21,ROUND((H43+I43)*10%,0))))))),"")</f>
        <v/>
      </c>
      <c r="R43" s="66" t="str">
        <f t="shared" si="14"/>
        <v/>
      </c>
      <c r="S43" s="67" t="str">
        <f>IFERROR(IF(C43="","",IF($AR$16=$AR$17,0,IF($C43="TOTAL",SUM($S$8:S42),IF($AR$19=$AR$31,0,IF(AND($AR$32=$AR$20,C43=$AR$33),$AR$34,S42))))),"")</f>
        <v/>
      </c>
      <c r="T43" s="67" t="str">
        <f>IFERROR(IF(C43="","",IF($AR$16=$AR$17,0,IF($C43="TOTAL",SUM($T$8:T42),IF($AR$19=$AR$20,$AR$24,0)))),"")</f>
        <v/>
      </c>
      <c r="U43" s="66" t="str">
        <f t="shared" si="15"/>
        <v/>
      </c>
      <c r="V43" s="66" t="str">
        <f>IF(C43="","",IF($C43="TOTAL",SUM($V$8:V42),IF(AND($AR$2=$AR$20,C43=$AR$1),ROUND(D43/31*$AS$2,0),IF(C43=$AP$6,ROUND((G43)*1/30,0),IF(C43=$AQ$6,ROUND((G43)*1/31,0),"")))))</f>
        <v/>
      </c>
      <c r="W43" s="66" t="str">
        <f>IF(C43="","",IF($C43="TOTAL",SUM($W$8:W42),IF(AND($AR$2=$AR$20,C43=$AR$1),ROUND(H43/31*$AS$2,0),IF(C43=$AP$6,ROUND((K43)*1/30,0),IF(C43=$AQ$6,ROUND((K43)*1/31,0),"")))))</f>
        <v/>
      </c>
      <c r="X43" s="66" t="str">
        <f t="shared" si="16"/>
        <v/>
      </c>
      <c r="Y43" s="66" t="str">
        <f>IFERROR(IF(C43="","",IF($AR$16=$AR$17,0,IF($AF$3=$AO$4,"",IF($C43="TOTAL",SUM($Y$8:Y42),BU43)))),"")</f>
        <v/>
      </c>
      <c r="Z43" s="66" t="str">
        <f>IFERROR(IF(C43="","",IF($AR$16=$AR$17,0,IF($AF$3=$AO$4,"",IF($C43="TOTAL",SUM($Z$8:Z42),BT43)))),"")</f>
        <v/>
      </c>
      <c r="AA43" s="66" t="str">
        <f t="shared" si="7"/>
        <v/>
      </c>
      <c r="AB43" s="66" t="str">
        <f>IFERROR(IF(C43="","",IF($C43="TOTAL",SUM($AB$8:AB42),BK44)),"")</f>
        <v/>
      </c>
      <c r="AC43" s="66" t="str">
        <f>IFERROR(IF(C43="","",IF($C43="TOTAL",SUM($AC$8:AC42),ROUND(O43*$AR$7%,0))),"")</f>
        <v/>
      </c>
      <c r="AD43" s="66" t="str">
        <f t="shared" si="8"/>
        <v/>
      </c>
      <c r="AE43" s="68" t="str">
        <f>IFERROR(IF(C43="","",IF($C43="TOTAL",SUM($AE$8:AE42),SUM(O43-AD43))),"")</f>
        <v/>
      </c>
      <c r="AF43" s="15"/>
      <c r="AG43" s="15"/>
      <c r="AK43" s="154"/>
      <c r="AL43" s="154"/>
      <c r="AM43" s="154"/>
      <c r="AN43" s="196">
        <f t="shared" si="17"/>
        <v>50</v>
      </c>
      <c r="AO43" s="196">
        <f t="shared" si="18"/>
        <v>50</v>
      </c>
      <c r="AP43" s="197"/>
      <c r="AQ43" s="198">
        <v>43770</v>
      </c>
      <c r="AR43" s="197"/>
      <c r="AS43" s="198">
        <f t="shared" si="46"/>
        <v>46357</v>
      </c>
      <c r="AT43" s="198" t="str">
        <f t="shared" si="31"/>
        <v/>
      </c>
      <c r="AU43" s="198" t="str">
        <f t="shared" si="20"/>
        <v/>
      </c>
      <c r="AV43" s="198" t="str">
        <f t="shared" si="21"/>
        <v/>
      </c>
      <c r="AW43" s="198" t="str">
        <f t="shared" si="40"/>
        <v/>
      </c>
      <c r="AX43" s="197" t="str">
        <f t="shared" si="34"/>
        <v/>
      </c>
      <c r="AY43" s="197" t="str">
        <f t="shared" si="45"/>
        <v/>
      </c>
      <c r="AZ43" s="197" t="str">
        <f t="shared" si="35"/>
        <v/>
      </c>
      <c r="BA43" s="197"/>
      <c r="BB43" s="197" t="str">
        <f t="shared" si="36"/>
        <v/>
      </c>
      <c r="BC43" s="197" t="str">
        <f t="shared" si="23"/>
        <v/>
      </c>
      <c r="BD43" s="197" t="str">
        <f t="shared" si="37"/>
        <v/>
      </c>
      <c r="BE43" s="197" t="str">
        <f t="shared" si="32"/>
        <v/>
      </c>
      <c r="BF43" s="197"/>
      <c r="BG43" s="197"/>
      <c r="BH43" s="197" t="str">
        <f t="shared" si="41"/>
        <v/>
      </c>
      <c r="BI43" s="197" t="str">
        <f t="shared" si="42"/>
        <v/>
      </c>
      <c r="BJ43" s="197" t="str">
        <f t="shared" si="24"/>
        <v/>
      </c>
      <c r="BK43" s="197" t="str">
        <f t="shared" si="25"/>
        <v/>
      </c>
      <c r="BL43" s="197">
        <f t="shared" si="43"/>
        <v>0</v>
      </c>
      <c r="BM43" s="197">
        <f t="shared" si="44"/>
        <v>0</v>
      </c>
      <c r="BN43" s="197"/>
      <c r="BO43" s="197"/>
      <c r="BP43" s="197"/>
      <c r="BQ43" s="197"/>
      <c r="BR43" s="197" t="str">
        <f t="shared" si="27"/>
        <v/>
      </c>
      <c r="BS43" s="197"/>
      <c r="BT43" s="194" t="str">
        <f t="shared" si="10"/>
        <v/>
      </c>
      <c r="BU43" s="194" t="str">
        <f>IF(AW44="","",IF(AW44="TOTAL","",IF($AR$16=$AR$17,0,IF(AND(AW44&gt;$BT$1,$AF$3=$AO$2,'Master Sheet'!$D$31&gt;0),'Master Sheet'!$D$31,IF(AND(AW44=$BT$1,$AF$3=$AO$2),IF($AR$9&lt;18001,135,IF($AR$9&lt;33501,220,IF($AR$9&lt;54001,330,440))),IF(AND(AW44&gt;$BT$1,$AF$3=$AO$2),IF($AR$9&lt;18001,265,IF($AR$9&lt;33501,440,IF($AR$9&lt;54001,658,875))),""))))))</f>
        <v/>
      </c>
      <c r="BV43" s="197"/>
      <c r="BW43" s="197"/>
      <c r="BX43" s="197"/>
      <c r="BY43" s="197"/>
      <c r="BZ43" s="176"/>
      <c r="CA43" s="177"/>
      <c r="CB43" s="154"/>
    </row>
    <row r="44" spans="1:80" s="28" customFormat="1" ht="21" customHeight="1">
      <c r="A44" s="115" t="str">
        <f t="shared" si="28"/>
        <v/>
      </c>
      <c r="B44" s="64" t="str">
        <f t="shared" si="0"/>
        <v/>
      </c>
      <c r="C44" s="65" t="str">
        <f t="shared" si="29"/>
        <v/>
      </c>
      <c r="D44" s="66" t="str">
        <f>IFERROR(IF($C43="TOTAL","अक्षरें राशि :-",IF($C44="TOTAL",SUM($D$8:D43),IF(AX45="","",AX45))),"")</f>
        <v/>
      </c>
      <c r="E44" s="66" t="str">
        <f>IFERROR(IF($C44="TOTAL",SUM($E$8:E43),IF(AY45="","",AY45)),"")</f>
        <v/>
      </c>
      <c r="F44" s="66" t="str">
        <f>IFERROR(IF($C44="TOTAL",SUM($F$8:F43),IF(OR(C44=$AP$16,C44=$AP$17,C44=$AP$18,C44=$AP$19,C44=$AP$20,C44=$AP$21,C44=$AP$22,C44=$AP$23,C44=$AP$24),0,IF(AZ45="","",AZ45))),"")</f>
        <v/>
      </c>
      <c r="G44" s="66" t="str">
        <f t="shared" si="30"/>
        <v/>
      </c>
      <c r="H44" s="66" t="str">
        <f>IFERROR(IF($C44="TOTAL",SUM($H$8:H43),IF(BB45="","",BB45)),"")</f>
        <v/>
      </c>
      <c r="I44" s="66" t="str">
        <f>IFERROR(IF($C44="TOTAL",SUM($I$8:I43),IF(BC45="","",BC45)),"")</f>
        <v/>
      </c>
      <c r="J44" s="66" t="str">
        <f>IFERROR(IF($C44="TOTAL",SUM($J$8:J43),IF(OR(C44=$AP$16,C44=$AP$17,C44=$AP$18,C44=$AP$19,C44=$AP$20,C44=$AP$21,C44=$AP$22,C44=$AP$23,C44=$AP$24),0,IF(BD45="","",BD45))),"")</f>
        <v/>
      </c>
      <c r="K44" s="66" t="str">
        <f t="shared" si="12"/>
        <v/>
      </c>
      <c r="L44" s="66" t="str">
        <f>IFERROR(IF(C44="","",IF(D44="","",IF(H44="","",IF($C44="TOTAL",SUM($L$8:L43),SUM(D44-H44))))),"")</f>
        <v/>
      </c>
      <c r="M44" s="66" t="str">
        <f>IFERROR(IF(C44="","",IF(E44="","",IF(I44="","",IF($C44="TOTAL",SUM($M$8:M43),SUM(E44-I44))))),"")</f>
        <v/>
      </c>
      <c r="N44" s="66" t="str">
        <f>IFERROR(IF(C44="","",IF(F44="","",IF(J44="","",IF($C44="TOTAL",SUM($N$8:N43),SUM(F44-J44))))),"")</f>
        <v/>
      </c>
      <c r="O44" s="66" t="str">
        <f t="shared" si="13"/>
        <v/>
      </c>
      <c r="P44" s="66" t="str">
        <f>IFERROR(IF(C44="","",IF($C44="TOTAL",SUM($P$8:P43),IF(AND(C44&gt;$AO$1,$AF$3=$AO$2),BR45,IF($AR$18=$AR$20,SUM(BE45+BM45),ROUND((D44+E44)*10%,0))))),"")</f>
        <v/>
      </c>
      <c r="Q44" s="66" t="str">
        <f>IFERROR(IF(C44="","",IF(H44="","",IF(I44="","",IF($C44="TOTAL",SUM($Q$8:Q43),IF(AND(C44&gt;$AO$1,$AF$3=$AO$2),BR45,IF($AR$18=$AR$20,$AR$21,ROUND((H44+I44)*10%,0))))))),"")</f>
        <v/>
      </c>
      <c r="R44" s="66" t="str">
        <f t="shared" si="14"/>
        <v/>
      </c>
      <c r="S44" s="67" t="str">
        <f>IFERROR(IF(C44="","",IF($AR$16=$AR$17,0,IF($C44="TOTAL",SUM($S$8:S43),IF($AR$19=$AR$31,0,IF(AND($AR$32=$AR$20,C44=$AR$33),$AR$34,S43))))),"")</f>
        <v/>
      </c>
      <c r="T44" s="67" t="str">
        <f>IFERROR(IF(C44="","",IF($AR$16=$AR$17,0,IF($C44="TOTAL",SUM($T$8:T43),IF($AR$19=$AR$20,$AR$24,0)))),"")</f>
        <v/>
      </c>
      <c r="U44" s="66" t="str">
        <f t="shared" si="15"/>
        <v/>
      </c>
      <c r="V44" s="66" t="str">
        <f>IF(C44="","",IF($C44="TOTAL",SUM($V$8:V43),IF(AND($AR$2=$AR$20,C44=$AR$1),ROUND(D44/31*$AS$2,0),IF(C44=$AP$6,ROUND((G44)*1/30,0),IF(C44=$AQ$6,ROUND((G44)*1/31,0),"")))))</f>
        <v/>
      </c>
      <c r="W44" s="66" t="str">
        <f>IF(C44="","",IF($C44="TOTAL",SUM($W$8:W43),IF(AND($AR$2=$AR$20,C44=$AR$1),ROUND(H44/31*$AS$2,0),IF(C44=$AP$6,ROUND((K44)*1/30,0),IF(C44=$AQ$6,ROUND((K44)*1/31,0),"")))))</f>
        <v/>
      </c>
      <c r="X44" s="66" t="str">
        <f t="shared" si="16"/>
        <v/>
      </c>
      <c r="Y44" s="66" t="str">
        <f>IFERROR(IF(C44="","",IF($AR$16=$AR$17,0,IF($AF$3=$AO$4,"",IF($C44="TOTAL",SUM($Y$8:Y43),BU44)))),"")</f>
        <v/>
      </c>
      <c r="Z44" s="66" t="str">
        <f>IFERROR(IF(C44="","",IF($AR$16=$AR$17,0,IF($AF$3=$AO$4,"",IF($C44="TOTAL",SUM($Z$8:Z43),BT44)))),"")</f>
        <v/>
      </c>
      <c r="AA44" s="66" t="str">
        <f t="shared" si="7"/>
        <v/>
      </c>
      <c r="AB44" s="66" t="str">
        <f>IFERROR(IF(C44="","",IF($C44="TOTAL",SUM($AB$8:AB43),BK45)),"")</f>
        <v/>
      </c>
      <c r="AC44" s="66" t="str">
        <f>IFERROR(IF(C44="","",IF($C44="TOTAL",SUM($AC$8:AC43),ROUND(O44*$AR$7%,0))),"")</f>
        <v/>
      </c>
      <c r="AD44" s="66" t="str">
        <f t="shared" si="8"/>
        <v/>
      </c>
      <c r="AE44" s="68" t="str">
        <f>IFERROR(IF(C44="","",IF($C44="TOTAL",SUM($AE$8:AE43),SUM(O44-AD44))),"")</f>
        <v/>
      </c>
      <c r="AF44" s="15"/>
      <c r="AG44" s="15"/>
      <c r="AK44" s="154"/>
      <c r="AL44" s="154"/>
      <c r="AM44" s="154"/>
      <c r="AN44" s="196">
        <f t="shared" si="17"/>
        <v>50</v>
      </c>
      <c r="AO44" s="196">
        <f t="shared" si="18"/>
        <v>50</v>
      </c>
      <c r="AP44" s="197"/>
      <c r="AQ44" s="198">
        <v>43800</v>
      </c>
      <c r="AR44" s="197"/>
      <c r="AS44" s="198">
        <f t="shared" si="46"/>
        <v>46388</v>
      </c>
      <c r="AT44" s="198" t="str">
        <f t="shared" si="31"/>
        <v/>
      </c>
      <c r="AU44" s="198" t="str">
        <f t="shared" si="20"/>
        <v/>
      </c>
      <c r="AV44" s="198" t="str">
        <f t="shared" si="21"/>
        <v/>
      </c>
      <c r="AW44" s="198" t="str">
        <f t="shared" si="40"/>
        <v/>
      </c>
      <c r="AX44" s="197" t="str">
        <f t="shared" si="34"/>
        <v/>
      </c>
      <c r="AY44" s="197" t="str">
        <f t="shared" si="45"/>
        <v/>
      </c>
      <c r="AZ44" s="197" t="str">
        <f t="shared" si="35"/>
        <v/>
      </c>
      <c r="BA44" s="197"/>
      <c r="BB44" s="197" t="str">
        <f t="shared" si="36"/>
        <v/>
      </c>
      <c r="BC44" s="197" t="str">
        <f t="shared" si="23"/>
        <v/>
      </c>
      <c r="BD44" s="197" t="str">
        <f t="shared" si="37"/>
        <v/>
      </c>
      <c r="BE44" s="197" t="str">
        <f t="shared" si="32"/>
        <v/>
      </c>
      <c r="BF44" s="197"/>
      <c r="BG44" s="197"/>
      <c r="BH44" s="197" t="str">
        <f t="shared" si="41"/>
        <v/>
      </c>
      <c r="BI44" s="197" t="str">
        <f t="shared" si="42"/>
        <v/>
      </c>
      <c r="BJ44" s="197" t="str">
        <f t="shared" si="24"/>
        <v/>
      </c>
      <c r="BK44" s="197" t="str">
        <f t="shared" si="25"/>
        <v/>
      </c>
      <c r="BL44" s="197">
        <f t="shared" si="43"/>
        <v>0</v>
      </c>
      <c r="BM44" s="197">
        <f t="shared" si="44"/>
        <v>0</v>
      </c>
      <c r="BN44" s="197"/>
      <c r="BO44" s="197"/>
      <c r="BP44" s="197"/>
      <c r="BQ44" s="197"/>
      <c r="BR44" s="197" t="str">
        <f t="shared" si="27"/>
        <v/>
      </c>
      <c r="BS44" s="197"/>
      <c r="BT44" s="194" t="str">
        <f t="shared" si="10"/>
        <v/>
      </c>
      <c r="BU44" s="194" t="str">
        <f>IF(AW45="","",IF(AW45="TOTAL","",IF($AR$16=$AR$17,0,IF(AND(AW45&gt;$BT$1,$AF$3=$AO$2,'Master Sheet'!$D$31&gt;0),'Master Sheet'!$D$31,IF(AND(AW45=$BT$1,$AF$3=$AO$2),IF($AR$9&lt;18001,135,IF($AR$9&lt;33501,220,IF($AR$9&lt;54001,330,440))),IF(AND(AW45&gt;$BT$1,$AF$3=$AO$2),IF($AR$9&lt;18001,265,IF($AR$9&lt;33501,440,IF($AR$9&lt;54001,658,875))),""))))))</f>
        <v/>
      </c>
      <c r="BV44" s="197"/>
      <c r="BW44" s="197"/>
      <c r="BX44" s="197"/>
      <c r="BY44" s="197"/>
      <c r="BZ44" s="176"/>
      <c r="CA44" s="177"/>
      <c r="CB44" s="154"/>
    </row>
    <row r="45" spans="1:80" s="28" customFormat="1" ht="21" customHeight="1">
      <c r="A45" s="115" t="str">
        <f t="shared" si="28"/>
        <v/>
      </c>
      <c r="B45" s="64" t="str">
        <f t="shared" si="0"/>
        <v/>
      </c>
      <c r="C45" s="65" t="str">
        <f t="shared" si="29"/>
        <v/>
      </c>
      <c r="D45" s="66" t="str">
        <f>IFERROR(IF($C44="TOTAL","अक्षरें राशि :-",IF($C45="TOTAL",SUM($D$8:D44),IF(AX46="","",AX46))),"")</f>
        <v/>
      </c>
      <c r="E45" s="66" t="str">
        <f>IFERROR(IF($C45="TOTAL",SUM($E$8:E44),IF(AY46="","",AY46)),"")</f>
        <v/>
      </c>
      <c r="F45" s="66" t="str">
        <f>IFERROR(IF($C45="TOTAL",SUM($F$8:F44),IF(OR(C45=$AP$16,C45=$AP$17,C45=$AP$18,C45=$AP$19,C45=$AP$20,C45=$AP$21,C45=$AP$22,C45=$AP$23,C45=$AP$24),0,IF(AZ46="","",AZ46))),"")</f>
        <v/>
      </c>
      <c r="G45" s="66" t="str">
        <f t="shared" si="30"/>
        <v/>
      </c>
      <c r="H45" s="66" t="str">
        <f>IFERROR(IF($C45="TOTAL",SUM($H$8:H44),IF(BB46="","",BB46)),"")</f>
        <v/>
      </c>
      <c r="I45" s="66" t="str">
        <f>IFERROR(IF($C45="TOTAL",SUM($I$8:I44),IF(BC46="","",BC46)),"")</f>
        <v/>
      </c>
      <c r="J45" s="66" t="str">
        <f>IFERROR(IF($C45="TOTAL",SUM($J$8:J44),IF(OR(C45=$AP$16,C45=$AP$17,C45=$AP$18,C45=$AP$19,C45=$AP$20,C45=$AP$21,C45=$AP$22,C45=$AP$23,C45=$AP$24),0,IF(BD46="","",BD46))),"")</f>
        <v/>
      </c>
      <c r="K45" s="66" t="str">
        <f t="shared" si="12"/>
        <v/>
      </c>
      <c r="L45" s="66" t="str">
        <f>IFERROR(IF(C45="","",IF(D45="","",IF(H45="","",IF($C45="TOTAL",SUM($L$8:L44),SUM(D45-H45))))),"")</f>
        <v/>
      </c>
      <c r="M45" s="66" t="str">
        <f>IFERROR(IF(C45="","",IF(E45="","",IF(I45="","",IF($C45="TOTAL",SUM($M$8:M44),SUM(E45-I45))))),"")</f>
        <v/>
      </c>
      <c r="N45" s="66" t="str">
        <f>IFERROR(IF(C45="","",IF(F45="","",IF(J45="","",IF($C45="TOTAL",SUM($N$8:N44),SUM(F45-J45))))),"")</f>
        <v/>
      </c>
      <c r="O45" s="66" t="str">
        <f t="shared" si="13"/>
        <v/>
      </c>
      <c r="P45" s="66" t="str">
        <f>IFERROR(IF(C45="","",IF($C45="TOTAL",SUM($P$8:P44),IF(AND(C45&gt;$AO$1,$AF$3=$AO$2),BR46,IF($AR$18=$AR$20,SUM(BE46+BM46),ROUND((D45+E45)*10%,0))))),"")</f>
        <v/>
      </c>
      <c r="Q45" s="66" t="str">
        <f>IFERROR(IF(C45="","",IF(H45="","",IF(I45="","",IF($C45="TOTAL",SUM($Q$8:Q44),IF(AND(C45&gt;$AO$1,$AF$3=$AO$2),BR46,IF($AR$18=$AR$20,$AR$21,ROUND((H45+I45)*10%,0))))))),"")</f>
        <v/>
      </c>
      <c r="R45" s="66" t="str">
        <f t="shared" si="14"/>
        <v/>
      </c>
      <c r="S45" s="67" t="str">
        <f>IFERROR(IF(C45="","",IF($AR$16=$AR$17,0,IF($C45="TOTAL",SUM($S$8:S44),IF($AR$19=$AR$31,0,IF(AND($AR$32=$AR$20,C45=$AR$33),$AR$34,S44))))),"")</f>
        <v/>
      </c>
      <c r="T45" s="67" t="str">
        <f>IFERROR(IF(C45="","",IF($AR$16=$AR$17,0,IF($C45="TOTAL",SUM($T$8:T44),IF($AR$19=$AR$20,$AR$24,0)))),"")</f>
        <v/>
      </c>
      <c r="U45" s="66" t="str">
        <f t="shared" si="15"/>
        <v/>
      </c>
      <c r="V45" s="66" t="str">
        <f>IF(C45="","",IF($C45="TOTAL",SUM($V$8:V44),IF(AND($AR$2=$AR$20,C45=$AR$1),ROUND(D45/31*$AS$2,0),IF(C45=$AP$6,ROUND((G45)*1/30,0),IF(C45=$AQ$6,ROUND((G45)*1/31,0),"")))))</f>
        <v/>
      </c>
      <c r="W45" s="66" t="str">
        <f>IF(C45="","",IF($C45="TOTAL",SUM($W$8:W44),IF(AND($AR$2=$AR$20,C45=$AR$1),ROUND(H45/31*$AS$2,0),IF(C45=$AP$6,ROUND((K45)*1/30,0),IF(C45=$AQ$6,ROUND((K45)*1/31,0),"")))))</f>
        <v/>
      </c>
      <c r="X45" s="66" t="str">
        <f t="shared" si="16"/>
        <v/>
      </c>
      <c r="Y45" s="66" t="str">
        <f>IFERROR(IF(C45="","",IF($AR$16=$AR$17,0,IF($AF$3=$AO$4,"",IF($C45="TOTAL",SUM($Y$8:Y44),BU45)))),"")</f>
        <v/>
      </c>
      <c r="Z45" s="66" t="str">
        <f>IFERROR(IF(C45="","",IF($AR$16=$AR$17,0,IF($AF$3=$AO$4,"",IF($C45="TOTAL",SUM($Z$8:Z44),BT45)))),"")</f>
        <v/>
      </c>
      <c r="AA45" s="66" t="str">
        <f t="shared" si="7"/>
        <v/>
      </c>
      <c r="AB45" s="66" t="str">
        <f>IFERROR(IF(C45="","",IF($C45="TOTAL",SUM($AB$8:AB44),BK46)),"")</f>
        <v/>
      </c>
      <c r="AC45" s="66" t="str">
        <f>IFERROR(IF(C45="","",IF($C45="TOTAL",SUM($AC$8:AC44),ROUND(O45*$AR$7%,0))),"")</f>
        <v/>
      </c>
      <c r="AD45" s="66" t="str">
        <f t="shared" si="8"/>
        <v/>
      </c>
      <c r="AE45" s="68" t="str">
        <f>IFERROR(IF(C45="","",IF($C45="TOTAL",SUM($AE$8:AE44),SUM(O45-AD45))),"")</f>
        <v/>
      </c>
      <c r="AF45" s="15"/>
      <c r="AG45" s="15"/>
      <c r="AK45" s="154"/>
      <c r="AL45" s="154"/>
      <c r="AM45" s="154"/>
      <c r="AN45" s="196">
        <f t="shared" si="17"/>
        <v>50</v>
      </c>
      <c r="AO45" s="196">
        <f t="shared" si="18"/>
        <v>50</v>
      </c>
      <c r="AP45" s="197"/>
      <c r="AQ45" s="198">
        <v>43831</v>
      </c>
      <c r="AR45" s="197"/>
      <c r="AS45" s="198">
        <f t="shared" si="46"/>
        <v>46419</v>
      </c>
      <c r="AT45" s="198" t="str">
        <f t="shared" si="31"/>
        <v/>
      </c>
      <c r="AU45" s="198" t="str">
        <f t="shared" si="20"/>
        <v/>
      </c>
      <c r="AV45" s="198" t="str">
        <f t="shared" si="21"/>
        <v/>
      </c>
      <c r="AW45" s="198" t="str">
        <f t="shared" si="40"/>
        <v/>
      </c>
      <c r="AX45" s="197" t="str">
        <f t="shared" si="34"/>
        <v/>
      </c>
      <c r="AY45" s="197" t="str">
        <f t="shared" si="45"/>
        <v/>
      </c>
      <c r="AZ45" s="197" t="str">
        <f t="shared" si="35"/>
        <v/>
      </c>
      <c r="BA45" s="197"/>
      <c r="BB45" s="197" t="str">
        <f t="shared" si="36"/>
        <v/>
      </c>
      <c r="BC45" s="197" t="str">
        <f t="shared" si="23"/>
        <v/>
      </c>
      <c r="BD45" s="197" t="str">
        <f t="shared" si="37"/>
        <v/>
      </c>
      <c r="BE45" s="197" t="str">
        <f t="shared" si="32"/>
        <v/>
      </c>
      <c r="BF45" s="197"/>
      <c r="BG45" s="197"/>
      <c r="BH45" s="197" t="str">
        <f t="shared" si="41"/>
        <v/>
      </c>
      <c r="BI45" s="197" t="str">
        <f t="shared" si="42"/>
        <v/>
      </c>
      <c r="BJ45" s="197" t="str">
        <f t="shared" si="24"/>
        <v/>
      </c>
      <c r="BK45" s="197" t="str">
        <f t="shared" si="25"/>
        <v/>
      </c>
      <c r="BL45" s="197">
        <f t="shared" si="43"/>
        <v>0</v>
      </c>
      <c r="BM45" s="197">
        <f t="shared" si="44"/>
        <v>0</v>
      </c>
      <c r="BN45" s="197"/>
      <c r="BO45" s="197"/>
      <c r="BP45" s="197"/>
      <c r="BQ45" s="197"/>
      <c r="BR45" s="197" t="str">
        <f t="shared" si="27"/>
        <v/>
      </c>
      <c r="BS45" s="197"/>
      <c r="BT45" s="194" t="str">
        <f t="shared" si="10"/>
        <v/>
      </c>
      <c r="BU45" s="194" t="str">
        <f>IF(AW46="","",IF(AW46="TOTAL","",IF($AR$16=$AR$17,0,IF(AND(AW46&gt;$BT$1,$AF$3=$AO$2,'Master Sheet'!$D$31&gt;0),'Master Sheet'!$D$31,IF(AND(AW46=$BT$1,$AF$3=$AO$2),IF($AR$9&lt;18001,135,IF($AR$9&lt;33501,220,IF($AR$9&lt;54001,330,440))),IF(AND(AW46&gt;$BT$1,$AF$3=$AO$2),IF($AR$9&lt;18001,265,IF($AR$9&lt;33501,440,IF($AR$9&lt;54001,658,875))),""))))))</f>
        <v/>
      </c>
      <c r="BV45" s="197"/>
      <c r="BW45" s="197"/>
      <c r="BX45" s="197"/>
      <c r="BY45" s="197"/>
      <c r="BZ45" s="176"/>
      <c r="CA45" s="177"/>
      <c r="CB45" s="154"/>
    </row>
    <row r="46" spans="1:80" s="28" customFormat="1" ht="21" customHeight="1">
      <c r="A46" s="115" t="str">
        <f t="shared" si="28"/>
        <v/>
      </c>
      <c r="B46" s="64" t="str">
        <f t="shared" si="0"/>
        <v/>
      </c>
      <c r="C46" s="65" t="str">
        <f t="shared" si="29"/>
        <v/>
      </c>
      <c r="D46" s="66" t="str">
        <f>IFERROR(IF($C45="TOTAL","अक्षरें राशि :-",IF($C46="TOTAL",SUM($D$8:D45),IF(AX47="","",AX47))),"")</f>
        <v/>
      </c>
      <c r="E46" s="66" t="str">
        <f>IFERROR(IF($C46="TOTAL",SUM($E$8:E45),IF(AY47="","",AY47)),"")</f>
        <v/>
      </c>
      <c r="F46" s="66" t="str">
        <f>IFERROR(IF($C46="TOTAL",SUM($F$8:F45),IF(OR(C46=$AP$16,C46=$AP$17,C46=$AP$18,C46=$AP$19,C46=$AP$20,C46=$AP$21,C46=$AP$22,C46=$AP$23,C46=$AP$24),0,IF(AZ47="","",AZ47))),"")</f>
        <v/>
      </c>
      <c r="G46" s="66" t="str">
        <f t="shared" si="30"/>
        <v/>
      </c>
      <c r="H46" s="66" t="str">
        <f>IFERROR(IF($C46="TOTAL",SUM($H$8:H45),IF(BB47="","",BB47)),"")</f>
        <v/>
      </c>
      <c r="I46" s="66" t="str">
        <f>IFERROR(IF($C46="TOTAL",SUM($I$8:I45),IF(BC47="","",BC47)),"")</f>
        <v/>
      </c>
      <c r="J46" s="66" t="str">
        <f>IFERROR(IF($C46="TOTAL",SUM($J$8:J45),IF(OR(C46=$AP$16,C46=$AP$17,C46=$AP$18,C46=$AP$19,C46=$AP$20,C46=$AP$21,C46=$AP$22,C46=$AP$23,C46=$AP$24),0,IF(BD47="","",BD47))),"")</f>
        <v/>
      </c>
      <c r="K46" s="66" t="str">
        <f t="shared" si="12"/>
        <v/>
      </c>
      <c r="L46" s="66" t="str">
        <f>IFERROR(IF(C46="","",IF(D46="","",IF(H46="","",IF($C46="TOTAL",SUM($L$8:L45),SUM(D46-H46))))),"")</f>
        <v/>
      </c>
      <c r="M46" s="66" t="str">
        <f>IFERROR(IF(C46="","",IF(E46="","",IF(I46="","",IF($C46="TOTAL",SUM($M$8:M45),SUM(E46-I46))))),"")</f>
        <v/>
      </c>
      <c r="N46" s="66" t="str">
        <f>IFERROR(IF(C46="","",IF(F46="","",IF(J46="","",IF($C46="TOTAL",SUM($N$8:N45),SUM(F46-J46))))),"")</f>
        <v/>
      </c>
      <c r="O46" s="66" t="str">
        <f t="shared" si="13"/>
        <v/>
      </c>
      <c r="P46" s="66" t="str">
        <f>IFERROR(IF(C46="","",IF($C46="TOTAL",SUM($P$8:P45),IF(AND(C46&gt;$AO$1,$AF$3=$AO$2),BR47,IF($AR$18=$AR$20,SUM(BE47+BM47),ROUND((D46+E46)*10%,0))))),"")</f>
        <v/>
      </c>
      <c r="Q46" s="66" t="str">
        <f>IFERROR(IF(C46="","",IF(H46="","",IF(I46="","",IF($C46="TOTAL",SUM($Q$8:Q45),IF(AND(C46&gt;$AO$1,$AF$3=$AO$2),BR47,IF($AR$18=$AR$20,$AR$21,ROUND((H46+I46)*10%,0))))))),"")</f>
        <v/>
      </c>
      <c r="R46" s="66" t="str">
        <f t="shared" si="14"/>
        <v/>
      </c>
      <c r="S46" s="67" t="str">
        <f>IFERROR(IF(C46="","",IF($AR$16=$AR$17,0,IF($C46="TOTAL",SUM($S$8:S45),IF($AR$19=$AR$31,0,IF(AND($AR$32=$AR$20,C46=$AR$33),$AR$34,S45))))),"")</f>
        <v/>
      </c>
      <c r="T46" s="67" t="str">
        <f>IFERROR(IF(C46="","",IF($AR$16=$AR$17,0,IF($C46="TOTAL",SUM($T$8:T45),IF($AR$19=$AR$20,$AR$24,0)))),"")</f>
        <v/>
      </c>
      <c r="U46" s="66" t="str">
        <f t="shared" si="15"/>
        <v/>
      </c>
      <c r="V46" s="66" t="str">
        <f>IF(C46="","",IF($C46="TOTAL",SUM($V$8:V45),IF(AND($AR$2=$AR$20,C46=$AR$1),ROUND(D46/31*$AS$2,0),IF(C46=$AP$6,ROUND((G46)*1/30,0),IF(C46=$AQ$6,ROUND((G46)*1/31,0),"")))))</f>
        <v/>
      </c>
      <c r="W46" s="66" t="str">
        <f>IF(C46="","",IF($C46="TOTAL",SUM($W$8:W45),IF(AND($AR$2=$AR$20,C46=$AR$1),ROUND(H46/31*$AS$2,0),IF(C46=$AP$6,ROUND((K46)*1/30,0),IF(C46=$AQ$6,ROUND((K46)*1/31,0),"")))))</f>
        <v/>
      </c>
      <c r="X46" s="66" t="str">
        <f t="shared" si="16"/>
        <v/>
      </c>
      <c r="Y46" s="66" t="str">
        <f>IFERROR(IF(C46="","",IF($AR$16=$AR$17,0,IF($AF$3=$AO$4,"",IF($C46="TOTAL",SUM($Y$8:Y45),BU46)))),"")</f>
        <v/>
      </c>
      <c r="Z46" s="66" t="str">
        <f>IFERROR(IF(C46="","",IF($AR$16=$AR$17,0,IF($AF$3=$AO$4,"",IF($C46="TOTAL",SUM($Z$8:Z45),BT46)))),"")</f>
        <v/>
      </c>
      <c r="AA46" s="66" t="str">
        <f t="shared" si="7"/>
        <v/>
      </c>
      <c r="AB46" s="66" t="str">
        <f>IFERROR(IF(C46="","",IF($C46="TOTAL",SUM($AB$8:AB45),BK47)),"")</f>
        <v/>
      </c>
      <c r="AC46" s="66" t="str">
        <f>IFERROR(IF(C46="","",IF($C46="TOTAL",SUM($AC$8:AC45),ROUND(O46*$AR$7%,0))),"")</f>
        <v/>
      </c>
      <c r="AD46" s="66" t="str">
        <f t="shared" si="8"/>
        <v/>
      </c>
      <c r="AE46" s="68" t="str">
        <f>IFERROR(IF(C46="","",IF($C46="TOTAL",SUM($AE$8:AE45),SUM(O46-AD46))),"")</f>
        <v/>
      </c>
      <c r="AF46" s="15"/>
      <c r="AG46" s="15"/>
      <c r="AK46" s="154"/>
      <c r="AL46" s="154"/>
      <c r="AM46" s="154"/>
      <c r="AN46" s="196">
        <f t="shared" si="17"/>
        <v>50</v>
      </c>
      <c r="AO46" s="196">
        <f t="shared" si="18"/>
        <v>50</v>
      </c>
      <c r="AP46" s="197"/>
      <c r="AQ46" s="198">
        <v>43862</v>
      </c>
      <c r="AR46" s="197"/>
      <c r="AS46" s="198">
        <f t="shared" si="46"/>
        <v>46447</v>
      </c>
      <c r="AT46" s="198" t="str">
        <f t="shared" si="31"/>
        <v/>
      </c>
      <c r="AU46" s="198" t="str">
        <f t="shared" si="20"/>
        <v/>
      </c>
      <c r="AV46" s="198" t="str">
        <f t="shared" si="21"/>
        <v/>
      </c>
      <c r="AW46" s="198" t="str">
        <f t="shared" si="40"/>
        <v/>
      </c>
      <c r="AX46" s="197" t="str">
        <f t="shared" si="34"/>
        <v/>
      </c>
      <c r="AY46" s="197" t="str">
        <f t="shared" si="45"/>
        <v/>
      </c>
      <c r="AZ46" s="197" t="str">
        <f t="shared" si="35"/>
        <v/>
      </c>
      <c r="BA46" s="197"/>
      <c r="BB46" s="197" t="str">
        <f t="shared" si="36"/>
        <v/>
      </c>
      <c r="BC46" s="197" t="str">
        <f t="shared" si="23"/>
        <v/>
      </c>
      <c r="BD46" s="197" t="str">
        <f t="shared" si="37"/>
        <v/>
      </c>
      <c r="BE46" s="197" t="str">
        <f t="shared" si="32"/>
        <v/>
      </c>
      <c r="BF46" s="197"/>
      <c r="BG46" s="197"/>
      <c r="BH46" s="197" t="str">
        <f t="shared" si="41"/>
        <v/>
      </c>
      <c r="BI46" s="197" t="str">
        <f t="shared" si="42"/>
        <v/>
      </c>
      <c r="BJ46" s="197" t="str">
        <f t="shared" si="24"/>
        <v/>
      </c>
      <c r="BK46" s="197" t="str">
        <f t="shared" si="25"/>
        <v/>
      </c>
      <c r="BL46" s="197">
        <f t="shared" si="43"/>
        <v>0</v>
      </c>
      <c r="BM46" s="197">
        <f t="shared" si="44"/>
        <v>0</v>
      </c>
      <c r="BN46" s="197"/>
      <c r="BO46" s="197"/>
      <c r="BP46" s="197"/>
      <c r="BQ46" s="197"/>
      <c r="BR46" s="197" t="str">
        <f t="shared" si="27"/>
        <v/>
      </c>
      <c r="BS46" s="197"/>
      <c r="BT46" s="194" t="str">
        <f t="shared" si="10"/>
        <v/>
      </c>
      <c r="BU46" s="194" t="str">
        <f>IF(AW47="","",IF(AW47="TOTAL","",IF($AR$16=$AR$17,0,IF(AND(AW47&gt;$BT$1,$AF$3=$AO$2,'Master Sheet'!$D$31&gt;0),'Master Sheet'!$D$31,IF(AND(AW47=$BT$1,$AF$3=$AO$2),IF($AR$9&lt;18001,135,IF($AR$9&lt;33501,220,IF($AR$9&lt;54001,330,440))),IF(AND(AW47&gt;$BT$1,$AF$3=$AO$2),IF($AR$9&lt;18001,265,IF($AR$9&lt;33501,440,IF($AR$9&lt;54001,658,875))),""))))))</f>
        <v/>
      </c>
      <c r="BV46" s="197"/>
      <c r="BW46" s="197"/>
      <c r="BX46" s="197"/>
      <c r="BY46" s="197"/>
      <c r="BZ46" s="176"/>
      <c r="CA46" s="177"/>
      <c r="CB46" s="154"/>
    </row>
    <row r="47" spans="1:80" s="28" customFormat="1" ht="21" customHeight="1">
      <c r="A47" s="115" t="str">
        <f t="shared" si="28"/>
        <v/>
      </c>
      <c r="B47" s="64" t="str">
        <f t="shared" si="0"/>
        <v/>
      </c>
      <c r="C47" s="65" t="str">
        <f t="shared" si="29"/>
        <v/>
      </c>
      <c r="D47" s="66" t="str">
        <f>IFERROR(IF($C46="TOTAL","अक्षरें राशि :-",IF($C47="TOTAL",SUM($D$8:D46),IF(AX48="","",AX48))),"")</f>
        <v/>
      </c>
      <c r="E47" s="66" t="str">
        <f>IFERROR(IF($C47="TOTAL",SUM($E$8:E46),IF(AY48="","",AY48)),"")</f>
        <v/>
      </c>
      <c r="F47" s="66" t="str">
        <f>IFERROR(IF($C47="TOTAL",SUM($F$8:F46),IF(OR(C47=$AP$16,C47=$AP$17,C47=$AP$18,C47=$AP$19,C47=$AP$20,C47=$AP$21,C47=$AP$22,C47=$AP$23,C47=$AP$24),0,IF(AZ48="","",AZ48))),"")</f>
        <v/>
      </c>
      <c r="G47" s="66" t="str">
        <f t="shared" si="30"/>
        <v/>
      </c>
      <c r="H47" s="66" t="str">
        <f>IFERROR(IF($C47="TOTAL",SUM($H$8:H46),IF(BB48="","",BB48)),"")</f>
        <v/>
      </c>
      <c r="I47" s="66" t="str">
        <f>IFERROR(IF($C47="TOTAL",SUM($I$8:I46),IF(BC48="","",BC48)),"")</f>
        <v/>
      </c>
      <c r="J47" s="66" t="str">
        <f>IFERROR(IF($C47="TOTAL",SUM($J$8:J46),IF(OR(C47=$AP$16,C47=$AP$17,C47=$AP$18,C47=$AP$19,C47=$AP$20,C47=$AP$21,C47=$AP$22,C47=$AP$23,C47=$AP$24),0,IF(BD48="","",BD48))),"")</f>
        <v/>
      </c>
      <c r="K47" s="66" t="str">
        <f t="shared" si="12"/>
        <v/>
      </c>
      <c r="L47" s="66" t="str">
        <f>IFERROR(IF(C47="","",IF(D47="","",IF(H47="","",IF($C47="TOTAL",SUM($L$8:L46),SUM(D47-H47))))),"")</f>
        <v/>
      </c>
      <c r="M47" s="66" t="str">
        <f>IFERROR(IF(C47="","",IF(E47="","",IF(I47="","",IF($C47="TOTAL",SUM($M$8:M46),SUM(E47-I47))))),"")</f>
        <v/>
      </c>
      <c r="N47" s="66" t="str">
        <f>IFERROR(IF(C47="","",IF(F47="","",IF(J47="","",IF($C47="TOTAL",SUM($N$8:N46),SUM(F47-J47))))),"")</f>
        <v/>
      </c>
      <c r="O47" s="66" t="str">
        <f t="shared" si="13"/>
        <v/>
      </c>
      <c r="P47" s="66" t="str">
        <f>IFERROR(IF(C47="","",IF($C47="TOTAL",SUM($P$8:P46),IF(AND(C47&gt;$AO$1,$AF$3=$AO$2),BR48,IF($AR$18=$AR$20,SUM(BE48+BM48),ROUND((D47+E47)*10%,0))))),"")</f>
        <v/>
      </c>
      <c r="Q47" s="66" t="str">
        <f>IFERROR(IF(C47="","",IF(H47="","",IF(I47="","",IF($C47="TOTAL",SUM($Q$8:Q46),IF(AND(C47&gt;$AO$1,$AF$3=$AO$2),BR48,IF($AR$18=$AR$20,$AR$21,ROUND((H47+I47)*10%,0))))))),"")</f>
        <v/>
      </c>
      <c r="R47" s="66" t="str">
        <f t="shared" si="14"/>
        <v/>
      </c>
      <c r="S47" s="67" t="str">
        <f>IFERROR(IF(C47="","",IF($AR$16=$AR$17,0,IF($C47="TOTAL",SUM($S$8:S46),IF($AR$19=$AR$31,0,IF(AND($AR$32=$AR$20,C47=$AR$33),$AR$34,S46))))),"")</f>
        <v/>
      </c>
      <c r="T47" s="67" t="str">
        <f>IFERROR(IF(C47="","",IF($AR$16=$AR$17,0,IF($C47="TOTAL",SUM($T$8:T46),IF($AR$19=$AR$20,$AR$24,0)))),"")</f>
        <v/>
      </c>
      <c r="U47" s="66" t="str">
        <f t="shared" si="15"/>
        <v/>
      </c>
      <c r="V47" s="66" t="str">
        <f>IF(C47="","",IF($C47="TOTAL",SUM($V$8:V46),IF(AND($AR$2=$AR$20,C47=$AR$1),ROUND(D47/31*$AS$2,0),IF(C47=$AP$6,ROUND((G47)*1/30,0),IF(C47=$AQ$6,ROUND((G47)*1/31,0),"")))))</f>
        <v/>
      </c>
      <c r="W47" s="66" t="str">
        <f>IF(C47="","",IF($C47="TOTAL",SUM($W$8:W46),IF(AND($AR$2=$AR$20,C47=$AR$1),ROUND(H47/31*$AS$2,0),IF(C47=$AP$6,ROUND((K47)*1/30,0),IF(C47=$AQ$6,ROUND((K47)*1/31,0),"")))))</f>
        <v/>
      </c>
      <c r="X47" s="66" t="str">
        <f t="shared" si="16"/>
        <v/>
      </c>
      <c r="Y47" s="66" t="str">
        <f>IFERROR(IF(C47="","",IF($AR$16=$AR$17,0,IF($AF$3=$AO$4,"",IF($C47="TOTAL",SUM($Y$8:Y46),BU47)))),"")</f>
        <v/>
      </c>
      <c r="Z47" s="66" t="str">
        <f>IFERROR(IF(C47="","",IF($AR$16=$AR$17,0,IF($AF$3=$AO$4,"",IF($C47="TOTAL",SUM($Z$8:Z46),BT47)))),"")</f>
        <v/>
      </c>
      <c r="AA47" s="66" t="str">
        <f t="shared" si="7"/>
        <v/>
      </c>
      <c r="AB47" s="66" t="str">
        <f>IFERROR(IF(C47="","",IF($C47="TOTAL",SUM($AB$8:AB46),BK48)),"")</f>
        <v/>
      </c>
      <c r="AC47" s="66" t="str">
        <f>IFERROR(IF(C47="","",IF($C47="TOTAL",SUM($AC$8:AC46),ROUND(O47*$AR$7%,0))),"")</f>
        <v/>
      </c>
      <c r="AD47" s="66" t="str">
        <f t="shared" si="8"/>
        <v/>
      </c>
      <c r="AE47" s="68" t="str">
        <f>IFERROR(IF(C47="","",IF($C47="TOTAL",SUM($AE$8:AE46),SUM(O47-AD47))),"")</f>
        <v/>
      </c>
      <c r="AF47" s="15"/>
      <c r="AG47" s="15"/>
      <c r="AK47" s="154"/>
      <c r="AL47" s="154"/>
      <c r="AM47" s="154"/>
      <c r="AN47" s="196">
        <f t="shared" si="17"/>
        <v>50</v>
      </c>
      <c r="AO47" s="196">
        <f t="shared" si="18"/>
        <v>50</v>
      </c>
      <c r="AP47" s="197"/>
      <c r="AQ47" s="198">
        <v>43891</v>
      </c>
      <c r="AR47" s="197"/>
      <c r="AS47" s="198">
        <f t="shared" si="46"/>
        <v>46478</v>
      </c>
      <c r="AT47" s="198" t="str">
        <f t="shared" si="31"/>
        <v/>
      </c>
      <c r="AU47" s="198" t="str">
        <f t="shared" si="20"/>
        <v/>
      </c>
      <c r="AV47" s="198" t="str">
        <f t="shared" si="21"/>
        <v/>
      </c>
      <c r="AW47" s="198" t="str">
        <f t="shared" si="40"/>
        <v/>
      </c>
      <c r="AX47" s="197" t="str">
        <f t="shared" si="34"/>
        <v/>
      </c>
      <c r="AY47" s="197" t="str">
        <f t="shared" si="45"/>
        <v/>
      </c>
      <c r="AZ47" s="197" t="str">
        <f t="shared" si="35"/>
        <v/>
      </c>
      <c r="BA47" s="197"/>
      <c r="BB47" s="197" t="str">
        <f t="shared" si="36"/>
        <v/>
      </c>
      <c r="BC47" s="197" t="str">
        <f t="shared" si="23"/>
        <v/>
      </c>
      <c r="BD47" s="197" t="str">
        <f t="shared" si="37"/>
        <v/>
      </c>
      <c r="BE47" s="197" t="str">
        <f t="shared" si="32"/>
        <v/>
      </c>
      <c r="BF47" s="197"/>
      <c r="BG47" s="197"/>
      <c r="BH47" s="197" t="str">
        <f t="shared" si="41"/>
        <v/>
      </c>
      <c r="BI47" s="197" t="str">
        <f t="shared" si="42"/>
        <v/>
      </c>
      <c r="BJ47" s="197" t="str">
        <f t="shared" si="24"/>
        <v/>
      </c>
      <c r="BK47" s="197" t="str">
        <f t="shared" si="25"/>
        <v/>
      </c>
      <c r="BL47" s="197">
        <f t="shared" si="43"/>
        <v>0</v>
      </c>
      <c r="BM47" s="197">
        <f t="shared" si="44"/>
        <v>0</v>
      </c>
      <c r="BN47" s="197"/>
      <c r="BO47" s="197"/>
      <c r="BP47" s="197"/>
      <c r="BQ47" s="197"/>
      <c r="BR47" s="197" t="str">
        <f t="shared" si="27"/>
        <v/>
      </c>
      <c r="BS47" s="197"/>
      <c r="BT47" s="194" t="str">
        <f t="shared" si="10"/>
        <v/>
      </c>
      <c r="BU47" s="194" t="str">
        <f>IF(AW48="","",IF(AW48="TOTAL","",IF($AR$16=$AR$17,0,IF(AND(AW48&gt;$BT$1,$AF$3=$AO$2,'Master Sheet'!$D$31&gt;0),'Master Sheet'!$D$31,IF(AND(AW48=$BT$1,$AF$3=$AO$2),IF($AR$9&lt;18001,135,IF($AR$9&lt;33501,220,IF($AR$9&lt;54001,330,440))),IF(AND(AW48&gt;$BT$1,$AF$3=$AO$2),IF($AR$9&lt;18001,265,IF($AR$9&lt;33501,440,IF($AR$9&lt;54001,658,875))),""))))))</f>
        <v/>
      </c>
      <c r="BV47" s="197"/>
      <c r="BW47" s="197"/>
      <c r="BX47" s="197"/>
      <c r="BY47" s="197"/>
      <c r="BZ47" s="176"/>
      <c r="CA47" s="177"/>
      <c r="CB47" s="154"/>
    </row>
    <row r="48" spans="1:80" s="28" customFormat="1" ht="21" customHeight="1">
      <c r="A48" s="115" t="str">
        <f t="shared" si="28"/>
        <v/>
      </c>
      <c r="B48" s="64" t="str">
        <f t="shared" si="0"/>
        <v/>
      </c>
      <c r="C48" s="65" t="str">
        <f t="shared" si="29"/>
        <v/>
      </c>
      <c r="D48" s="66" t="str">
        <f>IFERROR(IF($C47="TOTAL","अक्षरें राशि :-",IF($C48="TOTAL",SUM($D$8:D47),IF(AX49="","",AX49))),"")</f>
        <v/>
      </c>
      <c r="E48" s="66" t="str">
        <f>IFERROR(IF($C48="TOTAL",SUM($E$8:E47),IF(AY49="","",AY49)),"")</f>
        <v/>
      </c>
      <c r="F48" s="66" t="str">
        <f>IFERROR(IF($C48="TOTAL",SUM($F$8:F47),IF(OR(C48=$AP$16,C48=$AP$17,C48=$AP$18,C48=$AP$19,C48=$AP$20,C48=$AP$21,C48=$AP$22,C48=$AP$23,C48=$AP$24),0,IF(AZ49="","",AZ49))),"")</f>
        <v/>
      </c>
      <c r="G48" s="66" t="str">
        <f t="shared" si="30"/>
        <v/>
      </c>
      <c r="H48" s="66" t="str">
        <f>IFERROR(IF($C48="TOTAL",SUM($H$8:H47),IF(BB49="","",BB49)),"")</f>
        <v/>
      </c>
      <c r="I48" s="66" t="str">
        <f>IFERROR(IF($C48="TOTAL",SUM($I$8:I47),IF(BC49="","",BC49)),"")</f>
        <v/>
      </c>
      <c r="J48" s="66" t="str">
        <f>IFERROR(IF($C48="TOTAL",SUM($J$8:J47),IF(OR(C48=$AP$16,C48=$AP$17,C48=$AP$18,C48=$AP$19,C48=$AP$20,C48=$AP$21,C48=$AP$22,C48=$AP$23,C48=$AP$24),0,IF(BD49="","",BD49))),"")</f>
        <v/>
      </c>
      <c r="K48" s="66" t="str">
        <f t="shared" si="12"/>
        <v/>
      </c>
      <c r="L48" s="66" t="str">
        <f>IFERROR(IF(C48="","",IF(D48="","",IF(H48="","",IF($C48="TOTAL",SUM($L$8:L47),SUM(D48-H48))))),"")</f>
        <v/>
      </c>
      <c r="M48" s="66" t="str">
        <f>IFERROR(IF(C48="","",IF(E48="","",IF(I48="","",IF($C48="TOTAL",SUM($M$8:M47),SUM(E48-I48))))),"")</f>
        <v/>
      </c>
      <c r="N48" s="66" t="str">
        <f>IFERROR(IF(C48="","",IF(F48="","",IF(J48="","",IF($C48="TOTAL",SUM($N$8:N47),SUM(F48-J48))))),"")</f>
        <v/>
      </c>
      <c r="O48" s="66" t="str">
        <f t="shared" si="13"/>
        <v/>
      </c>
      <c r="P48" s="66" t="str">
        <f>IFERROR(IF(C48="","",IF($C48="TOTAL",SUM($P$8:P47),IF(AND(C48&gt;$AO$1,$AF$3=$AO$2),BR49,IF($AR$18=$AR$20,SUM(BE49+BM49),ROUND((D48+E48)*10%,0))))),"")</f>
        <v/>
      </c>
      <c r="Q48" s="66" t="str">
        <f>IFERROR(IF(C48="","",IF(H48="","",IF(I48="","",IF($C48="TOTAL",SUM($Q$8:Q47),IF(AND(C48&gt;$AO$1,$AF$3=$AO$2),BR49,IF($AR$18=$AR$20,$AR$21,ROUND((H48+I48)*10%,0))))))),"")</f>
        <v/>
      </c>
      <c r="R48" s="66" t="str">
        <f t="shared" si="14"/>
        <v/>
      </c>
      <c r="S48" s="67" t="str">
        <f>IFERROR(IF(C48="","",IF($AR$16=$AR$17,0,IF($C48="TOTAL",SUM($S$8:S47),IF($AR$19=$AR$31,0,IF(AND($AR$32=$AR$20,C48=$AR$33),$AR$34,S47))))),"")</f>
        <v/>
      </c>
      <c r="T48" s="67" t="str">
        <f>IFERROR(IF(C48="","",IF($AR$16=$AR$17,0,IF($C48="TOTAL",SUM($T$8:T47),IF($AR$19=$AR$20,$AR$24,0)))),"")</f>
        <v/>
      </c>
      <c r="U48" s="66" t="str">
        <f t="shared" si="15"/>
        <v/>
      </c>
      <c r="V48" s="66" t="str">
        <f>IF(C48="","",IF($C48="TOTAL",SUM($V$8:V47),IF(AND($AR$2=$AR$20,C48=$AR$1),ROUND(D48/31*$AS$2,0),IF(C48=$AP$6,ROUND((G48)*1/30,0),IF(C48=$AQ$6,ROUND((G48)*1/31,0),"")))))</f>
        <v/>
      </c>
      <c r="W48" s="66" t="str">
        <f>IF(C48="","",IF($C48="TOTAL",SUM($W$8:W47),IF(AND($AR$2=$AR$20,C48=$AR$1),ROUND(H48/31*$AS$2,0),IF(C48=$AP$6,ROUND((K48)*1/30,0),IF(C48=$AQ$6,ROUND((K48)*1/31,0),"")))))</f>
        <v/>
      </c>
      <c r="X48" s="66" t="str">
        <f t="shared" si="16"/>
        <v/>
      </c>
      <c r="Y48" s="66" t="str">
        <f>IFERROR(IF(C48="","",IF($AR$16=$AR$17,0,IF($AF$3=$AO$4,"",IF($C48="TOTAL",SUM($Y$8:Y47),BU48)))),"")</f>
        <v/>
      </c>
      <c r="Z48" s="66" t="str">
        <f>IFERROR(IF(C48="","",IF($AR$16=$AR$17,0,IF($AF$3=$AO$4,"",IF($C48="TOTAL",SUM($Z$8:Z47),BT48)))),"")</f>
        <v/>
      </c>
      <c r="AA48" s="66" t="str">
        <f t="shared" si="7"/>
        <v/>
      </c>
      <c r="AB48" s="66" t="str">
        <f>IFERROR(IF(C48="","",IF($C48="TOTAL",SUM($AB$8:AB47),BK49)),"")</f>
        <v/>
      </c>
      <c r="AC48" s="66" t="str">
        <f>IFERROR(IF(C48="","",IF($C48="TOTAL",SUM($AC$8:AC47),ROUND(O48*$AR$7%,0))),"")</f>
        <v/>
      </c>
      <c r="AD48" s="66" t="str">
        <f t="shared" si="8"/>
        <v/>
      </c>
      <c r="AE48" s="68" t="str">
        <f>IFERROR(IF(C48="","",IF($C48="TOTAL",SUM($AE$8:AE47),SUM(O48-AD48))),"")</f>
        <v/>
      </c>
      <c r="AF48" s="15"/>
      <c r="AG48" s="15"/>
      <c r="AK48" s="154"/>
      <c r="AL48" s="154"/>
      <c r="AM48" s="154"/>
      <c r="AN48" s="196">
        <f t="shared" si="17"/>
        <v>50</v>
      </c>
      <c r="AO48" s="196">
        <f t="shared" si="18"/>
        <v>50</v>
      </c>
      <c r="AP48" s="197"/>
      <c r="AQ48" s="198">
        <v>43922</v>
      </c>
      <c r="AR48" s="197"/>
      <c r="AS48" s="198">
        <f t="shared" si="46"/>
        <v>46508</v>
      </c>
      <c r="AT48" s="198" t="str">
        <f t="shared" si="31"/>
        <v/>
      </c>
      <c r="AU48" s="198" t="str">
        <f t="shared" si="20"/>
        <v/>
      </c>
      <c r="AV48" s="198" t="str">
        <f t="shared" si="21"/>
        <v/>
      </c>
      <c r="AW48" s="198" t="str">
        <f t="shared" si="40"/>
        <v/>
      </c>
      <c r="AX48" s="197" t="str">
        <f t="shared" si="34"/>
        <v/>
      </c>
      <c r="AY48" s="197" t="str">
        <f t="shared" si="45"/>
        <v/>
      </c>
      <c r="AZ48" s="197" t="str">
        <f t="shared" si="35"/>
        <v/>
      </c>
      <c r="BA48" s="197"/>
      <c r="BB48" s="197" t="str">
        <f t="shared" si="36"/>
        <v/>
      </c>
      <c r="BC48" s="197" t="str">
        <f t="shared" si="23"/>
        <v/>
      </c>
      <c r="BD48" s="197" t="str">
        <f t="shared" si="37"/>
        <v/>
      </c>
      <c r="BE48" s="197" t="str">
        <f t="shared" si="32"/>
        <v/>
      </c>
      <c r="BF48" s="197"/>
      <c r="BG48" s="197"/>
      <c r="BH48" s="197" t="str">
        <f t="shared" si="41"/>
        <v/>
      </c>
      <c r="BI48" s="197" t="str">
        <f t="shared" si="42"/>
        <v/>
      </c>
      <c r="BJ48" s="197" t="str">
        <f t="shared" si="24"/>
        <v/>
      </c>
      <c r="BK48" s="197" t="str">
        <f t="shared" si="25"/>
        <v/>
      </c>
      <c r="BL48" s="197">
        <f t="shared" si="43"/>
        <v>0</v>
      </c>
      <c r="BM48" s="197">
        <f t="shared" si="44"/>
        <v>0</v>
      </c>
      <c r="BN48" s="197"/>
      <c r="BO48" s="197"/>
      <c r="BP48" s="197"/>
      <c r="BQ48" s="197"/>
      <c r="BR48" s="197" t="str">
        <f t="shared" si="27"/>
        <v/>
      </c>
      <c r="BS48" s="197"/>
      <c r="BT48" s="194" t="str">
        <f t="shared" si="10"/>
        <v/>
      </c>
      <c r="BU48" s="194" t="str">
        <f>IF(AW49="","",IF(AW49="TOTAL","",IF($AR$16=$AR$17,0,IF(AND(AW49&gt;$BT$1,$AF$3=$AO$2,'Master Sheet'!$D$31&gt;0),'Master Sheet'!$D$31,IF(AND(AW49=$BT$1,$AF$3=$AO$2),IF($AR$9&lt;18001,135,IF($AR$9&lt;33501,220,IF($AR$9&lt;54001,330,440))),IF(AND(AW49&gt;$BT$1,$AF$3=$AO$2),IF($AR$9&lt;18001,265,IF($AR$9&lt;33501,440,IF($AR$9&lt;54001,658,875))),""))))))</f>
        <v/>
      </c>
      <c r="BV48" s="197"/>
      <c r="BW48" s="197"/>
      <c r="BX48" s="197"/>
      <c r="BY48" s="197"/>
      <c r="BZ48" s="176"/>
      <c r="CA48" s="177"/>
      <c r="CB48" s="154"/>
    </row>
    <row r="49" spans="1:80" s="28" customFormat="1" ht="21" customHeight="1">
      <c r="A49" s="115" t="str">
        <f t="shared" si="28"/>
        <v/>
      </c>
      <c r="B49" s="64" t="str">
        <f t="shared" si="0"/>
        <v/>
      </c>
      <c r="C49" s="65" t="str">
        <f t="shared" si="29"/>
        <v/>
      </c>
      <c r="D49" s="66" t="str">
        <f>IFERROR(IF($C48="TOTAL","अक्षरें राशि :-",IF($C49="TOTAL",SUM($D$8:D48),IF(AX50="","",AX50))),"")</f>
        <v/>
      </c>
      <c r="E49" s="66" t="str">
        <f>IFERROR(IF($C49="TOTAL",SUM($E$8:E48),IF(AY50="","",AY50)),"")</f>
        <v/>
      </c>
      <c r="F49" s="66" t="str">
        <f>IFERROR(IF($C49="TOTAL",SUM($F$8:F48),IF(OR(C49=$AP$16,C49=$AP$17,C49=$AP$18,C49=$AP$19,C49=$AP$20,C49=$AP$21,C49=$AP$22,C49=$AP$23,C49=$AP$24),0,IF(AZ50="","",AZ50))),"")</f>
        <v/>
      </c>
      <c r="G49" s="66" t="str">
        <f t="shared" si="30"/>
        <v/>
      </c>
      <c r="H49" s="66" t="str">
        <f>IFERROR(IF($C49="TOTAL",SUM($H$8:H48),IF(BB50="","",BB50)),"")</f>
        <v/>
      </c>
      <c r="I49" s="66" t="str">
        <f>IFERROR(IF($C49="TOTAL",SUM($I$8:I48),IF(BC50="","",BC50)),"")</f>
        <v/>
      </c>
      <c r="J49" s="66" t="str">
        <f>IFERROR(IF($C49="TOTAL",SUM($J$8:J48),IF(OR(C49=$AP$16,C49=$AP$17,C49=$AP$18,C49=$AP$19,C49=$AP$20,C49=$AP$21,C49=$AP$22,C49=$AP$23,C49=$AP$24),0,IF(BD50="","",BD50))),"")</f>
        <v/>
      </c>
      <c r="K49" s="66" t="str">
        <f t="shared" si="12"/>
        <v/>
      </c>
      <c r="L49" s="66" t="str">
        <f>IFERROR(IF(C49="","",IF(D49="","",IF(H49="","",IF($C49="TOTAL",SUM($L$8:L48),SUM(D49-H49))))),"")</f>
        <v/>
      </c>
      <c r="M49" s="66" t="str">
        <f>IFERROR(IF(C49="","",IF(E49="","",IF(I49="","",IF($C49="TOTAL",SUM($M$8:M48),SUM(E49-I49))))),"")</f>
        <v/>
      </c>
      <c r="N49" s="66" t="str">
        <f>IFERROR(IF(C49="","",IF(F49="","",IF(J49="","",IF($C49="TOTAL",SUM($N$8:N48),SUM(F49-J49))))),"")</f>
        <v/>
      </c>
      <c r="O49" s="66" t="str">
        <f t="shared" si="13"/>
        <v/>
      </c>
      <c r="P49" s="66" t="str">
        <f>IFERROR(IF(C49="","",IF($C49="TOTAL",SUM($P$8:P48),IF(AND(C49&gt;$AO$1,$AF$3=$AO$2),BR50,IF($AR$18=$AR$20,SUM(BE50+BM50),ROUND((D49+E49)*10%,0))))),"")</f>
        <v/>
      </c>
      <c r="Q49" s="66" t="str">
        <f>IFERROR(IF(C49="","",IF(H49="","",IF(I49="","",IF($C49="TOTAL",SUM($Q$8:Q48),IF(AND(C49&gt;$AO$1,$AF$3=$AO$2),BR50,IF($AR$18=$AR$20,$AR$21,ROUND((H49+I49)*10%,0))))))),"")</f>
        <v/>
      </c>
      <c r="R49" s="66" t="str">
        <f t="shared" si="14"/>
        <v/>
      </c>
      <c r="S49" s="67" t="str">
        <f>IFERROR(IF(C49="","",IF($AR$16=$AR$17,0,IF($C49="TOTAL",SUM($S$8:S48),IF($AR$19=$AR$31,0,IF(AND($AR$32=$AR$20,C49=$AR$33),$AR$34,S48))))),"")</f>
        <v/>
      </c>
      <c r="T49" s="67" t="str">
        <f>IFERROR(IF(C49="","",IF($AR$16=$AR$17,0,IF($C49="TOTAL",SUM($T$8:T48),IF($AR$19=$AR$20,$AR$24,0)))),"")</f>
        <v/>
      </c>
      <c r="U49" s="66" t="str">
        <f t="shared" si="15"/>
        <v/>
      </c>
      <c r="V49" s="66" t="str">
        <f>IF(C49="","",IF($C49="TOTAL",SUM($V$8:V48),IF(AND($AR$2=$AR$20,C49=$AR$1),ROUND(D49/31*$AS$2,0),IF(C49=$AP$6,ROUND((G49)*1/30,0),IF(C49=$AQ$6,ROUND((G49)*1/31,0),"")))))</f>
        <v/>
      </c>
      <c r="W49" s="66" t="str">
        <f>IF(C49="","",IF($C49="TOTAL",SUM($W$8:W48),IF(AND($AR$2=$AR$20,C49=$AR$1),ROUND(H49/31*$AS$2,0),IF(C49=$AP$6,ROUND((K49)*1/30,0),IF(C49=$AQ$6,ROUND((K49)*1/31,0),"")))))</f>
        <v/>
      </c>
      <c r="X49" s="66" t="str">
        <f t="shared" si="16"/>
        <v/>
      </c>
      <c r="Y49" s="66" t="str">
        <f>IFERROR(IF(C49="","",IF($AR$16=$AR$17,0,IF($AF$3=$AO$4,"",IF($C49="TOTAL",SUM($Y$8:Y48),BU49)))),"")</f>
        <v/>
      </c>
      <c r="Z49" s="66" t="str">
        <f>IFERROR(IF(C49="","",IF($AR$16=$AR$17,0,IF($AF$3=$AO$4,"",IF($C49="TOTAL",SUM($Z$8:Z48),BT49)))),"")</f>
        <v/>
      </c>
      <c r="AA49" s="66" t="str">
        <f t="shared" si="7"/>
        <v/>
      </c>
      <c r="AB49" s="66" t="str">
        <f>IFERROR(IF(C49="","",IF($C49="TOTAL",SUM($AB$8:AB48),BK50)),"")</f>
        <v/>
      </c>
      <c r="AC49" s="66" t="str">
        <f>IFERROR(IF(C49="","",IF($C49="TOTAL",SUM($AC$8:AC48),ROUND(O49*$AR$7%,0))),"")</f>
        <v/>
      </c>
      <c r="AD49" s="66" t="str">
        <f t="shared" si="8"/>
        <v/>
      </c>
      <c r="AE49" s="68" t="str">
        <f>IFERROR(IF(C49="","",IF($C49="TOTAL",SUM($AE$8:AE48),SUM(O49-AD49))),"")</f>
        <v/>
      </c>
      <c r="AF49" s="15"/>
      <c r="AG49" s="15"/>
      <c r="AK49" s="154"/>
      <c r="AL49" s="154"/>
      <c r="AM49" s="154"/>
      <c r="AN49" s="196">
        <f t="shared" si="17"/>
        <v>50</v>
      </c>
      <c r="AO49" s="196">
        <f t="shared" si="18"/>
        <v>50</v>
      </c>
      <c r="AP49" s="197"/>
      <c r="AQ49" s="198">
        <v>43952</v>
      </c>
      <c r="AR49" s="197"/>
      <c r="AS49" s="198">
        <f t="shared" si="46"/>
        <v>46539</v>
      </c>
      <c r="AT49" s="198" t="str">
        <f t="shared" si="31"/>
        <v/>
      </c>
      <c r="AU49" s="198" t="str">
        <f t="shared" si="20"/>
        <v/>
      </c>
      <c r="AV49" s="198" t="str">
        <f t="shared" si="21"/>
        <v/>
      </c>
      <c r="AW49" s="198" t="str">
        <f t="shared" si="40"/>
        <v/>
      </c>
      <c r="AX49" s="197" t="str">
        <f t="shared" si="34"/>
        <v/>
      </c>
      <c r="AY49" s="197" t="str">
        <f t="shared" si="45"/>
        <v/>
      </c>
      <c r="AZ49" s="197" t="str">
        <f t="shared" si="35"/>
        <v/>
      </c>
      <c r="BA49" s="197"/>
      <c r="BB49" s="197" t="str">
        <f t="shared" si="36"/>
        <v/>
      </c>
      <c r="BC49" s="197" t="str">
        <f t="shared" si="23"/>
        <v/>
      </c>
      <c r="BD49" s="197" t="str">
        <f t="shared" si="37"/>
        <v/>
      </c>
      <c r="BE49" s="197" t="str">
        <f t="shared" si="32"/>
        <v/>
      </c>
      <c r="BF49" s="197"/>
      <c r="BG49" s="197"/>
      <c r="BH49" s="197" t="str">
        <f t="shared" si="41"/>
        <v/>
      </c>
      <c r="BI49" s="197" t="str">
        <f t="shared" si="42"/>
        <v/>
      </c>
      <c r="BJ49" s="197" t="str">
        <f t="shared" si="24"/>
        <v/>
      </c>
      <c r="BK49" s="197" t="str">
        <f t="shared" si="25"/>
        <v/>
      </c>
      <c r="BL49" s="197">
        <f t="shared" si="43"/>
        <v>0</v>
      </c>
      <c r="BM49" s="197">
        <f t="shared" si="44"/>
        <v>0</v>
      </c>
      <c r="BN49" s="197"/>
      <c r="BO49" s="197"/>
      <c r="BP49" s="197"/>
      <c r="BQ49" s="197"/>
      <c r="BR49" s="197" t="str">
        <f t="shared" si="27"/>
        <v/>
      </c>
      <c r="BS49" s="197"/>
      <c r="BT49" s="194" t="str">
        <f t="shared" si="10"/>
        <v/>
      </c>
      <c r="BU49" s="194" t="str">
        <f>IF(AW50="","",IF(AW50="TOTAL","",IF($AR$16=$AR$17,0,IF(AND(AW50&gt;$BT$1,$AF$3=$AO$2,'Master Sheet'!$D$31&gt;0),'Master Sheet'!$D$31,IF(AND(AW50=$BT$1,$AF$3=$AO$2),IF($AR$9&lt;18001,135,IF($AR$9&lt;33501,220,IF($AR$9&lt;54001,330,440))),IF(AND(AW50&gt;$BT$1,$AF$3=$AO$2),IF($AR$9&lt;18001,265,IF($AR$9&lt;33501,440,IF($AR$9&lt;54001,658,875))),""))))))</f>
        <v/>
      </c>
      <c r="BV49" s="197"/>
      <c r="BW49" s="197"/>
      <c r="BX49" s="197"/>
      <c r="BY49" s="197"/>
      <c r="BZ49" s="176"/>
      <c r="CA49" s="177"/>
      <c r="CB49" s="154"/>
    </row>
    <row r="50" spans="1:80" s="28" customFormat="1" ht="21" customHeight="1">
      <c r="A50" s="115" t="str">
        <f t="shared" si="28"/>
        <v/>
      </c>
      <c r="B50" s="64" t="str">
        <f t="shared" si="0"/>
        <v/>
      </c>
      <c r="C50" s="65" t="str">
        <f t="shared" si="29"/>
        <v/>
      </c>
      <c r="D50" s="66" t="str">
        <f>IFERROR(IF($C49="TOTAL","अक्षरें राशि :-",IF($C50="TOTAL",SUM($D$8:D49),IF(AX51="","",AX51))),"")</f>
        <v/>
      </c>
      <c r="E50" s="66" t="str">
        <f>IFERROR(IF($C50="TOTAL",SUM($E$8:E49),IF(AY51="","",AY51)),"")</f>
        <v/>
      </c>
      <c r="F50" s="66" t="str">
        <f>IFERROR(IF($C50="TOTAL",SUM($F$8:F49),IF(OR(C50=$AP$16,C50=$AP$17,C50=$AP$18,C50=$AP$19,C50=$AP$20,C50=$AP$21,C50=$AP$22,C50=$AP$23,C50=$AP$24),0,IF(AZ51="","",AZ51))),"")</f>
        <v/>
      </c>
      <c r="G50" s="66" t="str">
        <f t="shared" si="30"/>
        <v/>
      </c>
      <c r="H50" s="66" t="str">
        <f>IFERROR(IF($C50="TOTAL",SUM($H$8:H49),IF(BB51="","",BB51)),"")</f>
        <v/>
      </c>
      <c r="I50" s="66" t="str">
        <f>IFERROR(IF($C50="TOTAL",SUM($I$8:I49),IF(BC51="","",BC51)),"")</f>
        <v/>
      </c>
      <c r="J50" s="66" t="str">
        <f>IFERROR(IF($C50="TOTAL",SUM($J$8:J49),IF(OR(C50=$AP$16,C50=$AP$17,C50=$AP$18,C50=$AP$19,C50=$AP$20,C50=$AP$21,C50=$AP$22,C50=$AP$23,C50=$AP$24),0,IF(BD51="","",BD51))),"")</f>
        <v/>
      </c>
      <c r="K50" s="66" t="str">
        <f t="shared" si="12"/>
        <v/>
      </c>
      <c r="L50" s="66" t="str">
        <f>IFERROR(IF(C50="","",IF(D50="","",IF(H50="","",IF($C50="TOTAL",SUM($L$8:L49),SUM(D50-H50))))),"")</f>
        <v/>
      </c>
      <c r="M50" s="66" t="str">
        <f>IFERROR(IF(C50="","",IF(E50="","",IF(I50="","",IF($C50="TOTAL",SUM($M$8:M49),SUM(E50-I50))))),"")</f>
        <v/>
      </c>
      <c r="N50" s="66" t="str">
        <f>IFERROR(IF(C50="","",IF(F50="","",IF(J50="","",IF($C50="TOTAL",SUM($N$8:N49),SUM(F50-J50))))),"")</f>
        <v/>
      </c>
      <c r="O50" s="66" t="str">
        <f t="shared" si="13"/>
        <v/>
      </c>
      <c r="P50" s="66" t="str">
        <f>IFERROR(IF(C50="","",IF($C50="TOTAL",SUM($P$8:P49),IF(AND(C50&gt;$AO$1,$AF$3=$AO$2),BR51,IF($AR$18=$AR$20,SUM(BE51+BM51),ROUND((D50+E50)*10%,0))))),"")</f>
        <v/>
      </c>
      <c r="Q50" s="66" t="str">
        <f>IFERROR(IF(C50="","",IF(H50="","",IF(I50="","",IF($C50="TOTAL",SUM($Q$8:Q49),IF(AND(C50&gt;$AO$1,$AF$3=$AO$2),BR51,IF($AR$18=$AR$20,$AR$21,ROUND((H50+I50)*10%,0))))))),"")</f>
        <v/>
      </c>
      <c r="R50" s="66" t="str">
        <f t="shared" si="14"/>
        <v/>
      </c>
      <c r="S50" s="67" t="str">
        <f>IFERROR(IF(C50="","",IF($AR$16=$AR$17,0,IF($C50="TOTAL",SUM($S$8:S49),IF($AR$19=$AR$31,0,IF(AND($AR$32=$AR$20,C50=$AR$33),$AR$34,S49))))),"")</f>
        <v/>
      </c>
      <c r="T50" s="67" t="str">
        <f>IFERROR(IF(C50="","",IF($AR$16=$AR$17,0,IF($C50="TOTAL",SUM($T$8:T49),IF($AR$19=$AR$20,$AR$24,0)))),"")</f>
        <v/>
      </c>
      <c r="U50" s="66" t="str">
        <f t="shared" si="15"/>
        <v/>
      </c>
      <c r="V50" s="66" t="str">
        <f>IF(C50="","",IF($C50="TOTAL",SUM($V$8:V49),IF(AND($AR$2=$AR$20,C50=$AR$1),ROUND(D50/31*$AS$2,0),IF(C50=$AP$6,ROUND((G50)*1/30,0),IF(C50=$AQ$6,ROUND((G50)*1/31,0),"")))))</f>
        <v/>
      </c>
      <c r="W50" s="66" t="str">
        <f>IF(C50="","",IF($C50="TOTAL",SUM($W$8:W49),IF(AND($AR$2=$AR$20,C50=$AR$1),ROUND(H50/31*$AS$2,0),IF(C50=$AP$6,ROUND((K50)*1/30,0),IF(C50=$AQ$6,ROUND((K50)*1/31,0),"")))))</f>
        <v/>
      </c>
      <c r="X50" s="66" t="str">
        <f t="shared" si="16"/>
        <v/>
      </c>
      <c r="Y50" s="66" t="str">
        <f>IFERROR(IF(C50="","",IF($AR$16=$AR$17,0,IF($AF$3=$AO$4,"",IF($C50="TOTAL",SUM($Y$8:Y49),BU50)))),"")</f>
        <v/>
      </c>
      <c r="Z50" s="66" t="str">
        <f>IFERROR(IF(C50="","",IF($AR$16=$AR$17,0,IF($AF$3=$AO$4,"",IF($C50="TOTAL",SUM($Z$8:Z49),BT50)))),"")</f>
        <v/>
      </c>
      <c r="AA50" s="66" t="str">
        <f t="shared" si="7"/>
        <v/>
      </c>
      <c r="AB50" s="66" t="str">
        <f>IFERROR(IF(C50="","",IF($C50="TOTAL",SUM($AB$8:AB49),BK51)),"")</f>
        <v/>
      </c>
      <c r="AC50" s="66" t="str">
        <f>IFERROR(IF(C50="","",IF($C50="TOTAL",SUM($AC$8:AC49),ROUND(O50*$AR$7%,0))),"")</f>
        <v/>
      </c>
      <c r="AD50" s="66" t="str">
        <f t="shared" si="8"/>
        <v/>
      </c>
      <c r="AE50" s="68" t="str">
        <f>IFERROR(IF(C50="","",IF($C50="TOTAL",SUM($AE$8:AE49),SUM(O50-AD50))),"")</f>
        <v/>
      </c>
      <c r="AF50" s="15"/>
      <c r="AG50" s="15"/>
      <c r="AK50" s="154"/>
      <c r="AL50" s="154"/>
      <c r="AM50" s="154"/>
      <c r="AN50" s="196">
        <f t="shared" si="17"/>
        <v>50</v>
      </c>
      <c r="AO50" s="196">
        <f t="shared" si="18"/>
        <v>50</v>
      </c>
      <c r="AP50" s="197"/>
      <c r="AQ50" s="198">
        <v>43983</v>
      </c>
      <c r="AR50" s="197"/>
      <c r="AS50" s="198">
        <f t="shared" si="46"/>
        <v>46569</v>
      </c>
      <c r="AT50" s="198" t="str">
        <f t="shared" si="31"/>
        <v/>
      </c>
      <c r="AU50" s="198" t="str">
        <f t="shared" si="20"/>
        <v/>
      </c>
      <c r="AV50" s="198" t="str">
        <f t="shared" si="21"/>
        <v/>
      </c>
      <c r="AW50" s="198" t="str">
        <f t="shared" si="40"/>
        <v/>
      </c>
      <c r="AX50" s="197" t="str">
        <f t="shared" si="34"/>
        <v/>
      </c>
      <c r="AY50" s="197" t="str">
        <f t="shared" si="45"/>
        <v/>
      </c>
      <c r="AZ50" s="197" t="str">
        <f t="shared" si="35"/>
        <v/>
      </c>
      <c r="BA50" s="197"/>
      <c r="BB50" s="197" t="str">
        <f t="shared" si="36"/>
        <v/>
      </c>
      <c r="BC50" s="197" t="str">
        <f t="shared" si="23"/>
        <v/>
      </c>
      <c r="BD50" s="197" t="str">
        <f t="shared" si="37"/>
        <v/>
      </c>
      <c r="BE50" s="197" t="str">
        <f t="shared" si="32"/>
        <v/>
      </c>
      <c r="BF50" s="197"/>
      <c r="BG50" s="197"/>
      <c r="BH50" s="197" t="str">
        <f t="shared" si="41"/>
        <v/>
      </c>
      <c r="BI50" s="197" t="str">
        <f t="shared" si="42"/>
        <v/>
      </c>
      <c r="BJ50" s="197" t="str">
        <f t="shared" si="24"/>
        <v/>
      </c>
      <c r="BK50" s="197" t="str">
        <f t="shared" si="25"/>
        <v/>
      </c>
      <c r="BL50" s="197">
        <f t="shared" si="43"/>
        <v>0</v>
      </c>
      <c r="BM50" s="197">
        <f t="shared" si="44"/>
        <v>0</v>
      </c>
      <c r="BN50" s="197"/>
      <c r="BO50" s="197"/>
      <c r="BP50" s="197"/>
      <c r="BQ50" s="197"/>
      <c r="BR50" s="197" t="str">
        <f t="shared" si="27"/>
        <v/>
      </c>
      <c r="BS50" s="197"/>
      <c r="BT50" s="194" t="str">
        <f t="shared" si="10"/>
        <v/>
      </c>
      <c r="BU50" s="194" t="str">
        <f>IF(AW51="","",IF(AW51="TOTAL","",IF($AR$16=$AR$17,0,IF(AND(AW51&gt;$BT$1,$AF$3=$AO$2,'Master Sheet'!$D$31&gt;0),'Master Sheet'!$D$31,IF(AND(AW51=$BT$1,$AF$3=$AO$2),IF($AR$9&lt;18001,135,IF($AR$9&lt;33501,220,IF($AR$9&lt;54001,330,440))),IF(AND(AW51&gt;$BT$1,$AF$3=$AO$2),IF($AR$9&lt;18001,265,IF($AR$9&lt;33501,440,IF($AR$9&lt;54001,658,875))),""))))))</f>
        <v/>
      </c>
      <c r="BV50" s="197"/>
      <c r="BW50" s="197"/>
      <c r="BX50" s="197"/>
      <c r="BY50" s="197"/>
      <c r="BZ50" s="176"/>
      <c r="CA50" s="177"/>
      <c r="CB50" s="154"/>
    </row>
    <row r="51" spans="1:80" ht="21" customHeight="1">
      <c r="A51" s="115" t="str">
        <f t="shared" si="28"/>
        <v/>
      </c>
      <c r="B51" s="64" t="str">
        <f t="shared" si="0"/>
        <v/>
      </c>
      <c r="C51" s="65" t="str">
        <f t="shared" si="29"/>
        <v/>
      </c>
      <c r="D51" s="66" t="str">
        <f>IFERROR(IF($C50="TOTAL","अक्षरें राशि :-",IF($C51="TOTAL",SUM($D$8:D50),IF(AX52="","",AX52))),"")</f>
        <v/>
      </c>
      <c r="E51" s="66" t="str">
        <f>IFERROR(IF($C51="TOTAL",SUM($E$8:E50),IF(AY52="","",AY52)),"")</f>
        <v/>
      </c>
      <c r="F51" s="66" t="str">
        <f>IFERROR(IF($C51="TOTAL",SUM($F$8:F50),IF(OR(C51=$AP$16,C51=$AP$17,C51=$AP$18,C51=$AP$19,C51=$AP$20,C51=$AP$21,C51=$AP$22,C51=$AP$23,C51=$AP$24),0,IF(AZ52="","",AZ52))),"")</f>
        <v/>
      </c>
      <c r="G51" s="66" t="str">
        <f t="shared" si="30"/>
        <v/>
      </c>
      <c r="H51" s="66" t="str">
        <f>IFERROR(IF($C51="TOTAL",SUM($H$8:H50),IF(BB52="","",BB52)),"")</f>
        <v/>
      </c>
      <c r="I51" s="66" t="str">
        <f>IFERROR(IF($C51="TOTAL",SUM($I$8:I50),IF(BC52="","",BC52)),"")</f>
        <v/>
      </c>
      <c r="J51" s="66" t="str">
        <f>IFERROR(IF($C51="TOTAL",SUM($J$8:J50),IF(OR(C51=$AP$16,C51=$AP$17,C51=$AP$18,C51=$AP$19,C51=$AP$20,C51=$AP$21,C51=$AP$22,C51=$AP$23,C51=$AP$24),0,IF(BD52="","",BD52))),"")</f>
        <v/>
      </c>
      <c r="K51" s="66" t="str">
        <f t="shared" si="12"/>
        <v/>
      </c>
      <c r="L51" s="66" t="str">
        <f>IFERROR(IF(C51="","",IF(D51="","",IF(H51="","",IF($C51="TOTAL",SUM($L$8:L50),SUM(D51-H51))))),"")</f>
        <v/>
      </c>
      <c r="M51" s="66" t="str">
        <f>IFERROR(IF(C51="","",IF(E51="","",IF(I51="","",IF($C51="TOTAL",SUM($M$8:M50),SUM(E51-I51))))),"")</f>
        <v/>
      </c>
      <c r="N51" s="66" t="str">
        <f>IFERROR(IF(C51="","",IF(F51="","",IF(J51="","",IF($C51="TOTAL",SUM($N$8:N50),SUM(F51-J51))))),"")</f>
        <v/>
      </c>
      <c r="O51" s="66" t="str">
        <f t="shared" si="13"/>
        <v/>
      </c>
      <c r="P51" s="66" t="str">
        <f>IFERROR(IF(C51="","",IF($C51="TOTAL",SUM($P$8:P50),IF(AND(C51&gt;$AO$1,$AF$3=$AO$2),BR52,IF($AR$18=$AR$20,SUM(BE52+BM52),ROUND((D51+E51)*10%,0))))),"")</f>
        <v/>
      </c>
      <c r="Q51" s="66" t="str">
        <f>IFERROR(IF(C51="","",IF(H51="","",IF(I51="","",IF($C51="TOTAL",SUM($Q$8:Q50),IF(AND(C51&gt;$AO$1,$AF$3=$AO$2),BR52,IF($AR$18=$AR$20,$AR$21,ROUND((H51+I51)*10%,0))))))),"")</f>
        <v/>
      </c>
      <c r="R51" s="66" t="str">
        <f t="shared" si="14"/>
        <v/>
      </c>
      <c r="S51" s="67" t="str">
        <f>IFERROR(IF(C51="","",IF($AR$16=$AR$17,0,IF($C51="TOTAL",SUM($S$8:S50),IF($AR$19=$AR$31,0,IF(AND($AR$32=$AR$20,C51=$AR$33),$AR$34,S50))))),"")</f>
        <v/>
      </c>
      <c r="T51" s="67" t="str">
        <f>IFERROR(IF(C51="","",IF($AR$16=$AR$17,0,IF($C51="TOTAL",SUM($T$8:T50),IF($AR$19=$AR$20,$AR$24,0)))),"")</f>
        <v/>
      </c>
      <c r="U51" s="66" t="str">
        <f t="shared" si="15"/>
        <v/>
      </c>
      <c r="V51" s="66" t="str">
        <f>IF(C51="","",IF($C51="TOTAL",SUM($V$8:V50),IF(AND($AR$2=$AR$20,C51=$AR$1),ROUND(D51/31*$AS$2,0),IF(C51=$AP$6,ROUND((G51)*1/30,0),IF(C51=$AQ$6,ROUND((G51)*1/31,0),"")))))</f>
        <v/>
      </c>
      <c r="W51" s="66" t="str">
        <f>IF(C51="","",IF($C51="TOTAL",SUM($W$8:W50),IF(AND($AR$2=$AR$20,C51=$AR$1),ROUND(H51/31*$AS$2,0),IF(C51=$AP$6,ROUND((K51)*1/30,0),IF(C51=$AQ$6,ROUND((K51)*1/31,0),"")))))</f>
        <v/>
      </c>
      <c r="X51" s="66" t="str">
        <f t="shared" si="16"/>
        <v/>
      </c>
      <c r="Y51" s="66" t="str">
        <f>IFERROR(IF(C51="","",IF($AR$16=$AR$17,0,IF($AF$3=$AO$4,"",IF($C51="TOTAL",SUM($Y$8:Y50),BU51)))),"")</f>
        <v/>
      </c>
      <c r="Z51" s="66" t="str">
        <f>IFERROR(IF(C51="","",IF($AR$16=$AR$17,0,IF($AF$3=$AO$4,"",IF($C51="TOTAL",SUM($Z$8:Z50),BT51)))),"")</f>
        <v/>
      </c>
      <c r="AA51" s="66" t="str">
        <f t="shared" si="7"/>
        <v/>
      </c>
      <c r="AB51" s="66" t="str">
        <f>IFERROR(IF(C51="","",IF($C51="TOTAL",SUM($AB$8:AB50),BK52)),"")</f>
        <v/>
      </c>
      <c r="AC51" s="66" t="str">
        <f>IFERROR(IF(C51="","",IF($C51="TOTAL",SUM($AC$8:AC50),ROUND(O51*$AR$7%,0))),"")</f>
        <v/>
      </c>
      <c r="AD51" s="66" t="str">
        <f t="shared" si="8"/>
        <v/>
      </c>
      <c r="AE51" s="68" t="str">
        <f>IFERROR(IF(C51="","",IF($C51="TOTAL",SUM($AE$8:AE50),SUM(O51-AD51))),"")</f>
        <v/>
      </c>
      <c r="AN51" s="196">
        <f t="shared" si="17"/>
        <v>50</v>
      </c>
      <c r="AO51" s="196">
        <f t="shared" si="18"/>
        <v>50</v>
      </c>
      <c r="AQ51" s="198">
        <v>44013</v>
      </c>
      <c r="AS51" s="198">
        <f t="shared" si="46"/>
        <v>46600</v>
      </c>
      <c r="AT51" s="198" t="str">
        <f t="shared" si="31"/>
        <v/>
      </c>
      <c r="AU51" s="198" t="str">
        <f t="shared" si="20"/>
        <v/>
      </c>
      <c r="AV51" s="198" t="str">
        <f t="shared" si="21"/>
        <v/>
      </c>
      <c r="AW51" s="198" t="str">
        <f t="shared" si="40"/>
        <v/>
      </c>
      <c r="AX51" s="197" t="str">
        <f t="shared" si="34"/>
        <v/>
      </c>
      <c r="AY51" s="197" t="str">
        <f t="shared" si="45"/>
        <v/>
      </c>
      <c r="AZ51" s="197" t="str">
        <f t="shared" si="35"/>
        <v/>
      </c>
      <c r="BA51" s="197"/>
      <c r="BB51" s="197" t="str">
        <f t="shared" si="36"/>
        <v/>
      </c>
      <c r="BC51" s="197" t="str">
        <f t="shared" si="23"/>
        <v/>
      </c>
      <c r="BD51" s="197" t="str">
        <f t="shared" si="37"/>
        <v/>
      </c>
      <c r="BE51" s="197" t="str">
        <f t="shared" si="32"/>
        <v/>
      </c>
      <c r="BH51" s="197" t="str">
        <f t="shared" si="41"/>
        <v/>
      </c>
      <c r="BI51" s="197" t="str">
        <f t="shared" si="42"/>
        <v/>
      </c>
      <c r="BJ51" s="197" t="str">
        <f t="shared" si="24"/>
        <v/>
      </c>
      <c r="BK51" s="197" t="str">
        <f t="shared" si="25"/>
        <v/>
      </c>
      <c r="BL51" s="197">
        <f t="shared" si="43"/>
        <v>0</v>
      </c>
      <c r="BM51" s="197">
        <f t="shared" si="44"/>
        <v>0</v>
      </c>
      <c r="BR51" s="197" t="str">
        <f t="shared" si="27"/>
        <v/>
      </c>
      <c r="BT51" s="194" t="str">
        <f t="shared" si="10"/>
        <v/>
      </c>
      <c r="BU51" s="194" t="str">
        <f>IF(AW52="","",IF(AW52="TOTAL","",IF($AR$16=$AR$17,0,IF(AND(AW52&gt;$BT$1,$AF$3=$AO$2,'Master Sheet'!$D$31&gt;0),'Master Sheet'!$D$31,IF(AND(AW52=$BT$1,$AF$3=$AO$2),IF($AR$9&lt;18001,135,IF($AR$9&lt;33501,220,IF($AR$9&lt;54001,330,440))),IF(AND(AW52&gt;$BT$1,$AF$3=$AO$2),IF($AR$9&lt;18001,265,IF($AR$9&lt;33501,440,IF($AR$9&lt;54001,658,875))),""))))))</f>
        <v/>
      </c>
    </row>
    <row r="52" spans="1:80" ht="21" customHeight="1">
      <c r="A52" s="115" t="str">
        <f t="shared" si="28"/>
        <v/>
      </c>
      <c r="B52" s="64" t="str">
        <f t="shared" si="0"/>
        <v/>
      </c>
      <c r="C52" s="65" t="str">
        <f t="shared" si="29"/>
        <v/>
      </c>
      <c r="D52" s="66" t="str">
        <f>IFERROR(IF($C51="TOTAL","अक्षरें राशि :-",IF($C52="TOTAL",SUM($D$8:D51),IF(AX53="","",AX53))),"")</f>
        <v/>
      </c>
      <c r="E52" s="66" t="str">
        <f>IFERROR(IF($C52="TOTAL",SUM($E$8:E51),IF(AY53="","",AY53)),"")</f>
        <v/>
      </c>
      <c r="F52" s="66" t="str">
        <f>IFERROR(IF($C52="TOTAL",SUM($F$8:F51),IF(OR(C52=$AP$16,C52=$AP$17,C52=$AP$18,C52=$AP$19,C52=$AP$20,C52=$AP$21,C52=$AP$22,C52=$AP$23,C52=$AP$24),0,IF(AZ53="","",AZ53))),"")</f>
        <v/>
      </c>
      <c r="G52" s="66" t="str">
        <f t="shared" si="30"/>
        <v/>
      </c>
      <c r="H52" s="66" t="str">
        <f>IFERROR(IF($C52="TOTAL",SUM($H$8:H51),IF(BB53="","",BB53)),"")</f>
        <v/>
      </c>
      <c r="I52" s="66" t="str">
        <f>IFERROR(IF($C52="TOTAL",SUM($I$8:I51),IF(BC53="","",BC53)),"")</f>
        <v/>
      </c>
      <c r="J52" s="66" t="str">
        <f>IFERROR(IF($C52="TOTAL",SUM($J$8:J51),IF(OR(C52=$AP$16,C52=$AP$17,C52=$AP$18,C52=$AP$19,C52=$AP$20,C52=$AP$21,C52=$AP$22,C52=$AP$23,C52=$AP$24),0,IF(BD53="","",BD53))),"")</f>
        <v/>
      </c>
      <c r="K52" s="66" t="str">
        <f t="shared" si="12"/>
        <v/>
      </c>
      <c r="L52" s="66" t="str">
        <f>IFERROR(IF(C52="","",IF(D52="","",IF(H52="","",IF($C52="TOTAL",SUM($L$8:L51),SUM(D52-H52))))),"")</f>
        <v/>
      </c>
      <c r="M52" s="66" t="str">
        <f>IFERROR(IF(C52="","",IF(E52="","",IF(I52="","",IF($C52="TOTAL",SUM($M$8:M51),SUM(E52-I52))))),"")</f>
        <v/>
      </c>
      <c r="N52" s="66" t="str">
        <f>IFERROR(IF(C52="","",IF(F52="","",IF(J52="","",IF($C52="TOTAL",SUM($N$8:N51),SUM(F52-J52))))),"")</f>
        <v/>
      </c>
      <c r="O52" s="66" t="str">
        <f t="shared" si="13"/>
        <v/>
      </c>
      <c r="P52" s="66" t="str">
        <f>IFERROR(IF(C52="","",IF($C52="TOTAL",SUM($P$8:P51),IF(AND(C52&gt;$AO$1,$AF$3=$AO$2),BR53,IF($AR$18=$AR$20,SUM(BE53+BM53),ROUND((D52+E52)*10%,0))))),"")</f>
        <v/>
      </c>
      <c r="Q52" s="66" t="str">
        <f>IFERROR(IF(C52="","",IF(H52="","",IF(I52="","",IF($C52="TOTAL",SUM($Q$8:Q51),IF(AND(C52&gt;$AO$1,$AF$3=$AO$2),BR53,IF($AR$18=$AR$20,$AR$21,ROUND((H52+I52)*10%,0))))))),"")</f>
        <v/>
      </c>
      <c r="R52" s="66" t="str">
        <f t="shared" si="14"/>
        <v/>
      </c>
      <c r="S52" s="67" t="str">
        <f>IFERROR(IF(C52="","",IF($AR$16=$AR$17,0,IF($C52="TOTAL",SUM($S$8:S51),IF($AR$19=$AR$31,0,IF(AND($AR$32=$AR$20,C52=$AR$33),$AR$34,S51))))),"")</f>
        <v/>
      </c>
      <c r="T52" s="67" t="str">
        <f>IFERROR(IF(C52="","",IF($AR$16=$AR$17,0,IF($C52="TOTAL",SUM($T$8:T51),IF($AR$19=$AR$20,$AR$24,0)))),"")</f>
        <v/>
      </c>
      <c r="U52" s="66" t="str">
        <f t="shared" si="15"/>
        <v/>
      </c>
      <c r="V52" s="66" t="str">
        <f>IF(C52="","",IF($C52="TOTAL",SUM($V$8:V51),IF(AND($AR$2=$AR$20,C52=$AR$1),ROUND(D52/31*$AS$2,0),IF(C52=$AP$6,ROUND((G52)*1/30,0),IF(C52=$AQ$6,ROUND((G52)*1/31,0),"")))))</f>
        <v/>
      </c>
      <c r="W52" s="66" t="str">
        <f>IF(C52="","",IF($C52="TOTAL",SUM($W$8:W51),IF(AND($AR$2=$AR$20,C52=$AR$1),ROUND(H52/31*$AS$2,0),IF(C52=$AP$6,ROUND((K52)*1/30,0),IF(C52=$AQ$6,ROUND((K52)*1/31,0),"")))))</f>
        <v/>
      </c>
      <c r="X52" s="66" t="str">
        <f t="shared" si="16"/>
        <v/>
      </c>
      <c r="Y52" s="66" t="str">
        <f>IFERROR(IF(C52="","",IF($AR$16=$AR$17,0,IF($AF$3=$AO$4,"",IF($C52="TOTAL",SUM($Y$8:Y51),BU52)))),"")</f>
        <v/>
      </c>
      <c r="Z52" s="66" t="str">
        <f>IFERROR(IF(C52="","",IF($AR$16=$AR$17,0,IF($AF$3=$AO$4,"",IF($C52="TOTAL",SUM($Z$8:Z51),BT52)))),"")</f>
        <v/>
      </c>
      <c r="AA52" s="66" t="str">
        <f t="shared" si="7"/>
        <v/>
      </c>
      <c r="AB52" s="66" t="str">
        <f>IFERROR(IF(C52="","",IF($C52="TOTAL",SUM($AB$8:AB51),BK53)),"")</f>
        <v/>
      </c>
      <c r="AC52" s="66" t="str">
        <f>IFERROR(IF(C52="","",IF($C52="TOTAL",SUM($AC$8:AC51),ROUND(O52*$AR$7%,0))),"")</f>
        <v/>
      </c>
      <c r="AD52" s="66" t="str">
        <f t="shared" si="8"/>
        <v/>
      </c>
      <c r="AE52" s="68" t="str">
        <f>IFERROR(IF(C52="","",IF($C52="TOTAL",SUM($AE$8:AE51),SUM(O52-AD52))),"")</f>
        <v/>
      </c>
      <c r="AN52" s="196">
        <f t="shared" si="17"/>
        <v>50</v>
      </c>
      <c r="AO52" s="196">
        <f t="shared" si="18"/>
        <v>50</v>
      </c>
      <c r="AQ52" s="198">
        <v>44044</v>
      </c>
      <c r="AS52" s="198">
        <f t="shared" si="46"/>
        <v>46631</v>
      </c>
      <c r="AT52" s="198" t="str">
        <f t="shared" si="31"/>
        <v/>
      </c>
      <c r="AU52" s="198" t="str">
        <f t="shared" si="20"/>
        <v/>
      </c>
      <c r="AV52" s="198" t="str">
        <f t="shared" si="21"/>
        <v/>
      </c>
      <c r="AW52" s="198" t="str">
        <f t="shared" si="40"/>
        <v/>
      </c>
      <c r="AX52" s="197" t="str">
        <f t="shared" si="34"/>
        <v/>
      </c>
      <c r="AY52" s="197" t="str">
        <f t="shared" si="45"/>
        <v/>
      </c>
      <c r="AZ52" s="197" t="str">
        <f t="shared" si="35"/>
        <v/>
      </c>
      <c r="BA52" s="197"/>
      <c r="BB52" s="197" t="str">
        <f t="shared" si="36"/>
        <v/>
      </c>
      <c r="BC52" s="197" t="str">
        <f t="shared" si="23"/>
        <v/>
      </c>
      <c r="BD52" s="197" t="str">
        <f t="shared" si="37"/>
        <v/>
      </c>
      <c r="BE52" s="197" t="str">
        <f t="shared" si="32"/>
        <v/>
      </c>
      <c r="BH52" s="197" t="str">
        <f t="shared" si="41"/>
        <v/>
      </c>
      <c r="BI52" s="197" t="str">
        <f t="shared" si="42"/>
        <v/>
      </c>
      <c r="BJ52" s="197" t="str">
        <f t="shared" si="24"/>
        <v/>
      </c>
      <c r="BK52" s="197" t="str">
        <f t="shared" si="25"/>
        <v/>
      </c>
      <c r="BL52" s="197">
        <f t="shared" si="43"/>
        <v>0</v>
      </c>
      <c r="BM52" s="197">
        <f t="shared" si="44"/>
        <v>0</v>
      </c>
      <c r="BR52" s="197" t="str">
        <f t="shared" si="27"/>
        <v/>
      </c>
      <c r="BT52" s="194" t="str">
        <f t="shared" si="10"/>
        <v/>
      </c>
      <c r="BU52" s="194" t="str">
        <f>IF(AW53="","",IF(AW53="TOTAL","",IF($AR$16=$AR$17,0,IF(AND(AW53&gt;$BT$1,$AF$3=$AO$2,'Master Sheet'!$D$31&gt;0),'Master Sheet'!$D$31,IF(AND(AW53=$BT$1,$AF$3=$AO$2),IF($AR$9&lt;18001,135,IF($AR$9&lt;33501,220,IF($AR$9&lt;54001,330,440))),IF(AND(AW53&gt;$BT$1,$AF$3=$AO$2),IF($AR$9&lt;18001,265,IF($AR$9&lt;33501,440,IF($AR$9&lt;54001,658,875))),""))))))</f>
        <v/>
      </c>
    </row>
    <row r="53" spans="1:80" ht="21" customHeight="1">
      <c r="A53" s="115" t="str">
        <f t="shared" si="28"/>
        <v/>
      </c>
      <c r="B53" s="64" t="str">
        <f t="shared" si="0"/>
        <v/>
      </c>
      <c r="C53" s="65" t="str">
        <f t="shared" si="29"/>
        <v/>
      </c>
      <c r="D53" s="66" t="str">
        <f>IFERROR(IF($C52="TOTAL","अक्षरें राशि :-",IF($C53="TOTAL",SUM($D$8:D52),IF(AX54="","",AX54))),"")</f>
        <v/>
      </c>
      <c r="E53" s="66" t="str">
        <f>IFERROR(IF($C53="TOTAL",SUM($E$8:E52),IF(AY54="","",AY54)),"")</f>
        <v/>
      </c>
      <c r="F53" s="66" t="str">
        <f>IFERROR(IF($C53="TOTAL",SUM($F$8:F52),IF(OR(C53=$AP$16,C53=$AP$17,C53=$AP$18,C53=$AP$19,C53=$AP$20,C53=$AP$21,C53=$AP$22,C53=$AP$23,C53=$AP$24),0,IF(AZ54="","",AZ54))),"")</f>
        <v/>
      </c>
      <c r="G53" s="66" t="str">
        <f t="shared" si="30"/>
        <v/>
      </c>
      <c r="H53" s="66" t="str">
        <f>IFERROR(IF($C53="TOTAL",SUM($H$8:H52),IF(BB54="","",BB54)),"")</f>
        <v/>
      </c>
      <c r="I53" s="66" t="str">
        <f>IFERROR(IF($C53="TOTAL",SUM($I$8:I52),IF(BC54="","",BC54)),"")</f>
        <v/>
      </c>
      <c r="J53" s="66" t="str">
        <f>IFERROR(IF($C53="TOTAL",SUM($J$8:J52),IF(OR(C53=$AP$16,C53=$AP$17,C53=$AP$18,C53=$AP$19,C53=$AP$20,C53=$AP$21,C53=$AP$22,C53=$AP$23,C53=$AP$24),0,IF(BD54="","",BD54))),"")</f>
        <v/>
      </c>
      <c r="K53" s="66" t="str">
        <f t="shared" si="12"/>
        <v/>
      </c>
      <c r="L53" s="66" t="str">
        <f>IFERROR(IF(C53="","",IF(D53="","",IF(H53="","",IF($C53="TOTAL",SUM($L$8:L52),SUM(D53-H53))))),"")</f>
        <v/>
      </c>
      <c r="M53" s="66" t="str">
        <f>IFERROR(IF(C53="","",IF(E53="","",IF(I53="","",IF($C53="TOTAL",SUM($M$8:M52),SUM(E53-I53))))),"")</f>
        <v/>
      </c>
      <c r="N53" s="66" t="str">
        <f>IFERROR(IF(C53="","",IF(F53="","",IF(J53="","",IF($C53="TOTAL",SUM($N$8:N52),SUM(F53-J53))))),"")</f>
        <v/>
      </c>
      <c r="O53" s="66" t="str">
        <f t="shared" si="13"/>
        <v/>
      </c>
      <c r="P53" s="66" t="str">
        <f>IFERROR(IF(C53="","",IF($C53="TOTAL",SUM($P$8:P52),IF(AND(C53&gt;$AO$1,$AF$3=$AO$2),BR54,IF($AR$18=$AR$20,SUM(BE54+BM54),ROUND((D53+E53)*10%,0))))),"")</f>
        <v/>
      </c>
      <c r="Q53" s="66" t="str">
        <f>IFERROR(IF(C53="","",IF(H53="","",IF(I53="","",IF($C53="TOTAL",SUM($Q$8:Q52),IF(AND(C53&gt;$AO$1,$AF$3=$AO$2),BR54,IF($AR$18=$AR$20,$AR$21,ROUND((H53+I53)*10%,0))))))),"")</f>
        <v/>
      </c>
      <c r="R53" s="66" t="str">
        <f t="shared" si="14"/>
        <v/>
      </c>
      <c r="S53" s="67" t="str">
        <f>IFERROR(IF(C53="","",IF($AR$16=$AR$17,0,IF($C53="TOTAL",SUM($S$8:S52),IF($AR$19=$AR$31,0,IF(AND($AR$32=$AR$20,C53=$AR$33),$AR$34,S52))))),"")</f>
        <v/>
      </c>
      <c r="T53" s="67" t="str">
        <f>IFERROR(IF(C53="","",IF($AR$16=$AR$17,0,IF($C53="TOTAL",SUM($T$8:T52),IF($AR$19=$AR$20,$AR$24,0)))),"")</f>
        <v/>
      </c>
      <c r="U53" s="66" t="str">
        <f t="shared" si="15"/>
        <v/>
      </c>
      <c r="V53" s="66" t="str">
        <f>IF(C53="","",IF($C53="TOTAL",SUM($V$8:V52),IF(AND($AR$2=$AR$20,C53=$AR$1),ROUND(D53/31*$AS$2,0),IF(C53=$AP$6,ROUND((G53)*1/30,0),IF(C53=$AQ$6,ROUND((G53)*1/31,0),"")))))</f>
        <v/>
      </c>
      <c r="W53" s="66" t="str">
        <f>IF(C53="","",IF($C53="TOTAL",SUM($W$8:W52),IF(AND($AR$2=$AR$20,C53=$AR$1),ROUND(H53/31*$AS$2,0),IF(C53=$AP$6,ROUND((K53)*1/30,0),IF(C53=$AQ$6,ROUND((K53)*1/31,0),"")))))</f>
        <v/>
      </c>
      <c r="X53" s="66" t="str">
        <f t="shared" si="16"/>
        <v/>
      </c>
      <c r="Y53" s="66" t="str">
        <f>IFERROR(IF(C53="","",IF($AR$16=$AR$17,0,IF($AF$3=$AO$4,"",IF($C53="TOTAL",SUM($Y$8:Y52),BU53)))),"")</f>
        <v/>
      </c>
      <c r="Z53" s="66" t="str">
        <f>IFERROR(IF(C53="","",IF($AR$16=$AR$17,0,IF($AF$3=$AO$4,"",IF($C53="TOTAL",SUM($Z$8:Z52),BT53)))),"")</f>
        <v/>
      </c>
      <c r="AA53" s="66" t="str">
        <f t="shared" si="7"/>
        <v/>
      </c>
      <c r="AB53" s="66" t="str">
        <f>IFERROR(IF(C53="","",IF($C53="TOTAL",SUM($AB$8:AB52),BK54)),"")</f>
        <v/>
      </c>
      <c r="AC53" s="66" t="str">
        <f>IFERROR(IF(C53="","",IF($C53="TOTAL",SUM($AC$8:AC52),ROUND(O53*$AR$7%,0))),"")</f>
        <v/>
      </c>
      <c r="AD53" s="66" t="str">
        <f t="shared" si="8"/>
        <v/>
      </c>
      <c r="AE53" s="68" t="str">
        <f>IFERROR(IF(C53="","",IF($C53="TOTAL",SUM($AE$8:AE52),SUM(O53-AD53))),"")</f>
        <v/>
      </c>
      <c r="AN53" s="196">
        <f t="shared" si="17"/>
        <v>50</v>
      </c>
      <c r="AO53" s="196">
        <f t="shared" si="18"/>
        <v>50</v>
      </c>
      <c r="AQ53" s="198">
        <v>44075</v>
      </c>
      <c r="AS53" s="198">
        <f t="shared" si="46"/>
        <v>46661</v>
      </c>
      <c r="AT53" s="198" t="str">
        <f t="shared" si="31"/>
        <v/>
      </c>
      <c r="AU53" s="198" t="str">
        <f t="shared" si="20"/>
        <v/>
      </c>
      <c r="AV53" s="198" t="str">
        <f t="shared" si="21"/>
        <v/>
      </c>
      <c r="AW53" s="198" t="str">
        <f t="shared" si="40"/>
        <v/>
      </c>
      <c r="AX53" s="197" t="str">
        <f t="shared" si="34"/>
        <v/>
      </c>
      <c r="AY53" s="197" t="str">
        <f t="shared" si="45"/>
        <v/>
      </c>
      <c r="AZ53" s="197" t="str">
        <f t="shared" si="35"/>
        <v/>
      </c>
      <c r="BA53" s="197"/>
      <c r="BB53" s="197" t="str">
        <f t="shared" si="36"/>
        <v/>
      </c>
      <c r="BC53" s="197" t="str">
        <f t="shared" si="23"/>
        <v/>
      </c>
      <c r="BD53" s="197" t="str">
        <f t="shared" si="37"/>
        <v/>
      </c>
      <c r="BE53" s="197" t="str">
        <f t="shared" si="32"/>
        <v/>
      </c>
      <c r="BH53" s="197" t="str">
        <f t="shared" si="41"/>
        <v/>
      </c>
      <c r="BI53" s="197" t="str">
        <f t="shared" si="42"/>
        <v/>
      </c>
      <c r="BJ53" s="197" t="str">
        <f t="shared" si="24"/>
        <v/>
      </c>
      <c r="BK53" s="197" t="str">
        <f t="shared" si="25"/>
        <v/>
      </c>
      <c r="BL53" s="197">
        <f t="shared" si="43"/>
        <v>0</v>
      </c>
      <c r="BM53" s="197">
        <f t="shared" si="44"/>
        <v>0</v>
      </c>
      <c r="BR53" s="197" t="str">
        <f t="shared" si="27"/>
        <v/>
      </c>
      <c r="BT53" s="194" t="str">
        <f t="shared" si="10"/>
        <v/>
      </c>
      <c r="BU53" s="194" t="str">
        <f>IF(AW54="","",IF(AW54="TOTAL","",IF($AR$16=$AR$17,0,IF(AND(AW54&gt;$BT$1,$AF$3=$AO$2,'Master Sheet'!$D$31&gt;0),'Master Sheet'!$D$31,IF(AND(AW54=$BT$1,$AF$3=$AO$2),IF($AR$9&lt;18001,135,IF($AR$9&lt;33501,220,IF($AR$9&lt;54001,330,440))),IF(AND(AW54&gt;$BT$1,$AF$3=$AO$2),IF($AR$9&lt;18001,265,IF($AR$9&lt;33501,440,IF($AR$9&lt;54001,658,875))),""))))))</f>
        <v/>
      </c>
    </row>
    <row r="54" spans="1:80" ht="21" customHeight="1">
      <c r="A54" s="115" t="str">
        <f t="shared" si="28"/>
        <v/>
      </c>
      <c r="B54" s="64" t="str">
        <f t="shared" si="0"/>
        <v/>
      </c>
      <c r="C54" s="65" t="str">
        <f t="shared" si="29"/>
        <v/>
      </c>
      <c r="D54" s="66" t="str">
        <f>IFERROR(IF($C53="TOTAL","अक्षरें राशि :-",IF($C54="TOTAL",SUM($D$8:D53),IF(AX55="","",AX55))),"")</f>
        <v/>
      </c>
      <c r="E54" s="66" t="str">
        <f>IFERROR(IF($C54="TOTAL",SUM($E$8:E53),IF(AY55="","",AY55)),"")</f>
        <v/>
      </c>
      <c r="F54" s="66" t="str">
        <f>IFERROR(IF($C54="TOTAL",SUM($F$8:F53),IF(OR(C54=$AP$16,C54=$AP$17,C54=$AP$18,C54=$AP$19,C54=$AP$20,C54=$AP$21,C54=$AP$22,C54=$AP$23,C54=$AP$24),0,IF(AZ55="","",AZ55))),"")</f>
        <v/>
      </c>
      <c r="G54" s="66" t="str">
        <f t="shared" si="30"/>
        <v/>
      </c>
      <c r="H54" s="66" t="str">
        <f>IFERROR(IF($C54="TOTAL",SUM($H$8:H53),IF(BB55="","",BB55)),"")</f>
        <v/>
      </c>
      <c r="I54" s="66" t="str">
        <f>IFERROR(IF($C54="TOTAL",SUM($I$8:I53),IF(BC55="","",BC55)),"")</f>
        <v/>
      </c>
      <c r="J54" s="66" t="str">
        <f>IFERROR(IF($C54="TOTAL",SUM($J$8:J53),IF(OR(C54=$AP$16,C54=$AP$17,C54=$AP$18,C54=$AP$19,C54=$AP$20,C54=$AP$21,C54=$AP$22,C54=$AP$23,C54=$AP$24),0,IF(BD55="","",BD55))),"")</f>
        <v/>
      </c>
      <c r="K54" s="66" t="str">
        <f t="shared" si="12"/>
        <v/>
      </c>
      <c r="L54" s="66" t="str">
        <f>IFERROR(IF(C54="","",IF(D54="","",IF(H54="","",IF($C54="TOTAL",SUM($L$8:L53),SUM(D54-H54))))),"")</f>
        <v/>
      </c>
      <c r="M54" s="66" t="str">
        <f>IFERROR(IF(C54="","",IF(E54="","",IF(I54="","",IF($C54="TOTAL",SUM($M$8:M53),SUM(E54-I54))))),"")</f>
        <v/>
      </c>
      <c r="N54" s="66" t="str">
        <f>IFERROR(IF(C54="","",IF(F54="","",IF(J54="","",IF($C54="TOTAL",SUM($N$8:N53),SUM(F54-J54))))),"")</f>
        <v/>
      </c>
      <c r="O54" s="66" t="str">
        <f t="shared" si="13"/>
        <v/>
      </c>
      <c r="P54" s="66" t="str">
        <f>IFERROR(IF(C54="","",IF($C54="TOTAL",SUM($P$8:P53),IF(AND(C54&gt;$AO$1,$AF$3=$AO$2),BR55,IF($AR$18=$AR$20,SUM(BE55+BM55),ROUND((D54+E54)*10%,0))))),"")</f>
        <v/>
      </c>
      <c r="Q54" s="66" t="str">
        <f>IFERROR(IF(C54="","",IF(H54="","",IF(I54="","",IF($C54="TOTAL",SUM($Q$8:Q53),IF(AND(C54&gt;$AO$1,$AF$3=$AO$2),BR55,IF($AR$18=$AR$20,$AR$21,ROUND((H54+I54)*10%,0))))))),"")</f>
        <v/>
      </c>
      <c r="R54" s="66" t="str">
        <f t="shared" si="14"/>
        <v/>
      </c>
      <c r="S54" s="67" t="str">
        <f>IFERROR(IF(C54="","",IF($AR$16=$AR$17,0,IF($C54="TOTAL",SUM($S$8:S53),IF($AR$19=$AR$31,0,IF(AND($AR$32=$AR$20,C54=$AR$33),$AR$34,S53))))),"")</f>
        <v/>
      </c>
      <c r="T54" s="67" t="str">
        <f>IFERROR(IF(C54="","",IF($AR$16=$AR$17,0,IF($C54="TOTAL",SUM($T$8:T53),IF($AR$19=$AR$20,$AR$24,0)))),"")</f>
        <v/>
      </c>
      <c r="U54" s="66" t="str">
        <f t="shared" si="15"/>
        <v/>
      </c>
      <c r="V54" s="66" t="str">
        <f>IF(C54="","",IF($C54="TOTAL",SUM($V$8:V53),IF(AND($AR$2=$AR$20,C54=$AR$1),ROUND(D54/31*$AS$2,0),IF(C54=$AP$6,ROUND((G54)*1/30,0),IF(C54=$AQ$6,ROUND((G54)*1/31,0),"")))))</f>
        <v/>
      </c>
      <c r="W54" s="66" t="str">
        <f>IF(C54="","",IF($C54="TOTAL",SUM($W$8:W53),IF(AND($AR$2=$AR$20,C54=$AR$1),ROUND(H54/31*$AS$2,0),IF(C54=$AP$6,ROUND((K54)*1/30,0),IF(C54=$AQ$6,ROUND((K54)*1/31,0),"")))))</f>
        <v/>
      </c>
      <c r="X54" s="66" t="str">
        <f t="shared" si="16"/>
        <v/>
      </c>
      <c r="Y54" s="66" t="str">
        <f>IFERROR(IF(C54="","",IF($AR$16=$AR$17,0,IF($AF$3=$AO$4,"",IF($C54="TOTAL",SUM($Y$8:Y53),BU54)))),"")</f>
        <v/>
      </c>
      <c r="Z54" s="66" t="str">
        <f>IFERROR(IF(C54="","",IF($AR$16=$AR$17,0,IF($AF$3=$AO$4,"",IF($C54="TOTAL",SUM($Z$8:Z53),BT54)))),"")</f>
        <v/>
      </c>
      <c r="AA54" s="66" t="str">
        <f t="shared" si="7"/>
        <v/>
      </c>
      <c r="AB54" s="66" t="str">
        <f>IFERROR(IF(C54="","",IF($C54="TOTAL",SUM($AB$8:AB53),BK55)),"")</f>
        <v/>
      </c>
      <c r="AC54" s="66" t="str">
        <f>IFERROR(IF(C54="","",IF($C54="TOTAL",SUM($AC$8:AC53),ROUND(O54*$AR$7%,0))),"")</f>
        <v/>
      </c>
      <c r="AD54" s="66" t="str">
        <f t="shared" si="8"/>
        <v/>
      </c>
      <c r="AE54" s="68" t="str">
        <f>IFERROR(IF(C54="","",IF($C54="TOTAL",SUM($AE$8:AE53),SUM(O54-AD54))),"")</f>
        <v/>
      </c>
      <c r="AN54" s="196">
        <f t="shared" si="17"/>
        <v>50</v>
      </c>
      <c r="AO54" s="196">
        <f t="shared" si="18"/>
        <v>50</v>
      </c>
      <c r="AQ54" s="198">
        <v>44105</v>
      </c>
      <c r="AS54" s="198">
        <f t="shared" si="46"/>
        <v>46692</v>
      </c>
      <c r="AT54" s="198" t="str">
        <f t="shared" si="31"/>
        <v/>
      </c>
      <c r="AU54" s="198" t="str">
        <f t="shared" si="20"/>
        <v/>
      </c>
      <c r="AV54" s="198" t="str">
        <f t="shared" si="21"/>
        <v/>
      </c>
      <c r="AW54" s="198" t="str">
        <f t="shared" si="40"/>
        <v/>
      </c>
      <c r="AX54" s="197" t="str">
        <f t="shared" si="34"/>
        <v/>
      </c>
      <c r="AY54" s="197" t="str">
        <f t="shared" si="45"/>
        <v/>
      </c>
      <c r="AZ54" s="197" t="str">
        <f t="shared" si="35"/>
        <v/>
      </c>
      <c r="BA54" s="197"/>
      <c r="BB54" s="197" t="str">
        <f t="shared" si="36"/>
        <v/>
      </c>
      <c r="BC54" s="197" t="str">
        <f t="shared" si="23"/>
        <v/>
      </c>
      <c r="BD54" s="197" t="str">
        <f t="shared" si="37"/>
        <v/>
      </c>
      <c r="BE54" s="197" t="str">
        <f t="shared" si="32"/>
        <v/>
      </c>
      <c r="BH54" s="197" t="str">
        <f t="shared" si="41"/>
        <v/>
      </c>
      <c r="BI54" s="197" t="str">
        <f t="shared" si="42"/>
        <v/>
      </c>
      <c r="BJ54" s="197" t="str">
        <f t="shared" si="24"/>
        <v/>
      </c>
      <c r="BK54" s="197" t="str">
        <f t="shared" si="25"/>
        <v/>
      </c>
      <c r="BL54" s="197">
        <f t="shared" si="43"/>
        <v>0</v>
      </c>
      <c r="BM54" s="197">
        <f t="shared" si="44"/>
        <v>0</v>
      </c>
      <c r="BR54" s="197" t="str">
        <f t="shared" si="27"/>
        <v/>
      </c>
      <c r="BT54" s="194" t="str">
        <f t="shared" si="10"/>
        <v/>
      </c>
      <c r="BU54" s="194" t="str">
        <f>IF(AW55="","",IF(AW55="TOTAL","",IF($AR$16=$AR$17,0,IF(AND(AW55&gt;$BT$1,$AF$3=$AO$2,'Master Sheet'!$D$31&gt;0),'Master Sheet'!$D$31,IF(AND(AW55=$BT$1,$AF$3=$AO$2),IF($AR$9&lt;18001,135,IF($AR$9&lt;33501,220,IF($AR$9&lt;54001,330,440))),IF(AND(AW55&gt;$BT$1,$AF$3=$AO$2),IF($AR$9&lt;18001,265,IF($AR$9&lt;33501,440,IF($AR$9&lt;54001,658,875))),""))))))</f>
        <v/>
      </c>
    </row>
    <row r="55" spans="1:80" ht="21" customHeight="1">
      <c r="A55" s="115" t="str">
        <f t="shared" si="28"/>
        <v/>
      </c>
      <c r="B55" s="64" t="str">
        <f t="shared" si="0"/>
        <v/>
      </c>
      <c r="C55" s="65" t="str">
        <f t="shared" si="29"/>
        <v/>
      </c>
      <c r="D55" s="66" t="str">
        <f>IFERROR(IF($C54="TOTAL","अक्षरें राशि :-",IF($C55="TOTAL",SUM($D$8:D54),IF(AX56="","",AX56))),"")</f>
        <v/>
      </c>
      <c r="E55" s="66" t="str">
        <f>IFERROR(IF($C55="TOTAL",SUM($E$8:E54),IF(AY56="","",AY56)),"")</f>
        <v/>
      </c>
      <c r="F55" s="66" t="str">
        <f>IFERROR(IF($C55="TOTAL",SUM($F$8:F54),IF(OR(C55=$AP$16,C55=$AP$17,C55=$AP$18,C55=$AP$19,C55=$AP$20,C55=$AP$21,C55=$AP$22,C55=$AP$23,C55=$AP$24),0,IF(AZ56="","",AZ56))),"")</f>
        <v/>
      </c>
      <c r="G55" s="66" t="str">
        <f t="shared" si="30"/>
        <v/>
      </c>
      <c r="H55" s="66" t="str">
        <f>IFERROR(IF($C55="TOTAL",SUM($H$8:H54),IF(BB56="","",BB56)),"")</f>
        <v/>
      </c>
      <c r="I55" s="66" t="str">
        <f>IFERROR(IF($C55="TOTAL",SUM($I$8:I54),IF(BC56="","",BC56)),"")</f>
        <v/>
      </c>
      <c r="J55" s="66" t="str">
        <f>IFERROR(IF($C55="TOTAL",SUM($J$8:J54),IF(OR(C55=$AP$16,C55=$AP$17,C55=$AP$18,C55=$AP$19,C55=$AP$20,C55=$AP$21,C55=$AP$22,C55=$AP$23,C55=$AP$24),0,IF(BD56="","",BD56))),"")</f>
        <v/>
      </c>
      <c r="K55" s="66" t="str">
        <f t="shared" si="12"/>
        <v/>
      </c>
      <c r="L55" s="66" t="str">
        <f>IFERROR(IF(C55="","",IF(D55="","",IF(H55="","",IF($C55="TOTAL",SUM($L$8:L54),SUM(D55-H55))))),"")</f>
        <v/>
      </c>
      <c r="M55" s="66" t="str">
        <f>IFERROR(IF(C55="","",IF(E55="","",IF(I55="","",IF($C55="TOTAL",SUM($M$8:M54),SUM(E55-I55))))),"")</f>
        <v/>
      </c>
      <c r="N55" s="66" t="str">
        <f>IFERROR(IF(C55="","",IF(F55="","",IF(J55="","",IF($C55="TOTAL",SUM($N$8:N54),SUM(F55-J55))))),"")</f>
        <v/>
      </c>
      <c r="O55" s="66" t="str">
        <f t="shared" si="13"/>
        <v/>
      </c>
      <c r="P55" s="66" t="str">
        <f>IFERROR(IF(C55="","",IF($C55="TOTAL",SUM($P$8:P54),IF(AND(C55&gt;$AO$1,$AF$3=$AO$2),BR56,IF($AR$18=$AR$20,SUM(BE56+BM56),ROUND((D55+E55)*10%,0))))),"")</f>
        <v/>
      </c>
      <c r="Q55" s="66" t="str">
        <f>IFERROR(IF(C55="","",IF(H55="","",IF(I55="","",IF($C55="TOTAL",SUM($Q$8:Q54),IF(AND(C55&gt;$AO$1,$AF$3=$AO$2),BR56,IF($AR$18=$AR$20,$AR$21,ROUND((H55+I55)*10%,0))))))),"")</f>
        <v/>
      </c>
      <c r="R55" s="66" t="str">
        <f t="shared" si="14"/>
        <v/>
      </c>
      <c r="S55" s="67" t="str">
        <f>IFERROR(IF(C55="","",IF($AR$16=$AR$17,0,IF($C55="TOTAL",SUM($S$8:S54),IF($AR$19=$AR$31,0,IF(AND($AR$32=$AR$20,C55=$AR$33),$AR$34,S54))))),"")</f>
        <v/>
      </c>
      <c r="T55" s="67" t="str">
        <f>IFERROR(IF(C55="","",IF($AR$16=$AR$17,0,IF($C55="TOTAL",SUM($T$8:T54),IF($AR$19=$AR$20,$AR$24,0)))),"")</f>
        <v/>
      </c>
      <c r="U55" s="66" t="str">
        <f t="shared" si="15"/>
        <v/>
      </c>
      <c r="V55" s="66" t="str">
        <f>IF(C55="","",IF($C55="TOTAL",SUM($V$8:V54),IF(AND($AR$2=$AR$20,C55=$AR$1),ROUND(D55/31*$AS$2,0),IF(C55=$AP$6,ROUND((G55)*1/30,0),IF(C55=$AQ$6,ROUND((G55)*1/31,0),"")))))</f>
        <v/>
      </c>
      <c r="W55" s="66" t="str">
        <f>IF(C55="","",IF($C55="TOTAL",SUM($W$8:W54),IF(AND($AR$2=$AR$20,C55=$AR$1),ROUND(H55/31*$AS$2,0),IF(C55=$AP$6,ROUND((K55)*1/30,0),IF(C55=$AQ$6,ROUND((K55)*1/31,0),"")))))</f>
        <v/>
      </c>
      <c r="X55" s="66" t="str">
        <f t="shared" si="16"/>
        <v/>
      </c>
      <c r="Y55" s="66" t="str">
        <f>IFERROR(IF(C55="","",IF($AR$16=$AR$17,0,IF($AF$3=$AO$4,"",IF($C55="TOTAL",SUM($Y$8:Y54),BU55)))),"")</f>
        <v/>
      </c>
      <c r="Z55" s="66" t="str">
        <f>IFERROR(IF(C55="","",IF($AR$16=$AR$17,0,IF($AF$3=$AO$4,"",IF($C55="TOTAL",SUM($Z$8:Z54),BT55)))),"")</f>
        <v/>
      </c>
      <c r="AA55" s="66" t="str">
        <f t="shared" si="7"/>
        <v/>
      </c>
      <c r="AB55" s="66" t="str">
        <f>IFERROR(IF(C55="","",IF($C55="TOTAL",SUM($AB$8:AB54),BK56)),"")</f>
        <v/>
      </c>
      <c r="AC55" s="66" t="str">
        <f>IFERROR(IF(C55="","",IF($C55="TOTAL",SUM($AC$8:AC54),ROUND(O55*$AR$7%,0))),"")</f>
        <v/>
      </c>
      <c r="AD55" s="66" t="str">
        <f t="shared" si="8"/>
        <v/>
      </c>
      <c r="AE55" s="68" t="str">
        <f>IFERROR(IF(C55="","",IF($C55="TOTAL",SUM($AE$8:AE54),SUM(O55-AD55))),"")</f>
        <v/>
      </c>
      <c r="AN55" s="196">
        <f t="shared" si="17"/>
        <v>50</v>
      </c>
      <c r="AO55" s="196">
        <f t="shared" si="18"/>
        <v>50</v>
      </c>
      <c r="AQ55" s="198">
        <v>44136</v>
      </c>
      <c r="AS55" s="198">
        <f t="shared" si="46"/>
        <v>46722</v>
      </c>
      <c r="AT55" s="198" t="str">
        <f t="shared" si="31"/>
        <v/>
      </c>
      <c r="AU55" s="198" t="str">
        <f t="shared" si="20"/>
        <v/>
      </c>
      <c r="AV55" s="198" t="str">
        <f t="shared" si="21"/>
        <v/>
      </c>
      <c r="AW55" s="198" t="str">
        <f t="shared" si="40"/>
        <v/>
      </c>
      <c r="AX55" s="197" t="str">
        <f t="shared" si="34"/>
        <v/>
      </c>
      <c r="AY55" s="197" t="str">
        <f t="shared" si="45"/>
        <v/>
      </c>
      <c r="AZ55" s="197" t="str">
        <f t="shared" si="35"/>
        <v/>
      </c>
      <c r="BA55" s="197"/>
      <c r="BB55" s="197" t="str">
        <f t="shared" si="36"/>
        <v/>
      </c>
      <c r="BC55" s="197" t="str">
        <f t="shared" si="23"/>
        <v/>
      </c>
      <c r="BD55" s="197" t="str">
        <f t="shared" si="37"/>
        <v/>
      </c>
      <c r="BE55" s="197" t="str">
        <f t="shared" si="32"/>
        <v/>
      </c>
      <c r="BH55" s="197" t="str">
        <f t="shared" si="41"/>
        <v/>
      </c>
      <c r="BI55" s="197" t="str">
        <f t="shared" si="42"/>
        <v/>
      </c>
      <c r="BJ55" s="197" t="str">
        <f t="shared" si="24"/>
        <v/>
      </c>
      <c r="BK55" s="197" t="str">
        <f t="shared" si="25"/>
        <v/>
      </c>
      <c r="BL55" s="197">
        <f t="shared" si="43"/>
        <v>0</v>
      </c>
      <c r="BM55" s="197">
        <f t="shared" si="44"/>
        <v>0</v>
      </c>
      <c r="BR55" s="197" t="str">
        <f t="shared" si="27"/>
        <v/>
      </c>
      <c r="BT55" s="194" t="str">
        <f t="shared" si="10"/>
        <v/>
      </c>
      <c r="BU55" s="194" t="str">
        <f>IF(AW56="","",IF(AW56="TOTAL","",IF($AR$16=$AR$17,0,IF(AND(AW56&gt;$BT$1,$AF$3=$AO$2,'Master Sheet'!$D$31&gt;0),'Master Sheet'!$D$31,IF(AND(AW56=$BT$1,$AF$3=$AO$2),IF($AR$9&lt;18001,135,IF($AR$9&lt;33501,220,IF($AR$9&lt;54001,330,440))),IF(AND(AW56&gt;$BT$1,$AF$3=$AO$2),IF($AR$9&lt;18001,265,IF($AR$9&lt;33501,440,IF($AR$9&lt;54001,658,875))),""))))))</f>
        <v/>
      </c>
    </row>
    <row r="56" spans="1:80" ht="21" customHeight="1">
      <c r="A56" s="115" t="str">
        <f t="shared" si="28"/>
        <v/>
      </c>
      <c r="B56" s="64" t="str">
        <f t="shared" si="0"/>
        <v/>
      </c>
      <c r="C56" s="65" t="str">
        <f t="shared" si="29"/>
        <v/>
      </c>
      <c r="D56" s="66" t="str">
        <f>IFERROR(IF($C55="TOTAL","अक्षरें राशि :-",IF($C56="TOTAL",SUM($D$8:D55),IF(AX57="","",AX57))),"")</f>
        <v/>
      </c>
      <c r="E56" s="66" t="str">
        <f>IFERROR(IF($C56="TOTAL",SUM($E$8:E55),IF(AY57="","",AY57)),"")</f>
        <v/>
      </c>
      <c r="F56" s="66" t="str">
        <f>IFERROR(IF($C56="TOTAL",SUM($F$8:F55),IF(OR(C56=$AP$16,C56=$AP$17,C56=$AP$18,C56=$AP$19,C56=$AP$20,C56=$AP$21,C56=$AP$22,C56=$AP$23,C56=$AP$24),0,IF(AZ57="","",AZ57))),"")</f>
        <v/>
      </c>
      <c r="G56" s="66" t="str">
        <f t="shared" si="30"/>
        <v/>
      </c>
      <c r="H56" s="66" t="str">
        <f>IFERROR(IF($C56="TOTAL",SUM($H$8:H55),IF(BB57="","",BB57)),"")</f>
        <v/>
      </c>
      <c r="I56" s="66" t="str">
        <f>IFERROR(IF($C56="TOTAL",SUM($I$8:I55),IF(BC57="","",BC57)),"")</f>
        <v/>
      </c>
      <c r="J56" s="66" t="str">
        <f>IFERROR(IF($C56="TOTAL",SUM($J$8:J55),IF(OR(C56=$AP$16,C56=$AP$17,C56=$AP$18,C56=$AP$19,C56=$AP$20,C56=$AP$21,C56=$AP$22,C56=$AP$23,C56=$AP$24),0,IF(BD57="","",BD57))),"")</f>
        <v/>
      </c>
      <c r="K56" s="66" t="str">
        <f t="shared" si="12"/>
        <v/>
      </c>
      <c r="L56" s="66" t="str">
        <f>IFERROR(IF(C56="","",IF(D56="","",IF(H56="","",IF($C56="TOTAL",SUM($L$8:L55),SUM(D56-H56))))),"")</f>
        <v/>
      </c>
      <c r="M56" s="66" t="str">
        <f>IFERROR(IF(C56="","",IF(E56="","",IF(I56="","",IF($C56="TOTAL",SUM($M$8:M55),SUM(E56-I56))))),"")</f>
        <v/>
      </c>
      <c r="N56" s="66" t="str">
        <f>IFERROR(IF(C56="","",IF(F56="","",IF(J56="","",IF($C56="TOTAL",SUM($N$8:N55),SUM(F56-J56))))),"")</f>
        <v/>
      </c>
      <c r="O56" s="66" t="str">
        <f t="shared" si="13"/>
        <v/>
      </c>
      <c r="P56" s="66" t="str">
        <f>IFERROR(IF(C56="","",IF($C56="TOTAL",SUM($P$8:P55),IF(AND(C56&gt;$AO$1,$AF$3=$AO$2),BR57,IF($AR$18=$AR$20,SUM(BE57+BM57),ROUND((D56+E56)*10%,0))))),"")</f>
        <v/>
      </c>
      <c r="Q56" s="66" t="str">
        <f>IFERROR(IF(C56="","",IF(H56="","",IF(I56="","",IF($C56="TOTAL",SUM($Q$8:Q55),IF(AND(C56&gt;$AO$1,$AF$3=$AO$2),BR57,IF($AR$18=$AR$20,$AR$21,ROUND((H56+I56)*10%,0))))))),"")</f>
        <v/>
      </c>
      <c r="R56" s="66" t="str">
        <f t="shared" si="14"/>
        <v/>
      </c>
      <c r="S56" s="67" t="str">
        <f>IFERROR(IF(C56="","",IF($AR$16=$AR$17,0,IF($C56="TOTAL",SUM($S$8:S55),IF($AR$19=$AR$31,0,IF(AND($AR$32=$AR$20,C56=$AR$33),$AR$34,S55))))),"")</f>
        <v/>
      </c>
      <c r="T56" s="67" t="str">
        <f>IFERROR(IF(C56="","",IF($AR$16=$AR$17,0,IF($C56="TOTAL",SUM($T$8:T55),IF($AR$19=$AR$20,$AR$24,0)))),"")</f>
        <v/>
      </c>
      <c r="U56" s="66" t="str">
        <f t="shared" si="15"/>
        <v/>
      </c>
      <c r="V56" s="66" t="str">
        <f>IF(C56="","",IF($C56="TOTAL",SUM($V$8:V55),IF(AND($AR$2=$AR$20,C56=$AR$1),ROUND(D56/31*$AS$2,0),IF(C56=$AP$6,ROUND((G56)*1/30,0),IF(C56=$AQ$6,ROUND((G56)*1/31,0),"")))))</f>
        <v/>
      </c>
      <c r="W56" s="66" t="str">
        <f>IF(C56="","",IF($C56="TOTAL",SUM($W$8:W55),IF(AND($AR$2=$AR$20,C56=$AR$1),ROUND(H56/31*$AS$2,0),IF(C56=$AP$6,ROUND((K56)*1/30,0),IF(C56=$AQ$6,ROUND((K56)*1/31,0),"")))))</f>
        <v/>
      </c>
      <c r="X56" s="66" t="str">
        <f t="shared" si="16"/>
        <v/>
      </c>
      <c r="Y56" s="66" t="str">
        <f>IFERROR(IF(C56="","",IF($AR$16=$AR$17,0,IF($AF$3=$AO$4,"",IF($C56="TOTAL",SUM($Y$8:Y55),BU56)))),"")</f>
        <v/>
      </c>
      <c r="Z56" s="66" t="str">
        <f>IFERROR(IF(C56="","",IF($AR$16=$AR$17,0,IF($AF$3=$AO$4,"",IF($C56="TOTAL",SUM($Z$8:Z55),BT56)))),"")</f>
        <v/>
      </c>
      <c r="AA56" s="66" t="str">
        <f t="shared" si="7"/>
        <v/>
      </c>
      <c r="AB56" s="66" t="str">
        <f>IFERROR(IF(C56="","",IF($C56="TOTAL",SUM($AB$8:AB55),BK57)),"")</f>
        <v/>
      </c>
      <c r="AC56" s="66" t="str">
        <f>IFERROR(IF(C56="","",IF($C56="TOTAL",SUM($AC$8:AC55),ROUND(O56*$AR$7%,0))),"")</f>
        <v/>
      </c>
      <c r="AD56" s="66" t="str">
        <f t="shared" si="8"/>
        <v/>
      </c>
      <c r="AE56" s="68" t="str">
        <f>IFERROR(IF(C56="","",IF($C56="TOTAL",SUM($AE$8:AE55),SUM(O56-AD56))),"")</f>
        <v/>
      </c>
      <c r="AN56" s="196">
        <f t="shared" si="17"/>
        <v>50</v>
      </c>
      <c r="AO56" s="196">
        <f t="shared" si="18"/>
        <v>50</v>
      </c>
      <c r="AQ56" s="198">
        <v>44166</v>
      </c>
      <c r="AS56" s="198">
        <f t="shared" si="46"/>
        <v>46753</v>
      </c>
      <c r="AT56" s="198" t="str">
        <f t="shared" si="31"/>
        <v/>
      </c>
      <c r="AU56" s="198" t="str">
        <f t="shared" si="20"/>
        <v/>
      </c>
      <c r="AV56" s="198" t="str">
        <f t="shared" si="21"/>
        <v/>
      </c>
      <c r="AW56" s="198" t="str">
        <f t="shared" si="40"/>
        <v/>
      </c>
      <c r="AX56" s="197" t="str">
        <f t="shared" si="34"/>
        <v/>
      </c>
      <c r="AY56" s="197" t="str">
        <f t="shared" si="45"/>
        <v/>
      </c>
      <c r="AZ56" s="197" t="str">
        <f t="shared" si="35"/>
        <v/>
      </c>
      <c r="BA56" s="197"/>
      <c r="BB56" s="197" t="str">
        <f t="shared" si="36"/>
        <v/>
      </c>
      <c r="BC56" s="197" t="str">
        <f t="shared" si="23"/>
        <v/>
      </c>
      <c r="BD56" s="197" t="str">
        <f t="shared" si="37"/>
        <v/>
      </c>
      <c r="BE56" s="197" t="str">
        <f t="shared" si="32"/>
        <v/>
      </c>
      <c r="BH56" s="197" t="str">
        <f t="shared" si="41"/>
        <v/>
      </c>
      <c r="BI56" s="197" t="str">
        <f t="shared" si="42"/>
        <v/>
      </c>
      <c r="BJ56" s="197" t="str">
        <f t="shared" si="24"/>
        <v/>
      </c>
      <c r="BK56" s="197" t="str">
        <f t="shared" si="25"/>
        <v/>
      </c>
      <c r="BL56" s="197">
        <f t="shared" si="43"/>
        <v>0</v>
      </c>
      <c r="BM56" s="197">
        <f t="shared" si="44"/>
        <v>0</v>
      </c>
      <c r="BR56" s="197" t="str">
        <f t="shared" si="27"/>
        <v/>
      </c>
      <c r="BT56" s="194" t="str">
        <f t="shared" si="10"/>
        <v/>
      </c>
      <c r="BU56" s="194" t="str">
        <f>IF(AW57="","",IF(AW57="TOTAL","",IF($AR$16=$AR$17,0,IF(AND(AW57&gt;$BT$1,$AF$3=$AO$2,'Master Sheet'!$D$31&gt;0),'Master Sheet'!$D$31,IF(AND(AW57=$BT$1,$AF$3=$AO$2),IF($AR$9&lt;18001,135,IF($AR$9&lt;33501,220,IF($AR$9&lt;54001,330,440))),IF(AND(AW57&gt;$BT$1,$AF$3=$AO$2),IF($AR$9&lt;18001,265,IF($AR$9&lt;33501,440,IF($AR$9&lt;54001,658,875))),""))))))</f>
        <v/>
      </c>
    </row>
    <row r="57" spans="1:80" ht="21" customHeight="1">
      <c r="A57" s="115" t="str">
        <f t="shared" si="28"/>
        <v/>
      </c>
      <c r="B57" s="64" t="str">
        <f t="shared" si="0"/>
        <v/>
      </c>
      <c r="C57" s="65" t="str">
        <f t="shared" si="29"/>
        <v/>
      </c>
      <c r="D57" s="66" t="str">
        <f>IFERROR(IF($C56="TOTAL","अक्षरें राशि :-",IF($C57="TOTAL",SUM($D$8:D56),IF(AX58="","",AX58))),"")</f>
        <v/>
      </c>
      <c r="E57" s="66" t="str">
        <f>IFERROR(IF($C57="TOTAL",SUM($E$8:E56),IF(AY58="","",AY58)),"")</f>
        <v/>
      </c>
      <c r="F57" s="66" t="str">
        <f>IFERROR(IF($C57="TOTAL",SUM($F$8:F56),IF(OR(C57=$AP$16,C57=$AP$17,C57=$AP$18,C57=$AP$19,C57=$AP$20,C57=$AP$21,C57=$AP$22,C57=$AP$23,C57=$AP$24),0,IF(AZ58="","",AZ58))),"")</f>
        <v/>
      </c>
      <c r="G57" s="66" t="str">
        <f t="shared" si="30"/>
        <v/>
      </c>
      <c r="H57" s="66" t="str">
        <f>IFERROR(IF($C57="TOTAL",SUM($H$8:H56),IF(BB58="","",BB58)),"")</f>
        <v/>
      </c>
      <c r="I57" s="66" t="str">
        <f>IFERROR(IF($C57="TOTAL",SUM($I$8:I56),IF(BC58="","",BC58)),"")</f>
        <v/>
      </c>
      <c r="J57" s="66" t="str">
        <f>IFERROR(IF($C57="TOTAL",SUM($J$8:J56),IF(OR(C57=$AP$16,C57=$AP$17,C57=$AP$18,C57=$AP$19,C57=$AP$20,C57=$AP$21,C57=$AP$22,C57=$AP$23,C57=$AP$24),0,IF(BD58="","",BD58))),"")</f>
        <v/>
      </c>
      <c r="K57" s="66" t="str">
        <f t="shared" si="12"/>
        <v/>
      </c>
      <c r="L57" s="66" t="str">
        <f>IFERROR(IF(C57="","",IF(D57="","",IF(H57="","",IF($C57="TOTAL",SUM($L$8:L56),SUM(D57-H57))))),"")</f>
        <v/>
      </c>
      <c r="M57" s="66" t="str">
        <f>IFERROR(IF(C57="","",IF(E57="","",IF(I57="","",IF($C57="TOTAL",SUM($M$8:M56),SUM(E57-I57))))),"")</f>
        <v/>
      </c>
      <c r="N57" s="66" t="str">
        <f>IFERROR(IF(C57="","",IF(F57="","",IF(J57="","",IF($C57="TOTAL",SUM($N$8:N56),SUM(F57-J57))))),"")</f>
        <v/>
      </c>
      <c r="O57" s="66" t="str">
        <f t="shared" si="13"/>
        <v/>
      </c>
      <c r="P57" s="66" t="str">
        <f>IFERROR(IF(C57="","",IF($C57="TOTAL",SUM($P$8:P56),IF(AND(C57&gt;$AO$1,$AF$3=$AO$2),BR58,IF($AR$18=$AR$20,SUM(BE58+BM58),ROUND((D57+E57)*10%,0))))),"")</f>
        <v/>
      </c>
      <c r="Q57" s="66" t="str">
        <f>IFERROR(IF(C57="","",IF(H57="","",IF(I57="","",IF($C57="TOTAL",SUM($Q$8:Q56),IF(AND(C57&gt;$AO$1,$AF$3=$AO$2),BR58,IF($AR$18=$AR$20,$AR$21,ROUND((H57+I57)*10%,0))))))),"")</f>
        <v/>
      </c>
      <c r="R57" s="66" t="str">
        <f t="shared" si="14"/>
        <v/>
      </c>
      <c r="S57" s="67" t="str">
        <f>IFERROR(IF(C57="","",IF($AR$16=$AR$17,0,IF($C57="TOTAL",SUM($S$8:S56),IF($AR$19=$AR$31,0,IF(AND($AR$32=$AR$20,C57=$AR$33),$AR$34,S56))))),"")</f>
        <v/>
      </c>
      <c r="T57" s="67" t="str">
        <f>IFERROR(IF(C57="","",IF($AR$16=$AR$17,0,IF($C57="TOTAL",SUM($T$8:T56),IF($AR$19=$AR$20,$AR$24,0)))),"")</f>
        <v/>
      </c>
      <c r="U57" s="66" t="str">
        <f t="shared" si="15"/>
        <v/>
      </c>
      <c r="V57" s="66" t="str">
        <f>IF(C57="","",IF($C57="TOTAL",SUM($V$8:V56),IF(AND($AR$2=$AR$20,C57=$AR$1),ROUND(D57/31*$AS$2,0),IF(C57=$AP$6,ROUND((G57)*1/30,0),IF(C57=$AQ$6,ROUND((G57)*1/31,0),"")))))</f>
        <v/>
      </c>
      <c r="W57" s="66" t="str">
        <f>IF(C57="","",IF($C57="TOTAL",SUM($W$8:W56),IF(AND($AR$2=$AR$20,C57=$AR$1),ROUND(H57/31*$AS$2,0),IF(C57=$AP$6,ROUND((K57)*1/30,0),IF(C57=$AQ$6,ROUND((K57)*1/31,0),"")))))</f>
        <v/>
      </c>
      <c r="X57" s="66" t="str">
        <f t="shared" si="16"/>
        <v/>
      </c>
      <c r="Y57" s="66" t="str">
        <f>IFERROR(IF(C57="","",IF($AR$16=$AR$17,0,IF($AF$3=$AO$4,"",IF($C57="TOTAL",SUM($Y$8:Y56),BU57)))),"")</f>
        <v/>
      </c>
      <c r="Z57" s="66" t="str">
        <f>IFERROR(IF(C57="","",IF($AR$16=$AR$17,0,IF($AF$3=$AO$4,"",IF($C57="TOTAL",SUM($Z$8:Z56),BT57)))),"")</f>
        <v/>
      </c>
      <c r="AA57" s="66" t="str">
        <f t="shared" si="7"/>
        <v/>
      </c>
      <c r="AB57" s="66" t="str">
        <f>IFERROR(IF(C57="","",IF($C57="TOTAL",SUM($AB$8:AB56),BK58)),"")</f>
        <v/>
      </c>
      <c r="AC57" s="66" t="str">
        <f>IFERROR(IF(C57="","",IF($C57="TOTAL",SUM($AC$8:AC56),ROUND(O57*$AR$7%,0))),"")</f>
        <v/>
      </c>
      <c r="AD57" s="66" t="str">
        <f t="shared" si="8"/>
        <v/>
      </c>
      <c r="AE57" s="68" t="str">
        <f>IFERROR(IF(C57="","",IF($C57="TOTAL",SUM($AE$8:AE56),SUM(O57-AD57))),"")</f>
        <v/>
      </c>
      <c r="AN57" s="196">
        <f t="shared" si="17"/>
        <v>50</v>
      </c>
      <c r="AO57" s="196">
        <f t="shared" si="18"/>
        <v>50</v>
      </c>
      <c r="AQ57" s="198">
        <v>44197</v>
      </c>
      <c r="AS57" s="198">
        <f t="shared" si="46"/>
        <v>46784</v>
      </c>
      <c r="AT57" s="198" t="str">
        <f t="shared" si="31"/>
        <v/>
      </c>
      <c r="AU57" s="198" t="str">
        <f t="shared" si="20"/>
        <v/>
      </c>
      <c r="AV57" s="198" t="str">
        <f t="shared" si="21"/>
        <v/>
      </c>
      <c r="AW57" s="198" t="str">
        <f t="shared" si="40"/>
        <v/>
      </c>
      <c r="AX57" s="197" t="str">
        <f t="shared" si="34"/>
        <v/>
      </c>
      <c r="AY57" s="197" t="str">
        <f t="shared" si="45"/>
        <v/>
      </c>
      <c r="AZ57" s="197" t="str">
        <f t="shared" si="35"/>
        <v/>
      </c>
      <c r="BA57" s="197"/>
      <c r="BB57" s="197" t="str">
        <f t="shared" si="36"/>
        <v/>
      </c>
      <c r="BC57" s="197" t="str">
        <f t="shared" si="23"/>
        <v/>
      </c>
      <c r="BD57" s="197" t="str">
        <f t="shared" si="37"/>
        <v/>
      </c>
      <c r="BE57" s="197" t="str">
        <f t="shared" si="32"/>
        <v/>
      </c>
      <c r="BH57" s="197" t="str">
        <f t="shared" si="41"/>
        <v/>
      </c>
      <c r="BI57" s="197" t="str">
        <f t="shared" si="42"/>
        <v/>
      </c>
      <c r="BJ57" s="197" t="str">
        <f t="shared" si="24"/>
        <v/>
      </c>
      <c r="BK57" s="197" t="str">
        <f t="shared" si="25"/>
        <v/>
      </c>
      <c r="BL57" s="197">
        <f t="shared" si="43"/>
        <v>0</v>
      </c>
      <c r="BM57" s="197">
        <f t="shared" si="44"/>
        <v>0</v>
      </c>
      <c r="BR57" s="197" t="str">
        <f t="shared" si="27"/>
        <v/>
      </c>
      <c r="BT57" s="194" t="str">
        <f t="shared" si="10"/>
        <v/>
      </c>
      <c r="BU57" s="194" t="str">
        <f>IF(AW58="","",IF(AW58="TOTAL","",IF($AR$16=$AR$17,0,IF(AND(AW58&gt;$BT$1,$AF$3=$AO$2,'Master Sheet'!$D$31&gt;0),'Master Sheet'!$D$31,IF(AND(AW58=$BT$1,$AF$3=$AO$2),IF($AR$9&lt;18001,135,IF($AR$9&lt;33501,220,IF($AR$9&lt;54001,330,440))),IF(AND(AW58&gt;$BT$1,$AF$3=$AO$2),IF($AR$9&lt;18001,265,IF($AR$9&lt;33501,440,IF($AR$9&lt;54001,658,875))),""))))))</f>
        <v/>
      </c>
    </row>
    <row r="58" spans="1:80" ht="21" customHeight="1">
      <c r="A58" s="115" t="str">
        <f t="shared" si="28"/>
        <v/>
      </c>
      <c r="B58" s="64" t="str">
        <f t="shared" si="0"/>
        <v/>
      </c>
      <c r="C58" s="65" t="str">
        <f t="shared" si="29"/>
        <v/>
      </c>
      <c r="D58" s="66" t="str">
        <f>IFERROR(IF($C57="TOTAL","अक्षरें राशि :-",IF($C58="TOTAL",SUM($D$8:D57),IF(AX59="","",AX59))),"")</f>
        <v/>
      </c>
      <c r="E58" s="66" t="str">
        <f>IFERROR(IF($C58="TOTAL",SUM($E$8:E57),IF(AY59="","",AY59)),"")</f>
        <v/>
      </c>
      <c r="F58" s="66" t="str">
        <f>IFERROR(IF($C58="TOTAL",SUM($F$8:F57),IF(OR(C58=$AP$16,C58=$AP$17,C58=$AP$18,C58=$AP$19,C58=$AP$20,C58=$AP$21,C58=$AP$22,C58=$AP$23,C58=$AP$24),0,IF(AZ59="","",AZ59))),"")</f>
        <v/>
      </c>
      <c r="G58" s="66" t="str">
        <f t="shared" si="30"/>
        <v/>
      </c>
      <c r="H58" s="66" t="str">
        <f>IFERROR(IF($C58="TOTAL",SUM($H$8:H57),IF(BB59="","",BB59)),"")</f>
        <v/>
      </c>
      <c r="I58" s="66" t="str">
        <f>IFERROR(IF($C58="TOTAL",SUM($I$8:I57),IF(BC59="","",BC59)),"")</f>
        <v/>
      </c>
      <c r="J58" s="66" t="str">
        <f>IFERROR(IF($C58="TOTAL",SUM($J$8:J57),IF(OR(C58=$AP$16,C58=$AP$17,C58=$AP$18,C58=$AP$19,C58=$AP$20,C58=$AP$21,C58=$AP$22,C58=$AP$23,C58=$AP$24),0,IF(BD59="","",BD59))),"")</f>
        <v/>
      </c>
      <c r="K58" s="66" t="str">
        <f t="shared" si="12"/>
        <v/>
      </c>
      <c r="L58" s="66" t="str">
        <f>IFERROR(IF(C58="","",IF(D58="","",IF(H58="","",IF($C58="TOTAL",SUM($L$8:L57),SUM(D58-H58))))),"")</f>
        <v/>
      </c>
      <c r="M58" s="66" t="str">
        <f>IFERROR(IF(C58="","",IF(E58="","",IF(I58="","",IF($C58="TOTAL",SUM($M$8:M57),SUM(E58-I58))))),"")</f>
        <v/>
      </c>
      <c r="N58" s="66" t="str">
        <f>IFERROR(IF(C58="","",IF(F58="","",IF(J58="","",IF($C58="TOTAL",SUM($N$8:N57),SUM(F58-J58))))),"")</f>
        <v/>
      </c>
      <c r="O58" s="66" t="str">
        <f t="shared" si="13"/>
        <v/>
      </c>
      <c r="P58" s="66" t="str">
        <f>IFERROR(IF(C58="","",IF($C58="TOTAL",SUM($P$8:P57),IF(AND(C58&gt;$AO$1,$AF$3=$AO$2),BR59,IF($AR$18=$AR$20,SUM(BE59+BM59),ROUND((D58+E58)*10%,0))))),"")</f>
        <v/>
      </c>
      <c r="Q58" s="66" t="str">
        <f>IFERROR(IF(C58="","",IF(H58="","",IF(I58="","",IF($C58="TOTAL",SUM($Q$8:Q57),IF(AND(C58&gt;$AO$1,$AF$3=$AO$2),BR59,IF($AR$18=$AR$20,$AR$21,ROUND((H58+I58)*10%,0))))))),"")</f>
        <v/>
      </c>
      <c r="R58" s="66" t="str">
        <f t="shared" si="14"/>
        <v/>
      </c>
      <c r="S58" s="67" t="str">
        <f>IFERROR(IF(C58="","",IF($AR$16=$AR$17,0,IF($C58="TOTAL",SUM($S$8:S57),IF($AR$19=$AR$31,0,IF(AND($AR$32=$AR$20,C58=$AR$33),$AR$34,S57))))),"")</f>
        <v/>
      </c>
      <c r="T58" s="67" t="str">
        <f>IFERROR(IF(C58="","",IF($AR$16=$AR$17,0,IF($C58="TOTAL",SUM($T$8:T57),IF($AR$19=$AR$20,$AR$24,0)))),"")</f>
        <v/>
      </c>
      <c r="U58" s="66" t="str">
        <f t="shared" si="15"/>
        <v/>
      </c>
      <c r="V58" s="66" t="str">
        <f>IF(C58="","",IF($C58="TOTAL",SUM($V$8:V57),IF(AND($AR$2=$AR$20,C58=$AR$1),ROUND(D58/31*$AS$2,0),IF(C58=$AP$6,ROUND((G58)*1/30,0),IF(C58=$AQ$6,ROUND((G58)*1/31,0),"")))))</f>
        <v/>
      </c>
      <c r="W58" s="66" t="str">
        <f>IF(C58="","",IF($C58="TOTAL",SUM($W$8:W57),IF(AND($AR$2=$AR$20,C58=$AR$1),ROUND(H58/31*$AS$2,0),IF(C58=$AP$6,ROUND((K58)*1/30,0),IF(C58=$AQ$6,ROUND((K58)*1/31,0),"")))))</f>
        <v/>
      </c>
      <c r="X58" s="66" t="str">
        <f t="shared" si="16"/>
        <v/>
      </c>
      <c r="Y58" s="66" t="str">
        <f>IFERROR(IF(C58="","",IF($AR$16=$AR$17,0,IF($AF$3=$AO$4,"",IF($C58="TOTAL",SUM($Y$8:Y57),BU58)))),"")</f>
        <v/>
      </c>
      <c r="Z58" s="66" t="str">
        <f>IFERROR(IF(C58="","",IF($AR$16=$AR$17,0,IF($AF$3=$AO$4,"",IF($C58="TOTAL",SUM($Z$8:Z57),BT58)))),"")</f>
        <v/>
      </c>
      <c r="AA58" s="66" t="str">
        <f t="shared" si="7"/>
        <v/>
      </c>
      <c r="AB58" s="66" t="str">
        <f>IFERROR(IF(C58="","",IF($C58="TOTAL",SUM($AB$8:AB57),BK59)),"")</f>
        <v/>
      </c>
      <c r="AC58" s="66" t="str">
        <f>IFERROR(IF(C58="","",IF($C58="TOTAL",SUM($AC$8:AC57),ROUND(O58*$AR$7%,0))),"")</f>
        <v/>
      </c>
      <c r="AD58" s="66" t="str">
        <f t="shared" si="8"/>
        <v/>
      </c>
      <c r="AE58" s="68" t="str">
        <f>IFERROR(IF(C58="","",IF($C58="TOTAL",SUM($AE$8:AE57),SUM(O58-AD58))),"")</f>
        <v/>
      </c>
      <c r="AN58" s="196">
        <f t="shared" si="17"/>
        <v>50</v>
      </c>
      <c r="AO58" s="196">
        <f t="shared" si="18"/>
        <v>50</v>
      </c>
      <c r="AQ58" s="198">
        <v>44228</v>
      </c>
      <c r="AS58" s="198">
        <f t="shared" si="46"/>
        <v>46813</v>
      </c>
      <c r="AT58" s="198" t="str">
        <f t="shared" si="31"/>
        <v/>
      </c>
      <c r="AU58" s="198" t="str">
        <f t="shared" si="20"/>
        <v/>
      </c>
      <c r="AV58" s="198" t="str">
        <f t="shared" si="21"/>
        <v/>
      </c>
      <c r="AW58" s="198" t="str">
        <f t="shared" si="40"/>
        <v/>
      </c>
      <c r="AX58" s="197" t="str">
        <f t="shared" si="34"/>
        <v/>
      </c>
      <c r="AY58" s="197" t="str">
        <f t="shared" si="45"/>
        <v/>
      </c>
      <c r="AZ58" s="197" t="str">
        <f t="shared" si="35"/>
        <v/>
      </c>
      <c r="BA58" s="197"/>
      <c r="BB58" s="197" t="str">
        <f t="shared" si="36"/>
        <v/>
      </c>
      <c r="BC58" s="197" t="str">
        <f t="shared" si="23"/>
        <v/>
      </c>
      <c r="BD58" s="197" t="str">
        <f t="shared" si="37"/>
        <v/>
      </c>
      <c r="BE58" s="197" t="str">
        <f t="shared" si="32"/>
        <v/>
      </c>
      <c r="BH58" s="197" t="str">
        <f t="shared" si="41"/>
        <v/>
      </c>
      <c r="BI58" s="197" t="str">
        <f t="shared" si="42"/>
        <v/>
      </c>
      <c r="BJ58" s="197" t="str">
        <f t="shared" si="24"/>
        <v/>
      </c>
      <c r="BK58" s="197" t="str">
        <f t="shared" si="25"/>
        <v/>
      </c>
      <c r="BL58" s="197">
        <f t="shared" si="43"/>
        <v>0</v>
      </c>
      <c r="BM58" s="197">
        <f t="shared" si="44"/>
        <v>0</v>
      </c>
      <c r="BR58" s="197" t="str">
        <f t="shared" si="27"/>
        <v/>
      </c>
      <c r="BT58" s="194" t="str">
        <f t="shared" si="10"/>
        <v/>
      </c>
      <c r="BU58" s="194" t="str">
        <f>IF(AW59="","",IF(AW59="TOTAL","",IF($AR$16=$AR$17,0,IF(AND(AW59&gt;$BT$1,$AF$3=$AO$2,'Master Sheet'!$D$31&gt;0),'Master Sheet'!$D$31,IF(AND(AW59=$BT$1,$AF$3=$AO$2),IF($AR$9&lt;18001,135,IF($AR$9&lt;33501,220,IF($AR$9&lt;54001,330,440))),IF(AND(AW59&gt;$BT$1,$AF$3=$AO$2),IF($AR$9&lt;18001,265,IF($AR$9&lt;33501,440,IF($AR$9&lt;54001,658,875))),""))))))</f>
        <v/>
      </c>
    </row>
    <row r="59" spans="1:80" ht="21" customHeight="1">
      <c r="A59" s="115" t="str">
        <f t="shared" si="28"/>
        <v/>
      </c>
      <c r="B59" s="64" t="str">
        <f t="shared" si="0"/>
        <v/>
      </c>
      <c r="C59" s="65" t="str">
        <f t="shared" si="29"/>
        <v/>
      </c>
      <c r="D59" s="66" t="str">
        <f>IFERROR(IF($C58="TOTAL","अक्षरें राशि :-",IF($C59="TOTAL",SUM($D$8:D58),IF(AX60="","",AX60))),"")</f>
        <v/>
      </c>
      <c r="E59" s="66" t="str">
        <f>IFERROR(IF($C59="TOTAL",SUM($E$8:E58),IF(AY60="","",AY60)),"")</f>
        <v/>
      </c>
      <c r="F59" s="66" t="str">
        <f>IFERROR(IF($C59="TOTAL",SUM($F$8:F58),IF(OR(C59=$AP$16,C59=$AP$17,C59=$AP$18,C59=$AP$19,C59=$AP$20,C59=$AP$21,C59=$AP$22,C59=$AP$23,C59=$AP$24),0,IF(AZ60="","",AZ60))),"")</f>
        <v/>
      </c>
      <c r="G59" s="66" t="str">
        <f t="shared" si="30"/>
        <v/>
      </c>
      <c r="H59" s="66" t="str">
        <f>IFERROR(IF($C59="TOTAL",SUM($H$8:H58),IF(BB60="","",BB60)),"")</f>
        <v/>
      </c>
      <c r="I59" s="66" t="str">
        <f>IFERROR(IF($C59="TOTAL",SUM($I$8:I58),IF(BC60="","",BC60)),"")</f>
        <v/>
      </c>
      <c r="J59" s="66" t="str">
        <f>IFERROR(IF($C59="TOTAL",SUM($J$8:J58),IF(OR(C59=$AP$16,C59=$AP$17,C59=$AP$18,C59=$AP$19,C59=$AP$20,C59=$AP$21,C59=$AP$22,C59=$AP$23,C59=$AP$24),0,IF(BD60="","",BD60))),"")</f>
        <v/>
      </c>
      <c r="K59" s="66" t="str">
        <f t="shared" si="12"/>
        <v/>
      </c>
      <c r="L59" s="66" t="str">
        <f>IFERROR(IF(C59="","",IF(D59="","",IF(H59="","",IF($C59="TOTAL",SUM($L$8:L58),SUM(D59-H59))))),"")</f>
        <v/>
      </c>
      <c r="M59" s="66" t="str">
        <f>IFERROR(IF(C59="","",IF(E59="","",IF(I59="","",IF($C59="TOTAL",SUM($M$8:M58),SUM(E59-I59))))),"")</f>
        <v/>
      </c>
      <c r="N59" s="66" t="str">
        <f>IFERROR(IF(C59="","",IF(F59="","",IF(J59="","",IF($C59="TOTAL",SUM($N$8:N58),SUM(F59-J59))))),"")</f>
        <v/>
      </c>
      <c r="O59" s="66" t="str">
        <f t="shared" si="13"/>
        <v/>
      </c>
      <c r="P59" s="66" t="str">
        <f>IFERROR(IF(C59="","",IF($C59="TOTAL",SUM($P$8:P58),IF(AND(C59&gt;$AO$1,$AF$3=$AO$2),BR60,IF($AR$18=$AR$20,SUM(BE60+BM60),ROUND((D59+E59)*10%,0))))),"")</f>
        <v/>
      </c>
      <c r="Q59" s="66" t="str">
        <f>IFERROR(IF(C59="","",IF(H59="","",IF(I59="","",IF($C59="TOTAL",SUM($Q$8:Q58),IF(AND(C59&gt;$AO$1,$AF$3=$AO$2),BR60,IF($AR$18=$AR$20,$AR$21,ROUND((H59+I59)*10%,0))))))),"")</f>
        <v/>
      </c>
      <c r="R59" s="66" t="str">
        <f t="shared" si="14"/>
        <v/>
      </c>
      <c r="S59" s="67" t="str">
        <f>IFERROR(IF(C59="","",IF($AR$16=$AR$17,0,IF($C59="TOTAL",SUM($S$8:S58),IF($AR$19=$AR$31,0,IF(AND($AR$32=$AR$20,C59=$AR$33),$AR$34,S58))))),"")</f>
        <v/>
      </c>
      <c r="T59" s="67" t="str">
        <f>IFERROR(IF(C59="","",IF($AR$16=$AR$17,0,IF($C59="TOTAL",SUM($T$8:T58),IF($AR$19=$AR$20,$AR$24,0)))),"")</f>
        <v/>
      </c>
      <c r="U59" s="66" t="str">
        <f t="shared" si="15"/>
        <v/>
      </c>
      <c r="V59" s="66" t="str">
        <f>IF(C59="","",IF($C59="TOTAL",SUM($V$8:V58),IF(AND($AR$2=$AR$20,C59=$AR$1),ROUND(D59/31*$AS$2,0),IF(C59=$AP$6,ROUND((G59)*1/30,0),IF(C59=$AQ$6,ROUND((G59)*1/31,0),"")))))</f>
        <v/>
      </c>
      <c r="W59" s="66" t="str">
        <f>IF(C59="","",IF($C59="TOTAL",SUM($W$8:W58),IF(AND($AR$2=$AR$20,C59=$AR$1),ROUND(H59/31*$AS$2,0),IF(C59=$AP$6,ROUND((K59)*1/30,0),IF(C59=$AQ$6,ROUND((K59)*1/31,0),"")))))</f>
        <v/>
      </c>
      <c r="X59" s="66" t="str">
        <f t="shared" si="16"/>
        <v/>
      </c>
      <c r="Y59" s="66" t="str">
        <f>IFERROR(IF(C59="","",IF($AR$16=$AR$17,0,IF($AF$3=$AO$4,"",IF($C59="TOTAL",SUM($Y$8:Y58),BU59)))),"")</f>
        <v/>
      </c>
      <c r="Z59" s="66" t="str">
        <f>IFERROR(IF(C59="","",IF($AR$16=$AR$17,0,IF($AF$3=$AO$4,"",IF($C59="TOTAL",SUM($Z$8:Z58),BT59)))),"")</f>
        <v/>
      </c>
      <c r="AA59" s="66" t="str">
        <f t="shared" si="7"/>
        <v/>
      </c>
      <c r="AB59" s="66" t="str">
        <f>IFERROR(IF(C59="","",IF($C59="TOTAL",SUM($AB$8:AB58),BK60)),"")</f>
        <v/>
      </c>
      <c r="AC59" s="66" t="str">
        <f>IFERROR(IF(C59="","",IF($C59="TOTAL",SUM($AC$8:AC58),ROUND(O59*$AR$7%,0))),"")</f>
        <v/>
      </c>
      <c r="AD59" s="66" t="str">
        <f t="shared" si="8"/>
        <v/>
      </c>
      <c r="AE59" s="68" t="str">
        <f>IFERROR(IF(C59="","",IF($C59="TOTAL",SUM($AE$8:AE58),SUM(O59-AD59))),"")</f>
        <v/>
      </c>
      <c r="AN59" s="196">
        <f t="shared" si="17"/>
        <v>50</v>
      </c>
      <c r="AO59" s="196">
        <f t="shared" si="18"/>
        <v>50</v>
      </c>
      <c r="AQ59" s="198">
        <v>44256</v>
      </c>
      <c r="AS59" s="198">
        <f t="shared" si="46"/>
        <v>46844</v>
      </c>
      <c r="AT59" s="198" t="str">
        <f t="shared" si="31"/>
        <v/>
      </c>
      <c r="AU59" s="198" t="str">
        <f t="shared" si="20"/>
        <v/>
      </c>
      <c r="AV59" s="198" t="str">
        <f t="shared" si="21"/>
        <v/>
      </c>
      <c r="AW59" s="198" t="str">
        <f t="shared" si="40"/>
        <v/>
      </c>
      <c r="AX59" s="197" t="str">
        <f t="shared" si="34"/>
        <v/>
      </c>
      <c r="AY59" s="197" t="str">
        <f t="shared" si="45"/>
        <v/>
      </c>
      <c r="AZ59" s="197" t="str">
        <f t="shared" si="35"/>
        <v/>
      </c>
      <c r="BA59" s="197"/>
      <c r="BB59" s="197" t="str">
        <f t="shared" si="36"/>
        <v/>
      </c>
      <c r="BC59" s="197" t="str">
        <f t="shared" si="23"/>
        <v/>
      </c>
      <c r="BD59" s="197" t="str">
        <f t="shared" si="37"/>
        <v/>
      </c>
      <c r="BE59" s="197" t="str">
        <f t="shared" si="32"/>
        <v/>
      </c>
      <c r="BH59" s="197" t="str">
        <f t="shared" si="41"/>
        <v/>
      </c>
      <c r="BI59" s="197" t="str">
        <f t="shared" si="42"/>
        <v/>
      </c>
      <c r="BJ59" s="197" t="str">
        <f t="shared" si="24"/>
        <v/>
      </c>
      <c r="BK59" s="197" t="str">
        <f t="shared" si="25"/>
        <v/>
      </c>
      <c r="BL59" s="197">
        <f t="shared" si="43"/>
        <v>0</v>
      </c>
      <c r="BM59" s="197">
        <f t="shared" si="44"/>
        <v>0</v>
      </c>
      <c r="BR59" s="197" t="str">
        <f t="shared" si="27"/>
        <v/>
      </c>
      <c r="BT59" s="194" t="str">
        <f t="shared" si="10"/>
        <v/>
      </c>
      <c r="BU59" s="194" t="str">
        <f>IF(AW60="","",IF(AW60="TOTAL","",IF($AR$16=$AR$17,0,IF(AND(AW60&gt;$BT$1,$AF$3=$AO$2,'Master Sheet'!$D$31&gt;0),'Master Sheet'!$D$31,IF(AND(AW60=$BT$1,$AF$3=$AO$2),IF($AR$9&lt;18001,135,IF($AR$9&lt;33501,220,IF($AR$9&lt;54001,330,440))),IF(AND(AW60&gt;$BT$1,$AF$3=$AO$2),IF($AR$9&lt;18001,265,IF($AR$9&lt;33501,440,IF($AR$9&lt;54001,658,875))),""))))))</f>
        <v/>
      </c>
    </row>
    <row r="60" spans="1:80" ht="21" customHeight="1">
      <c r="A60" s="115" t="str">
        <f t="shared" si="28"/>
        <v/>
      </c>
      <c r="B60" s="64" t="str">
        <f t="shared" si="0"/>
        <v/>
      </c>
      <c r="C60" s="65" t="str">
        <f t="shared" si="29"/>
        <v/>
      </c>
      <c r="D60" s="66" t="str">
        <f>IFERROR(IF($C59="TOTAL","अक्षरें राशि :-",IF($C60="TOTAL",SUM($D$8:D59),IF(AX61="","",AX61))),"")</f>
        <v/>
      </c>
      <c r="E60" s="66" t="str">
        <f>IFERROR(IF($C60="TOTAL",SUM($E$8:E59),IF(AY61="","",AY61)),"")</f>
        <v/>
      </c>
      <c r="F60" s="66" t="str">
        <f>IFERROR(IF($C60="TOTAL",SUM($F$8:F59),IF(OR(C60=$AP$16,C60=$AP$17,C60=$AP$18,C60=$AP$19,C60=$AP$20,C60=$AP$21,C60=$AP$22,C60=$AP$23,C60=$AP$24),0,IF(AZ61="","",AZ61))),"")</f>
        <v/>
      </c>
      <c r="G60" s="66" t="str">
        <f t="shared" si="30"/>
        <v/>
      </c>
      <c r="H60" s="66" t="str">
        <f>IFERROR(IF($C60="TOTAL",SUM($H$8:H59),IF(BB61="","",BB61)),"")</f>
        <v/>
      </c>
      <c r="I60" s="66" t="str">
        <f>IFERROR(IF($C60="TOTAL",SUM($I$8:I59),IF(BC61="","",BC61)),"")</f>
        <v/>
      </c>
      <c r="J60" s="66" t="str">
        <f>IFERROR(IF($C60="TOTAL",SUM($J$8:J59),IF(OR(C60=$AP$16,C60=$AP$17,C60=$AP$18,C60=$AP$19,C60=$AP$20,C60=$AP$21,C60=$AP$22,C60=$AP$23,C60=$AP$24),0,IF(BD61="","",BD61))),"")</f>
        <v/>
      </c>
      <c r="K60" s="66" t="str">
        <f t="shared" si="12"/>
        <v/>
      </c>
      <c r="L60" s="66" t="str">
        <f>IFERROR(IF(C60="","",IF(D60="","",IF(H60="","",IF($C60="TOTAL",SUM($L$8:L59),SUM(D60-H60))))),"")</f>
        <v/>
      </c>
      <c r="M60" s="66" t="str">
        <f>IFERROR(IF(C60="","",IF(E60="","",IF(I60="","",IF($C60="TOTAL",SUM($M$8:M59),SUM(E60-I60))))),"")</f>
        <v/>
      </c>
      <c r="N60" s="66" t="str">
        <f>IFERROR(IF(C60="","",IF(F60="","",IF(J60="","",IF($C60="TOTAL",SUM($N$8:N59),SUM(F60-J60))))),"")</f>
        <v/>
      </c>
      <c r="O60" s="66" t="str">
        <f t="shared" si="13"/>
        <v/>
      </c>
      <c r="P60" s="66" t="str">
        <f>IFERROR(IF(C60="","",IF($C60="TOTAL",SUM($P$8:P59),IF(AND(C60&gt;$AO$1,$AF$3=$AO$2),BR61,IF($AR$18=$AR$20,SUM(BE61+BM61),ROUND((D60+E60)*10%,0))))),"")</f>
        <v/>
      </c>
      <c r="Q60" s="66" t="str">
        <f>IFERROR(IF(C60="","",IF(H60="","",IF(I60="","",IF($C60="TOTAL",SUM($Q$8:Q59),IF(AND(C60&gt;$AO$1,$AF$3=$AO$2),BR61,IF($AR$18=$AR$20,$AR$21,ROUND((H60+I60)*10%,0))))))),"")</f>
        <v/>
      </c>
      <c r="R60" s="66" t="str">
        <f t="shared" si="14"/>
        <v/>
      </c>
      <c r="S60" s="67" t="str">
        <f>IFERROR(IF(C60="","",IF($AR$16=$AR$17,0,IF($C60="TOTAL",SUM($S$8:S59),IF($AR$19=$AR$31,0,IF(AND($AR$32=$AR$20,C60=$AR$33),$AR$34,S59))))),"")</f>
        <v/>
      </c>
      <c r="T60" s="67" t="str">
        <f>IFERROR(IF(C60="","",IF($AR$16=$AR$17,0,IF($C60="TOTAL",SUM($T$8:T59),IF($AR$19=$AR$20,$AR$24,0)))),"")</f>
        <v/>
      </c>
      <c r="U60" s="66" t="str">
        <f t="shared" si="15"/>
        <v/>
      </c>
      <c r="V60" s="66" t="str">
        <f>IF(C60="","",IF($C60="TOTAL",SUM($V$8:V59),IF(AND($AR$2=$AR$20,C60=$AR$1),ROUND(D60/31*$AS$2,0),IF(C60=$AP$6,ROUND((G60)*1/30,0),IF(C60=$AQ$6,ROUND((G60)*1/31,0),"")))))</f>
        <v/>
      </c>
      <c r="W60" s="66" t="str">
        <f>IF(C60="","",IF($C60="TOTAL",SUM($W$8:W59),IF(AND($AR$2=$AR$20,C60=$AR$1),ROUND(H60/31*$AS$2,0),IF(C60=$AP$6,ROUND((K60)*1/30,0),IF(C60=$AQ$6,ROUND((K60)*1/31,0),"")))))</f>
        <v/>
      </c>
      <c r="X60" s="66" t="str">
        <f t="shared" si="16"/>
        <v/>
      </c>
      <c r="Y60" s="66" t="str">
        <f>IFERROR(IF(C60="","",IF($AR$16=$AR$17,0,IF($AF$3=$AO$4,"",IF($C60="TOTAL",SUM($Y$8:Y59),BU60)))),"")</f>
        <v/>
      </c>
      <c r="Z60" s="66" t="str">
        <f>IFERROR(IF(C60="","",IF($AR$16=$AR$17,0,IF($AF$3=$AO$4,"",IF($C60="TOTAL",SUM($Z$8:Z59),BT60)))),"")</f>
        <v/>
      </c>
      <c r="AA60" s="66" t="str">
        <f t="shared" si="7"/>
        <v/>
      </c>
      <c r="AB60" s="66" t="str">
        <f>IFERROR(IF(C60="","",IF($C60="TOTAL",SUM($AB$8:AB59),BK61)),"")</f>
        <v/>
      </c>
      <c r="AC60" s="66" t="str">
        <f>IFERROR(IF(C60="","",IF($C60="TOTAL",SUM($AC$8:AC59),ROUND(O60*$AR$7%,0))),"")</f>
        <v/>
      </c>
      <c r="AD60" s="66" t="str">
        <f t="shared" si="8"/>
        <v/>
      </c>
      <c r="AE60" s="68" t="str">
        <f>IFERROR(IF(C60="","",IF($C60="TOTAL",SUM($AE$8:AE59),SUM(O60-AD60))),"")</f>
        <v/>
      </c>
      <c r="AN60" s="196">
        <f t="shared" si="17"/>
        <v>50</v>
      </c>
      <c r="AO60" s="196">
        <f t="shared" si="18"/>
        <v>50</v>
      </c>
      <c r="AQ60" s="198">
        <v>44287</v>
      </c>
      <c r="AS60" s="198">
        <f t="shared" si="46"/>
        <v>46874</v>
      </c>
      <c r="AT60" s="198" t="str">
        <f t="shared" si="31"/>
        <v/>
      </c>
      <c r="AU60" s="198" t="str">
        <f t="shared" si="20"/>
        <v/>
      </c>
      <c r="AV60" s="198" t="str">
        <f t="shared" si="21"/>
        <v/>
      </c>
      <c r="AW60" s="198" t="str">
        <f t="shared" si="40"/>
        <v/>
      </c>
      <c r="AX60" s="197" t="str">
        <f t="shared" si="34"/>
        <v/>
      </c>
      <c r="AY60" s="197" t="str">
        <f t="shared" si="45"/>
        <v/>
      </c>
      <c r="AZ60" s="197" t="str">
        <f t="shared" si="35"/>
        <v/>
      </c>
      <c r="BA60" s="197"/>
      <c r="BB60" s="197" t="str">
        <f t="shared" si="36"/>
        <v/>
      </c>
      <c r="BC60" s="197" t="str">
        <f t="shared" si="23"/>
        <v/>
      </c>
      <c r="BD60" s="197" t="str">
        <f t="shared" si="37"/>
        <v/>
      </c>
      <c r="BE60" s="197" t="str">
        <f t="shared" si="32"/>
        <v/>
      </c>
      <c r="BH60" s="197" t="str">
        <f t="shared" si="41"/>
        <v/>
      </c>
      <c r="BI60" s="197" t="str">
        <f t="shared" si="42"/>
        <v/>
      </c>
      <c r="BJ60" s="197" t="str">
        <f t="shared" si="24"/>
        <v/>
      </c>
      <c r="BK60" s="197" t="str">
        <f t="shared" si="25"/>
        <v/>
      </c>
      <c r="BL60" s="197">
        <f t="shared" si="43"/>
        <v>0</v>
      </c>
      <c r="BM60" s="197">
        <f t="shared" si="44"/>
        <v>0</v>
      </c>
      <c r="BR60" s="197" t="str">
        <f t="shared" si="27"/>
        <v/>
      </c>
      <c r="BT60" s="194" t="str">
        <f t="shared" si="10"/>
        <v/>
      </c>
      <c r="BU60" s="194" t="str">
        <f>IF(AW61="","",IF(AW61="TOTAL","",IF($AR$16=$AR$17,0,IF(AND(AW61&gt;$BT$1,$AF$3=$AO$2,'Master Sheet'!$D$31&gt;0),'Master Sheet'!$D$31,IF(AND(AW61=$BT$1,$AF$3=$AO$2),IF($AR$9&lt;18001,135,IF($AR$9&lt;33501,220,IF($AR$9&lt;54001,330,440))),IF(AND(AW61&gt;$BT$1,$AF$3=$AO$2),IF($AR$9&lt;18001,265,IF($AR$9&lt;33501,440,IF($AR$9&lt;54001,658,875))),""))))))</f>
        <v/>
      </c>
    </row>
    <row r="61" spans="1:80" ht="21" customHeight="1">
      <c r="A61" s="115" t="str">
        <f t="shared" si="28"/>
        <v/>
      </c>
      <c r="B61" s="64" t="str">
        <f t="shared" si="0"/>
        <v/>
      </c>
      <c r="C61" s="65" t="str">
        <f t="shared" si="29"/>
        <v/>
      </c>
      <c r="D61" s="66" t="str">
        <f>IFERROR(IF($C60="TOTAL","अक्षरें राशि :-",IF($C61="TOTAL",SUM($D$8:D60),IF(AX62="","",AX62))),"")</f>
        <v/>
      </c>
      <c r="E61" s="66" t="str">
        <f>IFERROR(IF($C61="TOTAL",SUM($E$8:E60),IF(AY62="","",AY62)),"")</f>
        <v/>
      </c>
      <c r="F61" s="66" t="str">
        <f>IFERROR(IF($C61="TOTAL",SUM($F$8:F60),IF(OR(C61=$AP$16,C61=$AP$17,C61=$AP$18,C61=$AP$19,C61=$AP$20,C61=$AP$21,C61=$AP$22,C61=$AP$23,C61=$AP$24),0,IF(AZ62="","",AZ62))),"")</f>
        <v/>
      </c>
      <c r="G61" s="66" t="str">
        <f t="shared" si="30"/>
        <v/>
      </c>
      <c r="H61" s="66" t="str">
        <f>IFERROR(IF($C61="TOTAL",SUM($H$8:H60),IF(BB62="","",BB62)),"")</f>
        <v/>
      </c>
      <c r="I61" s="66" t="str">
        <f>IFERROR(IF($C61="TOTAL",SUM($I$8:I60),IF(BC62="","",BC62)),"")</f>
        <v/>
      </c>
      <c r="J61" s="66" t="str">
        <f>IFERROR(IF($C61="TOTAL",SUM($J$8:J60),IF(OR(C61=$AP$16,C61=$AP$17,C61=$AP$18,C61=$AP$19,C61=$AP$20,C61=$AP$21,C61=$AP$22,C61=$AP$23,C61=$AP$24),0,IF(BD62="","",BD62))),"")</f>
        <v/>
      </c>
      <c r="K61" s="66" t="str">
        <f t="shared" si="12"/>
        <v/>
      </c>
      <c r="L61" s="66" t="str">
        <f>IFERROR(IF(C61="","",IF(D61="","",IF(H61="","",IF($C61="TOTAL",SUM($L$8:L60),SUM(D61-H61))))),"")</f>
        <v/>
      </c>
      <c r="M61" s="66" t="str">
        <f>IFERROR(IF(C61="","",IF(E61="","",IF(I61="","",IF($C61="TOTAL",SUM($M$8:M60),SUM(E61-I61))))),"")</f>
        <v/>
      </c>
      <c r="N61" s="66" t="str">
        <f>IFERROR(IF(C61="","",IF(F61="","",IF(J61="","",IF($C61="TOTAL",SUM($N$8:N60),SUM(F61-J61))))),"")</f>
        <v/>
      </c>
      <c r="O61" s="66" t="str">
        <f t="shared" si="13"/>
        <v/>
      </c>
      <c r="P61" s="66" t="str">
        <f>IFERROR(IF(C61="","",IF($C61="TOTAL",SUM($P$8:P60),IF(AND(C61&gt;$AO$1,$AF$3=$AO$2),BR62,IF($AR$18=$AR$20,SUM(BE62+BM62),ROUND((D61+E61)*10%,0))))),"")</f>
        <v/>
      </c>
      <c r="Q61" s="66" t="str">
        <f>IFERROR(IF(C61="","",IF(H61="","",IF(I61="","",IF($C61="TOTAL",SUM($Q$8:Q60),IF(AND(C61&gt;$AO$1,$AF$3=$AO$2),BR62,IF($AR$18=$AR$20,$AR$21,ROUND((H61+I61)*10%,0))))))),"")</f>
        <v/>
      </c>
      <c r="R61" s="66" t="str">
        <f t="shared" si="14"/>
        <v/>
      </c>
      <c r="S61" s="67" t="str">
        <f>IFERROR(IF(C61="","",IF($AR$16=$AR$17,0,IF($C61="TOTAL",SUM($S$8:S60),IF($AR$19=$AR$31,0,IF(AND($AR$32=$AR$20,C61=$AR$33),$AR$34,S60))))),"")</f>
        <v/>
      </c>
      <c r="T61" s="67" t="str">
        <f>IFERROR(IF(C61="","",IF($AR$16=$AR$17,0,IF($C61="TOTAL",SUM($T$8:T60),IF($AR$19=$AR$20,$AR$24,0)))),"")</f>
        <v/>
      </c>
      <c r="U61" s="66" t="str">
        <f t="shared" si="15"/>
        <v/>
      </c>
      <c r="V61" s="66" t="str">
        <f>IF(C61="","",IF($C61="TOTAL",SUM($V$8:V60),IF(AND($AR$2=$AR$20,C61=$AR$1),ROUND(D61/31*$AS$2,0),IF(C61=$AP$6,ROUND((G61)*1/30,0),IF(C61=$AQ$6,ROUND((G61)*1/31,0),"")))))</f>
        <v/>
      </c>
      <c r="W61" s="66" t="str">
        <f>IF(C61="","",IF($C61="TOTAL",SUM($W$8:W60),IF(AND($AR$2=$AR$20,C61=$AR$1),ROUND(H61/31*$AS$2,0),IF(C61=$AP$6,ROUND((K61)*1/30,0),IF(C61=$AQ$6,ROUND((K61)*1/31,0),"")))))</f>
        <v/>
      </c>
      <c r="X61" s="66" t="str">
        <f t="shared" si="16"/>
        <v/>
      </c>
      <c r="Y61" s="66" t="str">
        <f>IFERROR(IF(C61="","",IF($AR$16=$AR$17,0,IF($AF$3=$AO$4,"",IF($C61="TOTAL",SUM($Y$8:Y60),BU61)))),"")</f>
        <v/>
      </c>
      <c r="Z61" s="66" t="str">
        <f>IFERROR(IF(C61="","",IF($AR$16=$AR$17,0,IF($AF$3=$AO$4,"",IF($C61="TOTAL",SUM($Z$8:Z60),BT61)))),"")</f>
        <v/>
      </c>
      <c r="AA61" s="66" t="str">
        <f t="shared" si="7"/>
        <v/>
      </c>
      <c r="AB61" s="66" t="str">
        <f>IFERROR(IF(C61="","",IF($C61="TOTAL",SUM($AB$8:AB60),BK62)),"")</f>
        <v/>
      </c>
      <c r="AC61" s="66" t="str">
        <f>IFERROR(IF(C61="","",IF($C61="TOTAL",SUM($AC$8:AC60),ROUND(O61*$AR$7%,0))),"")</f>
        <v/>
      </c>
      <c r="AD61" s="66" t="str">
        <f t="shared" si="8"/>
        <v/>
      </c>
      <c r="AE61" s="68" t="str">
        <f>IFERROR(IF(C61="","",IF($C61="TOTAL",SUM($AE$8:AE60),SUM(O61-AD61))),"")</f>
        <v/>
      </c>
      <c r="AN61" s="196">
        <f t="shared" si="17"/>
        <v>50</v>
      </c>
      <c r="AO61" s="196">
        <f t="shared" si="18"/>
        <v>50</v>
      </c>
      <c r="AQ61" s="198">
        <v>44317</v>
      </c>
      <c r="AS61" s="198">
        <f t="shared" si="46"/>
        <v>46905</v>
      </c>
      <c r="AT61" s="198" t="str">
        <f t="shared" si="31"/>
        <v/>
      </c>
      <c r="AU61" s="198" t="str">
        <f t="shared" si="20"/>
        <v/>
      </c>
      <c r="AV61" s="198" t="str">
        <f t="shared" si="21"/>
        <v/>
      </c>
      <c r="AW61" s="198" t="str">
        <f t="shared" si="40"/>
        <v/>
      </c>
      <c r="AX61" s="197" t="str">
        <f t="shared" si="34"/>
        <v/>
      </c>
      <c r="AY61" s="197" t="str">
        <f t="shared" si="45"/>
        <v/>
      </c>
      <c r="AZ61" s="197" t="str">
        <f t="shared" si="35"/>
        <v/>
      </c>
      <c r="BA61" s="197"/>
      <c r="BB61" s="197" t="str">
        <f t="shared" si="36"/>
        <v/>
      </c>
      <c r="BC61" s="197" t="str">
        <f t="shared" si="23"/>
        <v/>
      </c>
      <c r="BD61" s="197" t="str">
        <f t="shared" si="37"/>
        <v/>
      </c>
      <c r="BE61" s="197" t="str">
        <f t="shared" si="32"/>
        <v/>
      </c>
      <c r="BH61" s="197" t="str">
        <f t="shared" si="41"/>
        <v/>
      </c>
      <c r="BI61" s="197" t="str">
        <f t="shared" si="42"/>
        <v/>
      </c>
      <c r="BJ61" s="197" t="str">
        <f t="shared" si="24"/>
        <v/>
      </c>
      <c r="BK61" s="197" t="str">
        <f t="shared" si="25"/>
        <v/>
      </c>
      <c r="BL61" s="197">
        <f t="shared" si="43"/>
        <v>0</v>
      </c>
      <c r="BM61" s="197">
        <f t="shared" si="44"/>
        <v>0</v>
      </c>
      <c r="BO61" s="180" t="e">
        <f>SUM(ROUND(D62*34%,0))-SUM(ROUND(D62*31%,0))</f>
        <v>#VALUE!</v>
      </c>
      <c r="BR61" s="197" t="str">
        <f t="shared" si="27"/>
        <v/>
      </c>
      <c r="BT61" s="194" t="str">
        <f t="shared" si="10"/>
        <v/>
      </c>
      <c r="BU61" s="194" t="str">
        <f>IF(AW62="","",IF(AW62="TOTAL","",IF($AR$16=$AR$17,0,IF(AND(AW62&gt;$BT$1,$AF$3=$AO$2,'Master Sheet'!$D$31&gt;0),'Master Sheet'!$D$31,IF(AND(AW62=$BT$1,$AF$3=$AO$2),IF($AR$9&lt;18001,135,IF($AR$9&lt;33501,220,IF($AR$9&lt;54001,330,440))),IF(AND(AW62&gt;$BT$1,$AF$3=$AO$2),IF($AR$9&lt;18001,265,IF($AR$9&lt;33501,440,IF($AR$9&lt;54001,658,875))),""))))))</f>
        <v/>
      </c>
    </row>
    <row r="62" spans="1:80" ht="21" customHeight="1">
      <c r="A62" s="115" t="str">
        <f t="shared" si="28"/>
        <v/>
      </c>
      <c r="B62" s="64" t="str">
        <f t="shared" si="0"/>
        <v/>
      </c>
      <c r="C62" s="65" t="str">
        <f t="shared" si="29"/>
        <v/>
      </c>
      <c r="D62" s="66" t="str">
        <f>IFERROR(IF($C61="TOTAL","अक्षरें राशि :-",IF($C62="TOTAL",SUM($D$8:D61),IF(AX63="","",AX63))),"")</f>
        <v/>
      </c>
      <c r="E62" s="66" t="str">
        <f>IFERROR(IF($C62="TOTAL",SUM($E$8:E61),IF(AY63="","",AY63)),"")</f>
        <v/>
      </c>
      <c r="F62" s="66" t="str">
        <f>IFERROR(IF($C62="TOTAL",SUM($F$8:F61),IF(OR(C62=$AP$16,C62=$AP$17,C62=$AP$18,C62=$AP$19,C62=$AP$20,C62=$AP$21,C62=$AP$22,C62=$AP$23,C62=$AP$24),0,IF(AZ63="","",AZ63))),"")</f>
        <v/>
      </c>
      <c r="G62" s="66" t="str">
        <f t="shared" si="30"/>
        <v/>
      </c>
      <c r="H62" s="66" t="str">
        <f>IFERROR(IF($C62="TOTAL",SUM($H$8:H61),IF(BB63="","",BB63)),"")</f>
        <v/>
      </c>
      <c r="I62" s="66" t="str">
        <f>IFERROR(IF($C62="TOTAL",SUM($I$8:I61),IF(BC63="","",BC63)),"")</f>
        <v/>
      </c>
      <c r="J62" s="66" t="str">
        <f>IFERROR(IF($C62="TOTAL",SUM($J$8:J61),IF(OR(C62=$AP$16,C62=$AP$17,C62=$AP$18,C62=$AP$19,C62=$AP$20,C62=$AP$21,C62=$AP$22,C62=$AP$23,C62=$AP$24),0,IF(BD63="","",BD63))),"")</f>
        <v/>
      </c>
      <c r="K62" s="66" t="str">
        <f t="shared" si="12"/>
        <v/>
      </c>
      <c r="L62" s="66" t="str">
        <f>IFERROR(IF(C62="","",IF(D62="","",IF(H62="","",IF($C62="TOTAL",SUM($L$8:L61),SUM(D62-H62))))),"")</f>
        <v/>
      </c>
      <c r="M62" s="66" t="str">
        <f>IFERROR(IF(C62="","",IF(E62="","",IF(I62="","",IF($C62="TOTAL",SUM($M$8:M61),SUM(E62-I62))))),"")</f>
        <v/>
      </c>
      <c r="N62" s="66" t="str">
        <f>IFERROR(IF(C62="","",IF(F62="","",IF(J62="","",IF($C62="TOTAL",SUM($N$8:N61),SUM(F62-J62))))),"")</f>
        <v/>
      </c>
      <c r="O62" s="66" t="str">
        <f t="shared" si="13"/>
        <v/>
      </c>
      <c r="P62" s="66" t="str">
        <f>IFERROR(IF(C62="","",IF($C62="TOTAL",SUM($P$8:P61),IF(AND(C62&gt;$AO$1,$AF$3=$AO$2),BR63,IF($AR$18=$AR$20,SUM(BE63+BM63),ROUND((D62+E62)*10%,0))))),"")</f>
        <v/>
      </c>
      <c r="Q62" s="66" t="str">
        <f>IFERROR(IF(C62="","",IF(H62="","",IF(I62="","",IF($C62="TOTAL",SUM($Q$8:Q61),IF(AND(C62&gt;$AO$1,$AF$3=$AO$2),BR63,IF($AR$18=$AR$20,$AR$21,ROUND((H62+I62)*10%,0))))))),"")</f>
        <v/>
      </c>
      <c r="R62" s="66" t="str">
        <f>IFERROR(IF(C62="","",SUM(P62-Q62)),"")</f>
        <v/>
      </c>
      <c r="S62" s="67" t="str">
        <f>IFERROR(IF(C62="","",IF($AR$16=$AR$17,0,IF($C62="TOTAL",SUM($S$8:S61),IF($AR$19=$AR$31,0,IF(AND($AR$32=$AR$20,C62=$AR$33),$AR$34,S61))))),"")</f>
        <v/>
      </c>
      <c r="T62" s="67" t="str">
        <f>IFERROR(IF(C62="","",IF($AR$16=$AR$17,0,IF($C62="TOTAL",SUM($T$8:T61),IF($AR$19=$AR$20,$AR$24,0)))),"")</f>
        <v/>
      </c>
      <c r="U62" s="66" t="str">
        <f t="shared" si="15"/>
        <v/>
      </c>
      <c r="V62" s="66" t="str">
        <f>IF(C62="","",IF($C62="TOTAL",SUM($V$8:V61),IF(AND($AR$2=$AR$20,C62=$AR$1),ROUND(D62/31*$AS$2,0),IF(C62=$AP$6,ROUND((G62)*1/30,0),IF(C62=$AQ$6,ROUND((G62)*1/31,0),"")))))</f>
        <v/>
      </c>
      <c r="W62" s="66" t="str">
        <f>IF(C62="","",IF($C62="TOTAL",SUM($W$8:W61),IF(AND($AR$2=$AR$20,C62=$AR$1),ROUND(H62/31*$AS$2,0),IF(C62=$AP$6,ROUND((K62)*1/30,0),IF(C62=$AQ$6,ROUND((K62)*1/31,0),"")))))</f>
        <v/>
      </c>
      <c r="X62" s="66" t="str">
        <f t="shared" si="16"/>
        <v/>
      </c>
      <c r="Y62" s="66" t="str">
        <f>IFERROR(IF(C62="","",IF($AR$16=$AR$17,0,IF($AF$3=$AO$4,"",IF($C62="TOTAL",SUM($Y$8:Y61),BU62)))),"")</f>
        <v/>
      </c>
      <c r="Z62" s="66" t="str">
        <f>IFERROR(IF(C62="","",IF($AR$16=$AR$17,0,IF($AF$3=$AO$4,"",IF($C62="TOTAL",SUM($Z$8:Z61),BT62)))),"")</f>
        <v/>
      </c>
      <c r="AA62" s="66" t="str">
        <f t="shared" si="7"/>
        <v/>
      </c>
      <c r="AB62" s="66" t="str">
        <f>IFERROR(IF(C62="","",IF($C62="TOTAL",SUM($AB$8:AB61),BK63)),"")</f>
        <v/>
      </c>
      <c r="AC62" s="66" t="str">
        <f>IFERROR(IF(C62="","",IF($C62="TOTAL",SUM($AC$8:AC61),ROUND(O62*$AR$7%,0))),"")</f>
        <v/>
      </c>
      <c r="AD62" s="66" t="str">
        <f t="shared" si="8"/>
        <v/>
      </c>
      <c r="AE62" s="68" t="str">
        <f>IFERROR(IF(C62="","",IF($C62="TOTAL",SUM($AE$8:AE61),SUM(O62-AD62))),"")</f>
        <v/>
      </c>
      <c r="AN62" s="196">
        <f t="shared" si="17"/>
        <v>50</v>
      </c>
      <c r="AO62" s="196">
        <f t="shared" si="18"/>
        <v>50</v>
      </c>
      <c r="AQ62" s="198">
        <v>44348</v>
      </c>
      <c r="AS62" s="198">
        <f t="shared" si="46"/>
        <v>46935</v>
      </c>
      <c r="AT62" s="198" t="str">
        <f t="shared" si="31"/>
        <v/>
      </c>
      <c r="AU62" s="198" t="str">
        <f t="shared" si="20"/>
        <v/>
      </c>
      <c r="AV62" s="198" t="str">
        <f t="shared" si="21"/>
        <v/>
      </c>
      <c r="AW62" s="198" t="str">
        <f t="shared" si="40"/>
        <v/>
      </c>
      <c r="AX62" s="197" t="str">
        <f t="shared" si="34"/>
        <v/>
      </c>
      <c r="AY62" s="197" t="str">
        <f t="shared" si="45"/>
        <v/>
      </c>
      <c r="AZ62" s="197" t="str">
        <f t="shared" si="35"/>
        <v/>
      </c>
      <c r="BA62" s="197"/>
      <c r="BB62" s="197" t="str">
        <f t="shared" si="36"/>
        <v/>
      </c>
      <c r="BC62" s="197" t="str">
        <f t="shared" si="23"/>
        <v/>
      </c>
      <c r="BD62" s="197" t="str">
        <f t="shared" si="37"/>
        <v/>
      </c>
      <c r="BE62" s="197" t="str">
        <f t="shared" si="32"/>
        <v/>
      </c>
      <c r="BH62" s="197" t="str">
        <f t="shared" si="41"/>
        <v/>
      </c>
      <c r="BI62" s="197" t="str">
        <f t="shared" si="42"/>
        <v/>
      </c>
      <c r="BJ62" s="197" t="str">
        <f t="shared" si="24"/>
        <v/>
      </c>
      <c r="BK62" s="197" t="str">
        <f t="shared" si="25"/>
        <v/>
      </c>
      <c r="BL62" s="197">
        <f t="shared" si="43"/>
        <v>0</v>
      </c>
      <c r="BM62" s="197">
        <f t="shared" si="44"/>
        <v>0</v>
      </c>
      <c r="BR62" s="197" t="str">
        <f t="shared" si="27"/>
        <v/>
      </c>
      <c r="BT62" s="194" t="str">
        <f t="shared" si="10"/>
        <v/>
      </c>
      <c r="BU62" s="194" t="str">
        <f>IF(AW63="","",IF(AW63="TOTAL","",IF($AR$16=$AR$17,0,IF(AND(AW63&gt;$BT$1,$AF$3=$AO$2,'Master Sheet'!$D$31&gt;0),'Master Sheet'!$D$31,IF(AND(AW63=$BT$1,$AF$3=$AO$2),IF($AR$9&lt;18001,135,IF($AR$9&lt;33501,220,IF($AR$9&lt;54001,330,440))),IF(AND(AW63&gt;$BT$1,$AF$3=$AO$2),IF($AR$9&lt;18001,265,IF($AR$9&lt;33501,440,IF($AR$9&lt;54001,658,875))),""))))))</f>
        <v/>
      </c>
    </row>
    <row r="63" spans="1:80" ht="21" customHeight="1">
      <c r="A63" s="115" t="str">
        <f t="shared" si="28"/>
        <v/>
      </c>
      <c r="B63" s="64" t="str">
        <f t="shared" si="0"/>
        <v/>
      </c>
      <c r="C63" s="65" t="str">
        <f t="shared" si="29"/>
        <v/>
      </c>
      <c r="D63" s="66" t="str">
        <f>IFERROR(IF($C62="TOTAL","अक्षरें राशि :-",IF($C63="TOTAL",SUM($D$8:D62),IF(AX64="","",AX64))),"")</f>
        <v/>
      </c>
      <c r="E63" s="66" t="str">
        <f>IFERROR(IF($C63="TOTAL",SUM($E$8:E62),IF(AY64="","",AY64)),"")</f>
        <v/>
      </c>
      <c r="F63" s="66" t="str">
        <f>IFERROR(IF($C63="TOTAL",SUM($F$8:F62),IF(OR(C63=$AP$16,C63=$AP$17,C63=$AP$18,C63=$AP$19,C63=$AP$20,C63=$AP$21,C63=$AP$22,C63=$AP$23,C63=$AP$24),0,IF(AZ64="","",AZ64))),"")</f>
        <v/>
      </c>
      <c r="G63" s="66" t="str">
        <f t="shared" si="30"/>
        <v/>
      </c>
      <c r="H63" s="66" t="str">
        <f>IFERROR(IF($C63="TOTAL",SUM($H$8:H62),IF(BB64="","",BB64)),"")</f>
        <v/>
      </c>
      <c r="I63" s="66" t="str">
        <f>IFERROR(IF($C63="TOTAL",SUM($I$8:I62),IF(BC64="","",BC64)),"")</f>
        <v/>
      </c>
      <c r="J63" s="66" t="str">
        <f>IFERROR(IF($C63="TOTAL",SUM($J$8:J62),IF(OR(C63=$AP$16,C63=$AP$17,C63=$AP$18,C63=$AP$19,C63=$AP$20,C63=$AP$21,C63=$AP$22,C63=$AP$23,C63=$AP$24),0,IF(BD64="","",BD64))),"")</f>
        <v/>
      </c>
      <c r="K63" s="66" t="str">
        <f t="shared" si="12"/>
        <v/>
      </c>
      <c r="L63" s="66" t="str">
        <f>IFERROR(IF(C63="","",IF(D63="","",IF(H63="","",IF($C63="TOTAL",SUM($L$8:L62),SUM(D63-H63))))),"")</f>
        <v/>
      </c>
      <c r="M63" s="66" t="str">
        <f>IFERROR(IF(C63="","",IF(E63="","",IF(I63="","",IF($C63="TOTAL",SUM($M$8:M62),SUM(E63-I63))))),"")</f>
        <v/>
      </c>
      <c r="N63" s="66" t="str">
        <f>IFERROR(IF(C63="","",IF(F63="","",IF(J63="","",IF($C63="TOTAL",SUM($N$8:N62),SUM(F63-J63))))),"")</f>
        <v/>
      </c>
      <c r="O63" s="66" t="str">
        <f t="shared" si="13"/>
        <v/>
      </c>
      <c r="P63" s="66" t="str">
        <f>IFERROR(IF(C63="","",IF($C63="TOTAL",SUM($P$8:P62),IF(AND(C63&gt;$AO$1,$AF$3=$AO$2),BR64,IF($AR$18=$AR$20,SUM(BE64+BM64),ROUND((D63+E63)*10%,0))))),"")</f>
        <v/>
      </c>
      <c r="Q63" s="66" t="str">
        <f>IFERROR(IF(C63="","",IF(H63="","",IF(I63="","",IF($C63="TOTAL",SUM($Q$8:Q62),IF(AND(C63&gt;$AO$1,$AF$3=$AO$2),BR64,IF($AR$18=$AR$20,$AR$21,ROUND((H63+I63)*10%,0))))))),"")</f>
        <v/>
      </c>
      <c r="R63" s="66" t="str">
        <f t="shared" si="14"/>
        <v/>
      </c>
      <c r="S63" s="67" t="str">
        <f>IFERROR(IF(C63="","",IF($AR$16=$AR$17,0,IF($C63="TOTAL",SUM($S$8:S62),IF($AR$19=$AR$31,0,IF(AND($AR$32=$AR$20,C63=$AR$33),$AR$34,S62))))),"")</f>
        <v/>
      </c>
      <c r="T63" s="67" t="str">
        <f>IFERROR(IF(C63="","",IF($AR$16=$AR$17,0,IF($C63="TOTAL",SUM($T$8:T62),IF($AR$19=$AR$20,$AR$24,0)))),"")</f>
        <v/>
      </c>
      <c r="U63" s="66" t="str">
        <f t="shared" si="15"/>
        <v/>
      </c>
      <c r="V63" s="66" t="str">
        <f>IF(C63="","",IF($C63="TOTAL",SUM($V$8:V62),IF(AND($AR$2=$AR$20,C63=$AR$1),ROUND(D63/31*$AS$2,0),IF(C63=$AP$6,ROUND((G63)*1/30,0),IF(C63=$AQ$6,ROUND((G63)*1/31,0),"")))))</f>
        <v/>
      </c>
      <c r="W63" s="66" t="str">
        <f>IF(C63="","",IF($C63="TOTAL",SUM($W$8:W62),IF(AND($AR$2=$AR$20,C63=$AR$1),ROUND(H63/31*$AS$2,0),IF(C63=$AP$6,ROUND((K63)*1/30,0),IF(C63=$AQ$6,ROUND((K63)*1/31,0),"")))))</f>
        <v/>
      </c>
      <c r="X63" s="66" t="str">
        <f t="shared" si="16"/>
        <v/>
      </c>
      <c r="Y63" s="66" t="str">
        <f>IFERROR(IF(C63="","",IF($AR$16=$AR$17,0,IF($AF$3=$AO$4,"",IF($C63="TOTAL",SUM($Y$8:Y62),BU63)))),"")</f>
        <v/>
      </c>
      <c r="Z63" s="66" t="str">
        <f>IFERROR(IF(C63="","",IF($AR$16=$AR$17,0,IF($AF$3=$AO$4,"",IF($C63="TOTAL",SUM($Z$8:Z62),BT63)))),"")</f>
        <v/>
      </c>
      <c r="AA63" s="66" t="str">
        <f t="shared" si="7"/>
        <v/>
      </c>
      <c r="AB63" s="66" t="str">
        <f>IFERROR(IF(C63="","",IF($C63="TOTAL",SUM($AB$8:AB62),BK64)),"")</f>
        <v/>
      </c>
      <c r="AC63" s="66" t="str">
        <f>IFERROR(IF(C63="","",IF($C63="TOTAL",SUM($AC$8:AC62),ROUND(O63*$AR$7%,0))),"")</f>
        <v/>
      </c>
      <c r="AD63" s="66" t="str">
        <f t="shared" si="8"/>
        <v/>
      </c>
      <c r="AE63" s="68" t="str">
        <f>IFERROR(IF(C63="","",IF($C63="TOTAL",SUM($AE$8:AE62),SUM(O63-AD63))),"")</f>
        <v/>
      </c>
      <c r="AN63" s="196">
        <f t="shared" si="17"/>
        <v>50</v>
      </c>
      <c r="AO63" s="196">
        <f t="shared" si="18"/>
        <v>50</v>
      </c>
      <c r="AQ63" s="198">
        <v>44378</v>
      </c>
      <c r="AS63" s="198">
        <f t="shared" si="46"/>
        <v>46966</v>
      </c>
      <c r="AT63" s="198" t="str">
        <f t="shared" si="31"/>
        <v/>
      </c>
      <c r="AU63" s="198" t="str">
        <f t="shared" si="20"/>
        <v/>
      </c>
      <c r="AV63" s="198" t="str">
        <f t="shared" si="21"/>
        <v/>
      </c>
      <c r="AW63" s="198" t="str">
        <f t="shared" si="40"/>
        <v/>
      </c>
      <c r="AX63" s="197" t="str">
        <f t="shared" si="34"/>
        <v/>
      </c>
      <c r="AY63" s="197" t="str">
        <f t="shared" si="45"/>
        <v/>
      </c>
      <c r="AZ63" s="197" t="str">
        <f t="shared" si="35"/>
        <v/>
      </c>
      <c r="BA63" s="197"/>
      <c r="BB63" s="197" t="str">
        <f t="shared" si="36"/>
        <v/>
      </c>
      <c r="BC63" s="197" t="str">
        <f t="shared" si="23"/>
        <v/>
      </c>
      <c r="BD63" s="197" t="str">
        <f t="shared" si="37"/>
        <v/>
      </c>
      <c r="BE63" s="197" t="str">
        <f t="shared" si="32"/>
        <v/>
      </c>
      <c r="BH63" s="197" t="str">
        <f t="shared" si="41"/>
        <v/>
      </c>
      <c r="BI63" s="197" t="str">
        <f t="shared" si="42"/>
        <v/>
      </c>
      <c r="BJ63" s="197" t="str">
        <f>IF(OR(AW63=$AQ$63,AW63=$AQ$64,AW63=$AQ$65),"YES","")</f>
        <v/>
      </c>
      <c r="BK63" s="197" t="str">
        <f>IF(BJ63="","",IF($AR$16=$AR$17,ROUND((D62)*3%,0),IF(OR(AW63=$AQ$63,AW63=$AQ$64,AW63=$AQ$65),SUM(ROUND((D62-H62)*3%,0)),IF(OR(AW63=$AQ$69,AW63=$AQ$70,AW63=$AQ$71),SUM(ROUND((D62-H62)*3%,0)),""))))</f>
        <v/>
      </c>
      <c r="BL63" s="197">
        <f t="shared" si="43"/>
        <v>0</v>
      </c>
      <c r="BM63" s="197">
        <f t="shared" si="44"/>
        <v>0</v>
      </c>
      <c r="BN63" s="180" t="e">
        <f>SUM(ROUND(D62*3%,0))</f>
        <v>#VALUE!</v>
      </c>
      <c r="BO63" s="180" t="e">
        <f>IF($AP$7="NO",ROUND((H62+L62)*3%,0)-ROUND(ROUND((L62+H62)*3%,0)*10%,0),ROUND((L62+M62)*3%,0)-ROUND(ROUND((L62+M62)*3%,0)*10%,0))</f>
        <v>#VALUE!</v>
      </c>
      <c r="BP63" s="180" t="e">
        <f>ROUND((L62+M62)*3%,0)-ROUND(ROUND((L62+M62)*3%,0)*10%,0)</f>
        <v>#VALUE!</v>
      </c>
      <c r="BQ63" s="180" t="str">
        <f>IF(AND($AR$16=$AR$17,BJ63="YES"),SUM(ROUND(D62*3%,0))-ROUND(ROUND(D62*3%,0)*10%,0),IF(AND($AR$16=$AR$15,BJ63="YES",$AP$7="NO"),ROUND((H62+L62)*3%,0)-ROUND(ROUND((L62+H62)*3%,0)*10%,0),IF(AND($AR$16=$AR$15,BJ63="YES",$AP$7="YES"),ROUND((L62+M62)*3%,0)-ROUND(ROUND((L62+M62)*3%,0)*10%,0),"")))</f>
        <v/>
      </c>
      <c r="BR63" s="197" t="str">
        <f t="shared" si="27"/>
        <v/>
      </c>
      <c r="BS63" s="180" t="str">
        <f>IF(C62="","",IF($C62="TOTAL",1,2))</f>
        <v/>
      </c>
      <c r="BT63" s="194" t="str">
        <f t="shared" si="10"/>
        <v/>
      </c>
      <c r="BU63" s="194" t="str">
        <f>IF(AW64="","",IF(AW64="TOTAL","",IF($AR$16=$AR$17,0,IF(AND(AW64&gt;$BT$1,$AF$3=$AO$2,'Master Sheet'!$D$31&gt;0),'Master Sheet'!$D$31,IF(AND(AW64=$BT$1,$AF$3=$AO$2),IF($AR$9&lt;18001,135,IF($AR$9&lt;33501,220,IF($AR$9&lt;54001,330,440))),IF(AND(AW64&gt;$BT$1,$AF$3=$AO$2),IF($AR$9&lt;18001,265,IF($AR$9&lt;33501,440,IF($AR$9&lt;54001,658,875))),""))))))</f>
        <v/>
      </c>
    </row>
    <row r="64" spans="1:80" ht="21" customHeight="1">
      <c r="A64" s="115" t="str">
        <f t="shared" si="28"/>
        <v/>
      </c>
      <c r="B64" s="64" t="str">
        <f t="shared" si="0"/>
        <v/>
      </c>
      <c r="C64" s="65" t="str">
        <f t="shared" si="29"/>
        <v/>
      </c>
      <c r="D64" s="66" t="str">
        <f>IFERROR(IF($C63="TOTAL","अक्षरें राशि :-",IF($C64="TOTAL",SUM($D$8:D63),IF(AX65="","",AX65))),"")</f>
        <v/>
      </c>
      <c r="E64" s="66" t="str">
        <f>IFERROR(IF($C64="TOTAL",SUM($E$8:E63),IF(AY65="","",AY65)),"")</f>
        <v/>
      </c>
      <c r="F64" s="66" t="str">
        <f>IFERROR(IF($C64="TOTAL",SUM($F$8:F63),IF(OR(C64=$AP$16,C64=$AP$17,C64=$AP$18,C64=$AP$19,C64=$AP$20,C64=$AP$21,C64=$AP$22,C64=$AP$23,C64=$AP$24),0,IF(AZ65="","",AZ65))),"")</f>
        <v/>
      </c>
      <c r="G64" s="66" t="str">
        <f t="shared" si="30"/>
        <v/>
      </c>
      <c r="H64" s="66" t="str">
        <f>IFERROR(IF($C64="TOTAL",SUM($H$8:H63),IF(BB65="","",BB65)),"")</f>
        <v/>
      </c>
      <c r="I64" s="66" t="str">
        <f>IFERROR(IF($C64="TOTAL",SUM($I$8:I63),IF(BC65="","",BC65)),"")</f>
        <v/>
      </c>
      <c r="J64" s="66" t="str">
        <f>IFERROR(IF($C64="TOTAL",SUM($J$8:J63),IF(OR(C64=$AP$16,C64=$AP$17,C64=$AP$18,C64=$AP$19,C64=$AP$20,C64=$AP$21,C64=$AP$22,C64=$AP$23,C64=$AP$24),0,IF(BD65="","",BD65))),"")</f>
        <v/>
      </c>
      <c r="K64" s="66" t="str">
        <f t="shared" si="12"/>
        <v/>
      </c>
      <c r="L64" s="66" t="str">
        <f>IFERROR(IF(C64="","",IF(D64="","",IF(H64="","",IF($C64="TOTAL",SUM($L$8:L63),SUM(D64-H64))))),"")</f>
        <v/>
      </c>
      <c r="M64" s="66" t="str">
        <f>IFERROR(IF(C64="","",IF(E64="","",IF(I64="","",IF($C64="TOTAL",SUM($M$8:M63),SUM(E64-I64))))),"")</f>
        <v/>
      </c>
      <c r="N64" s="66" t="str">
        <f>IFERROR(IF(C64="","",IF(F64="","",IF(J64="","",IF($C64="TOTAL",SUM($N$8:N63),SUM(F64-J64))))),"")</f>
        <v/>
      </c>
      <c r="O64" s="66" t="str">
        <f t="shared" si="13"/>
        <v/>
      </c>
      <c r="P64" s="66" t="str">
        <f>IFERROR(IF(C64="","",IF($C64="TOTAL",SUM($P$8:P63),IF(AND(C64&gt;$AO$1,$AF$3=$AO$2),BR65,IF($AR$18=$AR$20,SUM(BE65+BM65),ROUND((D64+E64)*10%,0))))),"")</f>
        <v/>
      </c>
      <c r="Q64" s="66" t="str">
        <f>IFERROR(IF(C64="","",IF(H64="","",IF(I64="","",IF($C64="TOTAL",SUM($Q$8:Q63),IF(AND(C64&gt;$AO$1,$AF$3=$AO$2),BR65,IF($AR$18=$AR$20,$AR$21,ROUND((H64+I64)*10%,0))))))),"")</f>
        <v/>
      </c>
      <c r="R64" s="66" t="str">
        <f t="shared" si="14"/>
        <v/>
      </c>
      <c r="S64" s="67" t="str">
        <f>IFERROR(IF(C64="","",IF($AR$16=$AR$17,0,IF($C64="TOTAL",SUM($S$8:S63),IF($AR$19=$AR$31,0,IF(AND($AR$32=$AR$20,C64=$AR$33),$AR$34,S63))))),"")</f>
        <v/>
      </c>
      <c r="T64" s="67" t="str">
        <f>IFERROR(IF(C64="","",IF($AR$16=$AR$17,0,IF($C64="TOTAL",SUM($T$8:T63),IF($AR$19=$AR$20,$AR$24,0)))),"")</f>
        <v/>
      </c>
      <c r="U64" s="66" t="str">
        <f t="shared" si="15"/>
        <v/>
      </c>
      <c r="V64" s="66" t="str">
        <f>IF(C64="","",IF($C64="TOTAL",SUM($V$8:V63),IF(AND($AR$2=$AR$20,C64=$AR$1),ROUND(D64/31*$AS$2,0),IF(C64=$AP$6,ROUND((G64)*1/30,0),IF(C64=$AQ$6,ROUND((G64)*1/31,0),"")))))</f>
        <v/>
      </c>
      <c r="W64" s="66" t="str">
        <f>IF(C64="","",IF($C64="TOTAL",SUM($W$8:W63),IF(AND($AR$2=$AR$20,C64=$AR$1),ROUND(H64/31*$AS$2,0),IF(C64=$AP$6,ROUND((K64)*1/30,0),IF(C64=$AQ$6,ROUND((K64)*1/31,0),"")))))</f>
        <v/>
      </c>
      <c r="X64" s="66" t="str">
        <f t="shared" si="16"/>
        <v/>
      </c>
      <c r="Y64" s="66" t="str">
        <f>IFERROR(IF(C64="","",IF($AR$16=$AR$17,0,IF($AF$3=$AO$4,"",IF($C64="TOTAL",SUM($Y$8:Y63),BU64)))),"")</f>
        <v/>
      </c>
      <c r="Z64" s="66" t="str">
        <f>IFERROR(IF(C64="","",IF($AR$16=$AR$17,0,IF($AF$3=$AO$4,"",IF($C64="TOTAL",SUM($Z$8:Z63),BT64)))),"")</f>
        <v/>
      </c>
      <c r="AA64" s="66" t="str">
        <f t="shared" si="7"/>
        <v/>
      </c>
      <c r="AB64" s="66" t="str">
        <f>IFERROR(IF(C64="","",IF($C64="TOTAL",SUM($AB$8:AB63),BK65)),"")</f>
        <v/>
      </c>
      <c r="AC64" s="66" t="str">
        <f>IFERROR(IF(C64="","",IF($C64="TOTAL",SUM($AC$8:AC63),ROUND(O64*$AR$7%,0))),"")</f>
        <v/>
      </c>
      <c r="AD64" s="66" t="str">
        <f t="shared" si="8"/>
        <v/>
      </c>
      <c r="AE64" s="68" t="str">
        <f>IFERROR(IF(C64="","",IF($C64="TOTAL",SUM($AE$8:AE63),SUM(O64-AD64))),"")</f>
        <v/>
      </c>
      <c r="AN64" s="196">
        <f t="shared" si="17"/>
        <v>50</v>
      </c>
      <c r="AO64" s="196">
        <f t="shared" si="18"/>
        <v>50</v>
      </c>
      <c r="AQ64" s="198">
        <v>44409</v>
      </c>
      <c r="AS64" s="198">
        <f t="shared" si="46"/>
        <v>46997</v>
      </c>
      <c r="AT64" s="198" t="str">
        <f t="shared" si="31"/>
        <v/>
      </c>
      <c r="AU64" s="198" t="str">
        <f t="shared" si="20"/>
        <v/>
      </c>
      <c r="AV64" s="198" t="str">
        <f t="shared" si="21"/>
        <v/>
      </c>
      <c r="AW64" s="198" t="str">
        <f t="shared" si="40"/>
        <v/>
      </c>
      <c r="AX64" s="197" t="str">
        <f t="shared" si="34"/>
        <v/>
      </c>
      <c r="AY64" s="197" t="str">
        <f t="shared" si="45"/>
        <v/>
      </c>
      <c r="AZ64" s="197" t="str">
        <f t="shared" si="35"/>
        <v/>
      </c>
      <c r="BA64" s="197"/>
      <c r="BB64" s="197" t="str">
        <f t="shared" si="36"/>
        <v/>
      </c>
      <c r="BC64" s="197" t="str">
        <f t="shared" si="23"/>
        <v/>
      </c>
      <c r="BD64" s="197" t="str">
        <f t="shared" si="37"/>
        <v/>
      </c>
      <c r="BE64" s="197" t="str">
        <f t="shared" si="32"/>
        <v/>
      </c>
      <c r="BH64" s="197" t="str">
        <f t="shared" si="41"/>
        <v/>
      </c>
      <c r="BI64" s="197" t="str">
        <f t="shared" si="42"/>
        <v/>
      </c>
      <c r="BJ64" s="197" t="str">
        <f t="shared" si="24"/>
        <v/>
      </c>
      <c r="BK64" s="197" t="str">
        <f t="shared" si="25"/>
        <v/>
      </c>
      <c r="BL64" s="197">
        <f t="shared" si="43"/>
        <v>0</v>
      </c>
      <c r="BM64" s="197">
        <f t="shared" si="44"/>
        <v>0</v>
      </c>
      <c r="BN64" s="180" t="e">
        <f>ROUND(ROUND(L63*3%,0)*10%,0)</f>
        <v>#VALUE!</v>
      </c>
      <c r="BP64" s="180" t="e">
        <f>ROUND(ROUND((L64+H64)*3%,0)*10%,0)</f>
        <v>#VALUE!</v>
      </c>
      <c r="BQ64" s="180" t="e">
        <f>ROUND((H62+L62)*3%,0)-ROUND(ROUND((L62+H62)*3%,0)*10%,0)</f>
        <v>#VALUE!</v>
      </c>
      <c r="BR64" s="197" t="str">
        <f t="shared" si="27"/>
        <v/>
      </c>
      <c r="BT64" s="194" t="str">
        <f t="shared" si="10"/>
        <v/>
      </c>
      <c r="BU64" s="194" t="str">
        <f>IF(AW65="","",IF(AW65="TOTAL","",IF($AR$16=$AR$17,0,IF(AND(AW65&gt;$BT$1,$AF$3=$AO$2,'Master Sheet'!$D$31&gt;0),'Master Sheet'!$D$31,IF(AND(AW65=$BT$1,$AF$3=$AO$2),IF($AR$9&lt;18001,135,IF($AR$9&lt;33501,220,IF($AR$9&lt;54001,330,440))),IF(AND(AW65&gt;$BT$1,$AF$3=$AO$2),IF($AR$9&lt;18001,265,IF($AR$9&lt;33501,440,IF($AR$9&lt;54001,658,875))),""))))))</f>
        <v/>
      </c>
    </row>
    <row r="65" spans="1:73" ht="21" customHeight="1">
      <c r="A65" s="115" t="str">
        <f t="shared" si="28"/>
        <v/>
      </c>
      <c r="B65" s="64" t="str">
        <f t="shared" si="0"/>
        <v/>
      </c>
      <c r="C65" s="65" t="str">
        <f t="shared" si="29"/>
        <v/>
      </c>
      <c r="D65" s="66" t="str">
        <f>IFERROR(IF($C64="TOTAL","अक्षरें राशि :-",IF($C65="TOTAL",SUM($D$8:D64),IF(AX66="","",AX66))),"")</f>
        <v/>
      </c>
      <c r="E65" s="66" t="str">
        <f>IFERROR(IF($C65="TOTAL",SUM($E$8:E64),IF(AY66="","",AY66)),"")</f>
        <v/>
      </c>
      <c r="F65" s="66" t="str">
        <f>IFERROR(IF($C65="TOTAL",SUM($F$8:F64),IF(OR(C65=$AP$16,C65=$AP$17,C65=$AP$18,C65=$AP$19,C65=$AP$20,C65=$AP$21,C65=$AP$22,C65=$AP$23,C65=$AP$24),0,IF(AZ66="","",AZ66))),"")</f>
        <v/>
      </c>
      <c r="G65" s="66" t="str">
        <f t="shared" si="30"/>
        <v/>
      </c>
      <c r="H65" s="66" t="str">
        <f>IFERROR(IF($C65="TOTAL",SUM($H$8:H64),IF(BB66="","",BB66)),"")</f>
        <v/>
      </c>
      <c r="I65" s="66" t="str">
        <f>IFERROR(IF($C65="TOTAL",SUM($I$8:I64),IF(BC66="","",BC66)),"")</f>
        <v/>
      </c>
      <c r="J65" s="66" t="str">
        <f>IFERROR(IF($C65="TOTAL",SUM($J$8:J64),IF(OR(C65=$AP$16,C65=$AP$17,C65=$AP$18,C65=$AP$19,C65=$AP$20,C65=$AP$21,C65=$AP$22,C65=$AP$23,C65=$AP$24),0,IF(BD66="","",BD66))),"")</f>
        <v/>
      </c>
      <c r="K65" s="66" t="str">
        <f t="shared" si="12"/>
        <v/>
      </c>
      <c r="L65" s="66" t="str">
        <f>IFERROR(IF(C65="","",IF(D65="","",IF(H65="","",IF($C65="TOTAL",SUM($L$8:L64),SUM(D65-H65))))),"")</f>
        <v/>
      </c>
      <c r="M65" s="66" t="str">
        <f>IFERROR(IF(C65="","",IF(E65="","",IF(I65="","",IF($C65="TOTAL",SUM($M$8:M64),SUM(E65-I65))))),"")</f>
        <v/>
      </c>
      <c r="N65" s="66" t="str">
        <f>IFERROR(IF(C65="","",IF(F65="","",IF(J65="","",IF($C65="TOTAL",SUM($N$8:N64),SUM(F65-J65))))),"")</f>
        <v/>
      </c>
      <c r="O65" s="66" t="str">
        <f t="shared" si="13"/>
        <v/>
      </c>
      <c r="P65" s="66" t="str">
        <f>IFERROR(IF(C65="","",IF($C65="TOTAL",SUM($P$8:P64),IF(AND(C65&gt;$AO$1,$AF$3=$AO$2),BR66,IF($AR$18=$AR$20,SUM(BE66+BM66),ROUND((D65+E65)*10%,0))))),"")</f>
        <v/>
      </c>
      <c r="Q65" s="66" t="str">
        <f>IFERROR(IF(C65="","",IF(H65="","",IF(I65="","",IF($C65="TOTAL",SUM($Q$8:Q64),IF(AND(C65&gt;$AO$1,$AF$3=$AO$2),BR66,IF($AR$18=$AR$20,$AR$21,ROUND((H65+I65)*10%,0))))))),"")</f>
        <v/>
      </c>
      <c r="R65" s="66" t="str">
        <f t="shared" si="14"/>
        <v/>
      </c>
      <c r="S65" s="67" t="str">
        <f>IFERROR(IF(C65="","",IF($AR$16=$AR$17,0,IF($C65="TOTAL",SUM($S$8:S64),IF($AR$19=$AR$31,0,IF(AND($AR$32=$AR$20,C65=$AR$33),$AR$34,S64))))),"")</f>
        <v/>
      </c>
      <c r="T65" s="67" t="str">
        <f>IFERROR(IF(C65="","",IF($AR$16=$AR$17,0,IF($C65="TOTAL",SUM($T$8:T64),IF($AR$19=$AR$20,$AR$24,0)))),"")</f>
        <v/>
      </c>
      <c r="U65" s="66" t="str">
        <f t="shared" si="15"/>
        <v/>
      </c>
      <c r="V65" s="66" t="str">
        <f>IF(C65="","",IF($C65="TOTAL",SUM($V$8:V64),IF(AND($AR$2=$AR$20,C65=$AR$1),ROUND(D65/31*$AS$2,0),IF(C65=$AP$6,ROUND((G65)*1/30,0),IF(C65=$AQ$6,ROUND((G65)*1/31,0),"")))))</f>
        <v/>
      </c>
      <c r="W65" s="66" t="str">
        <f>IF(C65="","",IF($C65="TOTAL",SUM($W$8:W64),IF(AND($AR$2=$AR$20,C65=$AR$1),ROUND(H65/31*$AS$2,0),IF(C65=$AP$6,ROUND((K65)*1/30,0),IF(C65=$AQ$6,ROUND((K65)*1/31,0),"")))))</f>
        <v/>
      </c>
      <c r="X65" s="66" t="str">
        <f t="shared" si="16"/>
        <v/>
      </c>
      <c r="Y65" s="66" t="str">
        <f>IFERROR(IF(C65="","",IF($AR$16=$AR$17,0,IF($AF$3=$AO$4,"",IF($C65="TOTAL",SUM($Y$8:Y64),BU65)))),"")</f>
        <v/>
      </c>
      <c r="Z65" s="66" t="str">
        <f>IFERROR(IF(C65="","",IF($AR$16=$AR$17,0,IF($AF$3=$AO$4,"",IF($C65="TOTAL",SUM($Z$8:Z64),BT65)))),"")</f>
        <v/>
      </c>
      <c r="AA65" s="66" t="str">
        <f t="shared" si="7"/>
        <v/>
      </c>
      <c r="AB65" s="66" t="str">
        <f>IFERROR(IF(C65="","",IF($C65="TOTAL",SUM($AB$8:AB64),BK66)),"")</f>
        <v/>
      </c>
      <c r="AC65" s="66" t="str">
        <f>IFERROR(IF(C65="","",IF($C65="TOTAL",SUM($AC$8:AC64),ROUND(O65*$AR$7%,0))),"")</f>
        <v/>
      </c>
      <c r="AD65" s="66" t="str">
        <f t="shared" si="8"/>
        <v/>
      </c>
      <c r="AE65" s="68" t="str">
        <f>IFERROR(IF(C65="","",IF($C65="TOTAL",SUM($AE$8:AE64),SUM(O65-AD65))),"")</f>
        <v/>
      </c>
      <c r="AN65" s="196">
        <f t="shared" si="17"/>
        <v>50</v>
      </c>
      <c r="AO65" s="196">
        <f t="shared" si="18"/>
        <v>50</v>
      </c>
      <c r="AQ65" s="198">
        <v>44440</v>
      </c>
      <c r="AS65" s="198">
        <f t="shared" si="46"/>
        <v>47027</v>
      </c>
      <c r="AT65" s="198" t="str">
        <f t="shared" si="31"/>
        <v/>
      </c>
      <c r="AU65" s="198" t="str">
        <f t="shared" si="20"/>
        <v/>
      </c>
      <c r="AV65" s="198" t="str">
        <f t="shared" si="21"/>
        <v/>
      </c>
      <c r="AW65" s="198" t="str">
        <f t="shared" si="40"/>
        <v/>
      </c>
      <c r="AX65" s="197" t="str">
        <f t="shared" si="34"/>
        <v/>
      </c>
      <c r="AY65" s="197" t="str">
        <f t="shared" si="45"/>
        <v/>
      </c>
      <c r="AZ65" s="197" t="str">
        <f t="shared" si="35"/>
        <v/>
      </c>
      <c r="BA65" s="197"/>
      <c r="BB65" s="197" t="str">
        <f t="shared" si="36"/>
        <v/>
      </c>
      <c r="BC65" s="197" t="str">
        <f t="shared" si="23"/>
        <v/>
      </c>
      <c r="BD65" s="197" t="str">
        <f t="shared" si="37"/>
        <v/>
      </c>
      <c r="BE65" s="197" t="str">
        <f t="shared" si="32"/>
        <v/>
      </c>
      <c r="BH65" s="197" t="str">
        <f t="shared" si="41"/>
        <v/>
      </c>
      <c r="BI65" s="197" t="str">
        <f t="shared" si="42"/>
        <v/>
      </c>
      <c r="BJ65" s="197" t="str">
        <f t="shared" si="24"/>
        <v/>
      </c>
      <c r="BK65" s="197" t="str">
        <f t="shared" si="25"/>
        <v/>
      </c>
      <c r="BL65" s="197">
        <f t="shared" si="43"/>
        <v>0</v>
      </c>
      <c r="BM65" s="197">
        <f t="shared" si="44"/>
        <v>0</v>
      </c>
      <c r="BN65" s="180" t="e">
        <f>SUM(ROUND(L64*3%,0))-ROUND(ROUND(L64*3%,0)*10%,0)</f>
        <v>#VALUE!</v>
      </c>
      <c r="BO65" s="180" t="e">
        <f>SUM(ROUND(L64*3%,0))-ROUND(ROUND(L64*3%,0)*10%,0)</f>
        <v>#VALUE!</v>
      </c>
      <c r="BR65" s="197" t="str">
        <f t="shared" si="27"/>
        <v/>
      </c>
      <c r="BT65" s="194" t="str">
        <f t="shared" si="10"/>
        <v/>
      </c>
      <c r="BU65" s="194" t="str">
        <f>IF(AW66="","",IF(AW66="TOTAL","",IF($AR$16=$AR$17,0,IF(AND(AW66&gt;$BT$1,$AF$3=$AO$2,'Master Sheet'!$D$31&gt;0),'Master Sheet'!$D$31,IF(AND(AW66=$BT$1,$AF$3=$AO$2),IF($AR$9&lt;18001,135,IF($AR$9&lt;33501,220,IF($AR$9&lt;54001,330,440))),IF(AND(AW66&gt;$BT$1,$AF$3=$AO$2),IF($AR$9&lt;18001,265,IF($AR$9&lt;33501,440,IF($AR$9&lt;54001,658,875))),""))))))</f>
        <v/>
      </c>
    </row>
    <row r="66" spans="1:73" ht="21" customHeight="1">
      <c r="A66" s="115" t="str">
        <f t="shared" si="28"/>
        <v/>
      </c>
      <c r="B66" s="64" t="str">
        <f t="shared" si="0"/>
        <v/>
      </c>
      <c r="C66" s="65" t="str">
        <f t="shared" ref="C66:C68" si="47">IFERROR(IF(AW67="","",AW67),"")</f>
        <v/>
      </c>
      <c r="D66" s="66" t="str">
        <f>IFERROR(IF($C65="TOTAL","अक्षरें राशि :-",IF($C66="TOTAL",SUM($D$8:D65),IF(AX67="","",AX67))),"")</f>
        <v/>
      </c>
      <c r="E66" s="66" t="str">
        <f>IFERROR(IF($C66="TOTAL",SUM($E$8:E65),IF(AY67="","",AY67)),"")</f>
        <v/>
      </c>
      <c r="F66" s="66" t="str">
        <f>IFERROR(IF($C66="TOTAL",SUM($F$8:F65),IF(OR(C66=$AP$16,C66=$AP$17,C66=$AP$18,C66=$AP$19,C66=$AP$20,C66=$AP$21,C66=$AP$22,C66=$AP$23,C66=$AP$24),0,IF(AZ67="","",AZ67))),"")</f>
        <v/>
      </c>
      <c r="G66" s="66" t="str">
        <f t="shared" ref="G66:G68" si="48">IF(C66="","",SUM(D66:F66))</f>
        <v/>
      </c>
      <c r="H66" s="66" t="str">
        <f>IFERROR(IF($C66="TOTAL",SUM($H$8:H65),IF(BB67="","",BB67)),"")</f>
        <v/>
      </c>
      <c r="I66" s="66" t="str">
        <f>IFERROR(IF($C66="TOTAL",SUM($I$8:I65),IF(BC67="","",BC67)),"")</f>
        <v/>
      </c>
      <c r="J66" s="66" t="str">
        <f>IFERROR(IF($C66="TOTAL",SUM($J$8:J65),IF(OR(C66=$AP$16,C66=$AP$17,C66=$AP$18,C66=$AP$19,C66=$AP$20,C66=$AP$21,C66=$AP$22,C66=$AP$23,C66=$AP$24),0,IF(BD67="","",BD67))),"")</f>
        <v/>
      </c>
      <c r="K66" s="66" t="str">
        <f t="shared" si="12"/>
        <v/>
      </c>
      <c r="L66" s="66" t="str">
        <f>IFERROR(IF(C66="","",IF(D66="","",IF(H66="","",IF($C66="TOTAL",SUM($L$8:L65),SUM(D66-H66))))),"")</f>
        <v/>
      </c>
      <c r="M66" s="66" t="str">
        <f>IFERROR(IF(C66="","",IF(E66="","",IF(I66="","",IF($C66="TOTAL",SUM($M$8:M65),SUM(E66-I66))))),"")</f>
        <v/>
      </c>
      <c r="N66" s="66" t="str">
        <f>IFERROR(IF(C66="","",IF(F66="","",IF(J66="","",IF($C66="TOTAL",SUM($N$8:N65),SUM(F66-J66))))),"")</f>
        <v/>
      </c>
      <c r="O66" s="66" t="str">
        <f t="shared" si="13"/>
        <v/>
      </c>
      <c r="P66" s="66" t="str">
        <f>IFERROR(IF(C66="","",IF($C66="TOTAL",SUM($P$8:P65),IF(AND(C66&gt;$AO$1,$AF$3=$AO$2),BR67,IF($AR$18=$AR$20,SUM(BE67+BM67),ROUND((D66+E66)*10%,0))))),"")</f>
        <v/>
      </c>
      <c r="Q66" s="66" t="str">
        <f>IFERROR(IF(C66="","",IF(H66="","",IF(I66="","",IF($C66="TOTAL",SUM($Q$8:Q65),IF(AND(C66&gt;$AO$1,$AF$3=$AO$2),BR67,IF($AR$18=$AR$20,$AR$21,ROUND((H66+I66)*10%,0))))))),"")</f>
        <v/>
      </c>
      <c r="R66" s="66" t="str">
        <f t="shared" si="14"/>
        <v/>
      </c>
      <c r="S66" s="67" t="str">
        <f>IFERROR(IF(C66="","",IF($AR$16=$AR$17,0,IF($C66="TOTAL",SUM($S$8:S65),IF($AR$19=$AR$31,0,IF(AND($AR$32=$AR$20,C66=$AR$33),$AR$34,S65))))),"")</f>
        <v/>
      </c>
      <c r="T66" s="67" t="str">
        <f>IFERROR(IF(C66="","",IF($AR$16=$AR$17,0,IF($C66="TOTAL",SUM($T$8:T65),IF($AR$19=$AR$20,$AR$24,0)))),"")</f>
        <v/>
      </c>
      <c r="U66" s="66" t="str">
        <f t="shared" si="15"/>
        <v/>
      </c>
      <c r="V66" s="66" t="str">
        <f>IF(C66="","",IF($C66="TOTAL",SUM($V$8:V65),IF(AND($AR$2=$AR$20,C66=$AR$1),ROUND(D66/31*$AS$2,0),IF(C66=$AP$6,ROUND((G66)*1/30,0),IF(C66=$AQ$6,ROUND((G66)*1/31,0),"")))))</f>
        <v/>
      </c>
      <c r="W66" s="66" t="str">
        <f>IF(C66="","",IF($C66="TOTAL",SUM($W$8:W65),IF(AND($AR$2=$AR$20,C66=$AR$1),ROUND(H66/31*$AS$2,0),IF(C66=$AP$6,ROUND((K66)*1/30,0),IF(C66=$AQ$6,ROUND((K66)*1/31,0),"")))))</f>
        <v/>
      </c>
      <c r="X66" s="66" t="str">
        <f t="shared" si="16"/>
        <v/>
      </c>
      <c r="Y66" s="66" t="str">
        <f>IFERROR(IF(C66="","",IF($AR$16=$AR$17,0,IF($AF$3=$AO$4,"",IF($C66="TOTAL",SUM($Y$8:Y65),BU66)))),"")</f>
        <v/>
      </c>
      <c r="Z66" s="66" t="str">
        <f>IFERROR(IF(C66="","",IF($AR$16=$AR$17,0,IF($AF$3=$AO$4,"",IF($C66="TOTAL",SUM($Z$8:Z65),BT66)))),"")</f>
        <v/>
      </c>
      <c r="AA66" s="66" t="str">
        <f t="shared" si="7"/>
        <v/>
      </c>
      <c r="AB66" s="66" t="str">
        <f>IFERROR(IF(C66="","",IF($C66="TOTAL",SUM($AB$8:AB65),BK67)),"")</f>
        <v/>
      </c>
      <c r="AC66" s="66" t="str">
        <f>IFERROR(IF(C66="","",IF($C66="TOTAL",SUM($AC$8:AC65),ROUND(O66*$AR$7%,0))),"")</f>
        <v/>
      </c>
      <c r="AD66" s="66" t="str">
        <f t="shared" si="8"/>
        <v/>
      </c>
      <c r="AE66" s="68" t="str">
        <f>IFERROR(IF(C66="","",IF($C66="TOTAL",SUM($AE$8:AE65),SUM(O66-AD66))),"")</f>
        <v/>
      </c>
      <c r="AN66" s="196">
        <f t="shared" si="17"/>
        <v>50</v>
      </c>
      <c r="AO66" s="196">
        <f t="shared" si="18"/>
        <v>50</v>
      </c>
      <c r="AQ66" s="198">
        <v>44470</v>
      </c>
      <c r="AS66" s="198">
        <f t="shared" si="46"/>
        <v>47058</v>
      </c>
      <c r="AT66" s="198" t="str">
        <f t="shared" si="31"/>
        <v/>
      </c>
      <c r="AU66" s="198" t="str">
        <f t="shared" si="20"/>
        <v/>
      </c>
      <c r="AV66" s="198" t="str">
        <f t="shared" si="21"/>
        <v/>
      </c>
      <c r="AW66" s="198" t="str">
        <f t="shared" si="40"/>
        <v/>
      </c>
      <c r="AX66" s="197" t="str">
        <f t="shared" si="34"/>
        <v/>
      </c>
      <c r="AY66" s="197" t="str">
        <f t="shared" si="45"/>
        <v/>
      </c>
      <c r="AZ66" s="197" t="str">
        <f t="shared" si="35"/>
        <v/>
      </c>
      <c r="BA66" s="197"/>
      <c r="BB66" s="197" t="str">
        <f t="shared" si="36"/>
        <v/>
      </c>
      <c r="BC66" s="197" t="str">
        <f t="shared" si="23"/>
        <v/>
      </c>
      <c r="BD66" s="197" t="str">
        <f t="shared" si="37"/>
        <v/>
      </c>
      <c r="BE66" s="197" t="str">
        <f t="shared" si="32"/>
        <v/>
      </c>
      <c r="BH66" s="197" t="str">
        <f t="shared" si="41"/>
        <v/>
      </c>
      <c r="BI66" s="197" t="str">
        <f t="shared" si="42"/>
        <v/>
      </c>
      <c r="BJ66" s="197" t="str">
        <f t="shared" si="24"/>
        <v/>
      </c>
      <c r="BK66" s="197" t="str">
        <f t="shared" si="25"/>
        <v/>
      </c>
      <c r="BL66" s="197">
        <f t="shared" si="43"/>
        <v>0</v>
      </c>
      <c r="BM66" s="197">
        <f t="shared" si="44"/>
        <v>0</v>
      </c>
      <c r="BR66" s="197" t="str">
        <f t="shared" si="27"/>
        <v/>
      </c>
      <c r="BT66" s="194" t="str">
        <f t="shared" si="10"/>
        <v/>
      </c>
      <c r="BU66" s="194" t="str">
        <f>IF(AW67="","",IF(AW67="TOTAL","",IF($AR$16=$AR$17,0,IF(AND(AW67&gt;$BT$1,$AF$3=$AO$2,'Master Sheet'!$D$31&gt;0),'Master Sheet'!$D$31,IF(AND(AW67=$BT$1,$AF$3=$AO$2),IF($AR$9&lt;18001,135,IF($AR$9&lt;33501,220,IF($AR$9&lt;54001,330,440))),IF(AND(AW67&gt;$BT$1,$AF$3=$AO$2),IF($AR$9&lt;18001,265,IF($AR$9&lt;33501,440,IF($AR$9&lt;54001,658,875))),""))))))</f>
        <v/>
      </c>
    </row>
    <row r="67" spans="1:73" ht="21" customHeight="1">
      <c r="A67" s="115" t="str">
        <f t="shared" si="28"/>
        <v/>
      </c>
      <c r="B67" s="64" t="str">
        <f t="shared" si="0"/>
        <v/>
      </c>
      <c r="C67" s="65" t="str">
        <f>IFERROR(IF(AW68="","",AW68),"")</f>
        <v/>
      </c>
      <c r="D67" s="66" t="str">
        <f>IFERROR(IF($C66="TOTAL","अक्षरें राशि :-",IF($C67="TOTAL",SUM($D$8:D66),IF(AX68="","",AX68))),"")</f>
        <v/>
      </c>
      <c r="E67" s="66" t="str">
        <f>IFERROR(IF($C67="TOTAL",SUM($E$8:E66),IF(AY68="","",AY68)),"")</f>
        <v/>
      </c>
      <c r="F67" s="66" t="str">
        <f>IFERROR(IF($C67="TOTAL",SUM($F$8:F66),IF(OR(C67=$AP$16,C67=$AP$17,C67=$AP$18,C67=$AP$19,C67=$AP$20,C67=$AP$21,C67=$AP$22,C67=$AP$23,C67=$AP$24),0,IF(AZ68="","",AZ68))),"")</f>
        <v/>
      </c>
      <c r="G67" s="66" t="str">
        <f t="shared" si="48"/>
        <v/>
      </c>
      <c r="H67" s="66" t="str">
        <f>IFERROR(IF($C67="TOTAL",SUM($H$8:H66),IF(BB68="","",BB68)),"")</f>
        <v/>
      </c>
      <c r="I67" s="66" t="str">
        <f>IFERROR(IF($C67="TOTAL",SUM($I$8:I66),IF(BC68="","",BC68)),"")</f>
        <v/>
      </c>
      <c r="J67" s="66" t="str">
        <f>IFERROR(IF($C67="TOTAL",SUM($J$8:J66),IF(OR(C67=$AP$16,C67=$AP$17,C67=$AP$18,C67=$AP$19,C67=$AP$20,C67=$AP$21,C67=$AP$22,C67=$AP$23,C67=$AP$24),0,IF(BD68="","",BD68))),"")</f>
        <v/>
      </c>
      <c r="K67" s="66" t="str">
        <f t="shared" si="12"/>
        <v/>
      </c>
      <c r="L67" s="66" t="str">
        <f>IFERROR(IF(C67="","",IF(D67="","",IF(H67="","",IF($C67="TOTAL",SUM($L$8:L66),SUM(D67-H67))))),"")</f>
        <v/>
      </c>
      <c r="M67" s="66" t="str">
        <f>IFERROR(IF(C67="","",IF(E67="","",IF(I67="","",IF($C67="TOTAL",SUM($M$8:M66),SUM(E67-I67))))),"")</f>
        <v/>
      </c>
      <c r="N67" s="66" t="str">
        <f>IFERROR(IF(C67="","",IF(F67="","",IF(J67="","",IF($C67="TOTAL",SUM($N$8:N66),SUM(F67-J67))))),"")</f>
        <v/>
      </c>
      <c r="O67" s="66" t="str">
        <f t="shared" si="13"/>
        <v/>
      </c>
      <c r="P67" s="66" t="str">
        <f>IFERROR(IF(C67="","",IF($C67="TOTAL",SUM($P$8:P66),IF(AND(C67&gt;$AO$1,$AF$3=$AO$2),BR68,IF($AR$18=$AR$20,SUM(BE68+BM68),ROUND((D67+E67)*10%,0))))),"")</f>
        <v/>
      </c>
      <c r="Q67" s="66" t="str">
        <f>IFERROR(IF(C67="","",IF(H67="","",IF(I67="","",IF($C67="TOTAL",SUM($Q$8:Q66),IF(AND(C67&gt;$AO$1,$AF$3=$AO$2),BR68,IF($AR$18=$AR$20,$AR$21,ROUND((H67+I67)*10%,0))))))),"")</f>
        <v/>
      </c>
      <c r="R67" s="66" t="str">
        <f t="shared" si="14"/>
        <v/>
      </c>
      <c r="S67" s="67" t="str">
        <f>IFERROR(IF(C67="","",IF($AR$16=$AR$17,0,IF($C67="TOTAL",SUM($S$8:S66),IF($AR$19=$AR$31,0,IF(AND($AR$32=$AR$20,C67=$AR$33),$AR$34,S66))))),"")</f>
        <v/>
      </c>
      <c r="T67" s="67" t="str">
        <f>IFERROR(IF(C67="","",IF($AR$16=$AR$17,0,IF($C67="TOTAL",SUM($T$8:T66),IF($AR$19=$AR$20,$AR$24,0)))),"")</f>
        <v/>
      </c>
      <c r="U67" s="66" t="str">
        <f t="shared" si="15"/>
        <v/>
      </c>
      <c r="V67" s="66" t="str">
        <f>IF(C67="","",IF($C67="TOTAL",SUM($V$8:V66),IF(AND($AR$2=$AR$20,C67=$AR$1),ROUND(D67/31*$AS$2,0),IF(C67=$AP$6,ROUND((G67)*1/30,0),IF(C67=$AQ$6,ROUND((G67)*1/31,0),"")))))</f>
        <v/>
      </c>
      <c r="W67" s="66" t="str">
        <f>IF(C67="","",IF($C67="TOTAL",SUM($W$8:W66),IF(AND($AR$2=$AR$20,C67=$AR$1),ROUND(H67/31*$AS$2,0),IF(C67=$AP$6,ROUND((K67)*1/30,0),IF(C67=$AQ$6,ROUND((K67)*1/31,0),"")))))</f>
        <v/>
      </c>
      <c r="X67" s="66" t="str">
        <f t="shared" si="16"/>
        <v/>
      </c>
      <c r="Y67" s="66" t="str">
        <f>IFERROR(IF(C67="","",IF($AR$16=$AR$17,0,IF($AF$3=$AO$4,"",IF($C67="TOTAL",SUM($Y$8:Y66),BU67)))),"")</f>
        <v/>
      </c>
      <c r="Z67" s="66" t="str">
        <f>IFERROR(IF(C67="","",IF($AR$16=$AR$17,0,IF($AF$3=$AO$4,"",IF($C67="TOTAL",SUM($Z$8:Z66),BT67)))),"")</f>
        <v/>
      </c>
      <c r="AA67" s="66" t="str">
        <f t="shared" si="7"/>
        <v/>
      </c>
      <c r="AB67" s="66" t="str">
        <f>IFERROR(IF(C67="","",IF($C67="TOTAL",SUM($AB$8:AB66),BK68)),"")</f>
        <v/>
      </c>
      <c r="AC67" s="66" t="str">
        <f>IFERROR(IF(C67="","",IF($C67="TOTAL",SUM($AC$8:AC66),ROUND(O67*$AR$7%,0))),"")</f>
        <v/>
      </c>
      <c r="AD67" s="66" t="str">
        <f t="shared" si="8"/>
        <v/>
      </c>
      <c r="AE67" s="68" t="str">
        <f>IFERROR(IF(C67="","",IF($C67="TOTAL",SUM($AE$8:AE66),SUM(O67-AD67))),"")</f>
        <v/>
      </c>
      <c r="AN67" s="196">
        <f t="shared" si="17"/>
        <v>50</v>
      </c>
      <c r="AO67" s="196">
        <f t="shared" si="18"/>
        <v>50</v>
      </c>
      <c r="AQ67" s="198">
        <v>44501</v>
      </c>
      <c r="AS67" s="198">
        <f t="shared" si="46"/>
        <v>47088</v>
      </c>
      <c r="AT67" s="198" t="str">
        <f t="shared" si="31"/>
        <v/>
      </c>
      <c r="AU67" s="198" t="str">
        <f t="shared" si="20"/>
        <v/>
      </c>
      <c r="AV67" s="198" t="str">
        <f t="shared" si="21"/>
        <v/>
      </c>
      <c r="AW67" s="198" t="str">
        <f t="shared" si="40"/>
        <v/>
      </c>
      <c r="AX67" s="197" t="str">
        <f t="shared" si="34"/>
        <v/>
      </c>
      <c r="AY67" s="197" t="str">
        <f t="shared" si="45"/>
        <v/>
      </c>
      <c r="AZ67" s="197" t="str">
        <f t="shared" si="35"/>
        <v/>
      </c>
      <c r="BA67" s="197"/>
      <c r="BB67" s="197" t="str">
        <f t="shared" si="36"/>
        <v/>
      </c>
      <c r="BC67" s="197" t="str">
        <f t="shared" si="23"/>
        <v/>
      </c>
      <c r="BD67" s="197" t="str">
        <f t="shared" si="37"/>
        <v/>
      </c>
      <c r="BE67" s="197" t="str">
        <f t="shared" si="32"/>
        <v/>
      </c>
      <c r="BH67" s="197" t="str">
        <f t="shared" si="41"/>
        <v/>
      </c>
      <c r="BI67" s="197" t="str">
        <f t="shared" si="42"/>
        <v/>
      </c>
      <c r="BJ67" s="197" t="str">
        <f t="shared" si="24"/>
        <v/>
      </c>
      <c r="BK67" s="197" t="str">
        <f t="shared" si="25"/>
        <v/>
      </c>
      <c r="BL67" s="197">
        <f t="shared" si="43"/>
        <v>0</v>
      </c>
      <c r="BM67" s="197">
        <f t="shared" si="44"/>
        <v>0</v>
      </c>
      <c r="BR67" s="197" t="str">
        <f t="shared" si="27"/>
        <v/>
      </c>
      <c r="BT67" s="194" t="str">
        <f t="shared" si="10"/>
        <v/>
      </c>
      <c r="BU67" s="194" t="str">
        <f>IF(AW68="","",IF(AW68="TOTAL","",IF($AR$16=$AR$17,0,IF(AND(AW68&gt;$BT$1,$AF$3=$AO$2,'Master Sheet'!$D$31&gt;0),'Master Sheet'!$D$31,IF(AND(AW68=$BT$1,$AF$3=$AO$2),IF($AR$9&lt;18001,135,IF($AR$9&lt;33501,220,IF($AR$9&lt;54001,330,440))),IF(AND(AW68&gt;$BT$1,$AF$3=$AO$2),IF($AR$9&lt;18001,265,IF($AR$9&lt;33501,440,IF($AR$9&lt;54001,658,875))),""))))))</f>
        <v/>
      </c>
    </row>
    <row r="68" spans="1:73" ht="21" customHeight="1">
      <c r="A68" s="115" t="str">
        <f t="shared" si="28"/>
        <v/>
      </c>
      <c r="B68" s="64" t="str">
        <f t="shared" si="0"/>
        <v/>
      </c>
      <c r="C68" s="65" t="str">
        <f t="shared" si="47"/>
        <v/>
      </c>
      <c r="D68" s="66" t="str">
        <f>IFERROR(IF($C67="TOTAL","अक्षरें राशि :-",IF($C68="TOTAL",SUM($D$8:D67),IF(AX69="","",AX69))),"")</f>
        <v/>
      </c>
      <c r="E68" s="66" t="str">
        <f>IFERROR(IF($C68="TOTAL",SUM($E$8:E67),IF(AY69="","",AY69)),"")</f>
        <v/>
      </c>
      <c r="F68" s="66" t="str">
        <f>IFERROR(IF($C68="TOTAL",SUM($F$8:F67),IF(AZ69="","",AZ69)),"")</f>
        <v/>
      </c>
      <c r="G68" s="66" t="str">
        <f t="shared" si="48"/>
        <v/>
      </c>
      <c r="H68" s="66" t="str">
        <f>IFERROR(IF($C68="TOTAL",SUM($H$8:H67),IF(BB69="","",BB69)),"")</f>
        <v/>
      </c>
      <c r="I68" s="66" t="str">
        <f>IFERROR(IF($C68="TOTAL",SUM($I$8:I67),IF(BC69="","",BC69)),"")</f>
        <v/>
      </c>
      <c r="J68" s="66" t="str">
        <f>IFERROR(IF($C68="TOTAL",SUM($J$8:J67),IF(BD69="","",BD69)),"")</f>
        <v/>
      </c>
      <c r="K68" s="66" t="str">
        <f t="shared" si="12"/>
        <v/>
      </c>
      <c r="L68" s="66" t="str">
        <f>IFERROR(IF(C68="","",IF(D68="","",IF(H68="","",IF($C68="TOTAL",SUM($L$8:L67),SUM(D68-H68))))),"")</f>
        <v/>
      </c>
      <c r="M68" s="66" t="str">
        <f>IFERROR(IF(C68="","",IF(E68="","",IF(I68="","",IF($C68="TOTAL",SUM($M$8:M67),SUM(E68-I68))))),"")</f>
        <v/>
      </c>
      <c r="N68" s="66" t="str">
        <f>IFERROR(IF(C68="","",IF(F68="","",IF(J68="","",IF($C68="TOTAL",SUM($N$8:N67),SUM(F68-J68))))),"")</f>
        <v/>
      </c>
      <c r="O68" s="66" t="str">
        <f t="shared" si="13"/>
        <v/>
      </c>
      <c r="P68" s="66" t="str">
        <f>IFERROR(IF(C68="","",IF($C68="TOTAL",SUM($P$8:P67),IF(AND(C68&gt;$AO$1,$AF$3=$AO$2),BR69,IF($AR$18=$AR$20,SUM(BE69+BM69),ROUND((D68+E68)*10%,0))))),"")</f>
        <v/>
      </c>
      <c r="Q68" s="66" t="str">
        <f>IFERROR(IF(C68="","",IF(H68="","",IF(I68="","",IF($C68="TOTAL",SUM($Q$8:Q67),IF(AND(C68&gt;$AO$1,$AF$3=$AO$2),BR69,IF($AR$18=$AR$20,$AR$21,ROUND((H68+I68)*10%,0))))))),"")</f>
        <v/>
      </c>
      <c r="R68" s="66" t="str">
        <f t="shared" si="14"/>
        <v/>
      </c>
      <c r="S68" s="67" t="str">
        <f>IFERROR(IF(C68="","",IF($AR$16=$AR$17,0,IF($C68="TOTAL",SUM($S$8:S67),IF($AR$19=$AR$20,$AR$25,0)))),"")</f>
        <v/>
      </c>
      <c r="T68" s="67" t="str">
        <f>IFERROR(IF(C68="","",IF($AR$16=$AR$17,0,IF($C68="TOTAL",SUM($T$8:T67),IF($AR$19=$AR$20,$AR$24,0)))),"")</f>
        <v/>
      </c>
      <c r="U68" s="66" t="str">
        <f t="shared" si="15"/>
        <v/>
      </c>
      <c r="V68" s="66" t="str">
        <f>IF(C68="","",IF($C68="TOTAL",SUM($V$8:V67),IF(AND($AR$2=$AR$20,C68=$AR$1),ROUND(D68/31*$AS$2,0),IF(C68=$AP$6,ROUND((G68)*1/30,0),IF(C68=$AQ$6,ROUND((G68)*1/31,0),"")))))</f>
        <v/>
      </c>
      <c r="W68" s="66" t="str">
        <f>IF(C68="","",IF($C68="TOTAL",SUM($W$8:W67),IF(AND($AR$2=$AR$20,C68=$AR$1),ROUND(H68/31*$AS$2,0),IF(C68=$AP$6,ROUND((K68)*1/30,0),IF(C68=$AQ$6,ROUND((K68)*1/31,0),"")))))</f>
        <v/>
      </c>
      <c r="X68" s="66" t="str">
        <f t="shared" si="16"/>
        <v/>
      </c>
      <c r="Y68" s="66" t="str">
        <f>IFERROR(IF(C68="","",IF($AR$16=$AR$17,0,IF($AF$3=$AO$4,"",IF($C68="TOTAL",SUM($Y$8:Y67),BU68)))),"")</f>
        <v/>
      </c>
      <c r="Z68" s="66" t="str">
        <f>IFERROR(IF(C68="","",IF($AR$16=$AR$17,0,IF($AF$3=$AO$4,"",IF($C68="TOTAL",SUM($Z$8:Z67),BT68)))),"")</f>
        <v/>
      </c>
      <c r="AA68" s="66" t="str">
        <f t="shared" si="7"/>
        <v/>
      </c>
      <c r="AB68" s="66" t="str">
        <f>IFERROR(IF(C68="","",IF($C68="TOTAL",SUM($AB$8:AB67),BK69)),"")</f>
        <v/>
      </c>
      <c r="AC68" s="66" t="str">
        <f>IFERROR(IF(C68="","",IF($C68="TOTAL",SUM($AC$8:AC67),ROUND(O68*$AR$7%,0))),"")</f>
        <v/>
      </c>
      <c r="AD68" s="66" t="str">
        <f t="shared" si="8"/>
        <v/>
      </c>
      <c r="AE68" s="68" t="str">
        <f>IFERROR(IF(C68="","",IF($C68="TOTAL",SUM($AE$8:AE67),SUM(O68-AD68))),"")</f>
        <v/>
      </c>
      <c r="AN68" s="196">
        <f t="shared" si="17"/>
        <v>50</v>
      </c>
      <c r="AO68" s="196">
        <f t="shared" si="18"/>
        <v>50</v>
      </c>
      <c r="AQ68" s="198">
        <v>44531</v>
      </c>
      <c r="AS68" s="198">
        <f t="shared" si="46"/>
        <v>47119</v>
      </c>
      <c r="AT68" s="198" t="str">
        <f t="shared" si="31"/>
        <v/>
      </c>
      <c r="AU68" s="198" t="str">
        <f t="shared" si="20"/>
        <v/>
      </c>
      <c r="AV68" s="198" t="str">
        <f t="shared" si="21"/>
        <v/>
      </c>
      <c r="AW68" s="198" t="str">
        <f t="shared" si="40"/>
        <v/>
      </c>
      <c r="AX68" s="197" t="str">
        <f t="shared" si="34"/>
        <v/>
      </c>
      <c r="AY68" s="197" t="str">
        <f t="shared" si="45"/>
        <v/>
      </c>
      <c r="AZ68" s="197" t="str">
        <f t="shared" si="35"/>
        <v/>
      </c>
      <c r="BA68" s="197"/>
      <c r="BB68" s="197" t="str">
        <f t="shared" si="36"/>
        <v/>
      </c>
      <c r="BC68" s="197" t="str">
        <f t="shared" si="23"/>
        <v/>
      </c>
      <c r="BD68" s="197" t="str">
        <f t="shared" si="37"/>
        <v/>
      </c>
      <c r="BE68" s="197" t="str">
        <f t="shared" si="32"/>
        <v/>
      </c>
      <c r="BH68" s="197" t="str">
        <f t="shared" si="41"/>
        <v/>
      </c>
      <c r="BI68" s="197" t="str">
        <f t="shared" si="42"/>
        <v/>
      </c>
      <c r="BJ68" s="197" t="str">
        <f t="shared" si="24"/>
        <v/>
      </c>
      <c r="BK68" s="197" t="str">
        <f t="shared" si="25"/>
        <v/>
      </c>
      <c r="BL68" s="197">
        <f t="shared" si="43"/>
        <v>0</v>
      </c>
      <c r="BM68" s="197">
        <f t="shared" si="44"/>
        <v>0</v>
      </c>
      <c r="BR68" s="197" t="str">
        <f t="shared" si="27"/>
        <v/>
      </c>
      <c r="BT68" s="194" t="str">
        <f t="shared" si="10"/>
        <v/>
      </c>
      <c r="BU68" s="194" t="str">
        <f>IF(AW69="","",IF(AW69="TOTAL","",IF($AR$16=$AR$17,0,IF(AND(AW69&gt;$BT$1,$AF$3=$AO$2,'Master Sheet'!$D$31&gt;0),'Master Sheet'!$D$31,IF(AND(AW69=$BT$1,$AF$3=$AO$2),IF($AR$9&lt;18001,135,IF($AR$9&lt;33501,220,IF($AR$9&lt;54001,330,440))),IF(AND(AW69&gt;$BT$1,$AF$3=$AO$2),IF($AR$9&lt;18001,265,IF($AR$9&lt;33501,440,IF($AR$9&lt;54001,658,875))),""))))))</f>
        <v/>
      </c>
    </row>
    <row r="69" spans="1:73" ht="21" customHeight="1">
      <c r="A69" s="115" t="str">
        <f t="shared" si="28"/>
        <v/>
      </c>
      <c r="B69" s="64" t="str">
        <f t="shared" si="0"/>
        <v/>
      </c>
      <c r="C69" s="65" t="str">
        <f t="shared" ref="C69:C72" si="49">IFERROR(IF(AW70="","",AW70),"")</f>
        <v/>
      </c>
      <c r="D69" s="66" t="str">
        <f>IFERROR(IF($C68="TOTAL","अक्षरें राशि :-",IF($C69="TOTAL",SUM($D$8:D68),IF(AX70="","",AX70))),"")</f>
        <v/>
      </c>
      <c r="E69" s="66" t="str">
        <f>IFERROR(IF($C69="TOTAL",SUM($E$8:E68),IF(AY70="","",AY70)),"")</f>
        <v/>
      </c>
      <c r="F69" s="66" t="str">
        <f>IFERROR(IF($C69="TOTAL",SUM($F$8:F68),IF(AZ70="","",AZ70)),"")</f>
        <v/>
      </c>
      <c r="G69" s="66" t="str">
        <f t="shared" ref="G69:G72" si="50">IF(C69="","",SUM(D69:F69))</f>
        <v/>
      </c>
      <c r="H69" s="66" t="str">
        <f>IFERROR(IF($C69="TOTAL",SUM($H$8:H68),IF(BB70="","",BB70)),"")</f>
        <v/>
      </c>
      <c r="I69" s="66" t="str">
        <f>IFERROR(IF($C69="TOTAL",SUM($I$8:I68),IF(BC70="","",BC70)),"")</f>
        <v/>
      </c>
      <c r="J69" s="66" t="str">
        <f>IFERROR(IF($C69="TOTAL",SUM($J$8:J68),IF(BD70="","",BD70)),"")</f>
        <v/>
      </c>
      <c r="K69" s="66" t="str">
        <f t="shared" ref="K69:K72" si="51">IF(C69="","",SUM(H69:J69))</f>
        <v/>
      </c>
      <c r="L69" s="66" t="str">
        <f>IFERROR(IF(C69="","",IF(D69="","",IF(H69="","",IF($C69="TOTAL",SUM($L$8:L68),SUM(D69-H69))))),"")</f>
        <v/>
      </c>
      <c r="M69" s="66" t="str">
        <f>IFERROR(IF(C69="","",IF(E69="","",IF(I69="","",IF($C69="TOTAL",SUM($M$8:M68),SUM(E69-I69))))),"")</f>
        <v/>
      </c>
      <c r="N69" s="66" t="str">
        <f>IFERROR(IF(C69="","",IF(F69="","",IF(J69="","",IF($C69="TOTAL",SUM($N$8:N68),SUM(F69-J69))))),"")</f>
        <v/>
      </c>
      <c r="O69" s="66" t="str">
        <f t="shared" ref="O69:O72" si="52">IFERROR(IF(C69="","",IF(G69="","",IF(K69="","",SUM(G69-K69)))),"")</f>
        <v/>
      </c>
      <c r="P69" s="66" t="str">
        <f>IFERROR(IF(C69="","",IF($C69="TOTAL",SUM($P$8:P68),IF(AND(C69&gt;$AO$1,$AF$3=$AO$2),BR70,IF($AR$18=$AR$20,SUM(BE70+BM70),ROUND((D69+E69)*10%,0))))),"")</f>
        <v/>
      </c>
      <c r="Q69" s="66" t="str">
        <f>IFERROR(IF(C69="","",IF(H69="","",IF(I69="","",IF($C69="TOTAL",SUM($Q$8:Q68),IF(AND(C69&gt;$AO$1,$AF$3=$AO$2),BR70,IF($AR$18=$AR$20,$AR$21,ROUND((H69+I69)*10%,0))))))),"")</f>
        <v/>
      </c>
      <c r="R69" s="66" t="str">
        <f t="shared" ref="R69:R72" si="53">IFERROR(IF(C69="","",SUM(P69-Q69)),"")</f>
        <v/>
      </c>
      <c r="S69" s="67" t="str">
        <f>IFERROR(IF(C69="","",IF($AR$16=$AR$17,0,IF($C69="TOTAL",SUM($S$8:S68),IF($AR$19=$AR$20,$AR$25,0)))),"")</f>
        <v/>
      </c>
      <c r="T69" s="67" t="str">
        <f>IFERROR(IF(C69="","",IF($AR$16=$AR$17,0,IF($C69="TOTAL",SUM($T$8:T68),IF($AR$19=$AR$20,$AR$24,0)))),"")</f>
        <v/>
      </c>
      <c r="U69" s="66" t="str">
        <f t="shared" ref="U69:U72" si="54">IFERROR(IF(C69="","",SUM(S69-T69)),"")</f>
        <v/>
      </c>
      <c r="V69" s="66" t="str">
        <f>IF(C69="","",IF($C69="TOTAL",SUM($V$8:V68),IF(AND($AR$2=$AR$20,C69=$AR$1),ROUND(D69/31*$AS$2,0),IF(C69=$AP$6,ROUND((G69)*1/30,0),IF(C69=$AQ$6,ROUND((G69)*1/31,0),"")))))</f>
        <v/>
      </c>
      <c r="W69" s="66" t="str">
        <f>IF(C69="","",IF($C69="TOTAL",SUM($W$8:W68),IF(AND($AR$2=$AR$20,C69=$AR$1),ROUND(H69/31*$AS$2,0),IF(C69=$AP$6,ROUND((K69)*1/30,0),IF(C69=$AQ$6,ROUND((K69)*1/31,0),"")))))</f>
        <v/>
      </c>
      <c r="X69" s="66" t="str">
        <f t="shared" ref="X69:X72" si="55">IFERROR(IF(C69="","",SUM(V69-W69)),"")</f>
        <v/>
      </c>
      <c r="Y69" s="66" t="str">
        <f>IFERROR(IF(C69="","",IF($AR$16=$AR$17,0,IF($AF$3=$AO$4,"",IF($C69="TOTAL",SUM($Y$8:Y68),BU69)))),"")</f>
        <v/>
      </c>
      <c r="Z69" s="66" t="str">
        <f>IFERROR(IF(C69="","",IF($AR$16=$AR$17,0,IF($AF$3=$AO$4,"",IF($C69="TOTAL",SUM($Z$8:Z68),BT69)))),"")</f>
        <v/>
      </c>
      <c r="AA69" s="66" t="str">
        <f t="shared" si="7"/>
        <v/>
      </c>
      <c r="AB69" s="66" t="str">
        <f>IFERROR(IF(C69="","",IF($C69="TOTAL",SUM($AB$8:AB68),BK70)),"")</f>
        <v/>
      </c>
      <c r="AC69" s="66" t="str">
        <f>IFERROR(IF(C69="","",IF($C69="TOTAL",SUM($AC$8:AC68),ROUND(O69*$AR$7%,0))),"")</f>
        <v/>
      </c>
      <c r="AD69" s="66" t="str">
        <f t="shared" si="8"/>
        <v/>
      </c>
      <c r="AE69" s="68" t="str">
        <f>IFERROR(IF(C69="","",IF($C69="TOTAL",SUM($AE$8:AE68),SUM(O69-AD69))),"")</f>
        <v/>
      </c>
      <c r="AN69" s="196">
        <f t="shared" si="17"/>
        <v>50</v>
      </c>
      <c r="AO69" s="196">
        <f t="shared" si="18"/>
        <v>50</v>
      </c>
      <c r="AQ69" s="198">
        <v>44562</v>
      </c>
      <c r="AS69" s="198">
        <f t="shared" si="46"/>
        <v>47150</v>
      </c>
      <c r="AT69" s="198" t="str">
        <f t="shared" si="31"/>
        <v/>
      </c>
      <c r="AU69" s="198" t="str">
        <f t="shared" si="20"/>
        <v/>
      </c>
      <c r="AV69" s="198" t="str">
        <f t="shared" si="21"/>
        <v/>
      </c>
      <c r="AW69" s="198" t="str">
        <f t="shared" si="40"/>
        <v/>
      </c>
      <c r="AX69" s="197" t="str">
        <f t="shared" si="34"/>
        <v/>
      </c>
      <c r="AY69" s="197" t="str">
        <f t="shared" si="45"/>
        <v/>
      </c>
      <c r="AZ69" s="197" t="str">
        <f t="shared" si="35"/>
        <v/>
      </c>
      <c r="BA69" s="197"/>
      <c r="BB69" s="197" t="str">
        <f t="shared" si="36"/>
        <v/>
      </c>
      <c r="BC69" s="197" t="str">
        <f t="shared" si="23"/>
        <v/>
      </c>
      <c r="BD69" s="197" t="str">
        <f t="shared" si="37"/>
        <v/>
      </c>
      <c r="BE69" s="197" t="str">
        <f t="shared" si="32"/>
        <v/>
      </c>
      <c r="BH69" s="197" t="str">
        <f t="shared" si="41"/>
        <v/>
      </c>
      <c r="BI69" s="197" t="str">
        <f t="shared" si="42"/>
        <v/>
      </c>
      <c r="BJ69" s="197" t="str">
        <f t="shared" si="24"/>
        <v/>
      </c>
      <c r="BK69" s="197" t="str">
        <f t="shared" si="25"/>
        <v/>
      </c>
      <c r="BL69" s="197">
        <f t="shared" si="43"/>
        <v>0</v>
      </c>
      <c r="BM69" s="197">
        <f t="shared" si="44"/>
        <v>0</v>
      </c>
      <c r="BR69" s="197" t="str">
        <f t="shared" si="27"/>
        <v/>
      </c>
      <c r="BT69" s="194" t="str">
        <f t="shared" si="10"/>
        <v/>
      </c>
      <c r="BU69" s="194" t="str">
        <f>IF(AW70="","",IF(AW70="TOTAL","",IF($AR$16=$AR$17,0,IF(AND(AW70&gt;$BT$1,$AF$3=$AO$2,'Master Sheet'!$D$31&gt;0),'Master Sheet'!$D$31,IF(AND(AW70=$BT$1,$AF$3=$AO$2),IF($AR$9&lt;18001,135,IF($AR$9&lt;33501,220,IF($AR$9&lt;54001,330,440))),IF(AND(AW70&gt;$BT$1,$AF$3=$AO$2),IF($AR$9&lt;18001,265,IF($AR$9&lt;33501,440,IF($AR$9&lt;54001,658,875))),""))))))</f>
        <v/>
      </c>
    </row>
    <row r="70" spans="1:73" ht="21" customHeight="1">
      <c r="A70" s="115" t="str">
        <f t="shared" si="28"/>
        <v/>
      </c>
      <c r="B70" s="64" t="str">
        <f t="shared" si="0"/>
        <v/>
      </c>
      <c r="C70" s="65" t="str">
        <f t="shared" si="49"/>
        <v/>
      </c>
      <c r="D70" s="66" t="str">
        <f>IFERROR(IF($C69="TOTAL","अक्षरें राशि :-",IF($C70="TOTAL",SUM($D$8:D69),IF(AX71="","",AX71))),"")</f>
        <v/>
      </c>
      <c r="E70" s="66" t="str">
        <f>IFERROR(IF($C70="TOTAL",SUM($E$8:E69),IF(AY71="","",AY71)),"")</f>
        <v/>
      </c>
      <c r="F70" s="66" t="str">
        <f>IFERROR(IF($C70="TOTAL",SUM($F$8:F69),IF(AZ71="","",AZ71)),"")</f>
        <v/>
      </c>
      <c r="G70" s="66" t="str">
        <f t="shared" si="50"/>
        <v/>
      </c>
      <c r="H70" s="66" t="str">
        <f>IFERROR(IF($C70="TOTAL",SUM($H$8:H69),IF(BB71="","",BB71)),"")</f>
        <v/>
      </c>
      <c r="I70" s="66" t="str">
        <f>IFERROR(IF($C70="TOTAL",SUM($I$8:I69),IF(BC71="","",BC71)),"")</f>
        <v/>
      </c>
      <c r="J70" s="66" t="str">
        <f>IFERROR(IF($C70="TOTAL",SUM($J$8:J69),IF(BD71="","",BD71)),"")</f>
        <v/>
      </c>
      <c r="K70" s="66" t="str">
        <f t="shared" si="51"/>
        <v/>
      </c>
      <c r="L70" s="66" t="str">
        <f>IFERROR(IF(C70="","",IF(D70="","",IF(H70="","",IF($C70="TOTAL",SUM($L$8:L69),SUM(D70-H70))))),"")</f>
        <v/>
      </c>
      <c r="M70" s="66" t="str">
        <f>IFERROR(IF(C70="","",IF(E70="","",IF(I70="","",IF($C70="TOTAL",SUM($M$8:M69),SUM(E70-I70))))),"")</f>
        <v/>
      </c>
      <c r="N70" s="66" t="str">
        <f>IFERROR(IF(C70="","",IF(F70="","",IF(J70="","",IF($C70="TOTAL",SUM($N$8:N69),SUM(F70-J70))))),"")</f>
        <v/>
      </c>
      <c r="O70" s="66" t="str">
        <f t="shared" si="52"/>
        <v/>
      </c>
      <c r="P70" s="66" t="str">
        <f>IFERROR(IF(C70="","",IF($C70="TOTAL",SUM($P$8:P69),IF(AND(C70&gt;$AO$1,$AF$3=$AO$2),BR71,IF($AR$18=$AR$20,SUM(BE71+BM71),ROUND((D70+E70)*10%,0))))),"")</f>
        <v/>
      </c>
      <c r="Q70" s="66" t="str">
        <f>IFERROR(IF(C70="","",IF(H70="","",IF(I70="","",IF($C70="TOTAL",SUM($Q$8:Q69),IF(AND(C70&gt;$AO$1,$AF$3=$AO$2),BR71,IF($AR$18=$AR$20,$AR$21,ROUND((H70+I70)*10%,0))))))),"")</f>
        <v/>
      </c>
      <c r="R70" s="66" t="str">
        <f t="shared" si="53"/>
        <v/>
      </c>
      <c r="S70" s="67" t="str">
        <f>IFERROR(IF(C70="","",IF($AR$16=$AR$17,0,IF($C70="TOTAL",SUM($S$8:S69),IF($AR$19=$AR$20,$AR$25,0)))),"")</f>
        <v/>
      </c>
      <c r="T70" s="67" t="str">
        <f>IFERROR(IF(C70="","",IF($AR$16=$AR$17,0,IF($C70="TOTAL",SUM($T$8:T69),IF($AR$19=$AR$20,$AR$24,0)))),"")</f>
        <v/>
      </c>
      <c r="U70" s="66" t="str">
        <f t="shared" si="54"/>
        <v/>
      </c>
      <c r="V70" s="66" t="str">
        <f>IF(C70="","",IF($C70="TOTAL",SUM($V$8:V69),IF(AND($AR$2=$AR$20,C70=$AR$1),ROUND(D70/31*$AS$2,0),IF(C70=$AP$6,ROUND((G70)*1/30,0),IF(C70=$AQ$6,ROUND((G70)*1/31,0),"")))))</f>
        <v/>
      </c>
      <c r="W70" s="66" t="str">
        <f>IF(C70="","",IF($C70="TOTAL",SUM($W$8:W69),IF(AND($AR$2=$AR$20,C70=$AR$1),ROUND(H70/31*$AS$2,0),IF(C70=$AP$6,ROUND((K70)*1/30,0),IF(C70=$AQ$6,ROUND((K70)*1/31,0),"")))))</f>
        <v/>
      </c>
      <c r="X70" s="66" t="str">
        <f t="shared" si="55"/>
        <v/>
      </c>
      <c r="Y70" s="66" t="str">
        <f>IFERROR(IF(C70="","",IF($AR$16=$AR$17,0,IF($AF$3=$AO$4,"",IF($C70="TOTAL",SUM($Y$8:Y69),BU70)))),"")</f>
        <v/>
      </c>
      <c r="Z70" s="66" t="str">
        <f>IFERROR(IF(C70="","",IF($AR$16=$AR$17,0,IF($AF$3=$AO$4,"",IF($C70="TOTAL",SUM($Z$8:Z69),BT70)))),"")</f>
        <v/>
      </c>
      <c r="AA70" s="66" t="str">
        <f t="shared" si="7"/>
        <v/>
      </c>
      <c r="AB70" s="66" t="str">
        <f>IFERROR(IF(C70="","",IF($C70="TOTAL",SUM($AB$8:AB69),BK71)),"")</f>
        <v/>
      </c>
      <c r="AC70" s="66" t="str">
        <f>IFERROR(IF(C70="","",IF($C70="TOTAL",SUM($AC$8:AC69),ROUND(O70*$AR$7%,0))),"")</f>
        <v/>
      </c>
      <c r="AD70" s="66" t="str">
        <f t="shared" si="8"/>
        <v/>
      </c>
      <c r="AE70" s="68" t="str">
        <f>IFERROR(IF(C70="","",IF($C70="TOTAL",SUM($AE$8:AE69),SUM(O70-AD70))),"")</f>
        <v/>
      </c>
      <c r="AN70" s="196">
        <f t="shared" si="17"/>
        <v>50</v>
      </c>
      <c r="AO70" s="196">
        <f t="shared" si="18"/>
        <v>50</v>
      </c>
      <c r="AQ70" s="198">
        <v>44593</v>
      </c>
      <c r="AS70" s="198">
        <f t="shared" si="46"/>
        <v>47178</v>
      </c>
      <c r="AT70" s="198" t="str">
        <f t="shared" si="31"/>
        <v/>
      </c>
      <c r="AU70" s="198" t="str">
        <f t="shared" si="20"/>
        <v/>
      </c>
      <c r="AV70" s="198" t="str">
        <f>IFERROR(IF(AND(AT70="",AU70=""),"",IF(AT70="",AU70,AT70)),"")</f>
        <v/>
      </c>
      <c r="AW70" s="198" t="str">
        <f t="shared" si="40"/>
        <v/>
      </c>
      <c r="AX70" s="197" t="str">
        <f t="shared" si="34"/>
        <v/>
      </c>
      <c r="AY70" s="197" t="str">
        <f t="shared" si="45"/>
        <v/>
      </c>
      <c r="AZ70" s="197" t="str">
        <f t="shared" si="35"/>
        <v/>
      </c>
      <c r="BA70" s="197"/>
      <c r="BB70" s="197" t="str">
        <f t="shared" si="36"/>
        <v/>
      </c>
      <c r="BC70" s="197" t="str">
        <f t="shared" si="23"/>
        <v/>
      </c>
      <c r="BD70" s="197" t="str">
        <f t="shared" si="37"/>
        <v/>
      </c>
      <c r="BE70" s="197" t="str">
        <f t="shared" si="32"/>
        <v/>
      </c>
      <c r="BH70" s="197" t="str">
        <f t="shared" si="41"/>
        <v/>
      </c>
      <c r="BI70" s="197" t="str">
        <f t="shared" si="42"/>
        <v/>
      </c>
      <c r="BJ70" s="197" t="str">
        <f t="shared" si="24"/>
        <v/>
      </c>
      <c r="BK70" s="197" t="str">
        <f t="shared" si="25"/>
        <v/>
      </c>
      <c r="BL70" s="197">
        <f t="shared" si="43"/>
        <v>0</v>
      </c>
      <c r="BM70" s="197">
        <f t="shared" si="44"/>
        <v>0</v>
      </c>
      <c r="BR70" s="197" t="str">
        <f t="shared" si="27"/>
        <v/>
      </c>
      <c r="BT70" s="194" t="str">
        <f t="shared" si="10"/>
        <v/>
      </c>
      <c r="BU70" s="194" t="str">
        <f>IF(AW71="","",IF(AW71="TOTAL","",IF($AR$16=$AR$17,0,IF(AND(AW71&gt;$BT$1,$AF$3=$AO$2,'Master Sheet'!$D$31&gt;0),'Master Sheet'!$D$31,IF(AND(AW71=$BT$1,$AF$3=$AO$2),IF($AR$9&lt;18001,135,IF($AR$9&lt;33501,220,IF($AR$9&lt;54001,330,440))),IF(AND(AW71&gt;$BT$1,$AF$3=$AO$2),IF($AR$9&lt;18001,265,IF($AR$9&lt;33501,440,IF($AR$9&lt;54001,658,875))),""))))))</f>
        <v/>
      </c>
    </row>
    <row r="71" spans="1:73" ht="21" customHeight="1">
      <c r="A71" s="115" t="str">
        <f t="shared" si="28"/>
        <v/>
      </c>
      <c r="B71" s="64" t="str">
        <f t="shared" si="0"/>
        <v/>
      </c>
      <c r="C71" s="65" t="str">
        <f t="shared" si="49"/>
        <v/>
      </c>
      <c r="D71" s="66" t="str">
        <f>IFERROR(IF($C70="TOTAL","अक्षरें राशि :-",IF($C71="TOTAL",SUM($D$8:D70),IF(AX72="","",AX72))),"")</f>
        <v/>
      </c>
      <c r="E71" s="66" t="str">
        <f>IFERROR(IF($C71="TOTAL",SUM($E$8:E70),IF(AY72="","",AY72)),"")</f>
        <v/>
      </c>
      <c r="F71" s="66" t="str">
        <f>IFERROR(IF($C71="TOTAL",SUM($F$8:F70),IF(AZ72="","",AZ72)),"")</f>
        <v/>
      </c>
      <c r="G71" s="66" t="str">
        <f t="shared" si="50"/>
        <v/>
      </c>
      <c r="H71" s="66" t="str">
        <f>IFERROR(IF($C71="TOTAL",SUM($H$8:H70),IF(BB72="","",BB72)),"")</f>
        <v/>
      </c>
      <c r="I71" s="66" t="str">
        <f>IFERROR(IF($C71="TOTAL",SUM($I$8:I70),IF(BC72="","",BC72)),"")</f>
        <v/>
      </c>
      <c r="J71" s="66" t="str">
        <f>IFERROR(IF($C71="TOTAL",SUM($J$8:J70),IF(BD72="","",BD72)),"")</f>
        <v/>
      </c>
      <c r="K71" s="66" t="str">
        <f t="shared" si="51"/>
        <v/>
      </c>
      <c r="L71" s="66" t="str">
        <f>IFERROR(IF(C71="","",IF(D71="","",IF(H71="","",IF($C71="TOTAL",SUM($L$8:L70),SUM(D71-H71))))),"")</f>
        <v/>
      </c>
      <c r="M71" s="66" t="str">
        <f>IFERROR(IF(C71="","",IF(E71="","",IF(I71="","",IF($C71="TOTAL",SUM($M$8:M70),SUM(E71-I71))))),"")</f>
        <v/>
      </c>
      <c r="N71" s="66" t="str">
        <f>IFERROR(IF(C71="","",IF(F71="","",IF(J71="","",IF($C71="TOTAL",SUM($N$8:N70),SUM(F71-J71))))),"")</f>
        <v/>
      </c>
      <c r="O71" s="66" t="str">
        <f t="shared" si="52"/>
        <v/>
      </c>
      <c r="P71" s="66" t="str">
        <f>IFERROR(IF(C71="","",IF($C71="TOTAL",SUM($P$8:P70),IF(AND(C71&gt;$AO$1,$AF$3=$AO$2),BR72,IF($AR$18=$AR$20,SUM(BE72+BM72),ROUND((D71+E71)*10%,0))))),"")</f>
        <v/>
      </c>
      <c r="Q71" s="66" t="str">
        <f>IFERROR(IF(C71="","",IF(H71="","",IF(I71="","",IF($C71="TOTAL",SUM($Q$8:Q70),IF(AND(C71&gt;$AO$1,$AF$3=$AO$2),BR72,IF($AR$18=$AR$20,$AR$21,ROUND((H71+I71)*10%,0))))))),"")</f>
        <v/>
      </c>
      <c r="R71" s="66" t="str">
        <f t="shared" si="53"/>
        <v/>
      </c>
      <c r="S71" s="67" t="str">
        <f>IFERROR(IF(C71="","",IF($AR$16=$AR$17,0,IF($C71="TOTAL",SUM($S$8:S70),IF($AR$19=$AR$20,$AR$25,0)))),"")</f>
        <v/>
      </c>
      <c r="T71" s="67" t="str">
        <f>IFERROR(IF(C71="","",IF($AR$16=$AR$17,0,IF($C71="TOTAL",SUM($T$8:T70),IF($AR$19=$AR$20,$AR$24,0)))),"")</f>
        <v/>
      </c>
      <c r="U71" s="66" t="str">
        <f t="shared" si="54"/>
        <v/>
      </c>
      <c r="V71" s="66" t="str">
        <f>IF(C71="","",IF($C71="TOTAL",SUM($V$8:V70),IF(AND($AR$2=$AR$20,C71=$AR$1),ROUND(D71/31*$AS$2,0),IF(C71=$AP$6,ROUND((G71)*1/30,0),IF(C71=$AQ$6,ROUND((G71)*1/31,0),"")))))</f>
        <v/>
      </c>
      <c r="W71" s="66" t="str">
        <f>IF(C71="","",IF($C71="TOTAL",SUM($W$8:W70),IF(AND($AR$2=$AR$20,C71=$AR$1),ROUND(H71/31*$AS$2,0),IF(C71=$AP$6,ROUND((K71)*1/30,0),IF(C71=$AQ$6,ROUND((K71)*1/31,0),"")))))</f>
        <v/>
      </c>
      <c r="X71" s="66" t="str">
        <f t="shared" si="55"/>
        <v/>
      </c>
      <c r="Y71" s="66" t="str">
        <f>IFERROR(IF(C71="","",IF($AR$16=$AR$17,0,IF($AF$3=$AO$4,"",IF($C71="TOTAL",SUM($Y$8:Y70),BU71)))),"")</f>
        <v/>
      </c>
      <c r="Z71" s="66" t="str">
        <f>IFERROR(IF(C71="","",IF($AR$16=$AR$17,0,IF($AF$3=$AO$4,"",IF($C71="TOTAL",SUM($Z$8:Z70),BT71)))),"")</f>
        <v/>
      </c>
      <c r="AA71" s="66" t="str">
        <f t="shared" si="7"/>
        <v/>
      </c>
      <c r="AB71" s="66" t="str">
        <f>IFERROR(IF(C71="","",IF($C71="TOTAL",SUM($AB$8:AB70),BK72)),"")</f>
        <v/>
      </c>
      <c r="AC71" s="66" t="str">
        <f>IFERROR(IF(C71="","",IF($C71="TOTAL",SUM($AC$8:AC70),ROUND(O71*$AR$7%,0))),"")</f>
        <v/>
      </c>
      <c r="AD71" s="66" t="str">
        <f t="shared" si="8"/>
        <v/>
      </c>
      <c r="AE71" s="68" t="str">
        <f>IFERROR(IF(C71="","",IF($C71="TOTAL",SUM($AE$8:AE70),SUM(O71-AD71))),"")</f>
        <v/>
      </c>
      <c r="AN71" s="196">
        <f t="shared" si="17"/>
        <v>50</v>
      </c>
      <c r="AO71" s="196">
        <f t="shared" si="18"/>
        <v>50</v>
      </c>
      <c r="AQ71" s="198">
        <v>44621</v>
      </c>
      <c r="AR71" s="181">
        <v>44621</v>
      </c>
      <c r="AS71" s="198">
        <f t="shared" si="46"/>
        <v>47209</v>
      </c>
      <c r="AT71" s="198" t="str">
        <f>IF(AND(AS71=""),"",IF(AND(AS71=$AQ$9),$AQ$9,IF(AND(AS71=$AQ$10),$AQ$10,IF(AND(AS71=$AQ$11),$AQ$11,IF(AND(AS71=$AQ$12),$AQ$12,IF(AND(AS71=$AQ$13),$AQ$13,IF(AND(AS71=$AQ$14),$AQ$14,IF(AND(AS71=$AQ$15),$AQ$15,IF(AND(AS71=$AQ$16),$AQ$16,IF(AND(AS71=$AQ$17),$AQ$17,IF(AND(AS71=$AQ$18),$AQ$18,IF(AND(AS71=$AQ$19),$AQ$19,IF(AND(AS71=$AQ$20),$AQ$20,IF(AND(AS71=$AQ$21),$AQ$21,IF(AND(AS71=$AQ$22),$AQ$22,IF(AND(AS71=$AQ$23),$AQ$23,IF(AND(AS71=$AQ$24),$AQ$24,IF(AND(AS71=$AQ$25),$AQ$25,IF(AND(AS71=$AQ$26),$AQ$26,IF(AND(AS71=$AQ$27),$AQ$27,IF(AND(AS71=$AQ$28),$AQ$28,IF(AND(AS71=$AQ$29),$AQ$29,IF(AND(AS71=$AQ$30),$AQ$30,IF(AND(AS71=$AQ$31),$AQ$31,IF(AND(AS71=$AQ$32),$AQ$32,IF(AND(AS71=$AQ$33),$AQ$33,IF(AND(AS71=$AQ$34),$AQ$34,IF(AND(AS71=$AQ$35),$AQ$35,IF(AND(AS71=$AQ$36),$AQ$36,IF(AND(AS71=$AQ$37),$AQ$37,IF(AND(AS71=$AQ$38),$AQ$38,IF(AND(AS71=$AQ$39),$AQ$39,IF(AND(AS71=$AQ$40),$AQ$40,IF(AND(AS71=$AQ$41),$AQ$41,IF(AND(AS71=$AQ$42),$AQ$42,IF(AND(AS71=$AQ$43),$AQ$43,IF(AND(AS71=$AQ$44),$AQ$44,IF(AND(AS71=$AQ$45),$AQ$45,IF(AND(AS71=$AQ$46),$AQ$46,IF(AND(AS71=$AQ$47),$AQ$47,IF(AND(AS71=$AQ$48),$AQ$48,IF(AND(AS71=$AQ$49),$AQ$49,IF(AND(AS71=$AQ$50),$AQ$50,IF(AND(AS71=$AQ$51),$AQ$51,IF(AND(AS71=$AQ$52),$AQ$52,IF(AND(AS71=$AQ$53),$AQ$53,IF(AND(AS71=$AQ$54),$AQ$54,IF(AND(AS71=$AQ$55),$AQ$55,IF(AND(AS71=$AQ$56),$AQ$56,IF(AND(AS71=$AQ$57),$AQ$57,IF(AND(AS71=$AQ$58),$AQ$58,IF(AND(AS71=$AQ$59),$AQ$59,IF(AND(AS71=$AQ$60),$AQ$60,IF(AND(AS71=$AQ$61),$AQ$61,IF(AND(AS71=$AQ$62),$AQ$62,IF(AND(AS71=$AQ$63),$AQ$63,IF(AND(AS71=$AQ$64),$AQ$64,IF(AND(AS71=$AQ$65),$AQ$65,IF(AND(AS71=$AQ$66),$AQ$66,IF(AND(AS71=$AQ$67),$AQ$67,IF(AND(AS71=$AQ$68),$AQ$68,IF(AND(AS71=$AQ$69),$AQ$69,IF(AND(AS71=$AQ$70),$AQ$70,IF(AND(AS71=$AQ$71),$AQ$71,""))))))))))))))))))))))))))))))))))))))))))))))))))))))))))))))))</f>
        <v/>
      </c>
      <c r="AU71" s="198" t="str">
        <f t="shared" si="20"/>
        <v/>
      </c>
      <c r="AV71" s="198" t="str">
        <f>IFERROR(IF(AND(AT71="",AU71=""),"",IF(AT71="",AU71,AT71)),"")</f>
        <v/>
      </c>
      <c r="AW71" s="198" t="str">
        <f t="shared" si="40"/>
        <v/>
      </c>
      <c r="AX71" s="197" t="str">
        <f t="shared" si="34"/>
        <v/>
      </c>
      <c r="AY71" s="197" t="str">
        <f t="shared" si="45"/>
        <v/>
      </c>
      <c r="AZ71" s="197" t="str">
        <f t="shared" si="35"/>
        <v/>
      </c>
      <c r="BA71" s="197"/>
      <c r="BB71" s="197" t="str">
        <f t="shared" si="36"/>
        <v/>
      </c>
      <c r="BC71" s="197" t="str">
        <f t="shared" si="23"/>
        <v/>
      </c>
      <c r="BD71" s="197" t="str">
        <f t="shared" si="37"/>
        <v/>
      </c>
      <c r="BE71" s="197" t="str">
        <f t="shared" si="32"/>
        <v/>
      </c>
      <c r="BH71" s="197" t="str">
        <f t="shared" si="41"/>
        <v/>
      </c>
      <c r="BI71" s="197" t="str">
        <f t="shared" si="42"/>
        <v/>
      </c>
      <c r="BJ71" s="197" t="str">
        <f t="shared" si="24"/>
        <v/>
      </c>
      <c r="BK71" s="197" t="str">
        <f t="shared" si="25"/>
        <v/>
      </c>
      <c r="BL71" s="197">
        <f t="shared" si="43"/>
        <v>0</v>
      </c>
      <c r="BM71" s="197">
        <f t="shared" si="44"/>
        <v>0</v>
      </c>
      <c r="BR71" s="197" t="str">
        <f t="shared" si="27"/>
        <v/>
      </c>
      <c r="BT71" s="194" t="str">
        <f t="shared" si="10"/>
        <v/>
      </c>
      <c r="BU71" s="194" t="str">
        <f>IF(AW72="","",IF(AW72="TOTAL","",IF($AR$16=$AR$17,0,IF(AND(AW72&gt;$BT$1,$AF$3=$AO$2,'Master Sheet'!$D$31&gt;0),'Master Sheet'!$D$31,IF(AND(AW72=$BT$1,$AF$3=$AO$2),IF($AR$9&lt;18001,135,IF($AR$9&lt;33501,220,IF($AR$9&lt;54001,330,440))),IF(AND(AW72&gt;$BT$1,$AF$3=$AO$2),IF($AR$9&lt;18001,265,IF($AR$9&lt;33501,440,IF($AR$9&lt;54001,658,875))),""))))))</f>
        <v/>
      </c>
    </row>
    <row r="72" spans="1:73" ht="21" customHeight="1">
      <c r="A72" s="115" t="str">
        <f t="shared" si="28"/>
        <v/>
      </c>
      <c r="B72" s="64" t="str">
        <f t="shared" si="0"/>
        <v/>
      </c>
      <c r="C72" s="65" t="str">
        <f t="shared" si="49"/>
        <v/>
      </c>
      <c r="D72" s="66" t="str">
        <f>IFERROR(IF($C71="TOTAL","अक्षरें राशि :-",IF($C72="TOTAL",SUM($D$8:D71),IF(AX73="","",AX73))),"")</f>
        <v/>
      </c>
      <c r="E72" s="66" t="str">
        <f>IFERROR(IF($C72="TOTAL",SUM($E$8:E71),IF(AY73="","",AY73)),"")</f>
        <v/>
      </c>
      <c r="F72" s="66" t="str">
        <f>IFERROR(IF($C72="TOTAL",SUM($F$8:F71),IF(AZ73="","",AZ73)),"")</f>
        <v/>
      </c>
      <c r="G72" s="66" t="str">
        <f t="shared" si="50"/>
        <v/>
      </c>
      <c r="H72" s="66" t="str">
        <f>IFERROR(IF($C72="TOTAL",SUM($H$8:H71),IF(BB73="","",BB73)),"")</f>
        <v/>
      </c>
      <c r="I72" s="66" t="str">
        <f>IFERROR(IF($C72="TOTAL",SUM($I$8:I71),IF(BC73="","",BC73)),"")</f>
        <v/>
      </c>
      <c r="J72" s="66" t="str">
        <f>IFERROR(IF($C72="TOTAL",SUM($J$8:J71),IF(BD73="","",BD73)),"")</f>
        <v/>
      </c>
      <c r="K72" s="66" t="str">
        <f t="shared" si="51"/>
        <v/>
      </c>
      <c r="L72" s="66" t="str">
        <f>IFERROR(IF(C72="","",IF(D72="","",IF(H72="","",IF($C72="TOTAL",SUM($L$8:L71),SUM(D72-H72))))),"")</f>
        <v/>
      </c>
      <c r="M72" s="66" t="str">
        <f>IFERROR(IF(C72="","",IF(E72="","",IF(I72="","",IF($C72="TOTAL",SUM($M$8:M71),SUM(E72-I72))))),"")</f>
        <v/>
      </c>
      <c r="N72" s="66" t="str">
        <f>IFERROR(IF(C72="","",IF(F72="","",IF(J72="","",IF($C72="TOTAL",SUM($N$8:N71),SUM(F72-J72))))),"")</f>
        <v/>
      </c>
      <c r="O72" s="66" t="str">
        <f t="shared" si="52"/>
        <v/>
      </c>
      <c r="P72" s="66" t="str">
        <f>IFERROR(IF(C72="","",IF($C72="TOTAL",SUM($P$8:P71),IF(AND(C72&gt;$AO$1,$AF$3=$AO$2),BR73,IF($AR$18=$AR$20,SUM(BE73+BM73),ROUND((D72+E72)*10%,0))))),"")</f>
        <v/>
      </c>
      <c r="Q72" s="66" t="str">
        <f>IFERROR(IF(C72="","",IF(H72="","",IF(I72="","",IF($C72="TOTAL",SUM($Q$8:Q71),IF(AND(C72&gt;$AO$1,$AF$3=$AO$2),BR73,IF($AR$18=$AR$20,$AR$21,ROUND((H72+I72)*10%,0))))))),"")</f>
        <v/>
      </c>
      <c r="R72" s="66" t="str">
        <f t="shared" si="53"/>
        <v/>
      </c>
      <c r="S72" s="67" t="str">
        <f>IFERROR(IF(C72="","",IF($AR$16=$AR$17,0,IF($C72="TOTAL",SUM($S$8:S71),IF($AR$19=$AR$20,$AR$25,0)))),"")</f>
        <v/>
      </c>
      <c r="T72" s="67" t="str">
        <f>IFERROR(IF(C72="","",IF($AR$16=$AR$17,0,IF($C72="TOTAL",SUM($T$8:T71),IF($AR$19=$AR$20,$AR$24,0)))),"")</f>
        <v/>
      </c>
      <c r="U72" s="66" t="str">
        <f t="shared" si="54"/>
        <v/>
      </c>
      <c r="V72" s="66" t="str">
        <f>IF(C72="","",IF($C72="TOTAL",SUM($V$8:V71),IF(AND($AR$2=$AR$20,C72=$AR$1),ROUND(D72/31*$AS$2,0),IF(C72=$AP$6,ROUND((G72)*1/30,0),IF(C72=$AQ$6,ROUND((G72)*1/31,0),"")))))</f>
        <v/>
      </c>
      <c r="W72" s="66" t="str">
        <f>IF(C72="","",IF($C72="TOTAL",SUM($W$8:W71),IF(AND($AR$2=$AR$20,C72=$AR$1),ROUND(H72/31*$AS$2,0),IF(C72=$AP$6,ROUND((K72)*1/30,0),IF(C72=$AQ$6,ROUND((K72)*1/31,0),"")))))</f>
        <v/>
      </c>
      <c r="X72" s="66" t="str">
        <f t="shared" si="55"/>
        <v/>
      </c>
      <c r="Y72" s="66" t="str">
        <f>IFERROR(IF(C72="","",IF($AR$16=$AR$17,0,IF($AF$3=$AO$4,"",IF($C72="TOTAL",SUM($Y$8:Y71),BU72)))),"")</f>
        <v/>
      </c>
      <c r="Z72" s="66" t="str">
        <f>IFERROR(IF(C72="","",IF($AR$16=$AR$17,0,IF($AF$3=$AO$4,"",IF($C72="TOTAL",SUM($Z$8:Z71),BT72)))),"")</f>
        <v/>
      </c>
      <c r="AA72" s="66" t="str">
        <f t="shared" si="7"/>
        <v/>
      </c>
      <c r="AB72" s="66" t="str">
        <f>IFERROR(IF(C72="","",IF($C72="TOTAL",SUM($AB$8:AB71),BK73)),"")</f>
        <v/>
      </c>
      <c r="AC72" s="66" t="str">
        <f>IFERROR(IF(C72="","",IF($C72="TOTAL",SUM($AC$8:AC71),ROUND(O72*$AR$7%,0))),"")</f>
        <v/>
      </c>
      <c r="AD72" s="66" t="str">
        <f t="shared" si="8"/>
        <v/>
      </c>
      <c r="AE72" s="68" t="str">
        <f>IFERROR(IF(C72="","",IF($C72="TOTAL",SUM($AE$8:AE71),SUM(O72-AD72))),"")</f>
        <v/>
      </c>
      <c r="AN72" s="196">
        <f t="shared" si="17"/>
        <v>50</v>
      </c>
      <c r="AO72" s="196">
        <f t="shared" si="18"/>
        <v>50</v>
      </c>
      <c r="AQ72" s="198">
        <v>44652</v>
      </c>
      <c r="AR72" s="181">
        <v>44652</v>
      </c>
      <c r="AS72" s="198">
        <f t="shared" si="46"/>
        <v>47239</v>
      </c>
      <c r="AT72" s="198" t="str">
        <f>IF(AND(AS72=""),"",IF(AND(AS72=$AQ$9),$AQ$9,IF(AND(AS72=$AQ$10),$AQ$10,IF(AND(AS72=$AQ$11),$AQ$11,IF(AND(AS72=$AQ$12),$AQ$12,IF(AND(AS72=$AQ$13),$AQ$13,IF(AND(AS72=$AQ$14),$AQ$14,IF(AND(AS72=$AQ$15),$AQ$15,IF(AND(AS72=$AQ$16),$AQ$16,IF(AND(AS72=$AQ$17),$AQ$17,IF(AND(AS72=$AQ$18),$AQ$18,IF(AND(AS72=$AQ$19),$AQ$19,IF(AND(AS72=$AQ$20),$AQ$20,IF(AND(AS72=$AQ$21),$AQ$21,IF(AND(AS72=$AQ$22),$AQ$22,IF(AND(AS72=$AQ$23),$AQ$23,IF(AND(AS72=$AQ$24),$AQ$24,IF(AND(AS72=$AQ$25),$AQ$25,IF(AND(AS72=$AQ$26),$AQ$26,IF(AND(AS72=$AQ$27),$AQ$27,IF(AND(AS72=$AQ$28),$AQ$28,IF(AND(AS72=$AQ$29),$AQ$29,IF(AND(AS72=$AQ$30),$AQ$30,IF(AND(AS72=$AQ$31),$AQ$31,IF(AND(AS72=$AQ$32),$AQ$32,IF(AND(AS72=$AQ$33),$AQ$33,IF(AND(AS72=$AQ$34),$AQ$34,IF(AND(AS72=$AQ$35),$AQ$35,IF(AND(AS72=$AQ$36),$AQ$36,IF(AND(AS72=$AQ$37),$AQ$37,IF(AND(AS72=$AQ$38),$AQ$38,IF(AND(AS72=$AQ$39),$AQ$39,IF(AND(AS72=$AQ$40),$AQ$40,IF(AND(AS72=$AQ$41),$AQ$41,IF(AND(AS72=$AQ$42),$AQ$42,IF(AND(AS72=$AQ$43),$AQ$43,IF(AND(AS72=$AQ$44),$AQ$44,IF(AND(AS72=$AQ$45),$AQ$45,IF(AND(AS72=$AQ$46),$AQ$46,IF(AND(AS72=$AQ$47),$AQ$47,IF(AND(AS72=$AQ$48),$AQ$48,IF(AND(AS72=$AQ$49),$AQ$49,IF(AND(AS72=$AQ$50),$AQ$50,IF(AND(AS72=$AQ$51),$AQ$51,IF(AND(AS72=$AQ$52),$AQ$52,IF(AND(AS72=$AQ$53),$AQ$53,IF(AND(AS72=$AQ$54),$AQ$54,IF(AND(AS72=$AQ$55),$AQ$55,IF(AND(AS72=$AQ$56),$AQ$56,IF(AND(AS72=$AQ$57),$AQ$57,IF(AND(AS72=$AQ$58),$AQ$58,IF(AND(AS72=$AQ$59),$AQ$59,IF(AND(AS72=$AQ$60),$AQ$60,IF(AND(AS72=$AQ$61),$AQ$61,IF(AND(AS72=$AQ$62),$AQ$62,IF(AND(AS72=$AQ$63),$AQ$63,IF(AND(AS72=$AQ$64),$AQ$64,IF(AND(AS72=$AQ$65),$AQ$65,IF(AND(AS72=$AQ$66),$AQ$66,IF(AND(AS72=$AQ$67),$AQ$67,IF(AND(AS72=$AQ$68),$AQ$68,IF(AND(AS72=$AQ$69),$AQ$69,IF(AND(AS72=$AQ$70),$AQ$70,IF(AND(AS72=$AQ$71),$AQ$71,""))))))))))))))))))))))))))))))))))))))))))))))))))))))))))))))))</f>
        <v/>
      </c>
      <c r="AU72" s="198" t="str">
        <f t="shared" si="20"/>
        <v/>
      </c>
      <c r="AV72" s="198" t="str">
        <f>IFERROR(IF(AND(AT72="",AU72=""),"",IF(AT72="",AU72,AT72)),"")</f>
        <v/>
      </c>
      <c r="AW72" s="198" t="str">
        <f t="shared" si="40"/>
        <v/>
      </c>
      <c r="AX72" s="197" t="str">
        <f>IFERROR(IF(AW72="","",IF(AND($AR$20=$AR$28,$AR$30=AW72),$AR$29,IF(OR(AW72=$AZ$2,AW72=$AZ$3,AW72=$AZ$4,AW72=$AZ$5,AW72=$AZ$6,AW72=$AZ$7,AW72=$BA$2),MROUND(AX71*1.03,100),AX71))),"")</f>
        <v/>
      </c>
      <c r="AY72" s="197" t="str">
        <f t="shared" si="45"/>
        <v/>
      </c>
      <c r="AZ72" s="197" t="str">
        <f t="shared" si="35"/>
        <v/>
      </c>
      <c r="BA72" s="197"/>
      <c r="BB72" s="197" t="str">
        <f t="shared" si="36"/>
        <v/>
      </c>
      <c r="BC72" s="197" t="str">
        <f t="shared" si="23"/>
        <v/>
      </c>
      <c r="BD72" s="197" t="str">
        <f t="shared" si="37"/>
        <v/>
      </c>
      <c r="BE72" s="197" t="str">
        <f t="shared" si="32"/>
        <v/>
      </c>
      <c r="BH72" s="197" t="str">
        <f t="shared" si="41"/>
        <v/>
      </c>
      <c r="BI72" s="197" t="str">
        <f t="shared" si="42"/>
        <v/>
      </c>
      <c r="BJ72" s="197" t="str">
        <f t="shared" si="24"/>
        <v/>
      </c>
      <c r="BK72" s="197" t="str">
        <f t="shared" si="25"/>
        <v/>
      </c>
      <c r="BL72" s="197">
        <f t="shared" si="43"/>
        <v>0</v>
      </c>
      <c r="BM72" s="197">
        <f t="shared" si="44"/>
        <v>0</v>
      </c>
      <c r="BR72" s="197" t="str">
        <f t="shared" si="27"/>
        <v/>
      </c>
      <c r="BT72" s="194" t="str">
        <f t="shared" si="10"/>
        <v/>
      </c>
      <c r="BU72" s="194" t="str">
        <f>IF(AW73="","",IF(AW73="TOTAL","",IF($AR$16=$AR$17,0,IF(AND(AW73&gt;$BT$1,$AF$3=$AO$2,'Master Sheet'!$D$31&gt;0),'Master Sheet'!$D$31,IF(AND(AW73=$BT$1,$AF$3=$AO$2),IF($AR$9&lt;18001,135,IF($AR$9&lt;33501,220,IF($AR$9&lt;54001,330,440))),IF(AND(AW73&gt;$BT$1,$AF$3=$AO$2),IF($AR$9&lt;18001,265,IF($AR$9&lt;33501,440,IF($AR$9&lt;54001,658,875))),""))))))</f>
        <v/>
      </c>
    </row>
    <row r="73" spans="1:73" ht="21" customHeight="1">
      <c r="A73" s="115" t="str">
        <f t="shared" si="28"/>
        <v/>
      </c>
      <c r="B73" s="64" t="str">
        <f t="shared" ref="B73:B89" si="56">IFERROR(IF(A73="","",IF(A73=0,"",A73)),"")</f>
        <v/>
      </c>
      <c r="C73" s="65" t="str">
        <f t="shared" ref="C73:C80" si="57">IFERROR(IF(AW74="","",AW74),"")</f>
        <v/>
      </c>
      <c r="D73" s="66" t="str">
        <f>IFERROR(IF($C72="TOTAL","अक्षरें राशि :-",IF($C73="TOTAL",SUM($D$8:D72),IF(AX74="","",AX74))),"")</f>
        <v/>
      </c>
      <c r="E73" s="66" t="str">
        <f>IFERROR(IF($C73="TOTAL",SUM($E$8:E72),IF(AY74="","",AY74)),"")</f>
        <v/>
      </c>
      <c r="F73" s="66" t="str">
        <f>IFERROR(IF($C73="TOTAL",SUM($F$8:F72),IF(AZ74="","",AZ74)),"")</f>
        <v/>
      </c>
      <c r="G73" s="66" t="str">
        <f t="shared" ref="G73:G80" si="58">IF(C73="","",SUM(D73:F73))</f>
        <v/>
      </c>
      <c r="H73" s="66" t="str">
        <f>IFERROR(IF($C73="TOTAL",SUM($H$8:H72),IF(BB74="","",BB74)),"")</f>
        <v/>
      </c>
      <c r="I73" s="66" t="str">
        <f>IFERROR(IF($C73="TOTAL",SUM($I$8:I72),IF(BC74="","",BC74)),"")</f>
        <v/>
      </c>
      <c r="J73" s="66" t="str">
        <f>IFERROR(IF($C73="TOTAL",SUM($J$8:J72),IF(BD74="","",BD74)),"")</f>
        <v/>
      </c>
      <c r="K73" s="66" t="str">
        <f t="shared" ref="K73:K80" si="59">IF(C73="","",SUM(H73:J73))</f>
        <v/>
      </c>
      <c r="L73" s="66" t="str">
        <f>IFERROR(IF(C73="","",IF(D73="","",IF(H73="","",IF($C73="TOTAL",SUM($L$8:L72),SUM(D73-H73))))),"")</f>
        <v/>
      </c>
      <c r="M73" s="66" t="str">
        <f>IFERROR(IF(C73="","",IF(E73="","",IF(I73="","",IF($C73="TOTAL",SUM($M$8:M72),SUM(E73-I73))))),"")</f>
        <v/>
      </c>
      <c r="N73" s="66" t="str">
        <f>IFERROR(IF(C73="","",IF(F73="","",IF(J73="","",IF($C73="TOTAL",SUM($N$8:N72),SUM(F73-J73))))),"")</f>
        <v/>
      </c>
      <c r="O73" s="66" t="str">
        <f t="shared" ref="O73:O80" si="60">IFERROR(IF(C73="","",IF(G73="","",IF(K73="","",SUM(G73-K73)))),"")</f>
        <v/>
      </c>
      <c r="P73" s="66" t="str">
        <f>IFERROR(IF(C73="","",IF($C73="TOTAL",SUM($P$8:P72),IF(AND(C73&gt;$AO$1,$AF$3=$AO$2),BR74,IF($AR$18=$AR$20,SUM(BE74+BM74),ROUND((D73+E73)*10%,0))))),"")</f>
        <v/>
      </c>
      <c r="Q73" s="66" t="str">
        <f>IFERROR(IF(C73="","",IF(H73="","",IF(I73="","",IF($C73="TOTAL",SUM($Q$8:Q72),IF(AND(C73&gt;$AO$1,$AF$3=$AO$2),BR74,IF($AR$18=$AR$20,$AR$21,ROUND((H73+I73)*10%,0))))))),"")</f>
        <v/>
      </c>
      <c r="R73" s="66" t="str">
        <f t="shared" ref="R73:R80" si="61">IFERROR(IF(C73="","",SUM(P73-Q73)),"")</f>
        <v/>
      </c>
      <c r="S73" s="67" t="str">
        <f>IFERROR(IF(C73="","",IF($AR$16=$AR$17,0,IF($C73="TOTAL",SUM($S$8:S72),IF($AR$19=$AR$20,$AR$25,0)))),"")</f>
        <v/>
      </c>
      <c r="T73" s="67" t="str">
        <f>IFERROR(IF(C73="","",IF($AR$16=$AR$17,0,IF($C73="TOTAL",SUM($T$8:T72),IF($AR$19=$AR$20,$AR$24,0)))),"")</f>
        <v/>
      </c>
      <c r="U73" s="66" t="str">
        <f t="shared" ref="U73:U80" si="62">IFERROR(IF(C73="","",SUM(S73-T73)),"")</f>
        <v/>
      </c>
      <c r="V73" s="66" t="str">
        <f>IF(C73="","",IF($C73="TOTAL",SUM($V$8:V72),IF(AND($AR$2=$AR$20,C73=$AR$1),ROUND(D73/31*$AS$2,0),IF(C73=$AP$6,ROUND((G73)*1/30,0),IF(C73=$AQ$6,ROUND((G73)*1/31,0),"")))))</f>
        <v/>
      </c>
      <c r="W73" s="66" t="str">
        <f>IF(C73="","",IF($C73="TOTAL",SUM($W$8:W72),IF(AND($AR$2=$AR$20,C73=$AR$1),ROUND(H73/31*$AS$2,0),IF(C73=$AP$6,ROUND((K73)*1/30,0),IF(C73=$AQ$6,ROUND((K73)*1/31,0),"")))))</f>
        <v/>
      </c>
      <c r="X73" s="66" t="str">
        <f t="shared" ref="X73:X80" si="63">IFERROR(IF(C73="","",SUM(V73-W73)),"")</f>
        <v/>
      </c>
      <c r="Y73" s="66" t="str">
        <f>IFERROR(IF(C73="","",IF($AR$16=$AR$17,0,IF($AF$3=$AO$4,"",IF($C73="TOTAL",SUM($Y$8:Y72),BU73)))),"")</f>
        <v/>
      </c>
      <c r="Z73" s="66" t="str">
        <f>IFERROR(IF(C73="","",IF($AR$16=$AR$17,0,IF($AF$3=$AO$4,"",IF($C73="TOTAL",SUM($Z$8:Z72),BT73)))),"")</f>
        <v/>
      </c>
      <c r="AA73" s="66" t="str">
        <f t="shared" ref="AA73:AA94" si="64">IFERROR(IF(C73="","",SUM(Y73-Z73)),"")</f>
        <v/>
      </c>
      <c r="AB73" s="66" t="str">
        <f>IFERROR(IF(C73="","",IF($C73="TOTAL",SUM($AB$8:AB72),BK74)),"")</f>
        <v/>
      </c>
      <c r="AC73" s="66" t="str">
        <f>IFERROR(IF(C73="","",IF($C73="TOTAL",SUM($AC$8:AC72),ROUND(O73*$AR$7%,0))),"")</f>
        <v/>
      </c>
      <c r="AD73" s="66" t="str">
        <f t="shared" ref="AD73:AD100" si="65">IFERROR(IF(C73="","",SUM(R73,U73,X73,AA73,AB73,AC73)),"")</f>
        <v/>
      </c>
      <c r="AE73" s="68" t="str">
        <f>IFERROR(IF(C73="","",IF($C73="TOTAL",SUM($AE$8:AE72),SUM(O73-AD73))),"")</f>
        <v/>
      </c>
      <c r="AN73" s="196">
        <f t="shared" si="17"/>
        <v>50</v>
      </c>
      <c r="AO73" s="196">
        <f t="shared" si="18"/>
        <v>50</v>
      </c>
      <c r="AQ73" s="198">
        <v>44682</v>
      </c>
      <c r="AR73" s="181">
        <v>44682</v>
      </c>
      <c r="AS73" s="198">
        <f t="shared" si="46"/>
        <v>47270</v>
      </c>
      <c r="AT73" s="198" t="str">
        <f>IF(AND(AS73=""),"",IF(AND(AS73=$AQ$9),$AQ$9,IF(AND(AS73=$AQ$10),$AQ$10,IF(AND(AS73=$AQ$11),$AQ$11,IF(AND(AS73=$AQ$12),$AQ$12,IF(AND(AS73=$AQ$13),$AQ$13,IF(AND(AS73=$AQ$14),$AQ$14,IF(AND(AS73=$AQ$15),$AQ$15,IF(AND(AS73=$AQ$16),$AQ$16,IF(AND(AS73=$AQ$17),$AQ$17,IF(AND(AS73=$AQ$18),$AQ$18,IF(AND(AS73=$AQ$19),$AQ$19,IF(AND(AS73=$AQ$20),$AQ$20,IF(AND(AS73=$AQ$21),$AQ$21,IF(AND(AS73=$AQ$22),$AQ$22,IF(AND(AS73=$AQ$23),$AQ$23,IF(AND(AS73=$AQ$24),$AQ$24,IF(AND(AS73=$AQ$25),$AQ$25,IF(AND(AS73=$AQ$26),$AQ$26,IF(AND(AS73=$AQ$27),$AQ$27,IF(AND(AS73=$AQ$28),$AQ$28,IF(AND(AS73=$AQ$29),$AQ$29,IF(AND(AS73=$AQ$30),$AQ$30,IF(AND(AS73=$AQ$31),$AQ$31,IF(AND(AS73=$AQ$32),$AQ$32,IF(AND(AS73=$AQ$33),$AQ$33,IF(AND(AS73=$AQ$34),$AQ$34,IF(AND(AS73=$AQ$35),$AQ$35,IF(AND(AS73=$AQ$36),$AQ$36,IF(AND(AS73=$AQ$37),$AQ$37,IF(AND(AS73=$AQ$38),$AQ$38,IF(AND(AS73=$AQ$39),$AQ$39,IF(AND(AS73=$AQ$40),$AQ$40,IF(AND(AS73=$AQ$41),$AQ$41,IF(AND(AS73=$AQ$42),$AQ$42,IF(AND(AS73=$AQ$43),$AQ$43,IF(AND(AS73=$AQ$44),$AQ$44,IF(AND(AS73=$AQ$45),$AQ$45,IF(AND(AS73=$AQ$46),$AQ$46,IF(AND(AS73=$AQ$47),$AQ$47,IF(AND(AS73=$AQ$48),$AQ$48,IF(AND(AS73=$AQ$49),$AQ$49,IF(AND(AS73=$AQ$50),$AQ$50,IF(AND(AS73=$AQ$51),$AQ$51,IF(AND(AS73=$AQ$52),$AQ$52,IF(AND(AS73=$AQ$53),$AQ$53,IF(AND(AS73=$AQ$54),$AQ$54,IF(AND(AS73=$AQ$55),$AQ$55,IF(AND(AS73=$AQ$56),$AQ$56,IF(AND(AS73=$AQ$57),$AQ$57,IF(AND(AS73=$AQ$58),$AQ$58,IF(AND(AS73=$AQ$59),$AQ$59,IF(AND(AS73=$AQ$60),$AQ$60,IF(AND(AS73=$AQ$61),$AQ$61,IF(AND(AS73=$AQ$62),$AQ$62,IF(AND(AS73=$AQ$63),$AQ$63,IF(AND(AS73=$AQ$64),$AQ$64,IF(AND(AS73=$AQ$65),$AQ$65,IF(AND(AS73=$AQ$66),$AQ$66,IF(AND(AS73=$AQ$67),$AQ$67,IF(AND(AS73=$AQ$68),$AQ$68,IF(AND(AS73=$AQ$69),$AQ$69,IF(AND(AS73=$AQ$70),$AQ$70,IF(AND(AS73=$AQ$71),$AQ$71,""))))))))))))))))))))))))))))))))))))))))))))))))))))))))))))))))</f>
        <v/>
      </c>
      <c r="AU73" s="198" t="str">
        <f t="shared" si="20"/>
        <v/>
      </c>
      <c r="AV73" s="198" t="str">
        <f t="shared" si="21"/>
        <v/>
      </c>
      <c r="AW73" s="198" t="str">
        <f>IFERROR(IF(AV73="","",IF(DATE(YEAR(AV73),MONTH(AV73),DAY(AV73))=DATE(YEAR($AS$6),MONTH($AS$6)+1,DAY($AS$6)),"TOTAL",IF(AV73&gt;$AS$6,"",AV73))),"")</f>
        <v/>
      </c>
      <c r="AX73" s="197" t="str">
        <f t="shared" si="34"/>
        <v/>
      </c>
      <c r="AY73" s="197" t="str">
        <f t="shared" si="45"/>
        <v/>
      </c>
      <c r="AZ73" s="197" t="str">
        <f t="shared" si="35"/>
        <v/>
      </c>
      <c r="BA73" s="197"/>
      <c r="BB73" s="197" t="str">
        <f t="shared" si="36"/>
        <v/>
      </c>
      <c r="BC73" s="197" t="str">
        <f t="shared" si="23"/>
        <v/>
      </c>
      <c r="BD73" s="197" t="str">
        <f t="shared" si="37"/>
        <v/>
      </c>
      <c r="BE73" s="197" t="str">
        <f t="shared" si="32"/>
        <v/>
      </c>
      <c r="BH73" s="197" t="str">
        <f t="shared" si="41"/>
        <v/>
      </c>
      <c r="BI73" s="197" t="str">
        <f t="shared" si="42"/>
        <v/>
      </c>
      <c r="BJ73" s="197" t="str">
        <f t="shared" si="24"/>
        <v/>
      </c>
      <c r="BK73" s="197" t="str">
        <f t="shared" si="25"/>
        <v/>
      </c>
      <c r="BL73" s="197">
        <f t="shared" si="43"/>
        <v>0</v>
      </c>
      <c r="BM73" s="197">
        <f t="shared" si="44"/>
        <v>0</v>
      </c>
      <c r="BR73" s="197" t="str">
        <f t="shared" si="27"/>
        <v/>
      </c>
      <c r="BT73" s="194" t="str">
        <f t="shared" ref="BT73:BT90" si="66">IF(AW74="","",IF(AW74="TOTAL","",IF($AR$16=$AR$17,0,IF(AND(AW74=$BT$1,$AF$3=$AO$2),IF($AR$14&lt;18001,135,IF($AR$14&lt;33501,220,IF($AR$14&lt;54001,330,440))),IF(AND(AW74&gt;$BT$1,$AF$3=$AO$2),IF($AR$14&lt;18001,265,IF($AR$14&lt;33501,440,IF($AR$14&lt;54001,658,875))),"")))))</f>
        <v/>
      </c>
      <c r="BU73" s="194" t="str">
        <f>IF(AW74="","",IF(AW74="TOTAL","",IF($AR$16=$AR$17,0,IF(AND(AW74&gt;$BT$1,$AF$3=$AO$2,'Master Sheet'!$D$31&gt;0),'Master Sheet'!$D$31,IF(AND(AW74=$BT$1,$AF$3=$AO$2),IF($AR$9&lt;18001,135,IF($AR$9&lt;33501,220,IF($AR$9&lt;54001,330,440))),IF(AND(AW74&gt;$BT$1,$AF$3=$AO$2),IF($AR$9&lt;18001,265,IF($AR$9&lt;33501,440,IF($AR$9&lt;54001,658,875))),""))))))</f>
        <v/>
      </c>
    </row>
    <row r="74" spans="1:73" ht="21" customHeight="1">
      <c r="A74" s="115" t="str">
        <f t="shared" si="28"/>
        <v/>
      </c>
      <c r="B74" s="64" t="str">
        <f t="shared" si="56"/>
        <v/>
      </c>
      <c r="C74" s="65" t="str">
        <f t="shared" si="57"/>
        <v/>
      </c>
      <c r="D74" s="66" t="str">
        <f>IFERROR(IF($C73="TOTAL","अक्षरें राशि :-",IF($C74="TOTAL",SUM($D$8:D73),IF(AX75="","",AX75))),"")</f>
        <v/>
      </c>
      <c r="E74" s="66" t="str">
        <f>IFERROR(IF($C74="TOTAL",SUM($E$8:E73),IF(AY75="","",AY75)),"")</f>
        <v/>
      </c>
      <c r="F74" s="66" t="str">
        <f>IFERROR(IF($C74="TOTAL",SUM($F$8:F73),IF(AZ75="","",AZ75)),"")</f>
        <v/>
      </c>
      <c r="G74" s="66" t="str">
        <f t="shared" si="58"/>
        <v/>
      </c>
      <c r="H74" s="66" t="str">
        <f>IFERROR(IF($C74="TOTAL",SUM($H$8:H73),IF(BB75="","",BB75)),"")</f>
        <v/>
      </c>
      <c r="I74" s="66" t="str">
        <f>IFERROR(IF($C74="TOTAL",SUM($I$8:I73),IF(BC75="","",BC75)),"")</f>
        <v/>
      </c>
      <c r="J74" s="66" t="str">
        <f>IFERROR(IF($C74="TOTAL",SUM($J$8:J73),IF(BD75="","",BD75)),"")</f>
        <v/>
      </c>
      <c r="K74" s="66" t="str">
        <f t="shared" si="59"/>
        <v/>
      </c>
      <c r="L74" s="66" t="str">
        <f>IFERROR(IF(C74="","",IF(D74="","",IF(H74="","",IF($C74="TOTAL",SUM($L$8:L73),SUM(D74-H74))))),"")</f>
        <v/>
      </c>
      <c r="M74" s="66" t="str">
        <f>IFERROR(IF(C74="","",IF(E74="","",IF(I74="","",IF($C74="TOTAL",SUM($M$8:M73),SUM(E74-I74))))),"")</f>
        <v/>
      </c>
      <c r="N74" s="66" t="str">
        <f>IFERROR(IF(C74="","",IF(F74="","",IF(J74="","",IF($C74="TOTAL",SUM($N$8:N73),SUM(F74-J74))))),"")</f>
        <v/>
      </c>
      <c r="O74" s="66" t="str">
        <f t="shared" si="60"/>
        <v/>
      </c>
      <c r="P74" s="66" t="str">
        <f>IFERROR(IF(C74="","",IF($C74="TOTAL",SUM($P$8:P73),IF(AND(C74&gt;$AO$1,$AF$3=$AO$2),BR75,IF($AR$18=$AR$20,SUM(BE75+BM75),ROUND((D74+E74)*10%,0))))),"")</f>
        <v/>
      </c>
      <c r="Q74" s="66" t="str">
        <f>IFERROR(IF(C74="","",IF(H74="","",IF(I74="","",IF($C74="TOTAL",SUM($Q$8:Q73),IF(AND(C74&gt;$AO$1,$AF$3=$AO$2),BR75,IF($AR$18=$AR$20,$AR$21,ROUND((H74+I74)*10%,0))))))),"")</f>
        <v/>
      </c>
      <c r="R74" s="66" t="str">
        <f t="shared" si="61"/>
        <v/>
      </c>
      <c r="S74" s="67" t="str">
        <f>IFERROR(IF(C74="","",IF($AR$16=$AR$17,0,IF($C74="TOTAL",SUM($S$8:S73),IF($AR$19=$AR$20,$AR$25,0)))),"")</f>
        <v/>
      </c>
      <c r="T74" s="67" t="str">
        <f>IFERROR(IF(C74="","",IF($AR$16=$AR$17,0,IF($C74="TOTAL",SUM($T$8:T73),IF($AR$19=$AR$20,$AR$24,0)))),"")</f>
        <v/>
      </c>
      <c r="U74" s="66" t="str">
        <f t="shared" si="62"/>
        <v/>
      </c>
      <c r="V74" s="66" t="str">
        <f>IF(C74="","",IF($C74="TOTAL",SUM($V$8:V73),IF(AND($AR$2=$AR$20,C74=$AR$1),ROUND(D74/31*$AS$2,0),IF(C74=$AP$6,ROUND((G74)*1/30,0),IF(C74=$AQ$6,ROUND((G74)*1/31,0),"")))))</f>
        <v/>
      </c>
      <c r="W74" s="66" t="str">
        <f>IF(C74="","",IF($C74="TOTAL",SUM($W$8:W73),IF(AND($AR$2=$AR$20,C74=$AR$1),ROUND(H74/31*$AS$2,0),IF(C74=$AP$6,ROUND((K74)*1/30,0),IF(C74=$AQ$6,ROUND((K74)*1/31,0),"")))))</f>
        <v/>
      </c>
      <c r="X74" s="66" t="str">
        <f t="shared" si="63"/>
        <v/>
      </c>
      <c r="Y74" s="66" t="str">
        <f>IFERROR(IF(C74="","",IF($AR$16=$AR$17,0,IF($AF$3=$AO$4,"",IF($C74="TOTAL",SUM($Y$8:Y73),BU74)))),"")</f>
        <v/>
      </c>
      <c r="Z74" s="66" t="str">
        <f>IFERROR(IF(C74="","",IF($AR$16=$AR$17,0,IF($AF$3=$AO$4,"",IF($C74="TOTAL",SUM($Z$8:Z73),BT74)))),"")</f>
        <v/>
      </c>
      <c r="AA74" s="66" t="str">
        <f t="shared" si="64"/>
        <v/>
      </c>
      <c r="AB74" s="66" t="str">
        <f>IFERROR(IF(C74="","",IF($C74="TOTAL",SUM($AB$8:AB73),BK75)),"")</f>
        <v/>
      </c>
      <c r="AC74" s="66" t="str">
        <f>IFERROR(IF(C74="","",IF($C74="TOTAL",SUM($AC$8:AC73),ROUND(O74*$AR$7%,0))),"")</f>
        <v/>
      </c>
      <c r="AD74" s="66" t="str">
        <f t="shared" si="65"/>
        <v/>
      </c>
      <c r="AE74" s="68" t="str">
        <f>IFERROR(IF(C74="","",IF($C74="TOTAL",SUM($AE$8:AE73),SUM(O74-AD74))),"")</f>
        <v/>
      </c>
      <c r="AN74" s="196">
        <f t="shared" ref="AN74:AN102" si="67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IF(OR(AW74=$AQ$81,AW74=$AQ$82,AW74=$AQ$83,AW74=$AQ$84,AW74=$AQ$85,AW74=$AQ$86),42,IF(OR(AW74=$AQ$87,AW74=$AQ$88,AW74=$AQ$89,AW74=$AQ$90,AW74=$AQ$91,AW74=$AQ$92),46,50)))))))))))</f>
        <v>50</v>
      </c>
      <c r="AO74" s="196">
        <f t="shared" ref="AO74:AO102" si="68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IF(OR(AW74=$AQ$81,AW74=$AQ$82,AW74=$AQ$83,AW74=$AQ$84,AW74=$AQ$85,AW74=$AQ$86),42,IF(OR(AW74=$AQ$87,AW74=$AQ$88,AW74=$AQ$89,AW74=$AQ$90,AW74=$AQ$91,AW74=$AQ$92),46,50)))))))))))</f>
        <v>50</v>
      </c>
      <c r="AQ74" s="198">
        <v>44713</v>
      </c>
      <c r="AR74" s="181">
        <v>44713</v>
      </c>
      <c r="AS74" s="198">
        <f t="shared" si="46"/>
        <v>47300</v>
      </c>
      <c r="AT74" s="198" t="str">
        <f t="shared" ref="AT74:AT81" si="69">IF(AND(AS74=""),"",IF(AND(AS74=$AQ$9),$AQ$9,IF(AND(AS74=$AQ$10),$AQ$10,IF(AND(AS74=$AQ$11),$AQ$11,IF(AND(AS74=$AQ$12),$AQ$12,IF(AND(AS74=$AQ$13),$AQ$13,IF(AND(AS74=$AQ$14),$AQ$14,IF(AND(AS74=$AQ$15),$AQ$15,IF(AND(AS74=$AQ$16),$AQ$16,IF(AND(AS74=$AQ$17),$AQ$17,IF(AND(AS74=$AQ$18),$AQ$18,IF(AND(AS74=$AQ$19),$AQ$19,IF(AND(AS74=$AQ$20),$AQ$20,IF(AND(AS74=$AQ$21),$AQ$21,IF(AND(AS74=$AQ$22),$AQ$22,IF(AND(AS74=$AQ$23),$AQ$23,IF(AND(AS74=$AQ$24),$AQ$24,IF(AND(AS74=$AQ$25),$AQ$25,IF(AND(AS74=$AQ$26),$AQ$26,IF(AND(AS74=$AQ$27),$AQ$27,IF(AND(AS74=$AQ$28),$AQ$28,IF(AND(AS74=$AQ$29),$AQ$29,IF(AND(AS74=$AQ$30),$AQ$30,IF(AND(AS74=$AQ$31),$AQ$31,IF(AND(AS74=$AQ$32),$AQ$32,IF(AND(AS74=$AQ$33),$AQ$33,IF(AND(AS74=$AQ$34),$AQ$34,IF(AND(AS74=$AQ$35),$AQ$35,IF(AND(AS74=$AQ$36),$AQ$36,IF(AND(AS74=$AQ$37),$AQ$37,IF(AND(AS74=$AQ$38),$AQ$38,IF(AND(AS74=$AQ$39),$AQ$39,IF(AND(AS74=$AQ$40),$AQ$40,IF(AND(AS74=$AQ$41),$AQ$41,IF(AND(AS74=$AQ$42),$AQ$42,IF(AND(AS74=$AQ$43),$AQ$43,IF(AND(AS74=$AQ$44),$AQ$44,IF(AND(AS74=$AQ$45),$AQ$45,IF(AND(AS74=$AQ$46),$AQ$46,IF(AND(AS74=$AQ$47),$AQ$47,IF(AND(AS74=$AQ$48),$AQ$48,IF(AND(AS74=$AQ$49),$AQ$49,IF(AND(AS74=$AQ$50),$AQ$50,IF(AND(AS74=$AQ$51),$AQ$51,IF(AND(AS74=$AQ$52),$AQ$52,IF(AND(AS74=$AQ$53),$AQ$53,IF(AND(AS74=$AQ$54),$AQ$54,IF(AND(AS74=$AQ$55),$AQ$55,IF(AND(AS74=$AQ$56),$AQ$56,IF(AND(AS74=$AQ$57),$AQ$57,IF(AND(AS74=$AQ$58),$AQ$58,IF(AND(AS74=$AQ$59),$AQ$59,IF(AND(AS74=$AQ$60),$AQ$60,IF(AND(AS74=$AQ$61),$AQ$61,IF(AND(AS74=$AQ$62),$AQ$62,IF(AND(AS74=$AQ$63),$AQ$63,IF(AND(AS74=$AQ$64),$AQ$64,IF(AND(AS74=$AQ$65),$AQ$65,IF(AND(AS74=$AQ$66),$AQ$66,IF(AND(AS74=$AQ$67),$AQ$67,IF(AND(AS74=$AQ$68),$AQ$68,IF(AND(AS74=$AQ$69),$AQ$69,IF(AND(AS74=$AQ$70),$AQ$70,IF(AND(AS74=$AQ$71),$AQ$71,""))))))))))))))))))))))))))))))))))))))))))))))))))))))))))))))))</f>
        <v/>
      </c>
      <c r="AU74" s="198" t="str">
        <f t="shared" ref="AU74:AU105" si="70">IF(AND(AS74=""),"",IF(AND(AS74=$AQ$72),$AR$72,IF(AND(AS74=$AQ$73),$AR$73,IF(AND(AS74=$AQ$74),$AR$74,IF(AND(AS74=$AQ$75),$AR$75,IF(AND(AS74=$AQ$76),$AR$76,IF(AND(AS74=$AQ$77),$AR$77,IF(AND(AS74=$AQ$78),$AR$78,IF(AND(AS74=$AQ$79),$AR$79,IF(AND(AS74=$AQ$80),$AR$80,IF(AND(AS74=$AQ$81),$AR$81,IF(AND(AS74=$AQ$82),$AR$82,IF(AND(AS74=$AQ$83),$AR$83,IF(AND(AS74=$AQ$84),$AR$84,IF(AND(AS74=$AQ$85),$AR$85,IF(AND(AS74=$AQ$86),$AR$86,IF(AND(AS74=$AQ$87),$AR$87,IF(AND(AS74=$AQ$88),$AR$88,IF(AND(AS74=$AQ$89),$AR$89,IF(AND(AS74=$AQ$90),$AR$90,IF(AND(AS74=$AQ$91),$AR$91,IF(AND(AS74=$AQ$92),$AR$92,IF(AND(AS74=$AQ$93),$AR$93,IF(AND(AS74=$AQ$94),$AR$94,IF(AND(AS74=$AQ$95),$AR$95,IF(AND(AS74=$AQ$96),$AR$96,IF(AND(AS74=$AQ$97),$AR$97,IF(AND(AS74=$AQ$98),$AR$98,IF(AND(AS74=$AQ$99),$AR$99,IF(AND(AS74=$AQ$100),$AR$100,IF(AND(AS74=$AQ$101),$AR$101,IF(AND(AS74=$AQ$102),$AR$102,IF(AND(AS74=$AQ$103),$AR$103,IF(AND(AS74=$AQ$104),$AR$104,IF(AND(AS74=$AQ$105),$AR$105,IF(AND(AS74=$AQ$106),$AR$106,IF(AND(AS74=$AQ$107),$AR$107,IF(AND(AS74=$AQ$108),$AR$108,""))))))))))))))))))))))))))))))))))))))</f>
        <v/>
      </c>
      <c r="AV74" s="198" t="str">
        <f t="shared" ref="AV74:AV101" si="71">IFERROR(IF(AND(AT74="",AU74=""),"",IF(AT74="",AU74,AT74)),"")</f>
        <v/>
      </c>
      <c r="AW74" s="198" t="str">
        <f>IFERROR(IF(AV74="","",IF(DATE(YEAR(AV74),MONTH(AV74),DAY(AV74))=DATE(YEAR($AS$6),MONTH($AS$6)+1,DAY($AS$6)),"TOTAL",IF(AV74&gt;$AS$6,"",AV74))),"")</f>
        <v/>
      </c>
      <c r="AX74" s="197" t="str">
        <f t="shared" si="34"/>
        <v/>
      </c>
      <c r="AY74" s="197" t="str">
        <f t="shared" si="45"/>
        <v/>
      </c>
      <c r="AZ74" s="197" t="str">
        <f t="shared" si="35"/>
        <v/>
      </c>
      <c r="BA74" s="197"/>
      <c r="BB74" s="197" t="str">
        <f t="shared" si="36"/>
        <v/>
      </c>
      <c r="BC74" s="197" t="str">
        <f t="shared" ref="BC74:BC90" si="72">IF(AW74="","",IF(AW74="TOTAL","",IF(BB74="","",IF($AR$16=$AR$17,0,ROUND(BB74*AO74%,0)))))</f>
        <v/>
      </c>
      <c r="BD74" s="197" t="str">
        <f t="shared" si="37"/>
        <v/>
      </c>
      <c r="BE74" s="197" t="str">
        <f t="shared" ref="BE74:BE90" si="73">IF(AW74="","",IF(AW74="TOTAL","",IF(BB74="","",IF($AR$16=$AR$17,0,IF(OR(C73=$AP$16,C73=$AP$17,C73=$AP$18,C73=$AP$19,C73=$AP$20,C73=$AP$21,C73=$AP$22,C73=$AP$23,C73=$AP$24),SUM(BH74+BI74),BI74)))))</f>
        <v/>
      </c>
      <c r="BH74" s="197" t="str">
        <f t="shared" si="41"/>
        <v/>
      </c>
      <c r="BI74" s="197" t="str">
        <f t="shared" si="42"/>
        <v/>
      </c>
      <c r="BJ74" s="197" t="str">
        <f t="shared" ref="BJ74:BJ90" si="74">IF(OR(AW74=$AQ$63,AW74=$AQ$64,AW74=$AQ$65),"YES","")</f>
        <v/>
      </c>
      <c r="BK74" s="197" t="str">
        <f t="shared" ref="BK74:BK90" si="75">IF(BJ74="","",IF($AR$16=$AR$17,ROUND((D73)*3%,0),IF(OR(AW74=$AQ$63,AW74=$AQ$64,AW74=$AQ$65),SUM(ROUND((D73-H73)*3%,0)),IF(OR(AW74=$AQ$69,AW74=$AQ$70,AW74=$AQ$71),SUM(ROUND((D73-H73)*3%,0)),""))))</f>
        <v/>
      </c>
      <c r="BL74" s="197">
        <f t="shared" si="43"/>
        <v>0</v>
      </c>
      <c r="BM74" s="197">
        <f t="shared" si="44"/>
        <v>0</v>
      </c>
      <c r="BR74" s="197" t="str">
        <f t="shared" ref="BR74:BR90" si="76">IF(AW74="","",IF(AW74="TOTAL","",IF(AND(AW74&gt;$AO$1,$AF$3=$AO$2),$AV$1,"")))</f>
        <v/>
      </c>
      <c r="BT74" s="194" t="str">
        <f t="shared" si="66"/>
        <v/>
      </c>
      <c r="BU74" s="194" t="str">
        <f>IF(AW75="","",IF(AW75="TOTAL","",IF($AR$16=$AR$17,0,IF(AND(AW75&gt;$BT$1,$AF$3=$AO$2,'Master Sheet'!$D$31&gt;0),'Master Sheet'!$D$31,IF(AND(AW75=$BT$1,$AF$3=$AO$2),IF($AR$9&lt;18001,135,IF($AR$9&lt;33501,220,IF($AR$9&lt;54001,330,440))),IF(AND(AW75&gt;$BT$1,$AF$3=$AO$2),IF($AR$9&lt;18001,265,IF($AR$9&lt;33501,440,IF($AR$9&lt;54001,658,875))),""))))))</f>
        <v/>
      </c>
    </row>
    <row r="75" spans="1:73" ht="21" customHeight="1">
      <c r="A75" s="115" t="str">
        <f t="shared" si="28"/>
        <v/>
      </c>
      <c r="B75" s="64" t="str">
        <f t="shared" si="56"/>
        <v/>
      </c>
      <c r="C75" s="65" t="str">
        <f t="shared" si="57"/>
        <v/>
      </c>
      <c r="D75" s="66" t="str">
        <f>IFERROR(IF($C74="TOTAL","अक्षरें राशि :-",IF($C75="TOTAL",SUM($D$8:D74),IF(AX76="","",AX76))),"")</f>
        <v/>
      </c>
      <c r="E75" s="66" t="str">
        <f>IFERROR(IF($C75="TOTAL",SUM($E$8:E74),IF(AY76="","",AY76)),"")</f>
        <v/>
      </c>
      <c r="F75" s="66" t="str">
        <f>IFERROR(IF($C75="TOTAL",SUM($F$8:F74),IF(AZ76="","",AZ76)),"")</f>
        <v/>
      </c>
      <c r="G75" s="66" t="str">
        <f t="shared" si="58"/>
        <v/>
      </c>
      <c r="H75" s="66" t="str">
        <f>IFERROR(IF($C75="TOTAL",SUM($H$8:H74),IF(BB76="","",BB76)),"")</f>
        <v/>
      </c>
      <c r="I75" s="66" t="str">
        <f>IFERROR(IF($C75="TOTAL",SUM($I$8:I74),IF(BC76="","",BC76)),"")</f>
        <v/>
      </c>
      <c r="J75" s="66" t="str">
        <f>IFERROR(IF($C75="TOTAL",SUM($J$8:J74),IF(BD76="","",BD76)),"")</f>
        <v/>
      </c>
      <c r="K75" s="66" t="str">
        <f t="shared" si="59"/>
        <v/>
      </c>
      <c r="L75" s="66" t="str">
        <f>IFERROR(IF(C75="","",IF(D75="","",IF(H75="","",IF($C75="TOTAL",SUM($L$8:L74),SUM(D75-H75))))),"")</f>
        <v/>
      </c>
      <c r="M75" s="66" t="str">
        <f>IFERROR(IF(C75="","",IF(E75="","",IF(I75="","",IF($C75="TOTAL",SUM($M$8:M74),SUM(E75-I75))))),"")</f>
        <v/>
      </c>
      <c r="N75" s="66" t="str">
        <f>IFERROR(IF(C75="","",IF(F75="","",IF(J75="","",IF($C75="TOTAL",SUM($N$8:N74),SUM(F75-J75))))),"")</f>
        <v/>
      </c>
      <c r="O75" s="66" t="str">
        <f t="shared" si="60"/>
        <v/>
      </c>
      <c r="P75" s="66" t="str">
        <f>IFERROR(IF(C75="","",IF($C75="TOTAL",SUM($P$8:P74),IF(AND(C75&gt;$AO$1,$AF$3=$AO$2),BR76,IF($AR$18=$AR$20,SUM(BE76+BM76),ROUND((D75+E75)*10%,0))))),"")</f>
        <v/>
      </c>
      <c r="Q75" s="66" t="str">
        <f>IFERROR(IF(C75="","",IF(H75="","",IF(I75="","",IF($C75="TOTAL",SUM($Q$8:Q74),IF(AND(C75&gt;$AO$1,$AF$3=$AO$2),BR76,IF($AR$18=$AR$20,$AR$21,ROUND((H75+I75)*10%,0))))))),"")</f>
        <v/>
      </c>
      <c r="R75" s="66" t="str">
        <f t="shared" si="61"/>
        <v/>
      </c>
      <c r="S75" s="67" t="str">
        <f>IFERROR(IF(C75="","",IF($AR$16=$AR$17,0,IF($C75="TOTAL",SUM($S$8:S74),IF($AR$19=$AR$20,$AR$25,0)))),"")</f>
        <v/>
      </c>
      <c r="T75" s="67" t="str">
        <f>IFERROR(IF(C75="","",IF($AR$16=$AR$17,0,IF($C75="TOTAL",SUM($T$8:T74),IF($AR$19=$AR$20,$AR$24,0)))),"")</f>
        <v/>
      </c>
      <c r="U75" s="66" t="str">
        <f t="shared" si="62"/>
        <v/>
      </c>
      <c r="V75" s="66" t="str">
        <f>IF(C75="","",IF($C75="TOTAL",SUM($V$8:V74),IF(AND($AR$2=$AR$20,C75=$AR$1),ROUND(D75/31*$AS$2,0),IF(C75=$AP$6,ROUND((G75)*1/30,0),IF(C75=$AQ$6,ROUND((G75)*1/31,0),"")))))</f>
        <v/>
      </c>
      <c r="W75" s="66" t="str">
        <f>IF(C75="","",IF($C75="TOTAL",SUM($W$8:W74),IF(AND($AR$2=$AR$20,C75=$AR$1),ROUND(H75/31*$AS$2,0),IF(C75=$AP$6,ROUND((K75)*1/30,0),IF(C75=$AQ$6,ROUND((K75)*1/31,0),"")))))</f>
        <v/>
      </c>
      <c r="X75" s="66" t="str">
        <f t="shared" si="63"/>
        <v/>
      </c>
      <c r="Y75" s="66" t="str">
        <f>IFERROR(IF(C75="","",IF($AR$16=$AR$17,0,IF($AF$3=$AO$4,"",IF($C75="TOTAL",SUM($Y$8:Y74),BU75)))),"")</f>
        <v/>
      </c>
      <c r="Z75" s="66" t="str">
        <f>IFERROR(IF(C75="","",IF($AR$16=$AR$17,0,IF($AF$3=$AO$4,"",IF($C75="TOTAL",SUM($Z$8:Z74),BT75)))),"")</f>
        <v/>
      </c>
      <c r="AA75" s="66" t="str">
        <f t="shared" si="64"/>
        <v/>
      </c>
      <c r="AB75" s="66" t="str">
        <f>IFERROR(IF(C75="","",IF($C75="TOTAL",SUM($AB$8:AB74),BK76)),"")</f>
        <v/>
      </c>
      <c r="AC75" s="66" t="str">
        <f>IFERROR(IF(C75="","",IF($C75="TOTAL",SUM($AC$8:AC74),ROUND(O75*$AR$7%,0))),"")</f>
        <v/>
      </c>
      <c r="AD75" s="66" t="str">
        <f t="shared" si="65"/>
        <v/>
      </c>
      <c r="AE75" s="68" t="str">
        <f>IFERROR(IF(C75="","",IF($C75="TOTAL",SUM($AE$8:AE74),SUM(O75-AD75))),"")</f>
        <v/>
      </c>
      <c r="AN75" s="196">
        <f t="shared" si="67"/>
        <v>50</v>
      </c>
      <c r="AO75" s="196">
        <f t="shared" si="68"/>
        <v>50</v>
      </c>
      <c r="AQ75" s="198">
        <v>44743</v>
      </c>
      <c r="AR75" s="181">
        <v>44743</v>
      </c>
      <c r="AS75" s="198">
        <f t="shared" si="46"/>
        <v>47331</v>
      </c>
      <c r="AT75" s="198" t="str">
        <f t="shared" si="69"/>
        <v/>
      </c>
      <c r="AU75" s="198" t="str">
        <f t="shared" si="70"/>
        <v/>
      </c>
      <c r="AV75" s="198" t="str">
        <f t="shared" si="71"/>
        <v/>
      </c>
      <c r="AW75" s="198" t="str">
        <f t="shared" ref="AW75:AW83" si="77">IFERROR(IF(AV75="","",IF(DATE(YEAR(AV75),MONTH(AV75),DAY(AV75))=DATE(YEAR($AS$6),MONTH($AS$6)+1,DAY($AS$6)),"TOTAL",IF(AV75&gt;$AS$6,"",AV75))),"")</f>
        <v/>
      </c>
      <c r="AX75" s="197" t="str">
        <f t="shared" si="34"/>
        <v/>
      </c>
      <c r="AY75" s="197" t="str">
        <f t="shared" si="45"/>
        <v/>
      </c>
      <c r="AZ75" s="197" t="str">
        <f t="shared" si="35"/>
        <v/>
      </c>
      <c r="BA75" s="197"/>
      <c r="BB75" s="197" t="str">
        <f t="shared" si="36"/>
        <v/>
      </c>
      <c r="BC75" s="197" t="str">
        <f t="shared" si="72"/>
        <v/>
      </c>
      <c r="BD75" s="197" t="str">
        <f t="shared" si="37"/>
        <v/>
      </c>
      <c r="BE75" s="197" t="str">
        <f t="shared" si="73"/>
        <v/>
      </c>
      <c r="BH75" s="197" t="str">
        <f t="shared" si="41"/>
        <v/>
      </c>
      <c r="BI75" s="197" t="str">
        <f t="shared" si="42"/>
        <v/>
      </c>
      <c r="BJ75" s="197" t="str">
        <f t="shared" si="74"/>
        <v/>
      </c>
      <c r="BK75" s="197" t="str">
        <f t="shared" si="75"/>
        <v/>
      </c>
      <c r="BL75" s="197">
        <f t="shared" si="43"/>
        <v>0</v>
      </c>
      <c r="BM75" s="197">
        <f t="shared" si="44"/>
        <v>0</v>
      </c>
      <c r="BR75" s="197" t="str">
        <f t="shared" si="76"/>
        <v/>
      </c>
      <c r="BT75" s="194" t="str">
        <f t="shared" si="66"/>
        <v/>
      </c>
      <c r="BU75" s="194" t="str">
        <f>IF(AW76="","",IF(AW76="TOTAL","",IF($AR$16=$AR$17,0,IF(AND(AW76&gt;$BT$1,$AF$3=$AO$2,'Master Sheet'!$D$31&gt;0),'Master Sheet'!$D$31,IF(AND(AW76=$BT$1,$AF$3=$AO$2),IF($AR$9&lt;18001,135,IF($AR$9&lt;33501,220,IF($AR$9&lt;54001,330,440))),IF(AND(AW76&gt;$BT$1,$AF$3=$AO$2),IF($AR$9&lt;18001,265,IF($AR$9&lt;33501,440,IF($AR$9&lt;54001,658,875))),""))))))</f>
        <v/>
      </c>
    </row>
    <row r="76" spans="1:73" ht="21" customHeight="1">
      <c r="A76" s="115" t="str">
        <f t="shared" ref="A76:A83" si="78">IF(C76="TOTAL","",IF(B75="","",IF(LEN(C76)&gt;=2,B75+1,0)))</f>
        <v/>
      </c>
      <c r="B76" s="64" t="str">
        <f t="shared" si="56"/>
        <v/>
      </c>
      <c r="C76" s="65" t="str">
        <f t="shared" si="57"/>
        <v/>
      </c>
      <c r="D76" s="66" t="str">
        <f>IFERROR(IF($C75="TOTAL","अक्षरें राशि :-",IF($C76="TOTAL",SUM($D$8:D75),IF(AX77="","",AX77))),"")</f>
        <v/>
      </c>
      <c r="E76" s="66" t="str">
        <f>IFERROR(IF($C76="TOTAL",SUM($E$8:E75),IF(AY77="","",AY77)),"")</f>
        <v/>
      </c>
      <c r="F76" s="66" t="str">
        <f>IFERROR(IF($C76="TOTAL",SUM($F$8:F75),IF(AZ77="","",AZ77)),"")</f>
        <v/>
      </c>
      <c r="G76" s="66" t="str">
        <f t="shared" si="58"/>
        <v/>
      </c>
      <c r="H76" s="66" t="str">
        <f>IFERROR(IF($C76="TOTAL",SUM($H$8:H75),IF(BB77="","",BB77)),"")</f>
        <v/>
      </c>
      <c r="I76" s="66" t="str">
        <f>IFERROR(IF($C76="TOTAL",SUM($I$8:I75),IF(BC77="","",BC77)),"")</f>
        <v/>
      </c>
      <c r="J76" s="66" t="str">
        <f>IFERROR(IF($C76="TOTAL",SUM($J$8:J75),IF(BD77="","",BD77)),"")</f>
        <v/>
      </c>
      <c r="K76" s="66" t="str">
        <f t="shared" si="59"/>
        <v/>
      </c>
      <c r="L76" s="66" t="str">
        <f>IFERROR(IF(C76="","",IF(D76="","",IF(H76="","",IF($C76="TOTAL",SUM($L$8:L75),SUM(D76-H76))))),"")</f>
        <v/>
      </c>
      <c r="M76" s="66" t="str">
        <f>IFERROR(IF(C76="","",IF(E76="","",IF(I76="","",IF($C76="TOTAL",SUM($M$8:M75),SUM(E76-I76))))),"")</f>
        <v/>
      </c>
      <c r="N76" s="66" t="str">
        <f>IFERROR(IF(C76="","",IF(F76="","",IF(J76="","",IF($C76="TOTAL",SUM($N$8:N75),SUM(F76-J76))))),"")</f>
        <v/>
      </c>
      <c r="O76" s="66" t="str">
        <f t="shared" si="60"/>
        <v/>
      </c>
      <c r="P76" s="66" t="str">
        <f>IFERROR(IF(C76="","",IF($C76="TOTAL",SUM($P$8:P75),IF(AND(C76&gt;$AO$1,$AF$3=$AO$2),BR77,IF($AR$18=$AR$20,SUM(BE77+BM77),ROUND((D76+E76)*10%,0))))),"")</f>
        <v/>
      </c>
      <c r="Q76" s="66" t="str">
        <f>IFERROR(IF(C76="","",IF(H76="","",IF(I76="","",IF($C76="TOTAL",SUM($Q$8:Q75),IF(AND(C76&gt;$AO$1,$AF$3=$AO$2),BR77,IF($AR$18=$AR$20,$AR$21,ROUND((H76+I76)*10%,0))))))),"")</f>
        <v/>
      </c>
      <c r="R76" s="66" t="str">
        <f t="shared" si="61"/>
        <v/>
      </c>
      <c r="S76" s="67" t="str">
        <f>IFERROR(IF(C76="","",IF($AR$16=$AR$17,0,IF($C76="TOTAL",SUM($S$8:S75),IF($AR$19=$AR$20,$AR$25,0)))),"")</f>
        <v/>
      </c>
      <c r="T76" s="67" t="str">
        <f>IFERROR(IF(C76="","",IF($AR$16=$AR$17,0,IF($C76="TOTAL",SUM($T$8:T75),IF($AR$19=$AR$20,$AR$24,0)))),"")</f>
        <v/>
      </c>
      <c r="U76" s="66" t="str">
        <f t="shared" si="62"/>
        <v/>
      </c>
      <c r="V76" s="66" t="str">
        <f>IF(C76="","",IF($C76="TOTAL",SUM($V$8:V75),IF(AND($AR$2=$AR$20,C76=$AR$1),ROUND(D76/31*$AS$2,0),IF(C76=$AP$6,ROUND((G76)*1/30,0),IF(C76=$AQ$6,ROUND((G76)*1/31,0),"")))))</f>
        <v/>
      </c>
      <c r="W76" s="66" t="str">
        <f>IF(C76="","",IF($C76="TOTAL",SUM($W$8:W75),IF(AND($AR$2=$AR$20,C76=$AR$1),ROUND(H76/31*$AS$2,0),IF(C76=$AP$6,ROUND((K76)*1/30,0),IF(C76=$AQ$6,ROUND((K76)*1/31,0),"")))))</f>
        <v/>
      </c>
      <c r="X76" s="66" t="str">
        <f t="shared" si="63"/>
        <v/>
      </c>
      <c r="Y76" s="66" t="str">
        <f>IFERROR(IF(C76="","",IF($AR$16=$AR$17,0,IF($AF$3=$AO$4,"",IF($C76="TOTAL",SUM($Y$8:Y75),BU76)))),"")</f>
        <v/>
      </c>
      <c r="Z76" s="66" t="str">
        <f>IFERROR(IF(C76="","",IF($AR$16=$AR$17,0,IF($AF$3=$AO$4,"",IF($C76="TOTAL",SUM($Z$8:Z75),BT76)))),"")</f>
        <v/>
      </c>
      <c r="AA76" s="66" t="str">
        <f t="shared" si="64"/>
        <v/>
      </c>
      <c r="AB76" s="66" t="str">
        <f>IFERROR(IF(C76="","",IF($C76="TOTAL",SUM($AB$8:AB75),BK77)),"")</f>
        <v/>
      </c>
      <c r="AC76" s="66" t="str">
        <f>IFERROR(IF(C76="","",IF($C76="TOTAL",SUM($AC$8:AC75),ROUND(O76*$AR$7%,0))),"")</f>
        <v/>
      </c>
      <c r="AD76" s="66" t="str">
        <f t="shared" si="65"/>
        <v/>
      </c>
      <c r="AE76" s="68" t="str">
        <f>IFERROR(IF(C76="","",IF($C76="TOTAL",SUM($AE$8:AE75),SUM(O76-AD76))),"")</f>
        <v/>
      </c>
      <c r="AN76" s="196">
        <f t="shared" si="67"/>
        <v>50</v>
      </c>
      <c r="AO76" s="196">
        <f t="shared" si="68"/>
        <v>50</v>
      </c>
      <c r="AQ76" s="198">
        <v>44774</v>
      </c>
      <c r="AR76" s="181">
        <v>44774</v>
      </c>
      <c r="AS76" s="198">
        <f t="shared" si="46"/>
        <v>47362</v>
      </c>
      <c r="AT76" s="198" t="str">
        <f t="shared" si="69"/>
        <v/>
      </c>
      <c r="AU76" s="198" t="str">
        <f t="shared" si="70"/>
        <v/>
      </c>
      <c r="AV76" s="198" t="str">
        <f t="shared" si="71"/>
        <v/>
      </c>
      <c r="AW76" s="198" t="str">
        <f t="shared" si="77"/>
        <v/>
      </c>
      <c r="AX76" s="197" t="str">
        <f t="shared" ref="AX76:AX90" si="79">IFERROR(IF(AW76="","",IF(AND($AR$20=$AR$28,$AR$30=AW76),$AR$29,IF(OR(AW76=$AZ$2,AW76=$AZ$3,AW76=$AZ$4,AW76=$AZ$5,AW76=$AZ$6,AW76=$AZ$7,AW76=$BA$2),MROUND(AX75*1.03,100),AX75))),"")</f>
        <v/>
      </c>
      <c r="AY76" s="197" t="str">
        <f t="shared" si="45"/>
        <v/>
      </c>
      <c r="AZ76" s="197" t="str">
        <f t="shared" ref="AZ76:AZ90" si="80">IF(AW76="","",IF(AW76="TOTAL","",IF(AW76&gt;=$AY$7,ROUND(AX76*$AX$7%,0),ROUND(AX76*$AT$7%,0))))</f>
        <v/>
      </c>
      <c r="BA76" s="197"/>
      <c r="BB76" s="197" t="str">
        <f t="shared" ref="BB76:BB90" si="81">IFERROR(IF(AW76="","",IF(AW76="TOTAL","",IF($AR$16=$AR$17,$AR$10,IF(OR(AW76=$AZ$2,AW76=$AZ$3,AW76=$AZ$4,AW76=$AZ$5,AW76=$AZ$6,AW76=$AZ$7,AW76=$BA$2),MROUND(BB75*1.03,100),BB75)))),"")</f>
        <v/>
      </c>
      <c r="BC76" s="197" t="str">
        <f t="shared" si="72"/>
        <v/>
      </c>
      <c r="BD76" s="197" t="str">
        <f t="shared" ref="BD76:BD90" si="82">IF(AW76="","",IF(AW76="TOTAL","",IF(BB76="","",IF($AR$16=$AR$17,0,IF(AW76&gt;=$AY$7,ROUND(BB76*$AX$7%,0),ROUND(BB76*$AT$7%,0))))))</f>
        <v/>
      </c>
      <c r="BE76" s="197" t="str">
        <f t="shared" si="73"/>
        <v/>
      </c>
      <c r="BH76" s="197" t="str">
        <f t="shared" si="41"/>
        <v/>
      </c>
      <c r="BI76" s="197" t="str">
        <f t="shared" si="42"/>
        <v/>
      </c>
      <c r="BJ76" s="197" t="str">
        <f t="shared" si="74"/>
        <v/>
      </c>
      <c r="BK76" s="197" t="str">
        <f t="shared" si="75"/>
        <v/>
      </c>
      <c r="BL76" s="197">
        <f t="shared" si="43"/>
        <v>0</v>
      </c>
      <c r="BM76" s="197">
        <f t="shared" si="44"/>
        <v>0</v>
      </c>
      <c r="BR76" s="197" t="str">
        <f t="shared" si="76"/>
        <v/>
      </c>
      <c r="BT76" s="194" t="str">
        <f t="shared" si="66"/>
        <v/>
      </c>
      <c r="BU76" s="194" t="str">
        <f>IF(AW77="","",IF(AW77="TOTAL","",IF($AR$16=$AR$17,0,IF(AND(AW77&gt;$BT$1,$AF$3=$AO$2,'Master Sheet'!$D$31&gt;0),'Master Sheet'!$D$31,IF(AND(AW77=$BT$1,$AF$3=$AO$2),IF($AR$9&lt;18001,135,IF($AR$9&lt;33501,220,IF($AR$9&lt;54001,330,440))),IF(AND(AW77&gt;$BT$1,$AF$3=$AO$2),IF($AR$9&lt;18001,265,IF($AR$9&lt;33501,440,IF($AR$9&lt;54001,658,875))),""))))))</f>
        <v/>
      </c>
    </row>
    <row r="77" spans="1:73" ht="21" customHeight="1">
      <c r="A77" s="115" t="str">
        <f t="shared" si="78"/>
        <v/>
      </c>
      <c r="B77" s="64" t="str">
        <f t="shared" si="56"/>
        <v/>
      </c>
      <c r="C77" s="65" t="str">
        <f t="shared" si="57"/>
        <v/>
      </c>
      <c r="D77" s="66" t="str">
        <f>IFERROR(IF($C76="TOTAL","अक्षरें राशि :-",IF($C77="TOTAL",SUM($D$8:D76),IF(AX78="","",AX78))),"")</f>
        <v/>
      </c>
      <c r="E77" s="66" t="str">
        <f>IFERROR(IF($C77="TOTAL",SUM($E$8:E76),IF(AY78="","",AY78)),"")</f>
        <v/>
      </c>
      <c r="F77" s="66" t="str">
        <f>IFERROR(IF($C77="TOTAL",SUM($F$8:F76),IF(AZ78="","",AZ78)),"")</f>
        <v/>
      </c>
      <c r="G77" s="66" t="str">
        <f t="shared" si="58"/>
        <v/>
      </c>
      <c r="H77" s="66" t="str">
        <f>IFERROR(IF($C77="TOTAL",SUM($H$8:H76),IF(BB78="","",BB78)),"")</f>
        <v/>
      </c>
      <c r="I77" s="66" t="str">
        <f>IFERROR(IF($C77="TOTAL",SUM($I$8:I76),IF(BC78="","",BC78)),"")</f>
        <v/>
      </c>
      <c r="J77" s="66" t="str">
        <f>IFERROR(IF($C77="TOTAL",SUM($J$8:J76),IF(BD78="","",BD78)),"")</f>
        <v/>
      </c>
      <c r="K77" s="66" t="str">
        <f t="shared" si="59"/>
        <v/>
      </c>
      <c r="L77" s="66" t="str">
        <f>IFERROR(IF(C77="","",IF(D77="","",IF(H77="","",IF($C77="TOTAL",SUM($L$8:L76),SUM(D77-H77))))),"")</f>
        <v/>
      </c>
      <c r="M77" s="66" t="str">
        <f>IFERROR(IF(C77="","",IF(E77="","",IF(I77="","",IF($C77="TOTAL",SUM($M$8:M76),SUM(E77-I77))))),"")</f>
        <v/>
      </c>
      <c r="N77" s="66" t="str">
        <f>IFERROR(IF(C77="","",IF(F77="","",IF(J77="","",IF($C77="TOTAL",SUM($N$8:N76),SUM(F77-J77))))),"")</f>
        <v/>
      </c>
      <c r="O77" s="66" t="str">
        <f t="shared" si="60"/>
        <v/>
      </c>
      <c r="P77" s="66" t="str">
        <f>IFERROR(IF(C77="","",IF($C77="TOTAL",SUM($P$8:P76),IF(AND(C77&gt;$AO$1,$AF$3=$AO$2),BR78,IF($AR$18=$AR$20,SUM(BE78+BM78),ROUND((D77+E77)*10%,0))))),"")</f>
        <v/>
      </c>
      <c r="Q77" s="66" t="str">
        <f>IFERROR(IF(C77="","",IF(H77="","",IF(I77="","",IF($C77="TOTAL",SUM($Q$8:Q76),IF(AND(C77&gt;$AO$1,$AF$3=$AO$2),BR78,IF($AR$18=$AR$20,$AR$21,ROUND((H77+I77)*10%,0))))))),"")</f>
        <v/>
      </c>
      <c r="R77" s="66" t="str">
        <f t="shared" si="61"/>
        <v/>
      </c>
      <c r="S77" s="67" t="str">
        <f>IFERROR(IF(C77="","",IF($AR$16=$AR$17,0,IF($C77="TOTAL",SUM($S$8:S76),IF($AR$19=$AR$20,$AR$25,0)))),"")</f>
        <v/>
      </c>
      <c r="T77" s="67" t="str">
        <f>IFERROR(IF(C77="","",IF($AR$16=$AR$17,0,IF($C77="TOTAL",SUM($T$8:T76),IF($AR$19=$AR$20,$AR$24,0)))),"")</f>
        <v/>
      </c>
      <c r="U77" s="66" t="str">
        <f t="shared" si="62"/>
        <v/>
      </c>
      <c r="V77" s="66" t="str">
        <f>IF(C77="","",IF($C77="TOTAL",SUM($V$8:V76),IF(AND($AR$2=$AR$20,C77=$AR$1),ROUND(D77/31*$AS$2,0),IF(C77=$AP$6,ROUND((G77)*1/30,0),IF(C77=$AQ$6,ROUND((G77)*1/31,0),"")))))</f>
        <v/>
      </c>
      <c r="W77" s="66" t="str">
        <f>IF(C77="","",IF($C77="TOTAL",SUM($W$8:W76),IF(AND($AR$2=$AR$20,C77=$AR$1),ROUND(H77/31*$AS$2,0),IF(C77=$AP$6,ROUND((K77)*1/30,0),IF(C77=$AQ$6,ROUND((K77)*1/31,0),"")))))</f>
        <v/>
      </c>
      <c r="X77" s="66" t="str">
        <f t="shared" si="63"/>
        <v/>
      </c>
      <c r="Y77" s="66" t="str">
        <f>IFERROR(IF(C77="","",IF($AR$16=$AR$17,0,IF($AF$3=$AO$4,"",IF($C77="TOTAL",SUM($Y$8:Y76),BU77)))),"")</f>
        <v/>
      </c>
      <c r="Z77" s="66" t="str">
        <f>IFERROR(IF(C77="","",IF($AR$16=$AR$17,0,IF($AF$3=$AO$4,"",IF($C77="TOTAL",SUM($Z$8:Z76),BT77)))),"")</f>
        <v/>
      </c>
      <c r="AA77" s="66" t="str">
        <f t="shared" si="64"/>
        <v/>
      </c>
      <c r="AB77" s="66" t="str">
        <f>IFERROR(IF(C77="","",IF($C77="TOTAL",SUM($AB$8:AB76),BK78)),"")</f>
        <v/>
      </c>
      <c r="AC77" s="66" t="str">
        <f>IFERROR(IF(C77="","",IF($C77="TOTAL",SUM($AC$8:AC76),ROUND(O77*$AR$7%,0))),"")</f>
        <v/>
      </c>
      <c r="AD77" s="66" t="str">
        <f t="shared" si="65"/>
        <v/>
      </c>
      <c r="AE77" s="68" t="str">
        <f>IFERROR(IF(C77="","",IF($C77="TOTAL",SUM($AE$8:AE76),SUM(O77-AD77))),"")</f>
        <v/>
      </c>
      <c r="AN77" s="196">
        <f t="shared" si="67"/>
        <v>50</v>
      </c>
      <c r="AO77" s="196">
        <f t="shared" si="68"/>
        <v>50</v>
      </c>
      <c r="AQ77" s="198">
        <v>44805</v>
      </c>
      <c r="AR77" s="181">
        <v>44805</v>
      </c>
      <c r="AS77" s="198">
        <f t="shared" si="46"/>
        <v>47392</v>
      </c>
      <c r="AT77" s="198" t="str">
        <f t="shared" si="69"/>
        <v/>
      </c>
      <c r="AU77" s="198" t="str">
        <f t="shared" si="70"/>
        <v/>
      </c>
      <c r="AV77" s="198" t="str">
        <f t="shared" si="71"/>
        <v/>
      </c>
      <c r="AW77" s="198" t="str">
        <f t="shared" si="77"/>
        <v/>
      </c>
      <c r="AX77" s="197" t="str">
        <f t="shared" si="79"/>
        <v/>
      </c>
      <c r="AY77" s="197" t="str">
        <f t="shared" si="45"/>
        <v/>
      </c>
      <c r="AZ77" s="197" t="str">
        <f t="shared" si="80"/>
        <v/>
      </c>
      <c r="BA77" s="197"/>
      <c r="BB77" s="197" t="str">
        <f t="shared" si="81"/>
        <v/>
      </c>
      <c r="BC77" s="197" t="str">
        <f t="shared" si="72"/>
        <v/>
      </c>
      <c r="BD77" s="197" t="str">
        <f t="shared" si="82"/>
        <v/>
      </c>
      <c r="BE77" s="197" t="str">
        <f t="shared" si="73"/>
        <v/>
      </c>
      <c r="BH77" s="197" t="str">
        <f t="shared" ref="BH77:BH90" si="83">IF(AW77="","",IF(AW77="TOTAL","",IF(BB77="","",SUM(O76)-SUM((BI77-$AR$21)+SUM(U76,X76,AC76)))))</f>
        <v/>
      </c>
      <c r="BI77" s="197" t="str">
        <f t="shared" ref="BI77:BI90" si="84">IF(AW76="","",IF(AW76="TOTAL","",IF(AND($AR$20=$AR$36,C77=$AR$37),$AR$38,BI76)))</f>
        <v/>
      </c>
      <c r="BJ77" s="197" t="str">
        <f t="shared" si="74"/>
        <v/>
      </c>
      <c r="BK77" s="197" t="str">
        <f t="shared" si="75"/>
        <v/>
      </c>
      <c r="BL77" s="197">
        <f t="shared" ref="BL77:BL90" si="85">IFERROR(IF(AND($AR$16=$AR$17,BJ77="YES"),ROUND(ROUND(D76*3%,0)*10%,0),IF(AND($AR$16=$AR$15,BJ77="YES",$AP$7="NO"),ROUND(ROUND((L76+H76)*3%,0)*10%,0),IF(AND($AR$16=$AR$15,BJ77="YES",$AP$7="YES"),ROUND(ROUND((L76+M76)*3%,0)*10%,0),0))),"")</f>
        <v>0</v>
      </c>
      <c r="BM77" s="197">
        <f t="shared" ref="BM77:BM90" si="86">IF(AND($AR$16=$AR$17,BJ77="YES"),ROUND(D76*3%,0),IF(AND($AR$16=$AR$15,BJ77="YES",$AP$7="NO"),ROUND((L76+H76)*3%,0),IF(AND($AR$16=$AR$15,BJ77="YES",$AP$7="YES"),ROUND((L76+M76)*3%,0),0)))</f>
        <v>0</v>
      </c>
      <c r="BR77" s="197" t="str">
        <f t="shared" si="76"/>
        <v/>
      </c>
      <c r="BT77" s="194" t="str">
        <f t="shared" si="66"/>
        <v/>
      </c>
      <c r="BU77" s="194" t="str">
        <f>IF(AW78="","",IF(AW78="TOTAL","",IF($AR$16=$AR$17,0,IF(AND(AW78&gt;$BT$1,$AF$3=$AO$2,'Master Sheet'!$D$31&gt;0),'Master Sheet'!$D$31,IF(AND(AW78=$BT$1,$AF$3=$AO$2),IF($AR$9&lt;18001,135,IF($AR$9&lt;33501,220,IF($AR$9&lt;54001,330,440))),IF(AND(AW78&gt;$BT$1,$AF$3=$AO$2),IF($AR$9&lt;18001,265,IF($AR$9&lt;33501,440,IF($AR$9&lt;54001,658,875))),""))))))</f>
        <v/>
      </c>
    </row>
    <row r="78" spans="1:73" ht="21" customHeight="1">
      <c r="A78" s="115" t="str">
        <f t="shared" si="78"/>
        <v/>
      </c>
      <c r="B78" s="64" t="str">
        <f t="shared" si="56"/>
        <v/>
      </c>
      <c r="C78" s="65" t="str">
        <f t="shared" si="57"/>
        <v/>
      </c>
      <c r="D78" s="66" t="str">
        <f>IFERROR(IF($C77="TOTAL","अक्षरें राशि :-",IF($C78="TOTAL",SUM($D$8:D77),IF(AX79="","",AX79))),"")</f>
        <v/>
      </c>
      <c r="E78" s="66" t="str">
        <f>IFERROR(IF($C78="TOTAL",SUM($E$8:E77),IF(AY79="","",AY79)),"")</f>
        <v/>
      </c>
      <c r="F78" s="66" t="str">
        <f>IFERROR(IF($C78="TOTAL",SUM($F$8:F77),IF(AZ79="","",AZ79)),"")</f>
        <v/>
      </c>
      <c r="G78" s="66" t="str">
        <f t="shared" si="58"/>
        <v/>
      </c>
      <c r="H78" s="66" t="str">
        <f>IFERROR(IF($C78="TOTAL",SUM($H$8:H77),IF(BB79="","",BB79)),"")</f>
        <v/>
      </c>
      <c r="I78" s="66" t="str">
        <f>IFERROR(IF($C78="TOTAL",SUM($I$8:I77),IF(BC79="","",BC79)),"")</f>
        <v/>
      </c>
      <c r="J78" s="66" t="str">
        <f>IFERROR(IF($C78="TOTAL",SUM($J$8:J77),IF(BD79="","",BD79)),"")</f>
        <v/>
      </c>
      <c r="K78" s="66" t="str">
        <f t="shared" si="59"/>
        <v/>
      </c>
      <c r="L78" s="66" t="str">
        <f>IFERROR(IF(C78="","",IF(D78="","",IF(H78="","",IF($C78="TOTAL",SUM($L$8:L77),SUM(D78-H78))))),"")</f>
        <v/>
      </c>
      <c r="M78" s="66" t="str">
        <f>IFERROR(IF(C78="","",IF(E78="","",IF(I78="","",IF($C78="TOTAL",SUM($M$8:M77),SUM(E78-I78))))),"")</f>
        <v/>
      </c>
      <c r="N78" s="66" t="str">
        <f>IFERROR(IF(C78="","",IF(F78="","",IF(J78="","",IF($C78="TOTAL",SUM($N$8:N77),SUM(F78-J78))))),"")</f>
        <v/>
      </c>
      <c r="O78" s="66" t="str">
        <f t="shared" si="60"/>
        <v/>
      </c>
      <c r="P78" s="66" t="str">
        <f>IFERROR(IF(C78="","",IF($C78="TOTAL",SUM($P$8:P77),IF(AND(C78&gt;$AO$1,$AF$3=$AO$2),BR79,IF($AR$18=$AR$20,SUM(BE79+BM79),ROUND((D78+E78)*10%,0))))),"")</f>
        <v/>
      </c>
      <c r="Q78" s="66" t="str">
        <f>IFERROR(IF(C78="","",IF(H78="","",IF(I78="","",IF($C78="TOTAL",SUM($Q$8:Q77),IF(AND(C78&gt;$AO$1,$AF$3=$AO$2),BR79,IF($AR$18=$AR$20,$AR$21,ROUND((H78+I78)*10%,0))))))),"")</f>
        <v/>
      </c>
      <c r="R78" s="66" t="str">
        <f t="shared" si="61"/>
        <v/>
      </c>
      <c r="S78" s="67" t="str">
        <f>IFERROR(IF(C78="","",IF($AR$16=$AR$17,0,IF($C78="TOTAL",SUM($S$8:S77),IF($AR$19=$AR$20,$AR$25,0)))),"")</f>
        <v/>
      </c>
      <c r="T78" s="67" t="str">
        <f>IFERROR(IF(C78="","",IF($AR$16=$AR$17,0,IF($C78="TOTAL",SUM($T$8:T77),IF($AR$19=$AR$20,$AR$24,0)))),"")</f>
        <v/>
      </c>
      <c r="U78" s="66" t="str">
        <f t="shared" si="62"/>
        <v/>
      </c>
      <c r="V78" s="66" t="str">
        <f>IF(C78="","",IF($C78="TOTAL",SUM($V$8:V77),IF(AND($AR$2=$AR$20,C78=$AR$1),ROUND(D78/31*$AS$2,0),IF(C78=$AP$6,ROUND((G78)*1/30,0),IF(C78=$AQ$6,ROUND((G78)*1/31,0),"")))))</f>
        <v/>
      </c>
      <c r="W78" s="66" t="str">
        <f>IF(C78="","",IF($C78="TOTAL",SUM($W$8:W77),IF(AND($AR$2=$AR$20,C78=$AR$1),ROUND(H78/31*$AS$2,0),IF(C78=$AP$6,ROUND((K78)*1/30,0),IF(C78=$AQ$6,ROUND((K78)*1/31,0),"")))))</f>
        <v/>
      </c>
      <c r="X78" s="66" t="str">
        <f t="shared" si="63"/>
        <v/>
      </c>
      <c r="Y78" s="66" t="str">
        <f>IFERROR(IF(C78="","",IF($AR$16=$AR$17,0,IF($AF$3=$AO$4,"",IF($C78="TOTAL",SUM($Y$8:Y77),BU78)))),"")</f>
        <v/>
      </c>
      <c r="Z78" s="66" t="str">
        <f>IFERROR(IF(C78="","",IF($AR$16=$AR$17,0,IF($AF$3=$AO$4,"",IF($C78="TOTAL",SUM($Z$8:Z77),BT78)))),"")</f>
        <v/>
      </c>
      <c r="AA78" s="66" t="str">
        <f t="shared" si="64"/>
        <v/>
      </c>
      <c r="AB78" s="66" t="str">
        <f>IFERROR(IF(C78="","",IF($C78="TOTAL",SUM($AB$8:AB77),BK79)),"")</f>
        <v/>
      </c>
      <c r="AC78" s="66" t="str">
        <f>IFERROR(IF(C78="","",IF($C78="TOTAL",SUM($AC$8:AC77),ROUND(O78*$AR$7%,0))),"")</f>
        <v/>
      </c>
      <c r="AD78" s="66" t="str">
        <f t="shared" si="65"/>
        <v/>
      </c>
      <c r="AE78" s="68" t="str">
        <f>IFERROR(IF(C78="","",IF($C78="TOTAL",SUM($AE$8:AE77),SUM(O78-AD78))),"")</f>
        <v/>
      </c>
      <c r="AN78" s="196">
        <f t="shared" si="67"/>
        <v>50</v>
      </c>
      <c r="AO78" s="196">
        <f t="shared" si="68"/>
        <v>50</v>
      </c>
      <c r="AQ78" s="198">
        <v>44835</v>
      </c>
      <c r="AR78" s="181">
        <v>44835</v>
      </c>
      <c r="AS78" s="198">
        <f t="shared" si="46"/>
        <v>47423</v>
      </c>
      <c r="AT78" s="198" t="str">
        <f t="shared" si="69"/>
        <v/>
      </c>
      <c r="AU78" s="198" t="str">
        <f t="shared" si="70"/>
        <v/>
      </c>
      <c r="AV78" s="198" t="str">
        <f t="shared" si="71"/>
        <v/>
      </c>
      <c r="AW78" s="198" t="str">
        <f t="shared" si="77"/>
        <v/>
      </c>
      <c r="AX78" s="197" t="str">
        <f t="shared" si="79"/>
        <v/>
      </c>
      <c r="AY78" s="197" t="str">
        <f t="shared" ref="AY78:AY90" si="87">IF(AW78="","",IF(AW78="TOTAL","",ROUND(AX78*AN78%,0)))</f>
        <v/>
      </c>
      <c r="AZ78" s="197" t="str">
        <f t="shared" si="80"/>
        <v/>
      </c>
      <c r="BA78" s="197"/>
      <c r="BB78" s="197" t="str">
        <f t="shared" si="81"/>
        <v/>
      </c>
      <c r="BC78" s="197" t="str">
        <f t="shared" si="72"/>
        <v/>
      </c>
      <c r="BD78" s="197" t="str">
        <f t="shared" si="82"/>
        <v/>
      </c>
      <c r="BE78" s="197" t="str">
        <f t="shared" si="73"/>
        <v/>
      </c>
      <c r="BH78" s="197" t="str">
        <f t="shared" si="83"/>
        <v/>
      </c>
      <c r="BI78" s="197" t="str">
        <f t="shared" si="84"/>
        <v/>
      </c>
      <c r="BJ78" s="197" t="str">
        <f t="shared" si="74"/>
        <v/>
      </c>
      <c r="BK78" s="197" t="str">
        <f t="shared" si="75"/>
        <v/>
      </c>
      <c r="BL78" s="197">
        <f t="shared" si="85"/>
        <v>0</v>
      </c>
      <c r="BM78" s="197">
        <f t="shared" si="86"/>
        <v>0</v>
      </c>
      <c r="BR78" s="197" t="str">
        <f t="shared" si="76"/>
        <v/>
      </c>
      <c r="BT78" s="194" t="str">
        <f t="shared" si="66"/>
        <v/>
      </c>
      <c r="BU78" s="194" t="str">
        <f>IF(AW79="","",IF(AW79="TOTAL","",IF($AR$16=$AR$17,0,IF(AND(AW79&gt;$BT$1,$AF$3=$AO$2,'Master Sheet'!$D$31&gt;0),'Master Sheet'!$D$31,IF(AND(AW79=$BT$1,$AF$3=$AO$2),IF($AR$9&lt;18001,135,IF($AR$9&lt;33501,220,IF($AR$9&lt;54001,330,440))),IF(AND(AW79&gt;$BT$1,$AF$3=$AO$2),IF($AR$9&lt;18001,265,IF($AR$9&lt;33501,440,IF($AR$9&lt;54001,658,875))),""))))))</f>
        <v/>
      </c>
    </row>
    <row r="79" spans="1:73" ht="21" customHeight="1">
      <c r="A79" s="115" t="str">
        <f t="shared" si="78"/>
        <v/>
      </c>
      <c r="B79" s="64" t="str">
        <f t="shared" si="56"/>
        <v/>
      </c>
      <c r="C79" s="65" t="str">
        <f t="shared" si="57"/>
        <v/>
      </c>
      <c r="D79" s="66" t="str">
        <f>IFERROR(IF($C78="TOTAL","अक्षरें राशि :-",IF($C79="TOTAL",SUM($D$8:D78),IF(AX80="","",AX80))),"")</f>
        <v/>
      </c>
      <c r="E79" s="66" t="str">
        <f>IFERROR(IF($C79="TOTAL",SUM($E$8:E78),IF(AY80="","",AY80)),"")</f>
        <v/>
      </c>
      <c r="F79" s="66" t="str">
        <f>IFERROR(IF($C79="TOTAL",SUM($F$8:F78),IF(AZ80="","",AZ80)),"")</f>
        <v/>
      </c>
      <c r="G79" s="66" t="str">
        <f t="shared" si="58"/>
        <v/>
      </c>
      <c r="H79" s="66" t="str">
        <f>IFERROR(IF($C79="TOTAL",SUM($H$8:H78),IF(BB80="","",BB80)),"")</f>
        <v/>
      </c>
      <c r="I79" s="66" t="str">
        <f>IFERROR(IF($C79="TOTAL",SUM($I$8:I78),IF(BC80="","",BC80)),"")</f>
        <v/>
      </c>
      <c r="J79" s="66" t="str">
        <f>IFERROR(IF($C79="TOTAL",SUM($J$8:J78),IF(BD80="","",BD80)),"")</f>
        <v/>
      </c>
      <c r="K79" s="66" t="str">
        <f t="shared" si="59"/>
        <v/>
      </c>
      <c r="L79" s="66" t="str">
        <f>IFERROR(IF(C79="","",IF(D79="","",IF(H79="","",IF($C79="TOTAL",SUM($L$8:L78),SUM(D79-H79))))),"")</f>
        <v/>
      </c>
      <c r="M79" s="66" t="str">
        <f>IFERROR(IF(C79="","",IF(E79="","",IF(I79="","",IF($C79="TOTAL",SUM($M$8:M78),SUM(E79-I79))))),"")</f>
        <v/>
      </c>
      <c r="N79" s="66" t="str">
        <f>IFERROR(IF(C79="","",IF(F79="","",IF(J79="","",IF($C79="TOTAL",SUM($N$8:N78),SUM(F79-J79))))),"")</f>
        <v/>
      </c>
      <c r="O79" s="66" t="str">
        <f t="shared" si="60"/>
        <v/>
      </c>
      <c r="P79" s="66" t="str">
        <f>IFERROR(IF(C79="","",IF($C79="TOTAL",SUM($P$8:P78),IF(AND(C79&gt;$AO$1,$AF$3=$AO$2),BR80,IF($AR$18=$AR$20,SUM(BE80+BM80),ROUND((D79+E79)*10%,0))))),"")</f>
        <v/>
      </c>
      <c r="Q79" s="66" t="str">
        <f>IFERROR(IF(C79="","",IF(H79="","",IF(I79="","",IF($C79="TOTAL",SUM($Q$8:Q78),IF(AND(C79&gt;$AO$1,$AF$3=$AO$2),BR80,IF($AR$18=$AR$20,$AR$21,ROUND((H79+I79)*10%,0))))))),"")</f>
        <v/>
      </c>
      <c r="R79" s="66" t="str">
        <f t="shared" si="61"/>
        <v/>
      </c>
      <c r="S79" s="67" t="str">
        <f>IFERROR(IF(C79="","",IF($AR$16=$AR$17,0,IF($C79="TOTAL",SUM($S$8:S78),IF($AR$19=$AR$20,$AR$25,0)))),"")</f>
        <v/>
      </c>
      <c r="T79" s="67" t="str">
        <f>IFERROR(IF(C79="","",IF($AR$16=$AR$17,0,IF($C79="TOTAL",SUM($T$8:T78),IF($AR$19=$AR$20,$AR$24,0)))),"")</f>
        <v/>
      </c>
      <c r="U79" s="66" t="str">
        <f t="shared" si="62"/>
        <v/>
      </c>
      <c r="V79" s="66" t="str">
        <f>IF(C79="","",IF($C79="TOTAL",SUM($V$8:V78),IF(AND($AR$2=$AR$20,C79=$AR$1),ROUND(D79/31*$AS$2,0),IF(C79=$AP$6,ROUND((G79)*1/30,0),IF(C79=$AQ$6,ROUND((G79)*1/31,0),"")))))</f>
        <v/>
      </c>
      <c r="W79" s="66" t="str">
        <f>IF(C79="","",IF($C79="TOTAL",SUM($W$8:W78),IF(AND($AR$2=$AR$20,C79=$AR$1),ROUND(H79/31*$AS$2,0),IF(C79=$AP$6,ROUND((K79)*1/30,0),IF(C79=$AQ$6,ROUND((K79)*1/31,0),"")))))</f>
        <v/>
      </c>
      <c r="X79" s="66" t="str">
        <f t="shared" si="63"/>
        <v/>
      </c>
      <c r="Y79" s="66" t="str">
        <f>IFERROR(IF(C79="","",IF($AR$16=$AR$17,0,IF($AF$3=$AO$4,"",IF($C79="TOTAL",SUM($Y$8:Y78),BU79)))),"")</f>
        <v/>
      </c>
      <c r="Z79" s="66" t="str">
        <f>IFERROR(IF(C79="","",IF($AR$16=$AR$17,0,IF($AF$3=$AO$4,"",IF($C79="TOTAL",SUM($Z$8:Z78),BT79)))),"")</f>
        <v/>
      </c>
      <c r="AA79" s="66" t="str">
        <f t="shared" si="64"/>
        <v/>
      </c>
      <c r="AB79" s="66" t="str">
        <f>IFERROR(IF(C79="","",IF($C79="TOTAL",SUM($AB$8:AB78),BK80)),"")</f>
        <v/>
      </c>
      <c r="AC79" s="66" t="str">
        <f>IFERROR(IF(C79="","",IF($C79="TOTAL",SUM($AC$8:AC78),ROUND(O79*$AR$7%,0))),"")</f>
        <v/>
      </c>
      <c r="AD79" s="66" t="str">
        <f t="shared" si="65"/>
        <v/>
      </c>
      <c r="AE79" s="68" t="str">
        <f>IFERROR(IF(C79="","",IF($C79="TOTAL",SUM($AE$8:AE78),SUM(O79-AD79))),"")</f>
        <v/>
      </c>
      <c r="AN79" s="196">
        <f t="shared" si="67"/>
        <v>50</v>
      </c>
      <c r="AO79" s="196">
        <f t="shared" si="68"/>
        <v>50</v>
      </c>
      <c r="AQ79" s="198">
        <v>44866</v>
      </c>
      <c r="AR79" s="181">
        <v>44866</v>
      </c>
      <c r="AS79" s="198">
        <f t="shared" si="46"/>
        <v>47453</v>
      </c>
      <c r="AT79" s="198" t="str">
        <f t="shared" si="69"/>
        <v/>
      </c>
      <c r="AU79" s="198" t="str">
        <f t="shared" si="70"/>
        <v/>
      </c>
      <c r="AV79" s="198" t="str">
        <f t="shared" si="71"/>
        <v/>
      </c>
      <c r="AW79" s="198" t="str">
        <f t="shared" si="77"/>
        <v/>
      </c>
      <c r="AX79" s="197" t="str">
        <f t="shared" si="79"/>
        <v/>
      </c>
      <c r="AY79" s="197" t="str">
        <f t="shared" si="87"/>
        <v/>
      </c>
      <c r="AZ79" s="197" t="str">
        <f t="shared" si="80"/>
        <v/>
      </c>
      <c r="BA79" s="197"/>
      <c r="BB79" s="197" t="str">
        <f t="shared" si="81"/>
        <v/>
      </c>
      <c r="BC79" s="197" t="str">
        <f t="shared" si="72"/>
        <v/>
      </c>
      <c r="BD79" s="197" t="str">
        <f t="shared" si="82"/>
        <v/>
      </c>
      <c r="BE79" s="197" t="str">
        <f t="shared" si="73"/>
        <v/>
      </c>
      <c r="BH79" s="197" t="str">
        <f t="shared" si="83"/>
        <v/>
      </c>
      <c r="BI79" s="197" t="str">
        <f t="shared" si="84"/>
        <v/>
      </c>
      <c r="BJ79" s="197" t="str">
        <f t="shared" si="74"/>
        <v/>
      </c>
      <c r="BK79" s="197" t="str">
        <f t="shared" si="75"/>
        <v/>
      </c>
      <c r="BL79" s="197">
        <f t="shared" si="85"/>
        <v>0</v>
      </c>
      <c r="BM79" s="197">
        <f t="shared" si="86"/>
        <v>0</v>
      </c>
      <c r="BR79" s="197" t="str">
        <f t="shared" si="76"/>
        <v/>
      </c>
      <c r="BT79" s="194" t="str">
        <f t="shared" si="66"/>
        <v/>
      </c>
      <c r="BU79" s="194" t="str">
        <f>IF(AW80="","",IF(AW80="TOTAL","",IF($AR$16=$AR$17,0,IF(AND(AW80&gt;$BT$1,$AF$3=$AO$2,'Master Sheet'!$D$31&gt;0),'Master Sheet'!$D$31,IF(AND(AW80=$BT$1,$AF$3=$AO$2),IF($AR$9&lt;18001,135,IF($AR$9&lt;33501,220,IF($AR$9&lt;54001,330,440))),IF(AND(AW80&gt;$BT$1,$AF$3=$AO$2),IF($AR$9&lt;18001,265,IF($AR$9&lt;33501,440,IF($AR$9&lt;54001,658,875))),""))))))</f>
        <v/>
      </c>
    </row>
    <row r="80" spans="1:73" ht="21" customHeight="1">
      <c r="A80" s="115" t="str">
        <f t="shared" si="78"/>
        <v/>
      </c>
      <c r="B80" s="64" t="str">
        <f t="shared" si="56"/>
        <v/>
      </c>
      <c r="C80" s="65" t="str">
        <f t="shared" si="57"/>
        <v/>
      </c>
      <c r="D80" s="66" t="str">
        <f>IFERROR(IF($C79="TOTAL","अक्षरें राशि :-",IF($C80="TOTAL",SUM($D$8:D79),IF(AX81="","",AX81))),"")</f>
        <v/>
      </c>
      <c r="E80" s="66" t="str">
        <f>IFERROR(IF($C80="TOTAL",SUM($E$8:E79),IF(AY81="","",AY81)),"")</f>
        <v/>
      </c>
      <c r="F80" s="66" t="str">
        <f>IFERROR(IF($C80="TOTAL",SUM($F$8:F79),IF(AZ81="","",AZ81)),"")</f>
        <v/>
      </c>
      <c r="G80" s="66" t="str">
        <f t="shared" si="58"/>
        <v/>
      </c>
      <c r="H80" s="66" t="str">
        <f>IFERROR(IF($C80="TOTAL",SUM($H$8:H79),IF(BB81="","",BB81)),"")</f>
        <v/>
      </c>
      <c r="I80" s="66" t="str">
        <f>IFERROR(IF($C80="TOTAL",SUM($I$8:I79),IF(BC81="","",BC81)),"")</f>
        <v/>
      </c>
      <c r="J80" s="66" t="str">
        <f>IFERROR(IF($C80="TOTAL",SUM($J$8:J79),IF(BD81="","",BD81)),"")</f>
        <v/>
      </c>
      <c r="K80" s="66" t="str">
        <f t="shared" si="59"/>
        <v/>
      </c>
      <c r="L80" s="66" t="str">
        <f>IFERROR(IF(C80="","",IF(D80="","",IF(H80="","",IF($C80="TOTAL",SUM($L$8:L79),SUM(D80-H80))))),"")</f>
        <v/>
      </c>
      <c r="M80" s="66" t="str">
        <f>IFERROR(IF(C80="","",IF(E80="","",IF(I80="","",IF($C80="TOTAL",SUM($M$8:M79),SUM(E80-I80))))),"")</f>
        <v/>
      </c>
      <c r="N80" s="66" t="str">
        <f>IFERROR(IF(C80="","",IF(F80="","",IF(J80="","",IF($C80="TOTAL",SUM($N$8:N79),SUM(F80-J80))))),"")</f>
        <v/>
      </c>
      <c r="O80" s="66" t="str">
        <f t="shared" si="60"/>
        <v/>
      </c>
      <c r="P80" s="66" t="str">
        <f>IFERROR(IF(C80="","",IF($C80="TOTAL",SUM($P$8:P79),IF(AND(C80&gt;$AO$1,$AF$3=$AO$2),BR81,IF($AR$18=$AR$20,SUM(BE81+BM81),ROUND((D80+E80)*10%,0))))),"")</f>
        <v/>
      </c>
      <c r="Q80" s="66" t="str">
        <f>IFERROR(IF(C80="","",IF(H80="","",IF(I80="","",IF($C80="TOTAL",SUM($Q$8:Q79),IF(AND(C80&gt;$AO$1,$AF$3=$AO$2),BR81,IF($AR$18=$AR$20,$AR$21,ROUND((H80+I80)*10%,0))))))),"")</f>
        <v/>
      </c>
      <c r="R80" s="66" t="str">
        <f t="shared" si="61"/>
        <v/>
      </c>
      <c r="S80" s="67" t="str">
        <f>IFERROR(IF(C80="","",IF($AR$16=$AR$17,0,IF($C80="TOTAL",SUM($S$8:S79),IF($AR$19=$AR$20,$AR$25,0)))),"")</f>
        <v/>
      </c>
      <c r="T80" s="67" t="str">
        <f>IFERROR(IF(C80="","",IF($AR$16=$AR$17,0,IF($C80="TOTAL",SUM($T$8:T79),IF($AR$19=$AR$20,$AR$24,0)))),"")</f>
        <v/>
      </c>
      <c r="U80" s="66" t="str">
        <f t="shared" si="62"/>
        <v/>
      </c>
      <c r="V80" s="66" t="str">
        <f>IF(C80="","",IF($C80="TOTAL",SUM($V$8:V79),IF(AND($AR$2=$AR$20,C80=$AR$1),ROUND(D80/31*$AS$2,0),IF(C80=$AP$6,ROUND((G80)*1/30,0),IF(C80=$AQ$6,ROUND((G80)*1/31,0),"")))))</f>
        <v/>
      </c>
      <c r="W80" s="66" t="str">
        <f>IF(C80="","",IF($C80="TOTAL",SUM($W$8:W79),IF(AND($AR$2=$AR$20,C80=$AR$1),ROUND(H80/31*$AS$2,0),IF(C80=$AP$6,ROUND((K80)*1/30,0),IF(C80=$AQ$6,ROUND((K80)*1/31,0),"")))))</f>
        <v/>
      </c>
      <c r="X80" s="66" t="str">
        <f t="shared" si="63"/>
        <v/>
      </c>
      <c r="Y80" s="66" t="str">
        <f>IFERROR(IF(C80="","",IF($AR$16=$AR$17,0,IF($AF$3=$AO$4,"",IF($C80="TOTAL",SUM($Y$8:Y79),BU80)))),"")</f>
        <v/>
      </c>
      <c r="Z80" s="66" t="str">
        <f>IFERROR(IF(C80="","",IF($AR$16=$AR$17,0,IF($AF$3=$AO$4,"",IF($C80="TOTAL",SUM($Z$8:Z79),BT80)))),"")</f>
        <v/>
      </c>
      <c r="AA80" s="66" t="str">
        <f t="shared" si="64"/>
        <v/>
      </c>
      <c r="AB80" s="66" t="str">
        <f>IFERROR(IF(C80="","",IF($C80="TOTAL",SUM($AB$8:AB79),BK81)),"")</f>
        <v/>
      </c>
      <c r="AC80" s="66" t="str">
        <f>IFERROR(IF(C80="","",IF($C80="TOTAL",SUM($AC$8:AC79),ROUND(O80*$AR$7%,0))),"")</f>
        <v/>
      </c>
      <c r="AD80" s="66" t="str">
        <f t="shared" si="65"/>
        <v/>
      </c>
      <c r="AE80" s="68" t="str">
        <f>IFERROR(IF(C80="","",IF($C80="TOTAL",SUM($AE$8:AE79),SUM(O80-AD80))),"")</f>
        <v/>
      </c>
      <c r="AN80" s="196">
        <f t="shared" si="67"/>
        <v>50</v>
      </c>
      <c r="AO80" s="196">
        <f t="shared" si="68"/>
        <v>50</v>
      </c>
      <c r="AQ80" s="198">
        <v>44896</v>
      </c>
      <c r="AR80" s="181">
        <v>44896</v>
      </c>
      <c r="AS80" s="198">
        <f>IF(AND($AR$6&gt;$AS$6),"",DATE(YEAR(AS79),MONTH(AS79)+1,DAY(AS79)))</f>
        <v>47484</v>
      </c>
      <c r="AT80" s="198" t="str">
        <f t="shared" si="69"/>
        <v/>
      </c>
      <c r="AU80" s="198" t="str">
        <f t="shared" si="70"/>
        <v/>
      </c>
      <c r="AV80" s="198" t="str">
        <f t="shared" si="71"/>
        <v/>
      </c>
      <c r="AW80" s="198" t="str">
        <f t="shared" si="77"/>
        <v/>
      </c>
      <c r="AX80" s="197" t="str">
        <f t="shared" si="79"/>
        <v/>
      </c>
      <c r="AY80" s="197" t="str">
        <f t="shared" si="87"/>
        <v/>
      </c>
      <c r="AZ80" s="197" t="str">
        <f t="shared" si="80"/>
        <v/>
      </c>
      <c r="BA80" s="197"/>
      <c r="BB80" s="197" t="str">
        <f t="shared" si="81"/>
        <v/>
      </c>
      <c r="BC80" s="197" t="str">
        <f t="shared" si="72"/>
        <v/>
      </c>
      <c r="BD80" s="197" t="str">
        <f t="shared" si="82"/>
        <v/>
      </c>
      <c r="BE80" s="197" t="str">
        <f t="shared" si="73"/>
        <v/>
      </c>
      <c r="BH80" s="197" t="str">
        <f t="shared" si="83"/>
        <v/>
      </c>
      <c r="BI80" s="197" t="str">
        <f t="shared" si="84"/>
        <v/>
      </c>
      <c r="BJ80" s="197" t="str">
        <f t="shared" si="74"/>
        <v/>
      </c>
      <c r="BK80" s="197" t="str">
        <f t="shared" si="75"/>
        <v/>
      </c>
      <c r="BL80" s="197">
        <f t="shared" si="85"/>
        <v>0</v>
      </c>
      <c r="BM80" s="197">
        <f t="shared" si="86"/>
        <v>0</v>
      </c>
      <c r="BR80" s="197" t="str">
        <f t="shared" si="76"/>
        <v/>
      </c>
      <c r="BT80" s="194" t="str">
        <f>IF(AW81="","",IF(AW81="TOTAL","",IF($AR$16=$AR$17,0,IF(AND(AW81=$BT$1,$AF$3=$AO$2),IF($AR$14&lt;18001,135,IF($AR$14&lt;33501,220,IF($AR$14&lt;54001,330,440))),IF(AND(AW81&gt;$BT$1,$AF$3=$AO$2),IF($AR$14&lt;18001,265,IF($AR$14&lt;33501,440,IF($AR$14&lt;54001,658,875))),"")))))</f>
        <v/>
      </c>
      <c r="BU80" s="194" t="str">
        <f>IF(AW81="","",IF(AW81="TOTAL","",IF($AR$16=$AR$17,0,IF(AND(AW81&gt;$BT$1,$AF$3=$AO$2,'Master Sheet'!$D$31&gt;0),'Master Sheet'!$D$31,IF(AND(AW81=$BT$1,$AF$3=$AO$2),IF($AR$9&lt;18001,135,IF($AR$9&lt;33501,220,IF($AR$9&lt;54001,330,440))),IF(AND(AW81&gt;$BT$1,$AF$3=$AO$2),IF($AR$9&lt;18001,265,IF($AR$9&lt;33501,440,IF($AR$9&lt;54001,658,875))),""))))))</f>
        <v/>
      </c>
    </row>
    <row r="81" spans="1:73" ht="21" customHeight="1">
      <c r="A81" s="115" t="str">
        <f t="shared" si="78"/>
        <v/>
      </c>
      <c r="B81" s="64" t="str">
        <f t="shared" si="56"/>
        <v/>
      </c>
      <c r="C81" s="65" t="str">
        <f t="shared" ref="C81:C94" si="88">IFERROR(IF(AW82="","",AW82),"")</f>
        <v/>
      </c>
      <c r="D81" s="66" t="str">
        <f>IFERROR(IF($C80="TOTAL","अक्षरें राशि :-",IF($C81="TOTAL",SUM($D$8:D80),IF(AX82="","",AX82))),"")</f>
        <v/>
      </c>
      <c r="E81" s="66" t="str">
        <f>IFERROR(IF($C81="TOTAL",SUM($E$8:E80),IF(AY82="","",AY82)),"")</f>
        <v/>
      </c>
      <c r="F81" s="66" t="str">
        <f>IFERROR(IF($C81="TOTAL",SUM($F$8:F80),IF(AZ82="","",AZ82)),"")</f>
        <v/>
      </c>
      <c r="G81" s="66" t="str">
        <f t="shared" ref="G81:G94" si="89">IF(C81="","",SUM(D81:F81))</f>
        <v/>
      </c>
      <c r="H81" s="66" t="str">
        <f>IFERROR(IF($C81="TOTAL",SUM($H$8:H80),IF(BB82="","",BB82)),"")</f>
        <v/>
      </c>
      <c r="I81" s="66" t="str">
        <f>IFERROR(IF($C81="TOTAL",SUM($I$8:I80),IF(BC82="","",BC82)),"")</f>
        <v/>
      </c>
      <c r="J81" s="66" t="str">
        <f>IFERROR(IF($C81="TOTAL",SUM($J$8:J80),IF(BD82="","",BD82)),"")</f>
        <v/>
      </c>
      <c r="K81" s="66" t="str">
        <f t="shared" ref="K81:K94" si="90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4" si="91">IFERROR(IF(C81="","",IF(G81="","",IF(K81="","",SUM(G81-K81)))),"")</f>
        <v/>
      </c>
      <c r="P81" s="66" t="str">
        <f>IFERROR(IF(C81="","",IF($C81="TOTAL",SUM($P$8:P80),IF(AND(C81&gt;$AO$1,$AF$3=$AO$2),BR82,IF($AR$18=$AR$20,SUM(BE82+BM82),ROUND((D81+E81)*10%,0))))),"")</f>
        <v/>
      </c>
      <c r="Q81" s="66" t="str">
        <f>IFERROR(IF(C81="","",IF(H81="","",IF(I81="","",IF($C81="TOTAL",SUM($Q$8:Q80),IF(AND(C81&gt;$AO$1,$AF$3=$AO$2),BR82,IF($AR$18=$AR$20,$AR$21,ROUND((H81+I81)*10%,0))))))),"")</f>
        <v/>
      </c>
      <c r="R81" s="66" t="str">
        <f t="shared" ref="R81:R94" si="92">IFERROR(IF(C81="","",SUM(P81-Q81)),"")</f>
        <v/>
      </c>
      <c r="S81" s="67" t="str">
        <f>IFERROR(IF(C81="","",IF($AR$16=$AR$17,0,IF($C81="TOTAL",SUM($S$8:S80),IF($AR$19=$AR$20,$AR$25,0)))),"")</f>
        <v/>
      </c>
      <c r="T81" s="67" t="str">
        <f>IFERROR(IF(C81="","",IF($AR$16=$AR$17,0,IF($C81="TOTAL",SUM($T$8:T80),IF($AR$19=$AR$20,$AR$24,0)))),"")</f>
        <v/>
      </c>
      <c r="U81" s="66" t="str">
        <f t="shared" ref="U81:U94" si="93">IFERROR(IF(C81="","",SUM(S81-T81)),"")</f>
        <v/>
      </c>
      <c r="V81" s="66" t="str">
        <f>IF(C81="","",IF($C81="TOTAL",SUM($V$8:V80),IF(AND($AR$2=$AR$20,C81=$AR$1),ROUND(D81/31*$AS$2,0),IF(C81=$AP$6,ROUND((G81)*1/30,0),IF(C81=$AQ$6,ROUND((G81)*1/31,0),"")))))</f>
        <v/>
      </c>
      <c r="W81" s="66" t="str">
        <f>IF(C81="","",IF($C81="TOTAL",SUM($W$8:W80),IF(AND($AR$2=$AR$20,C81=$AR$1),ROUND(H81/31*$AS$2,0),IF(C81=$AP$6,ROUND((K81)*1/30,0),IF(C81=$AQ$6,ROUND((K81)*1/31,0),"")))))</f>
        <v/>
      </c>
      <c r="X81" s="66" t="str">
        <f t="shared" ref="X81:X94" si="94">IFERROR(IF(C81="","",SUM(V81-W81)),"")</f>
        <v/>
      </c>
      <c r="Y81" s="66" t="str">
        <f>IFERROR(IF(C81="","",IF($AR$16=$AR$17,0,IF($AF$3=$AO$4,"",IF($C81="TOTAL",SUM($Y$8:Y80),BU81)))),"")</f>
        <v/>
      </c>
      <c r="Z81" s="66" t="str">
        <f>IFERROR(IF(C81="","",IF($AR$16=$AR$17,0,IF($AF$3=$AO$4,"",IF($C81="TOTAL",SUM($Z$8:Z80),BT81)))),"")</f>
        <v/>
      </c>
      <c r="AA81" s="66" t="str">
        <f t="shared" si="64"/>
        <v/>
      </c>
      <c r="AB81" s="66" t="str">
        <f>IFERROR(IF(C81="","",IF($C81="TOTAL",SUM($AB$8:AB80),BK82)),"")</f>
        <v/>
      </c>
      <c r="AC81" s="66" t="str">
        <f>IFERROR(IF(C81="","",IF($C81="TOTAL",SUM($AC$8:AC80),ROUND(O81*$AR$7%,0))),"")</f>
        <v/>
      </c>
      <c r="AD81" s="66" t="str">
        <f t="shared" si="65"/>
        <v/>
      </c>
      <c r="AE81" s="68" t="str">
        <f>IFERROR(IF(C81="","",IF($C81="TOTAL",SUM($AE$8:AE80),SUM(O81-AD81))),"")</f>
        <v/>
      </c>
      <c r="AN81" s="196">
        <f t="shared" si="67"/>
        <v>50</v>
      </c>
      <c r="AO81" s="196">
        <f t="shared" si="68"/>
        <v>50</v>
      </c>
      <c r="AQ81" s="198">
        <v>44927</v>
      </c>
      <c r="AR81" s="181">
        <v>44927</v>
      </c>
      <c r="AS81" s="198">
        <f t="shared" si="46"/>
        <v>47515</v>
      </c>
      <c r="AT81" s="198" t="str">
        <f t="shared" si="69"/>
        <v/>
      </c>
      <c r="AU81" s="198" t="str">
        <f t="shared" si="70"/>
        <v/>
      </c>
      <c r="AV81" s="198" t="str">
        <f t="shared" si="71"/>
        <v/>
      </c>
      <c r="AW81" s="198" t="str">
        <f t="shared" si="77"/>
        <v/>
      </c>
      <c r="AX81" s="197" t="str">
        <f t="shared" si="79"/>
        <v/>
      </c>
      <c r="AY81" s="197" t="str">
        <f t="shared" si="87"/>
        <v/>
      </c>
      <c r="AZ81" s="197" t="str">
        <f t="shared" si="80"/>
        <v/>
      </c>
      <c r="BB81" s="197" t="str">
        <f t="shared" si="81"/>
        <v/>
      </c>
      <c r="BC81" s="197" t="str">
        <f t="shared" si="72"/>
        <v/>
      </c>
      <c r="BD81" s="197" t="str">
        <f t="shared" si="82"/>
        <v/>
      </c>
      <c r="BE81" s="197" t="str">
        <f t="shared" si="73"/>
        <v/>
      </c>
      <c r="BH81" s="197" t="str">
        <f t="shared" si="83"/>
        <v/>
      </c>
      <c r="BI81" s="197" t="str">
        <f t="shared" si="84"/>
        <v/>
      </c>
      <c r="BJ81" s="197" t="str">
        <f t="shared" si="74"/>
        <v/>
      </c>
      <c r="BK81" s="197" t="str">
        <f t="shared" si="75"/>
        <v/>
      </c>
      <c r="BL81" s="197">
        <f t="shared" si="85"/>
        <v>0</v>
      </c>
      <c r="BM81" s="197">
        <f t="shared" si="86"/>
        <v>0</v>
      </c>
      <c r="BR81" s="197" t="str">
        <f t="shared" si="76"/>
        <v/>
      </c>
      <c r="BT81" s="194" t="str">
        <f t="shared" si="66"/>
        <v/>
      </c>
      <c r="BU81" s="194" t="str">
        <f>IF(AW82="","",IF(AW82="TOTAL","",IF($AR$16=$AR$17,0,IF(AND(AW82&gt;$BT$1,$AF$3=$AO$2,'Master Sheet'!$D$31&gt;0),'Master Sheet'!$D$31,IF(AND(AW82=$BT$1,$AF$3=$AO$2),IF($AR$9&lt;18001,135,IF($AR$9&lt;33501,220,IF($AR$9&lt;54001,330,440))),IF(AND(AW82&gt;$BT$1,$AF$3=$AO$2),IF($AR$9&lt;18001,265,IF($AR$9&lt;33501,440,IF($AR$9&lt;54001,658,875))),""))))))</f>
        <v/>
      </c>
    </row>
    <row r="82" spans="1:73" ht="21" customHeight="1">
      <c r="A82" s="115" t="str">
        <f t="shared" si="78"/>
        <v/>
      </c>
      <c r="B82" s="64" t="str">
        <f t="shared" si="56"/>
        <v/>
      </c>
      <c r="C82" s="65" t="str">
        <f t="shared" si="88"/>
        <v/>
      </c>
      <c r="D82" s="66" t="str">
        <f>IFERROR(IF($C81="TOTAL","अक्षरें राशि :-",IF($C82="TOTAL",SUM($D$8:D81),IF(AX83="","",AX83))),"")</f>
        <v/>
      </c>
      <c r="E82" s="66" t="str">
        <f>IFERROR(IF($C82="TOTAL",SUM($E$8:E81),IF(AY83="","",AY83)),"")</f>
        <v/>
      </c>
      <c r="F82" s="66" t="str">
        <f>IFERROR(IF($C82="TOTAL",SUM($F$8:F81),IF(AZ83="","",AZ83)),"")</f>
        <v/>
      </c>
      <c r="G82" s="66" t="str">
        <f t="shared" si="89"/>
        <v/>
      </c>
      <c r="H82" s="66" t="str">
        <f>IFERROR(IF($C82="TOTAL",SUM($H$8:H81),IF(BB83="","",BB83)),"")</f>
        <v/>
      </c>
      <c r="I82" s="66" t="str">
        <f>IFERROR(IF($C82="TOTAL",SUM($I$8:I81),IF(BC83="","",BC83)),"")</f>
        <v/>
      </c>
      <c r="J82" s="66" t="str">
        <f>IFERROR(IF($C82="TOTAL",SUM($J$8:J81),IF(BD83="","",BD83)),"")</f>
        <v/>
      </c>
      <c r="K82" s="66" t="str">
        <f t="shared" si="90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91"/>
        <v/>
      </c>
      <c r="P82" s="66" t="str">
        <f>IFERROR(IF(C82="","",IF($C82="TOTAL",SUM($P$8:P81),IF(AND(C82&gt;$AO$1,$AF$3=$AO$2),BR83,IF($AR$18=$AR$20,SUM(BE83+BM83),ROUND((D82+E82)*10%,0))))),"")</f>
        <v/>
      </c>
      <c r="Q82" s="66" t="str">
        <f>IFERROR(IF(C82="","",IF(H82="","",IF(I82="","",IF($C82="TOTAL",SUM($Q$8:Q81),IF(AND(C82&gt;$AO$1,$AF$3=$AO$2),BR83,IF($AR$18=$AR$20,$AR$21,ROUND((H82+I82)*10%,0))))))),"")</f>
        <v/>
      </c>
      <c r="R82" s="66" t="str">
        <f t="shared" si="92"/>
        <v/>
      </c>
      <c r="S82" s="67" t="str">
        <f>IFERROR(IF(C82="","",IF($AR$16=$AR$17,0,IF($C82="TOTAL",SUM($S$8:S81),IF($AR$19=$AR$20,$AR$25,0)))),"")</f>
        <v/>
      </c>
      <c r="T82" s="67" t="str">
        <f>IFERROR(IF(C82="","",IF($AR$16=$AR$17,0,IF($C82="TOTAL",SUM($T$8:T81),IF($AR$19=$AR$20,$AR$24,0)))),"")</f>
        <v/>
      </c>
      <c r="U82" s="66" t="str">
        <f t="shared" si="93"/>
        <v/>
      </c>
      <c r="V82" s="66" t="str">
        <f>IF(C82="","",IF($C82="TOTAL",SUM($V$8:V81),IF(AND($AR$2=$AR$20,C82=$AR$1),ROUND(D82/31*$AS$2,0),IF(C82=$AP$6,ROUND((G82)*1/30,0),IF(C82=$AQ$6,ROUND((G82)*1/31,0),"")))))</f>
        <v/>
      </c>
      <c r="W82" s="66" t="str">
        <f>IF(C82="","",IF($C82="TOTAL",SUM($W$8:W81),IF(AND($AR$2=$AR$20,C82=$AR$1),ROUND(H82/31*$AS$2,0),IF(C82=$AP$6,ROUND((K82)*1/30,0),IF(C82=$AQ$6,ROUND((K82)*1/31,0),"")))))</f>
        <v/>
      </c>
      <c r="X82" s="66" t="str">
        <f t="shared" si="94"/>
        <v/>
      </c>
      <c r="Y82" s="66" t="str">
        <f>IFERROR(IF(C82="","",IF($AR$16=$AR$17,0,IF($AF$3=$AO$4,"",IF($C82="TOTAL",SUM($Y$8:Y81),BU82)))),"")</f>
        <v/>
      </c>
      <c r="Z82" s="66" t="str">
        <f>IFERROR(IF(C82="","",IF($AR$16=$AR$17,0,IF($AF$3=$AO$4,"",IF($C82="TOTAL",SUM($Z$8:Z81),BT82)))),"")</f>
        <v/>
      </c>
      <c r="AA82" s="66" t="str">
        <f t="shared" si="64"/>
        <v/>
      </c>
      <c r="AB82" s="66" t="str">
        <f>IFERROR(IF(C82="","",IF($C82="TOTAL",SUM($AB$8:AB81),BK83)),"")</f>
        <v/>
      </c>
      <c r="AC82" s="66" t="str">
        <f>IFERROR(IF(C82="","",IF($C82="TOTAL",SUM($AC$8:AC81),ROUND(O82*$AR$7%,0))),"")</f>
        <v/>
      </c>
      <c r="AD82" s="66" t="str">
        <f t="shared" si="65"/>
        <v/>
      </c>
      <c r="AE82" s="68" t="str">
        <f>IFERROR(IF(C82="","",IF($C82="TOTAL",SUM($AE$8:AE81),SUM(O82-AD82))),"")</f>
        <v/>
      </c>
      <c r="AN82" s="196">
        <f t="shared" si="67"/>
        <v>50</v>
      </c>
      <c r="AO82" s="196">
        <f t="shared" si="68"/>
        <v>50</v>
      </c>
      <c r="AQ82" s="198">
        <v>44958</v>
      </c>
      <c r="AR82" s="181">
        <v>44958</v>
      </c>
      <c r="AS82" s="198">
        <f t="shared" si="46"/>
        <v>47543</v>
      </c>
      <c r="AU82" s="198" t="str">
        <f t="shared" si="70"/>
        <v/>
      </c>
      <c r="AV82" s="198" t="str">
        <f t="shared" si="71"/>
        <v/>
      </c>
      <c r="AW82" s="198" t="str">
        <f t="shared" si="77"/>
        <v/>
      </c>
      <c r="AX82" s="197" t="str">
        <f t="shared" si="79"/>
        <v/>
      </c>
      <c r="AY82" s="197" t="str">
        <f t="shared" si="87"/>
        <v/>
      </c>
      <c r="AZ82" s="197" t="str">
        <f t="shared" si="80"/>
        <v/>
      </c>
      <c r="BB82" s="197" t="str">
        <f t="shared" si="81"/>
        <v/>
      </c>
      <c r="BC82" s="197" t="str">
        <f t="shared" si="72"/>
        <v/>
      </c>
      <c r="BD82" s="197" t="str">
        <f t="shared" si="82"/>
        <v/>
      </c>
      <c r="BE82" s="197" t="str">
        <f t="shared" si="73"/>
        <v/>
      </c>
      <c r="BH82" s="197" t="str">
        <f t="shared" si="83"/>
        <v/>
      </c>
      <c r="BI82" s="197" t="str">
        <f t="shared" si="84"/>
        <v/>
      </c>
      <c r="BJ82" s="197" t="str">
        <f t="shared" si="74"/>
        <v/>
      </c>
      <c r="BK82" s="197" t="str">
        <f t="shared" si="75"/>
        <v/>
      </c>
      <c r="BL82" s="197">
        <f t="shared" si="85"/>
        <v>0</v>
      </c>
      <c r="BM82" s="197">
        <f t="shared" si="86"/>
        <v>0</v>
      </c>
      <c r="BR82" s="197" t="str">
        <f t="shared" si="76"/>
        <v/>
      </c>
      <c r="BT82" s="194" t="str">
        <f t="shared" si="66"/>
        <v/>
      </c>
      <c r="BU82" s="194" t="str">
        <f>IF(AW83="","",IF(AW83="TOTAL","",IF($AR$16=$AR$17,0,IF(AND(AW83&gt;$BT$1,$AF$3=$AO$2,'Master Sheet'!$D$31&gt;0),'Master Sheet'!$D$31,IF(AND(AW83=$BT$1,$AF$3=$AO$2),IF($AR$9&lt;18001,135,IF($AR$9&lt;33501,220,IF($AR$9&lt;54001,330,440))),IF(AND(AW83&gt;$BT$1,$AF$3=$AO$2),IF($AR$9&lt;18001,265,IF($AR$9&lt;33501,440,IF($AR$9&lt;54001,658,875))),""))))))</f>
        <v/>
      </c>
    </row>
    <row r="83" spans="1:73" ht="21" customHeight="1">
      <c r="A83" s="115" t="str">
        <f t="shared" si="78"/>
        <v/>
      </c>
      <c r="B83" s="64" t="str">
        <f t="shared" si="56"/>
        <v/>
      </c>
      <c r="C83" s="65" t="str">
        <f t="shared" si="88"/>
        <v/>
      </c>
      <c r="D83" s="66" t="str">
        <f>IFERROR(IF($C82="TOTAL","अक्षरें राशि :-",IF($C83="TOTAL",SUM($D$8:D82),IF(AX84="","",AX84))),"")</f>
        <v/>
      </c>
      <c r="E83" s="66" t="str">
        <f>IFERROR(IF($C83="TOTAL",SUM($E$8:E82),IF(AY84="","",AY84)),"")</f>
        <v/>
      </c>
      <c r="F83" s="66" t="str">
        <f>IFERROR(IF($C83="TOTAL",SUM($F$8:F82),IF(AZ84="","",AZ84)),"")</f>
        <v/>
      </c>
      <c r="G83" s="66" t="str">
        <f t="shared" si="89"/>
        <v/>
      </c>
      <c r="H83" s="66" t="str">
        <f>IFERROR(IF($C83="TOTAL",SUM($H$8:H82),IF(BB84="","",BB84)),"")</f>
        <v/>
      </c>
      <c r="I83" s="66" t="str">
        <f>IFERROR(IF($C83="TOTAL",SUM($I$8:I82),IF(BC84="","",BC84)),"")</f>
        <v/>
      </c>
      <c r="J83" s="66" t="str">
        <f>IFERROR(IF($C83="TOTAL",SUM($J$8:J82),IF(BD84="","",BD84)),"")</f>
        <v/>
      </c>
      <c r="K83" s="66" t="str">
        <f t="shared" si="90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91"/>
        <v/>
      </c>
      <c r="P83" s="66" t="str">
        <f>IFERROR(IF(C83="","",IF($C83="TOTAL",SUM($P$8:P82),IF(AND(C83&gt;$AO$1,$AF$3=$AO$2),BR84,IF($AR$18=$AR$20,SUM(BE84+BM84),ROUND((D83+E83)*10%,0))))),"")</f>
        <v/>
      </c>
      <c r="Q83" s="66" t="str">
        <f>IFERROR(IF(C83="","",IF(H83="","",IF(I83="","",IF($C83="TOTAL",SUM($Q$8:Q82),IF(AND(C83&gt;$AO$1,$AF$3=$AO$2),BR84,IF($AR$18=$AR$20,$AR$21,ROUND((H83+I83)*10%,0))))))),"")</f>
        <v/>
      </c>
      <c r="R83" s="66" t="str">
        <f t="shared" si="92"/>
        <v/>
      </c>
      <c r="S83" s="67" t="str">
        <f>IFERROR(IF(C83="","",IF($AR$16=$AR$17,0,IF($C83="TOTAL",SUM($S$8:S82),IF($AR$19=$AR$20,$AR$25,0)))),"")</f>
        <v/>
      </c>
      <c r="T83" s="67" t="str">
        <f>IFERROR(IF(C83="","",IF($AR$16=$AR$17,0,IF($C83="TOTAL",SUM($T$8:T82),IF($AR$19=$AR$20,$AR$24,0)))),"")</f>
        <v/>
      </c>
      <c r="U83" s="66" t="str">
        <f t="shared" si="93"/>
        <v/>
      </c>
      <c r="V83" s="66" t="str">
        <f>IF(C83="","",IF($C83="TOTAL",SUM($V$8:V82),IF(AND($AR$2=$AR$20,C83=$AR$1),ROUND(D83/31*$AS$2,0),IF(C83=$AP$6,ROUND((G83)*1/30,0),IF(C83=$AQ$6,ROUND((G83)*1/31,0),"")))))</f>
        <v/>
      </c>
      <c r="W83" s="66" t="str">
        <f>IF(C83="","",IF($C83="TOTAL",SUM($W$8:W82),IF(AND($AR$2=$AR$20,C83=$AR$1),ROUND(H83/31*$AS$2,0),IF(C83=$AP$6,ROUND((K83)*1/30,0),IF(C83=$AQ$6,ROUND((K83)*1/31,0),"")))))</f>
        <v/>
      </c>
      <c r="X83" s="66" t="str">
        <f t="shared" si="94"/>
        <v/>
      </c>
      <c r="Y83" s="66" t="str">
        <f>IFERROR(IF(C83="","",IF($AR$16=$AR$17,0,IF($AF$3=$AO$4,"",IF($C83="TOTAL",SUM($Y$8:Y82),BU83)))),"")</f>
        <v/>
      </c>
      <c r="Z83" s="66" t="str">
        <f>IFERROR(IF(C83="","",IF($AR$16=$AR$17,0,IF($AF$3=$AO$4,"",IF($C83="TOTAL",SUM($Z$8:Z82),BT83)))),"")</f>
        <v/>
      </c>
      <c r="AA83" s="66" t="str">
        <f t="shared" si="64"/>
        <v/>
      </c>
      <c r="AB83" s="66" t="str">
        <f>IFERROR(IF(C83="","",IF($C83="TOTAL",SUM($AB$8:AB82),BK84)),"")</f>
        <v/>
      </c>
      <c r="AC83" s="66" t="str">
        <f>IFERROR(IF(C83="","",IF($C83="TOTAL",SUM($AC$8:AC82),ROUND(O83*$AR$7%,0))),"")</f>
        <v/>
      </c>
      <c r="AD83" s="66" t="str">
        <f t="shared" si="65"/>
        <v/>
      </c>
      <c r="AE83" s="68" t="str">
        <f>IFERROR(IF(C83="","",IF($C83="TOTAL",SUM($AE$8:AE82),SUM(O83-AD83))),"")</f>
        <v/>
      </c>
      <c r="AN83" s="196">
        <f t="shared" si="67"/>
        <v>50</v>
      </c>
      <c r="AO83" s="196">
        <f t="shared" si="68"/>
        <v>50</v>
      </c>
      <c r="AQ83" s="198">
        <v>44986</v>
      </c>
      <c r="AR83" s="181">
        <v>44986</v>
      </c>
      <c r="AS83" s="198">
        <f t="shared" si="46"/>
        <v>47574</v>
      </c>
      <c r="AU83" s="198" t="str">
        <f t="shared" si="70"/>
        <v/>
      </c>
      <c r="AV83" s="198" t="str">
        <f t="shared" si="71"/>
        <v/>
      </c>
      <c r="AW83" s="198" t="str">
        <f t="shared" si="77"/>
        <v/>
      </c>
      <c r="AX83" s="197" t="str">
        <f t="shared" si="79"/>
        <v/>
      </c>
      <c r="AY83" s="197" t="str">
        <f t="shared" si="87"/>
        <v/>
      </c>
      <c r="AZ83" s="197" t="str">
        <f t="shared" si="80"/>
        <v/>
      </c>
      <c r="BB83" s="197" t="str">
        <f t="shared" si="81"/>
        <v/>
      </c>
      <c r="BC83" s="197" t="str">
        <f t="shared" si="72"/>
        <v/>
      </c>
      <c r="BD83" s="197" t="str">
        <f t="shared" si="82"/>
        <v/>
      </c>
      <c r="BE83" s="197" t="str">
        <f t="shared" si="73"/>
        <v/>
      </c>
      <c r="BH83" s="197" t="str">
        <f t="shared" si="83"/>
        <v/>
      </c>
      <c r="BI83" s="197" t="str">
        <f t="shared" si="84"/>
        <v/>
      </c>
      <c r="BJ83" s="197" t="str">
        <f t="shared" si="74"/>
        <v/>
      </c>
      <c r="BK83" s="197" t="str">
        <f t="shared" si="75"/>
        <v/>
      </c>
      <c r="BL83" s="197">
        <f t="shared" si="85"/>
        <v>0</v>
      </c>
      <c r="BM83" s="197">
        <f t="shared" si="86"/>
        <v>0</v>
      </c>
      <c r="BR83" s="197" t="str">
        <f t="shared" si="76"/>
        <v/>
      </c>
      <c r="BT83" s="194" t="str">
        <f t="shared" si="66"/>
        <v/>
      </c>
      <c r="BU83" s="194" t="str">
        <f>IF(AW84="","",IF(AW84="TOTAL","",IF($AR$16=$AR$17,0,IF(AND(AW84&gt;$BT$1,$AF$3=$AO$2,'Master Sheet'!$D$31&gt;0),'Master Sheet'!$D$31,IF(AND(AW84=$BT$1,$AF$3=$AO$2),IF($AR$9&lt;18001,135,IF($AR$9&lt;33501,220,IF($AR$9&lt;54001,330,440))),IF(AND(AW84&gt;$BT$1,$AF$3=$AO$2),IF($AR$9&lt;18001,265,IF($AR$9&lt;33501,440,IF($AR$9&lt;54001,658,875))),""))))))</f>
        <v/>
      </c>
    </row>
    <row r="84" spans="1:73" ht="21" customHeight="1">
      <c r="A84" s="115" t="str">
        <f t="shared" ref="A84:A100" si="95">IF(C84="TOTAL","",IF(B83="","",IF(LEN(C84)&gt;=2,B83+1,0)))</f>
        <v/>
      </c>
      <c r="B84" s="64" t="str">
        <f t="shared" si="56"/>
        <v/>
      </c>
      <c r="C84" s="65" t="str">
        <f t="shared" si="88"/>
        <v/>
      </c>
      <c r="D84" s="66" t="str">
        <f>IFERROR(IF($C83="TOTAL","अक्षरें राशि :-",IF($C84="TOTAL",SUM($D$8:D83),IF(AX85="","",AX85))),"")</f>
        <v/>
      </c>
      <c r="E84" s="66" t="str">
        <f>IFERROR(IF($C84="TOTAL",SUM($E$8:E83),IF(AY85="","",AY85)),"")</f>
        <v/>
      </c>
      <c r="F84" s="66" t="str">
        <f>IFERROR(IF($C84="TOTAL",SUM($F$8:F83),IF(AZ85="","",AZ85)),"")</f>
        <v/>
      </c>
      <c r="G84" s="66" t="str">
        <f t="shared" si="89"/>
        <v/>
      </c>
      <c r="H84" s="66" t="str">
        <f>IFERROR(IF($C84="TOTAL",SUM($H$8:H83),IF(BB85="","",BB85)),"")</f>
        <v/>
      </c>
      <c r="I84" s="66" t="str">
        <f>IFERROR(IF($C84="TOTAL",SUM($I$8:I83),IF(BC85="","",BC85)),"")</f>
        <v/>
      </c>
      <c r="J84" s="66" t="str">
        <f>IFERROR(IF($C84="TOTAL",SUM($J$8:J83),IF(BD85="","",BD85)),"")</f>
        <v/>
      </c>
      <c r="K84" s="66" t="str">
        <f t="shared" si="90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91"/>
        <v/>
      </c>
      <c r="P84" s="66" t="str">
        <f>IFERROR(IF(C84="","",IF($C84="TOTAL",SUM($P$8:P83),IF(AND(C84&gt;$AO$1,$AF$3=$AO$2),BR85,IF($AR$18=$AR$20,SUM(BE85+BM85),ROUND((D84+E84)*10%,0))))),"")</f>
        <v/>
      </c>
      <c r="Q84" s="66" t="str">
        <f>IFERROR(IF(C84="","",IF(H84="","",IF(I84="","",IF($C84="TOTAL",SUM($Q$8:Q83),IF(AND(C84&gt;$AO$1,$AF$3=$AO$2),BR85,IF($AR$18=$AR$20,$AR$21,ROUND((H84+I84)*10%,0))))))),"")</f>
        <v/>
      </c>
      <c r="R84" s="66" t="str">
        <f t="shared" si="92"/>
        <v/>
      </c>
      <c r="S84" s="67" t="str">
        <f>IFERROR(IF(C84="","",IF($AR$16=$AR$17,0,IF($C84="TOTAL",SUM($S$8:S83),IF($AR$19=$AR$20,$AR$25,0)))),"")</f>
        <v/>
      </c>
      <c r="T84" s="67" t="str">
        <f>IFERROR(IF(C84="","",IF($AR$16=$AR$17,0,IF($C84="TOTAL",SUM($T$8:T83),IF($AR$19=$AR$20,$AR$24,0)))),"")</f>
        <v/>
      </c>
      <c r="U84" s="66" t="str">
        <f t="shared" si="93"/>
        <v/>
      </c>
      <c r="V84" s="66" t="str">
        <f>IF(C84="","",IF($C84="TOTAL",SUM($V$8:V83),IF(AND($AR$2=$AR$20,C84=$AR$1),ROUND(D84/31*$AS$2,0),IF(C84=$AP$6,ROUND((G84)*1/30,0),IF(C84=$AQ$6,ROUND((G84)*1/31,0),"")))))</f>
        <v/>
      </c>
      <c r="W84" s="66" t="str">
        <f>IF(C84="","",IF($C84="TOTAL",SUM($W$8:W83),IF(AND($AR$2=$AR$20,C84=$AR$1),ROUND(H84/31*$AS$2,0),IF(C84=$AP$6,ROUND((K84)*1/30,0),IF(C84=$AQ$6,ROUND((K84)*1/31,0),"")))))</f>
        <v/>
      </c>
      <c r="X84" s="66" t="str">
        <f t="shared" si="94"/>
        <v/>
      </c>
      <c r="Y84" s="66" t="str">
        <f>IFERROR(IF(C84="","",IF($AR$16=$AR$17,0,IF($AF$3=$AO$4,"",IF($C84="TOTAL",SUM($Y$8:Y83),BU84)))),"")</f>
        <v/>
      </c>
      <c r="Z84" s="66" t="str">
        <f>IFERROR(IF(C84="","",IF($AR$16=$AR$17,0,IF($AF$3=$AO$4,"",IF($C84="TOTAL",SUM($Z$8:Z83),BT84)))),"")</f>
        <v/>
      </c>
      <c r="AA84" s="66" t="str">
        <f t="shared" si="64"/>
        <v/>
      </c>
      <c r="AB84" s="66" t="str">
        <f>IFERROR(IF(C84="","",IF($C84="TOTAL",SUM($AB$8:AB83),BK85)),"")</f>
        <v/>
      </c>
      <c r="AC84" s="66" t="str">
        <f>IFERROR(IF(C84="","",IF($C84="TOTAL",SUM($AC$8:AC83),ROUND(O84*$AR$7%,0))),"")</f>
        <v/>
      </c>
      <c r="AD84" s="66" t="str">
        <f t="shared" si="65"/>
        <v/>
      </c>
      <c r="AE84" s="68" t="str">
        <f>IFERROR(IF(C84="","",IF($C84="TOTAL",SUM($AE$8:AE83),SUM(O84-AD84))),"")</f>
        <v/>
      </c>
      <c r="AN84" s="196">
        <f t="shared" si="67"/>
        <v>50</v>
      </c>
      <c r="AO84" s="196">
        <f t="shared" si="68"/>
        <v>50</v>
      </c>
      <c r="AQ84" s="198">
        <v>45017</v>
      </c>
      <c r="AR84" s="181">
        <v>45017</v>
      </c>
      <c r="AS84" s="198">
        <f t="shared" ref="AS84:AS91" si="96">IF(AND($AR$6&gt;$AS$6),"",DATE(YEAR(AS83),MONTH(AS83)+1,DAY(AS83)))</f>
        <v>47604</v>
      </c>
      <c r="AU84" s="198" t="str">
        <f t="shared" si="70"/>
        <v/>
      </c>
      <c r="AV84" s="198" t="str">
        <f t="shared" si="71"/>
        <v/>
      </c>
      <c r="AW84" s="198" t="str">
        <f>IFERROR(IF(AV84="","",IF(DATE(YEAR(AV84),MONTH(AV84),DAY(AV84))=DATE(YEAR($AS$6),MONTH($AS$6)+1,DAY($AS$6)),"TOTAL",IF(AV84&gt;$AS$6,"",AV84))),"")</f>
        <v/>
      </c>
      <c r="AX84" s="197" t="str">
        <f t="shared" si="79"/>
        <v/>
      </c>
      <c r="AY84" s="197" t="str">
        <f t="shared" si="87"/>
        <v/>
      </c>
      <c r="AZ84" s="197" t="str">
        <f t="shared" si="80"/>
        <v/>
      </c>
      <c r="BB84" s="197" t="str">
        <f t="shared" si="81"/>
        <v/>
      </c>
      <c r="BC84" s="197" t="str">
        <f t="shared" si="72"/>
        <v/>
      </c>
      <c r="BD84" s="197" t="str">
        <f t="shared" si="82"/>
        <v/>
      </c>
      <c r="BE84" s="197" t="str">
        <f t="shared" si="73"/>
        <v/>
      </c>
      <c r="BH84" s="197" t="str">
        <f t="shared" si="83"/>
        <v/>
      </c>
      <c r="BI84" s="197" t="str">
        <f t="shared" si="84"/>
        <v/>
      </c>
      <c r="BJ84" s="197" t="str">
        <f t="shared" si="74"/>
        <v/>
      </c>
      <c r="BK84" s="197" t="str">
        <f t="shared" si="75"/>
        <v/>
      </c>
      <c r="BL84" s="197">
        <f t="shared" si="85"/>
        <v>0</v>
      </c>
      <c r="BM84" s="197">
        <f t="shared" si="86"/>
        <v>0</v>
      </c>
      <c r="BR84" s="197" t="str">
        <f t="shared" si="76"/>
        <v/>
      </c>
      <c r="BT84" s="194" t="str">
        <f t="shared" si="66"/>
        <v/>
      </c>
      <c r="BU84" s="194" t="str">
        <f>IF(AW85="","",IF(AW85="TOTAL","",IF($AR$16=$AR$17,0,IF(AND(AW85&gt;$BT$1,$AF$3=$AO$2,'Master Sheet'!$D$31&gt;0),'Master Sheet'!$D$31,IF(AND(AW85=$BT$1,$AF$3=$AO$2),IF($AR$9&lt;18001,135,IF($AR$9&lt;33501,220,IF($AR$9&lt;54001,330,440))),IF(AND(AW85&gt;$BT$1,$AF$3=$AO$2),IF($AR$9&lt;18001,265,IF($AR$9&lt;33501,440,IF($AR$9&lt;54001,658,875))),""))))))</f>
        <v/>
      </c>
    </row>
    <row r="85" spans="1:73" ht="21" customHeight="1">
      <c r="A85" s="115" t="str">
        <f t="shared" si="95"/>
        <v/>
      </c>
      <c r="B85" s="64" t="str">
        <f t="shared" si="56"/>
        <v/>
      </c>
      <c r="C85" s="65" t="str">
        <f t="shared" si="88"/>
        <v/>
      </c>
      <c r="D85" s="66" t="str">
        <f>IFERROR(IF($C84="TOTAL","अक्षरें राशि :-",IF($C85="TOTAL",SUM($D$8:D84),IF(AX86="","",AX86))),"")</f>
        <v/>
      </c>
      <c r="E85" s="66" t="str">
        <f>IFERROR(IF($C85="TOTAL",SUM($E$8:E84),IF(AY86="","",AY86)),"")</f>
        <v/>
      </c>
      <c r="F85" s="66" t="str">
        <f>IFERROR(IF($C85="TOTAL",SUM($F$8:F84),IF(AZ86="","",AZ86)),"")</f>
        <v/>
      </c>
      <c r="G85" s="66" t="str">
        <f t="shared" si="89"/>
        <v/>
      </c>
      <c r="H85" s="66" t="str">
        <f>IFERROR(IF($C85="TOTAL",SUM($H$8:H84),IF(BB86="","",BB86)),"")</f>
        <v/>
      </c>
      <c r="I85" s="66" t="str">
        <f>IFERROR(IF($C85="TOTAL",SUM($I$8:I84),IF(BC86="","",BC86)),"")</f>
        <v/>
      </c>
      <c r="J85" s="66" t="str">
        <f>IFERROR(IF($C85="TOTAL",SUM($J$8:J84),IF(BD86="","",BD86)),"")</f>
        <v/>
      </c>
      <c r="K85" s="66" t="str">
        <f t="shared" si="90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91"/>
        <v/>
      </c>
      <c r="P85" s="66" t="str">
        <f>IFERROR(IF(C85="","",IF($C85="TOTAL",SUM($P$8:P84),IF(AND(C85&gt;$AO$1,$AF$3=$AO$2),BR86,IF($AR$18=$AR$20,SUM(BE86+BM86),ROUND((D85+E85)*10%,0))))),"")</f>
        <v/>
      </c>
      <c r="Q85" s="66" t="str">
        <f>IFERROR(IF(C85="","",IF(H85="","",IF(I85="","",IF($C85="TOTAL",SUM($Q$8:Q84),IF(AND(C85&gt;$AO$1,$AF$3=$AO$2),BR86,IF($AR$18=$AR$20,$AR$21,ROUND((H85+I85)*10%,0))))))),"")</f>
        <v/>
      </c>
      <c r="R85" s="66" t="str">
        <f t="shared" si="92"/>
        <v/>
      </c>
      <c r="S85" s="67" t="str">
        <f>IFERROR(IF(C85="","",IF($AR$16=$AR$17,0,IF($C85="TOTAL",SUM($S$8:S84),IF($AR$19=$AR$20,$AR$25,0)))),"")</f>
        <v/>
      </c>
      <c r="T85" s="67" t="str">
        <f>IFERROR(IF(C85="","",IF($AR$16=$AR$17,0,IF($C85="TOTAL",SUM($T$8:T84),IF($AR$19=$AR$20,$AR$24,0)))),"")</f>
        <v/>
      </c>
      <c r="U85" s="66" t="str">
        <f t="shared" si="93"/>
        <v/>
      </c>
      <c r="V85" s="66" t="str">
        <f>IF(C85="","",IF($C85="TOTAL",SUM($V$8:V84),IF(AND($AR$2=$AR$20,C85=$AR$1),ROUND(D85/31*$AS$2,0),IF(C85=$AP$6,ROUND((G85)*1/30,0),IF(C85=$AQ$6,ROUND((G85)*1/31,0),"")))))</f>
        <v/>
      </c>
      <c r="W85" s="66" t="str">
        <f>IF(C85="","",IF($C85="TOTAL",SUM($W$8:W84),IF(AND($AR$2=$AR$20,C85=$AR$1),ROUND(H85/31*$AS$2,0),IF(C85=$AP$6,ROUND((K85)*1/30,0),IF(C85=$AQ$6,ROUND((K85)*1/31,0),"")))))</f>
        <v/>
      </c>
      <c r="X85" s="66" t="str">
        <f t="shared" si="94"/>
        <v/>
      </c>
      <c r="Y85" s="66" t="str">
        <f>IFERROR(IF(C85="","",IF($AR$16=$AR$17,0,IF($AF$3=$AO$4,"",IF($C85="TOTAL",SUM($Y$8:Y84),BU85)))),"")</f>
        <v/>
      </c>
      <c r="Z85" s="66" t="str">
        <f>IFERROR(IF(C85="","",IF($AR$16=$AR$17,0,IF($AF$3=$AO$4,"",IF($C85="TOTAL",SUM($Z$8:Z84),BT85)))),"")</f>
        <v/>
      </c>
      <c r="AA85" s="66" t="str">
        <f t="shared" si="64"/>
        <v/>
      </c>
      <c r="AB85" s="66" t="str">
        <f>IFERROR(IF(C85="","",IF($C85="TOTAL",SUM($AB$8:AB84),BK86)),"")</f>
        <v/>
      </c>
      <c r="AC85" s="66" t="str">
        <f>IFERROR(IF(C85="","",IF($C85="TOTAL",SUM($AC$8:AC84),ROUND(O85*$AR$7%,0))),"")</f>
        <v/>
      </c>
      <c r="AD85" s="66" t="str">
        <f t="shared" si="65"/>
        <v/>
      </c>
      <c r="AE85" s="68" t="str">
        <f>IFERROR(IF(C85="","",IF($C85="TOTAL",SUM($AE$8:AE84),SUM(O85-AD85))),"")</f>
        <v/>
      </c>
      <c r="AN85" s="196">
        <f t="shared" si="67"/>
        <v>50</v>
      </c>
      <c r="AO85" s="196">
        <f t="shared" si="68"/>
        <v>50</v>
      </c>
      <c r="AQ85" s="198">
        <v>45047</v>
      </c>
      <c r="AR85" s="181">
        <v>45047</v>
      </c>
      <c r="AS85" s="198">
        <f t="shared" si="96"/>
        <v>47635</v>
      </c>
      <c r="AU85" s="198" t="str">
        <f t="shared" si="70"/>
        <v/>
      </c>
      <c r="AV85" s="198" t="str">
        <f t="shared" si="71"/>
        <v/>
      </c>
      <c r="AW85" s="198" t="str">
        <f t="shared" ref="AW85:AW100" si="97">IFERROR(IF(AV85="","",IF(DATE(YEAR(AV85),MONTH(AV85),DAY(AV85))=DATE(YEAR($AS$6),MONTH($AS$6)+1,DAY($AS$6)),"TOTAL",IF(AV85&gt;$AS$6,"",AV85))),"")</f>
        <v/>
      </c>
      <c r="AX85" s="197" t="str">
        <f t="shared" si="79"/>
        <v/>
      </c>
      <c r="AY85" s="197" t="str">
        <f t="shared" si="87"/>
        <v/>
      </c>
      <c r="AZ85" s="197" t="str">
        <f t="shared" si="80"/>
        <v/>
      </c>
      <c r="BB85" s="197" t="str">
        <f t="shared" si="81"/>
        <v/>
      </c>
      <c r="BC85" s="197" t="str">
        <f t="shared" si="72"/>
        <v/>
      </c>
      <c r="BD85" s="197" t="str">
        <f t="shared" si="82"/>
        <v/>
      </c>
      <c r="BE85" s="197" t="str">
        <f t="shared" si="73"/>
        <v/>
      </c>
      <c r="BH85" s="197" t="str">
        <f t="shared" si="83"/>
        <v/>
      </c>
      <c r="BI85" s="197" t="str">
        <f t="shared" si="84"/>
        <v/>
      </c>
      <c r="BJ85" s="197" t="str">
        <f t="shared" si="74"/>
        <v/>
      </c>
      <c r="BK85" s="197" t="str">
        <f t="shared" si="75"/>
        <v/>
      </c>
      <c r="BL85" s="197">
        <f t="shared" si="85"/>
        <v>0</v>
      </c>
      <c r="BM85" s="197">
        <f t="shared" si="86"/>
        <v>0</v>
      </c>
      <c r="BR85" s="197" t="str">
        <f t="shared" si="76"/>
        <v/>
      </c>
      <c r="BT85" s="194" t="str">
        <f t="shared" si="66"/>
        <v/>
      </c>
      <c r="BU85" s="194" t="str">
        <f>IF(AW86="","",IF(AW86="TOTAL","",IF($AR$16=$AR$17,0,IF(AND(AW86&gt;$BT$1,$AF$3=$AO$2,'Master Sheet'!$D$31&gt;0),'Master Sheet'!$D$31,IF(AND(AW86=$BT$1,$AF$3=$AO$2),IF($AR$9&lt;18001,135,IF($AR$9&lt;33501,220,IF($AR$9&lt;54001,330,440))),IF(AND(AW86&gt;$BT$1,$AF$3=$AO$2),IF($AR$9&lt;18001,265,IF($AR$9&lt;33501,440,IF($AR$9&lt;54001,658,875))),""))))))</f>
        <v/>
      </c>
    </row>
    <row r="86" spans="1:73" ht="21" customHeight="1">
      <c r="A86" s="115" t="str">
        <f t="shared" si="95"/>
        <v/>
      </c>
      <c r="B86" s="64" t="str">
        <f t="shared" si="56"/>
        <v/>
      </c>
      <c r="C86" s="65" t="str">
        <f t="shared" si="88"/>
        <v/>
      </c>
      <c r="D86" s="66" t="str">
        <f>IFERROR(IF($C85="TOTAL","अक्षरें राशि :-",IF($C86="TOTAL",SUM($D$8:D85),IF(AX87="","",AX87))),"")</f>
        <v/>
      </c>
      <c r="E86" s="66" t="str">
        <f>IFERROR(IF($C86="TOTAL",SUM($E$8:E85),IF(AY87="","",AY87)),"")</f>
        <v/>
      </c>
      <c r="F86" s="66" t="str">
        <f>IFERROR(IF($C86="TOTAL",SUM($F$8:F85),IF(AZ87="","",AZ87)),"")</f>
        <v/>
      </c>
      <c r="G86" s="66" t="str">
        <f t="shared" si="89"/>
        <v/>
      </c>
      <c r="H86" s="66" t="str">
        <f>IFERROR(IF($C86="TOTAL",SUM($H$8:H85),IF(BB87="","",BB87)),"")</f>
        <v/>
      </c>
      <c r="I86" s="66" t="str">
        <f>IFERROR(IF($C86="TOTAL",SUM($I$8:I85),IF(BC87="","",BC87)),"")</f>
        <v/>
      </c>
      <c r="J86" s="66" t="str">
        <f>IFERROR(IF($C86="TOTAL",SUM($J$8:J85),IF(BD87="","",BD87)),"")</f>
        <v/>
      </c>
      <c r="K86" s="66" t="str">
        <f t="shared" si="90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91"/>
        <v/>
      </c>
      <c r="P86" s="66" t="str">
        <f>IFERROR(IF(C86="","",IF($C86="TOTAL",SUM($P$8:P85),IF(AND(C86&gt;$AO$1,$AF$3=$AO$2),BR87,IF($AR$18=$AR$20,SUM(BE87+BM87),ROUND((D86+E86)*10%,0))))),"")</f>
        <v/>
      </c>
      <c r="Q86" s="66" t="str">
        <f>IFERROR(IF(C86="","",IF(H86="","",IF(I86="","",IF($C86="TOTAL",SUM($Q$8:Q85),IF(AND(C86&gt;$AO$1,$AF$3=$AO$2),BR87,IF($AR$18=$AR$20,$AR$21,ROUND((H86+I86)*10%,0))))))),"")</f>
        <v/>
      </c>
      <c r="R86" s="66" t="str">
        <f t="shared" si="92"/>
        <v/>
      </c>
      <c r="S86" s="67" t="str">
        <f>IFERROR(IF(C86="","",IF($AR$16=$AR$17,0,IF($C86="TOTAL",SUM($S$8:S85),IF($AR$19=$AR$20,$AR$25,0)))),"")</f>
        <v/>
      </c>
      <c r="T86" s="67" t="str">
        <f>IFERROR(IF(C86="","",IF($AR$16=$AR$17,0,IF($C86="TOTAL",SUM($T$8:T85),IF($AR$19=$AR$20,$AR$24,0)))),"")</f>
        <v/>
      </c>
      <c r="U86" s="66" t="str">
        <f t="shared" si="93"/>
        <v/>
      </c>
      <c r="V86" s="66" t="str">
        <f>IF(C86="","",IF($C86="TOTAL",SUM($V$8:V85),IF(AND($AR$2=$AR$20,C86=$AR$1),ROUND(D86/31*$AS$2,0),IF(C86=$AP$6,ROUND((G86)*1/30,0),IF(C86=$AQ$6,ROUND((G86)*1/31,0),"")))))</f>
        <v/>
      </c>
      <c r="W86" s="66" t="str">
        <f>IF(C86="","",IF($C86="TOTAL",SUM($W$8:W85),IF(AND($AR$2=$AR$20,C86=$AR$1),ROUND(H86/31*$AS$2,0),IF(C86=$AP$6,ROUND((K86)*1/30,0),IF(C86=$AQ$6,ROUND((K86)*1/31,0),"")))))</f>
        <v/>
      </c>
      <c r="X86" s="66" t="str">
        <f t="shared" si="94"/>
        <v/>
      </c>
      <c r="Y86" s="66" t="str">
        <f>IFERROR(IF(C86="","",IF($AR$16=$AR$17,0,IF($AF$3=$AO$4,"",IF($C86="TOTAL",SUM($Y$8:Y85),BU86)))),"")</f>
        <v/>
      </c>
      <c r="Z86" s="66" t="str">
        <f>IFERROR(IF(C86="","",IF($AR$16=$AR$17,0,IF($AF$3=$AO$4,"",IF($C86="TOTAL",SUM($Z$8:Z85),BT86)))),"")</f>
        <v/>
      </c>
      <c r="AA86" s="66" t="str">
        <f t="shared" si="64"/>
        <v/>
      </c>
      <c r="AB86" s="66" t="str">
        <f>IFERROR(IF(C86="","",IF($C86="TOTAL",SUM($AB$8:AB85),BK87)),"")</f>
        <v/>
      </c>
      <c r="AC86" s="66" t="str">
        <f>IFERROR(IF(C86="","",IF($C86="TOTAL",SUM($AC$8:AC85),ROUND(O86*$AR$7%,0))),"")</f>
        <v/>
      </c>
      <c r="AD86" s="66" t="str">
        <f t="shared" si="65"/>
        <v/>
      </c>
      <c r="AE86" s="68" t="str">
        <f>IFERROR(IF(C86="","",IF($C86="TOTAL",SUM($AE$8:AE85),SUM(O86-AD86))),"")</f>
        <v/>
      </c>
      <c r="AN86" s="196">
        <f t="shared" si="67"/>
        <v>50</v>
      </c>
      <c r="AO86" s="196">
        <f t="shared" si="68"/>
        <v>50</v>
      </c>
      <c r="AQ86" s="198">
        <v>45078</v>
      </c>
      <c r="AR86" s="181">
        <v>45078</v>
      </c>
      <c r="AS86" s="198">
        <f t="shared" si="96"/>
        <v>47665</v>
      </c>
      <c r="AU86" s="198" t="str">
        <f t="shared" si="70"/>
        <v/>
      </c>
      <c r="AV86" s="198" t="str">
        <f t="shared" si="71"/>
        <v/>
      </c>
      <c r="AW86" s="198" t="str">
        <f t="shared" si="97"/>
        <v/>
      </c>
      <c r="AX86" s="197" t="str">
        <f t="shared" si="79"/>
        <v/>
      </c>
      <c r="AY86" s="197" t="str">
        <f t="shared" si="87"/>
        <v/>
      </c>
      <c r="AZ86" s="197" t="str">
        <f t="shared" si="80"/>
        <v/>
      </c>
      <c r="BB86" s="197" t="str">
        <f t="shared" si="81"/>
        <v/>
      </c>
      <c r="BC86" s="197" t="str">
        <f>IF(AW86="","",IF(AW86="TOTAL","",IF(BB86="","",IF($AR$16=$AR$17,0,ROUND(BB86*AO86%,0)))))</f>
        <v/>
      </c>
      <c r="BD86" s="197" t="str">
        <f t="shared" si="82"/>
        <v/>
      </c>
      <c r="BE86" s="197" t="str">
        <f t="shared" si="73"/>
        <v/>
      </c>
      <c r="BH86" s="197" t="str">
        <f t="shared" si="83"/>
        <v/>
      </c>
      <c r="BI86" s="197" t="str">
        <f t="shared" si="84"/>
        <v/>
      </c>
      <c r="BJ86" s="197" t="str">
        <f t="shared" si="74"/>
        <v/>
      </c>
      <c r="BK86" s="197" t="str">
        <f t="shared" si="75"/>
        <v/>
      </c>
      <c r="BL86" s="197">
        <f t="shared" si="85"/>
        <v>0</v>
      </c>
      <c r="BM86" s="197">
        <f t="shared" si="86"/>
        <v>0</v>
      </c>
      <c r="BR86" s="197" t="str">
        <f t="shared" si="76"/>
        <v/>
      </c>
      <c r="BT86" s="194" t="str">
        <f t="shared" si="66"/>
        <v/>
      </c>
      <c r="BU86" s="194" t="str">
        <f>IF(AW87="","",IF(AW87="TOTAL","",IF($AR$16=$AR$17,0,IF(AND(AW87&gt;$BT$1,$AF$3=$AO$2,'Master Sheet'!$D$31&gt;0),'Master Sheet'!$D$31,IF(AND(AW87=$BT$1,$AF$3=$AO$2),IF($AR$9&lt;18001,135,IF($AR$9&lt;33501,220,IF($AR$9&lt;54001,330,440))),IF(AND(AW87&gt;$BT$1,$AF$3=$AO$2),IF($AR$9&lt;18001,265,IF($AR$9&lt;33501,440,IF($AR$9&lt;54001,658,875))),""))))))</f>
        <v/>
      </c>
    </row>
    <row r="87" spans="1:73" ht="21" customHeight="1">
      <c r="A87" s="115" t="str">
        <f t="shared" si="95"/>
        <v/>
      </c>
      <c r="B87" s="64" t="str">
        <f t="shared" si="56"/>
        <v/>
      </c>
      <c r="C87" s="65" t="str">
        <f t="shared" si="88"/>
        <v/>
      </c>
      <c r="D87" s="66" t="str">
        <f>IFERROR(IF($C86="TOTAL","अक्षरें राशि :-",IF($C87="TOTAL",SUM($D$8:D86),IF(AX88="","",AX88))),"")</f>
        <v/>
      </c>
      <c r="E87" s="66" t="str">
        <f>IFERROR(IF($C87="TOTAL",SUM($E$8:E86),IF(AY88="","",AY88)),"")</f>
        <v/>
      </c>
      <c r="F87" s="66" t="str">
        <f>IFERROR(IF($C87="TOTAL",SUM($F$8:F86),IF(AZ88="","",AZ88)),"")</f>
        <v/>
      </c>
      <c r="G87" s="66" t="str">
        <f t="shared" si="89"/>
        <v/>
      </c>
      <c r="H87" s="66" t="str">
        <f>IFERROR(IF($C87="TOTAL",SUM($H$8:H86),IF(BB88="","",BB88)),"")</f>
        <v/>
      </c>
      <c r="I87" s="66" t="str">
        <f>IFERROR(IF($C87="TOTAL",SUM($I$8:I86),IF(BC88="","",BC88)),"")</f>
        <v/>
      </c>
      <c r="J87" s="66" t="str">
        <f>IFERROR(IF($C87="TOTAL",SUM($J$8:J86),IF(BD88="","",BD88)),"")</f>
        <v/>
      </c>
      <c r="K87" s="66" t="str">
        <f t="shared" si="90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91"/>
        <v/>
      </c>
      <c r="P87" s="66" t="str">
        <f>IFERROR(IF(C87="","",IF($C87="TOTAL",SUM($P$8:P86),IF(AND(C87&gt;$AO$1,$AF$3=$AO$2),BR88,IF($AR$18=$AR$20,SUM(BE88+BM88),ROUND((D87+E87)*10%,0))))),"")</f>
        <v/>
      </c>
      <c r="Q87" s="66" t="str">
        <f>IFERROR(IF(C87="","",IF(H87="","",IF(I87="","",IF($C87="TOTAL",SUM($Q$8:Q86),IF(AND(C87&gt;$AO$1,$AF$3=$AO$2),BR88,IF($AR$18=$AR$20,$AR$21,ROUND((H87+I87)*10%,0))))))),"")</f>
        <v/>
      </c>
      <c r="R87" s="66" t="str">
        <f t="shared" si="92"/>
        <v/>
      </c>
      <c r="S87" s="67" t="str">
        <f>IFERROR(IF(C87="","",IF($AR$16=$AR$17,0,IF($C87="TOTAL",SUM($S$8:S86),IF($AR$19=$AR$20,$AR$25,0)))),"")</f>
        <v/>
      </c>
      <c r="T87" s="67" t="str">
        <f>IFERROR(IF(C87="","",IF($AR$16=$AR$17,0,IF($C87="TOTAL",SUM($T$8:T86),IF($AR$19=$AR$20,$AR$24,0)))),"")</f>
        <v/>
      </c>
      <c r="U87" s="66" t="str">
        <f t="shared" si="93"/>
        <v/>
      </c>
      <c r="V87" s="66" t="str">
        <f>IF(C87="","",IF($C87="TOTAL",SUM($V$8:V86),IF(AND($AR$2=$AR$20,C87=$AR$1),ROUND(D87/31*$AS$2,0),IF(C87=$AP$6,ROUND((G87)*1/30,0),IF(C87=$AQ$6,ROUND((G87)*1/31,0),"")))))</f>
        <v/>
      </c>
      <c r="W87" s="66" t="str">
        <f>IF(C87="","",IF($C87="TOTAL",SUM($W$8:W86),IF(AND($AR$2=$AR$20,C87=$AR$1),ROUND(H87/31*$AS$2,0),IF(C87=$AP$6,ROUND((K87)*1/30,0),IF(C87=$AQ$6,ROUND((K87)*1/31,0),"")))))</f>
        <v/>
      </c>
      <c r="X87" s="66" t="str">
        <f t="shared" si="94"/>
        <v/>
      </c>
      <c r="Y87" s="66" t="str">
        <f>IFERROR(IF(C87="","",IF($AR$16=$AR$17,0,IF($AF$3=$AO$4,"",IF($C87="TOTAL",SUM($Y$8:Y86),BU87)))),"")</f>
        <v/>
      </c>
      <c r="Z87" s="66" t="str">
        <f>IFERROR(IF(C87="","",IF($AR$16=$AR$17,0,IF($AF$3=$AO$4,"",IF($C87="TOTAL",SUM($Z$8:Z86),BT87)))),"")</f>
        <v/>
      </c>
      <c r="AA87" s="66" t="str">
        <f t="shared" si="64"/>
        <v/>
      </c>
      <c r="AB87" s="66" t="str">
        <f>IFERROR(IF(C87="","",IF($C87="TOTAL",SUM($AB$8:AB86),BK88)),"")</f>
        <v/>
      </c>
      <c r="AC87" s="66" t="str">
        <f>IFERROR(IF(C87="","",IF($C87="TOTAL",SUM($AC$8:AC86),ROUND(O87*$AR$7%,0))),"")</f>
        <v/>
      </c>
      <c r="AD87" s="66" t="str">
        <f t="shared" si="65"/>
        <v/>
      </c>
      <c r="AE87" s="68" t="str">
        <f>IFERROR(IF(C87="","",IF($C87="TOTAL",SUM($AE$8:AE86),SUM(O87-AD87))),"")</f>
        <v/>
      </c>
      <c r="AN87" s="196">
        <f t="shared" si="67"/>
        <v>50</v>
      </c>
      <c r="AO87" s="196">
        <f t="shared" si="68"/>
        <v>50</v>
      </c>
      <c r="AQ87" s="198">
        <v>45108</v>
      </c>
      <c r="AR87" s="181">
        <v>45108</v>
      </c>
      <c r="AS87" s="198">
        <f>IF(AND($AR$6&gt;$AS$6),"",DATE(YEAR(AS86),MONTH(AS86)+1,DAY(AS86)))</f>
        <v>47696</v>
      </c>
      <c r="AU87" s="198" t="str">
        <f t="shared" si="70"/>
        <v/>
      </c>
      <c r="AV87" s="198" t="str">
        <f t="shared" si="71"/>
        <v/>
      </c>
      <c r="AW87" s="198" t="str">
        <f t="shared" si="97"/>
        <v/>
      </c>
      <c r="AX87" s="197" t="str">
        <f t="shared" si="79"/>
        <v/>
      </c>
      <c r="AY87" s="197" t="str">
        <f t="shared" si="87"/>
        <v/>
      </c>
      <c r="AZ87" s="197" t="str">
        <f t="shared" si="80"/>
        <v/>
      </c>
      <c r="BB87" s="197" t="str">
        <f t="shared" si="81"/>
        <v/>
      </c>
      <c r="BC87" s="197" t="str">
        <f t="shared" si="72"/>
        <v/>
      </c>
      <c r="BD87" s="197" t="str">
        <f t="shared" si="82"/>
        <v/>
      </c>
      <c r="BE87" s="197" t="str">
        <f t="shared" si="73"/>
        <v/>
      </c>
      <c r="BH87" s="197" t="str">
        <f t="shared" si="83"/>
        <v/>
      </c>
      <c r="BI87" s="197" t="str">
        <f t="shared" si="84"/>
        <v/>
      </c>
      <c r="BJ87" s="197" t="str">
        <f t="shared" si="74"/>
        <v/>
      </c>
      <c r="BK87" s="197" t="str">
        <f t="shared" si="75"/>
        <v/>
      </c>
      <c r="BL87" s="197">
        <f t="shared" si="85"/>
        <v>0</v>
      </c>
      <c r="BM87" s="197">
        <f t="shared" si="86"/>
        <v>0</v>
      </c>
      <c r="BR87" s="197" t="str">
        <f t="shared" si="76"/>
        <v/>
      </c>
      <c r="BT87" s="194" t="str">
        <f t="shared" si="66"/>
        <v/>
      </c>
      <c r="BU87" s="194" t="str">
        <f>IF(AW88="","",IF(AW88="TOTAL","",IF($AR$16=$AR$17,0,IF(AND(AW88&gt;$BT$1,$AF$3=$AO$2,'Master Sheet'!$D$31&gt;0),'Master Sheet'!$D$31,IF(AND(AW88=$BT$1,$AF$3=$AO$2),IF($AR$9&lt;18001,135,IF($AR$9&lt;33501,220,IF($AR$9&lt;54001,330,440))),IF(AND(AW88&gt;$BT$1,$AF$3=$AO$2),IF($AR$9&lt;18001,265,IF($AR$9&lt;33501,440,IF($AR$9&lt;54001,658,875))),""))))))</f>
        <v/>
      </c>
    </row>
    <row r="88" spans="1:73" ht="21" customHeight="1">
      <c r="A88" s="115" t="str">
        <f t="shared" si="95"/>
        <v/>
      </c>
      <c r="B88" s="64" t="str">
        <f>IFERROR(IF(A88="","",IF(A88=0,"",A88)),"")</f>
        <v/>
      </c>
      <c r="C88" s="65" t="str">
        <f>IFERROR(IF(AW89="","",AW89),"")</f>
        <v/>
      </c>
      <c r="D88" s="66" t="str">
        <f>IFERROR(IF($C87="TOTAL","अक्षरें राशि :-",IF($C88="TOTAL",SUM($D$8:D87),IF(AX89="","",AX89))),"")</f>
        <v/>
      </c>
      <c r="E88" s="66" t="str">
        <f>IFERROR(IF($C88="TOTAL",SUM($E$8:E87),IF(AY89="","",AY89)),"")</f>
        <v/>
      </c>
      <c r="F88" s="66" t="str">
        <f>IFERROR(IF($C88="TOTAL",SUM($F$8:F87),IF(AZ89="","",AZ89)),"")</f>
        <v/>
      </c>
      <c r="G88" s="66" t="str">
        <f t="shared" si="89"/>
        <v/>
      </c>
      <c r="H88" s="66" t="str">
        <f>IFERROR(IF($C88="TOTAL",SUM($H$8:H87),IF(BB89="","",BB89)),"")</f>
        <v/>
      </c>
      <c r="I88" s="66" t="str">
        <f>IFERROR(IF($C88="TOTAL",SUM($I$8:I87),IF(BC89="","",BC89)),"")</f>
        <v/>
      </c>
      <c r="J88" s="66" t="str">
        <f>IFERROR(IF($C88="TOTAL",SUM($J$8:J87),IF(BD89="","",BD89)),"")</f>
        <v/>
      </c>
      <c r="K88" s="66" t="str">
        <f t="shared" si="90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91"/>
        <v/>
      </c>
      <c r="P88" s="66" t="str">
        <f>IFERROR(IF(C88="","",IF($C88="TOTAL",SUM($P$8:P87),IF(AND(C88&gt;$AO$1,$AF$3=$AO$2),BR89,IF($AR$18=$AR$20,SUM(BE89+BM89),ROUND((D88+E88)*10%,0))))),"")</f>
        <v/>
      </c>
      <c r="Q88" s="66" t="str">
        <f>IFERROR(IF(C88="","",IF(H88="","",IF(I88="","",IF($C88="TOTAL",SUM($Q$8:Q87),IF(AND(C88&gt;$AO$1,$AF$3=$AO$2),BR89,IF($AR$18=$AR$20,$AR$21,ROUND((H88+I88)*10%,0))))))),"")</f>
        <v/>
      </c>
      <c r="R88" s="66" t="str">
        <f t="shared" si="92"/>
        <v/>
      </c>
      <c r="S88" s="67" t="str">
        <f>IFERROR(IF(C88="","",IF($AR$16=$AR$17,0,IF($C88="TOTAL",SUM($S$8:S87),IF($AR$19=$AR$20,$AR$25,0)))),"")</f>
        <v/>
      </c>
      <c r="T88" s="67" t="str">
        <f>IFERROR(IF(C88="","",IF($AR$16=$AR$17,0,IF($C88="TOTAL",SUM($T$8:T87),IF($AR$19=$AR$20,$AR$24,0)))),"")</f>
        <v/>
      </c>
      <c r="U88" s="66" t="str">
        <f t="shared" si="93"/>
        <v/>
      </c>
      <c r="V88" s="66" t="str">
        <f>IF(C88="","",IF($C88="TOTAL",SUM($V$8:V87),IF(AND($AR$2=$AR$20,C88=$AR$1),ROUND(D88/31*$AS$2,0),IF(C88=$AP$6,ROUND((G88)*1/30,0),IF(C88=$AQ$6,ROUND((G88)*1/31,0),"")))))</f>
        <v/>
      </c>
      <c r="W88" s="66" t="str">
        <f>IF(C88="","",IF($C88="TOTAL",SUM($W$8:W87),IF(AND($AR$2=$AR$20,C88=$AR$1),ROUND(H88/31*$AS$2,0),IF(C88=$AP$6,ROUND((K88)*1/30,0),IF(C88=$AQ$6,ROUND((K88)*1/31,0),"")))))</f>
        <v/>
      </c>
      <c r="X88" s="66" t="str">
        <f t="shared" si="94"/>
        <v/>
      </c>
      <c r="Y88" s="66" t="str">
        <f>IFERROR(IF(C88="","",IF($AR$16=$AR$17,0,IF($AF$3=$AO$4,"",IF($C88="TOTAL",SUM($Y$8:Y87),BU88)))),"")</f>
        <v/>
      </c>
      <c r="Z88" s="66" t="str">
        <f>IFERROR(IF(C88="","",IF($AR$16=$AR$17,0,IF($AF$3=$AO$4,"",IF($C88="TOTAL",SUM($Z$8:Z87),BT88)))),"")</f>
        <v/>
      </c>
      <c r="AA88" s="66" t="str">
        <f t="shared" si="64"/>
        <v/>
      </c>
      <c r="AB88" s="66" t="str">
        <f>IFERROR(IF(C88="","",IF($C88="TOTAL",SUM($AB$8:AB87),BK89)),"")</f>
        <v/>
      </c>
      <c r="AC88" s="66" t="str">
        <f>IFERROR(IF(C88="","",IF($C88="TOTAL",SUM($AC$8:AC87),ROUND(O88*$AR$7%,0))),"")</f>
        <v/>
      </c>
      <c r="AD88" s="66" t="str">
        <f t="shared" si="65"/>
        <v/>
      </c>
      <c r="AE88" s="68" t="str">
        <f>IFERROR(IF(C88="","",IF($C88="TOTAL",SUM($AE$8:AE87),SUM(O88-AD88))),"")</f>
        <v/>
      </c>
      <c r="AN88" s="196">
        <f t="shared" si="67"/>
        <v>50</v>
      </c>
      <c r="AO88" s="196">
        <f t="shared" si="68"/>
        <v>50</v>
      </c>
      <c r="AQ88" s="198">
        <v>45139</v>
      </c>
      <c r="AR88" s="181">
        <v>45139</v>
      </c>
      <c r="AS88" s="198">
        <f>IF(AND($AR$6&gt;$AS$6),"",DATE(YEAR(AS87),MONTH(AS87)+1,DAY(AS87)))</f>
        <v>47727</v>
      </c>
      <c r="AU88" s="198" t="str">
        <f t="shared" si="70"/>
        <v/>
      </c>
      <c r="AV88" s="198" t="str">
        <f t="shared" si="71"/>
        <v/>
      </c>
      <c r="AW88" s="198" t="str">
        <f t="shared" si="97"/>
        <v/>
      </c>
      <c r="AX88" s="197" t="str">
        <f t="shared" si="79"/>
        <v/>
      </c>
      <c r="AY88" s="197" t="str">
        <f t="shared" si="87"/>
        <v/>
      </c>
      <c r="AZ88" s="197" t="str">
        <f t="shared" si="80"/>
        <v/>
      </c>
      <c r="BB88" s="197" t="str">
        <f t="shared" si="81"/>
        <v/>
      </c>
      <c r="BC88" s="197" t="str">
        <f t="shared" si="72"/>
        <v/>
      </c>
      <c r="BD88" s="197" t="str">
        <f t="shared" si="82"/>
        <v/>
      </c>
      <c r="BE88" s="197" t="str">
        <f t="shared" si="73"/>
        <v/>
      </c>
      <c r="BH88" s="197" t="str">
        <f t="shared" si="83"/>
        <v/>
      </c>
      <c r="BI88" s="197" t="str">
        <f t="shared" si="84"/>
        <v/>
      </c>
      <c r="BJ88" s="197" t="str">
        <f t="shared" si="74"/>
        <v/>
      </c>
      <c r="BK88" s="197" t="str">
        <f t="shared" si="75"/>
        <v/>
      </c>
      <c r="BL88" s="197">
        <f t="shared" si="85"/>
        <v>0</v>
      </c>
      <c r="BM88" s="197">
        <f t="shared" si="86"/>
        <v>0</v>
      </c>
      <c r="BR88" s="197" t="str">
        <f t="shared" si="76"/>
        <v/>
      </c>
      <c r="BT88" s="194" t="str">
        <f t="shared" si="66"/>
        <v/>
      </c>
      <c r="BU88" s="194" t="str">
        <f>IF(AW89="","",IF(AW89="TOTAL","",IF($AR$16=$AR$17,0,IF(AND(AW89&gt;$BT$1,$AF$3=$AO$2,'Master Sheet'!$D$31&gt;0),'Master Sheet'!$D$31,IF(AND(AW89=$BT$1,$AF$3=$AO$2),IF($AR$9&lt;18001,135,IF($AR$9&lt;33501,220,IF($AR$9&lt;54001,330,440))),IF(AND(AW89&gt;$BT$1,$AF$3=$AO$2),IF($AR$9&lt;18001,265,IF($AR$9&lt;33501,440,IF($AR$9&lt;54001,658,875))),""))))))</f>
        <v/>
      </c>
    </row>
    <row r="89" spans="1:73" ht="21" customHeight="1">
      <c r="A89" s="115" t="str">
        <f t="shared" si="95"/>
        <v/>
      </c>
      <c r="B89" s="64" t="str">
        <f t="shared" si="56"/>
        <v/>
      </c>
      <c r="C89" s="65" t="str">
        <f t="shared" si="88"/>
        <v/>
      </c>
      <c r="D89" s="66" t="str">
        <f>IFERROR(IF($C88="TOTAL","अक्षरें राशि :-",IF($C89="TOTAL",SUM($D$8:D88),IF(AX90="","",AX90))),"")</f>
        <v/>
      </c>
      <c r="E89" s="66" t="str">
        <f>IFERROR(IF($C89="TOTAL",SUM($E$8:E88),IF(AY90="","",AY90)),"")</f>
        <v/>
      </c>
      <c r="F89" s="66" t="str">
        <f>IFERROR(IF($C89="TOTAL",SUM($F$8:F88),IF(AZ90="","",AZ90)),"")</f>
        <v/>
      </c>
      <c r="G89" s="66" t="str">
        <f t="shared" si="89"/>
        <v/>
      </c>
      <c r="H89" s="66" t="str">
        <f>IFERROR(IF($C89="TOTAL",SUM($H$8:H88),IF(BB90="","",BB90)),"")</f>
        <v/>
      </c>
      <c r="I89" s="66" t="str">
        <f>IFERROR(IF($C89="TOTAL",SUM($I$8:I88),IF(BC90="","",BC90)),"")</f>
        <v/>
      </c>
      <c r="J89" s="66" t="str">
        <f>IFERROR(IF($C89="TOTAL",SUM($J$8:J88),IF(BD90="","",BD90)),"")</f>
        <v/>
      </c>
      <c r="K89" s="66" t="str">
        <f t="shared" si="90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91"/>
        <v/>
      </c>
      <c r="P89" s="66" t="str">
        <f>IFERROR(IF(C89="","",IF($C89="TOTAL",SUM($P$8:P88),IF(AND(C89&gt;$AO$1,$AF$3=$AO$2),BR90,IF($AR$18=$AR$20,SUM(BE90+BM90),ROUND((D89+E89)*10%,0))))),"")</f>
        <v/>
      </c>
      <c r="Q89" s="66" t="str">
        <f>IFERROR(IF(C89="","",IF(H89="","",IF(I89="","",IF($C89="TOTAL",SUM($Q$8:Q88),IF(AND(C89&gt;$AO$1,$AF$3=$AO$2),BR90,IF($AR$18=$AR$20,$AR$21,ROUND((H89+I89)*10%,0))))))),"")</f>
        <v/>
      </c>
      <c r="R89" s="66" t="str">
        <f t="shared" si="92"/>
        <v/>
      </c>
      <c r="S89" s="67" t="str">
        <f>IFERROR(IF(C89="","",IF($AR$16=$AR$17,0,IF($C89="TOTAL",SUM($S$8:S88),IF($AR$19=$AR$20,$AR$25,0)))),"")</f>
        <v/>
      </c>
      <c r="T89" s="67" t="str">
        <f>IFERROR(IF(C89="","",IF($AR$16=$AR$17,0,IF($C89="TOTAL",SUM($T$8:T88),IF($AR$19=$AR$20,$AR$24,0)))),"")</f>
        <v/>
      </c>
      <c r="U89" s="66" t="str">
        <f t="shared" si="93"/>
        <v/>
      </c>
      <c r="V89" s="66" t="str">
        <f>IF(C89="","",IF($C89="TOTAL",SUM($V$8:V88),IF(AND($AR$2=$AR$20,C89=$AR$1),ROUND(D89/31*$AS$2,0),IF(C89=$AP$6,ROUND((G89)*1/30,0),IF(C89=$AQ$6,ROUND((G89)*1/31,0),"")))))</f>
        <v/>
      </c>
      <c r="W89" s="66" t="str">
        <f>IF(C89="","",IF($C89="TOTAL",SUM($W$8:W88),IF(AND($AR$2=$AR$20,C89=$AR$1),ROUND(H89/31*$AS$2,0),IF(C89=$AP$6,ROUND((K89)*1/30,0),IF(C89=$AQ$6,ROUND((K89)*1/31,0),"")))))</f>
        <v/>
      </c>
      <c r="X89" s="66" t="str">
        <f t="shared" si="94"/>
        <v/>
      </c>
      <c r="Y89" s="66" t="str">
        <f>IFERROR(IF(C89="","",IF($AR$16=$AR$17,0,IF($AF$3=$AO$4,"",IF($C89="TOTAL",SUM($Y$8:Y88),BU89)))),"")</f>
        <v/>
      </c>
      <c r="Z89" s="66" t="str">
        <f>IFERROR(IF(C89="","",IF($AR$16=$AR$17,0,IF($AF$3=$AO$4,"",IF($C89="TOTAL",SUM($Z$8:Z88),BT89)))),"")</f>
        <v/>
      </c>
      <c r="AA89" s="66" t="str">
        <f t="shared" si="64"/>
        <v/>
      </c>
      <c r="AB89" s="66" t="str">
        <f>IFERROR(IF(C89="","",IF($C89="TOTAL",SUM($AB$8:AB88),BK90)),"")</f>
        <v/>
      </c>
      <c r="AC89" s="66" t="str">
        <f>IFERROR(IF(C89="","",IF($C89="TOTAL",SUM($AC$8:AC88),ROUND(O89*$AR$7%,0))),"")</f>
        <v/>
      </c>
      <c r="AD89" s="66" t="str">
        <f t="shared" si="65"/>
        <v/>
      </c>
      <c r="AE89" s="68" t="str">
        <f>IFERROR(IF(C89="","",IF($C89="TOTAL",SUM($AE$8:AE88),SUM(O89-AD89))),"")</f>
        <v/>
      </c>
      <c r="AN89" s="196">
        <f t="shared" si="67"/>
        <v>50</v>
      </c>
      <c r="AO89" s="196">
        <f t="shared" si="68"/>
        <v>50</v>
      </c>
      <c r="AQ89" s="198">
        <v>45170</v>
      </c>
      <c r="AR89" s="181">
        <v>45170</v>
      </c>
      <c r="AS89" s="198">
        <f t="shared" si="96"/>
        <v>47757</v>
      </c>
      <c r="AU89" s="198" t="str">
        <f t="shared" si="70"/>
        <v/>
      </c>
      <c r="AV89" s="198" t="str">
        <f t="shared" si="71"/>
        <v/>
      </c>
      <c r="AW89" s="198" t="str">
        <f t="shared" si="97"/>
        <v/>
      </c>
      <c r="AX89" s="197" t="str">
        <f t="shared" si="79"/>
        <v/>
      </c>
      <c r="AY89" s="197" t="str">
        <f t="shared" si="87"/>
        <v/>
      </c>
      <c r="AZ89" s="197" t="str">
        <f t="shared" si="80"/>
        <v/>
      </c>
      <c r="BB89" s="197" t="str">
        <f t="shared" si="81"/>
        <v/>
      </c>
      <c r="BC89" s="197" t="str">
        <f t="shared" si="72"/>
        <v/>
      </c>
      <c r="BD89" s="197" t="str">
        <f t="shared" si="82"/>
        <v/>
      </c>
      <c r="BE89" s="197" t="str">
        <f t="shared" si="73"/>
        <v/>
      </c>
      <c r="BH89" s="197" t="str">
        <f t="shared" si="83"/>
        <v/>
      </c>
      <c r="BI89" s="197" t="str">
        <f t="shared" si="84"/>
        <v/>
      </c>
      <c r="BJ89" s="197" t="str">
        <f t="shared" si="74"/>
        <v/>
      </c>
      <c r="BK89" s="197" t="str">
        <f t="shared" si="75"/>
        <v/>
      </c>
      <c r="BL89" s="197">
        <f t="shared" si="85"/>
        <v>0</v>
      </c>
      <c r="BM89" s="197">
        <f t="shared" si="86"/>
        <v>0</v>
      </c>
      <c r="BR89" s="197" t="str">
        <f t="shared" si="76"/>
        <v/>
      </c>
      <c r="BT89" s="194" t="str">
        <f t="shared" si="66"/>
        <v/>
      </c>
      <c r="BU89" s="194" t="str">
        <f>IF(AW90="","",IF(AW90="TOTAL","",IF($AR$16=$AR$17,0,IF(AND(AW90&gt;$BT$1,$AF$3=$AO$2,'Master Sheet'!$D$31&gt;0),'Master Sheet'!$D$31,IF(AND(AW90=$BT$1,$AF$3=$AO$2),IF($AR$9&lt;18001,135,IF($AR$9&lt;33501,220,IF($AR$9&lt;54001,330,440))),IF(AND(AW90&gt;$BT$1,$AF$3=$AO$2),IF($AR$9&lt;18001,265,IF($AR$9&lt;33501,440,IF($AR$9&lt;54001,658,875))),""))))))</f>
        <v/>
      </c>
    </row>
    <row r="90" spans="1:73" ht="21" customHeight="1">
      <c r="A90" s="115" t="str">
        <f t="shared" si="95"/>
        <v/>
      </c>
      <c r="B90" s="64" t="str">
        <f t="shared" ref="B90:B94" si="98">IFERROR(IF(A90="","",IF(A90=0,"",A90)),"")</f>
        <v/>
      </c>
      <c r="C90" s="65" t="str">
        <f t="shared" si="88"/>
        <v/>
      </c>
      <c r="D90" s="66" t="str">
        <f>IFERROR(IF($C89="TOTAL","अक्षरें राशि :-",IF($C90="TOTAL",SUM($D$8:D89),IF(AX91="","",AX91))),"")</f>
        <v/>
      </c>
      <c r="E90" s="66" t="str">
        <f>IFERROR(IF($C90="TOTAL",SUM($E$8:E89),IF(AY91="","",AY91)),"")</f>
        <v/>
      </c>
      <c r="F90" s="66" t="str">
        <f>IFERROR(IF($C90="TOTAL",SUM($F$8:F89),IF(AZ91="","",AZ91)),"")</f>
        <v/>
      </c>
      <c r="G90" s="66" t="str">
        <f t="shared" si="89"/>
        <v/>
      </c>
      <c r="H90" s="66" t="str">
        <f>IFERROR(IF($C90="TOTAL",SUM($H$8:H89),IF(BB91="","",BB91)),"")</f>
        <v/>
      </c>
      <c r="I90" s="66" t="str">
        <f>IFERROR(IF($C90="TOTAL",SUM($I$8:I89),IF(BC91="","",BC91)),"")</f>
        <v/>
      </c>
      <c r="J90" s="66" t="str">
        <f>IFERROR(IF($C90="TOTAL",SUM($J$8:J89),IF(BD91="","",BD91)),"")</f>
        <v/>
      </c>
      <c r="K90" s="66" t="str">
        <f t="shared" si="90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91"/>
        <v/>
      </c>
      <c r="P90" s="66" t="str">
        <f>IFERROR(IF(C90="","",IF($C90="TOTAL",SUM($P$8:P89),IF(AND(C90&gt;$AO$1,$AF$3=$AO$2),BR91,IF($AR$18=$AR$20,SUM(BE91+BM91),ROUND((D90+E90)*10%,0))))),"")</f>
        <v/>
      </c>
      <c r="Q90" s="66" t="str">
        <f>IFERROR(IF(C90="","",IF(H90="","",IF(I90="","",IF($C90="TOTAL",SUM($Q$8:Q89),IF(AND(C90&gt;$AO$1,$AF$3=$AO$2),BR91,IF($AR$18=$AR$20,$AR$21,ROUND((H90+I90)*10%,0))))))),"")</f>
        <v/>
      </c>
      <c r="R90" s="66" t="str">
        <f t="shared" si="92"/>
        <v/>
      </c>
      <c r="S90" s="67" t="str">
        <f>IFERROR(IF(C90="","",IF($AR$16=$AR$17,0,IF($C90="TOTAL",SUM($S$8:S89),IF($AR$19=$AR$20,$AR$25,0)))),"")</f>
        <v/>
      </c>
      <c r="T90" s="67" t="str">
        <f>IFERROR(IF(C90="","",IF($AR$16=$AR$17,0,IF($C90="TOTAL",SUM($T$8:T89),IF($AR$19=$AR$20,$AR$24,0)))),"")</f>
        <v/>
      </c>
      <c r="U90" s="66" t="str">
        <f t="shared" si="93"/>
        <v/>
      </c>
      <c r="V90" s="66" t="str">
        <f>IF(C90="","",IF($C90="TOTAL",SUM($V$8:V89),IF(AND($AR$2=$AR$20,C90=$AR$1),ROUND(D90/31*$AS$2,0),IF(C90=$AP$6,ROUND((G90)*1/30,0),IF(C90=$AQ$6,ROUND((G90)*1/31,0),"")))))</f>
        <v/>
      </c>
      <c r="W90" s="66" t="str">
        <f>IF(C90="","",IF($C90="TOTAL",SUM($W$8:W89),IF(AND($AR$2=$AR$20,C90=$AR$1),ROUND(H90/31*$AS$2,0),IF(C90=$AP$6,ROUND((K90)*1/30,0),IF(C90=$AQ$6,ROUND((K90)*1/31,0),"")))))</f>
        <v/>
      </c>
      <c r="X90" s="66" t="str">
        <f t="shared" si="94"/>
        <v/>
      </c>
      <c r="Y90" s="66" t="str">
        <f>IFERROR(IF(C90="","",IF($AR$16=$AR$17,0,IF($AF$3=$AO$4,"",IF($C90="TOTAL",SUM($Y$8:Y89),BU90)))),"")</f>
        <v/>
      </c>
      <c r="Z90" s="66" t="str">
        <f>IFERROR(IF(C90="","",IF($AR$16=$AR$17,0,IF($AF$3=$AO$4,"",IF($C90="TOTAL",SUM($Z$8:Z89),BT90)))),"")</f>
        <v/>
      </c>
      <c r="AA90" s="66" t="str">
        <f t="shared" si="64"/>
        <v/>
      </c>
      <c r="AB90" s="66" t="str">
        <f>IFERROR(IF(C90="","",IF($C90="TOTAL",SUM($AB$8:AB89),BK91)),"")</f>
        <v/>
      </c>
      <c r="AC90" s="66" t="str">
        <f>IFERROR(IF(C90="","",IF($C90="TOTAL",SUM($AC$8:AC89),ROUND(O90*$AR$7%,0))),"")</f>
        <v/>
      </c>
      <c r="AD90" s="66" t="str">
        <f t="shared" si="65"/>
        <v/>
      </c>
      <c r="AE90" s="68" t="str">
        <f>IFERROR(IF(C90="","",IF($C90="TOTAL",SUM($AE$8:AE89),SUM(O90-AD90))),"")</f>
        <v/>
      </c>
      <c r="AN90" s="196">
        <f t="shared" si="67"/>
        <v>50</v>
      </c>
      <c r="AO90" s="196">
        <f t="shared" si="68"/>
        <v>50</v>
      </c>
      <c r="AQ90" s="198">
        <v>45200</v>
      </c>
      <c r="AR90" s="181">
        <v>45200</v>
      </c>
      <c r="AS90" s="198">
        <f t="shared" si="96"/>
        <v>47788</v>
      </c>
      <c r="AU90" s="198" t="str">
        <f t="shared" si="70"/>
        <v/>
      </c>
      <c r="AV90" s="198" t="str">
        <f t="shared" si="71"/>
        <v/>
      </c>
      <c r="AW90" s="198" t="str">
        <f t="shared" si="97"/>
        <v/>
      </c>
      <c r="AX90" s="197" t="str">
        <f t="shared" si="79"/>
        <v/>
      </c>
      <c r="AY90" s="197" t="str">
        <f t="shared" si="87"/>
        <v/>
      </c>
      <c r="AZ90" s="197" t="str">
        <f t="shared" si="80"/>
        <v/>
      </c>
      <c r="BB90" s="197" t="str">
        <f t="shared" si="81"/>
        <v/>
      </c>
      <c r="BC90" s="197" t="str">
        <f t="shared" si="72"/>
        <v/>
      </c>
      <c r="BD90" s="197" t="str">
        <f t="shared" si="82"/>
        <v/>
      </c>
      <c r="BE90" s="197" t="str">
        <f t="shared" si="73"/>
        <v/>
      </c>
      <c r="BH90" s="197" t="str">
        <f t="shared" si="83"/>
        <v/>
      </c>
      <c r="BI90" s="197" t="str">
        <f t="shared" si="84"/>
        <v/>
      </c>
      <c r="BJ90" s="197" t="str">
        <f t="shared" si="74"/>
        <v/>
      </c>
      <c r="BK90" s="197" t="str">
        <f t="shared" si="75"/>
        <v/>
      </c>
      <c r="BL90" s="197">
        <f t="shared" si="85"/>
        <v>0</v>
      </c>
      <c r="BM90" s="197">
        <f t="shared" si="86"/>
        <v>0</v>
      </c>
      <c r="BR90" s="197" t="str">
        <f t="shared" si="76"/>
        <v/>
      </c>
      <c r="BT90" s="194" t="str">
        <f t="shared" si="66"/>
        <v/>
      </c>
      <c r="BU90" s="194" t="str">
        <f>IF(AW91="","",IF(AW91="TOTAL","",IF($AR$16=$AR$17,0,IF(AND(AW91&gt;$BT$1,$AF$3=$AO$2,'Master Sheet'!$D$31&gt;0),'Master Sheet'!$D$31,IF(AND(AW91=$BT$1,$AF$3=$AO$2),IF($AR$9&lt;18001,135,IF($AR$9&lt;33501,220,IF($AR$9&lt;54001,330,440))),IF(AND(AW91&gt;$BT$1,$AF$3=$AO$2),IF($AR$9&lt;18001,265,IF($AR$9&lt;33501,440,IF($AR$9&lt;54001,658,875))),""))))))</f>
        <v/>
      </c>
    </row>
    <row r="91" spans="1:73" ht="21" customHeight="1">
      <c r="A91" s="115" t="str">
        <f>IF(C91="TOTAL","",IF(B90="","",IF(LEN(C91)&gt;=2,B90+1,0)))</f>
        <v/>
      </c>
      <c r="B91" s="64" t="str">
        <f t="shared" si="98"/>
        <v/>
      </c>
      <c r="C91" s="65" t="str">
        <f t="shared" si="88"/>
        <v/>
      </c>
      <c r="D91" s="66" t="str">
        <f>IFERROR(IF($C90="TOTAL","अक्षरें राशि :-",IF($C91="TOTAL",SUM($D$8:D90),IF(AX92="","",AX92))),"")</f>
        <v/>
      </c>
      <c r="E91" s="66" t="str">
        <f>IFERROR(IF($C91="TOTAL",SUM($E$8:E90),IF(AY92="","",AY92)),"")</f>
        <v/>
      </c>
      <c r="F91" s="66" t="str">
        <f>IFERROR(IF($C91="TOTAL",SUM($F$8:F90),IF(AZ92="","",AZ92)),"")</f>
        <v/>
      </c>
      <c r="G91" s="66" t="str">
        <f t="shared" si="89"/>
        <v/>
      </c>
      <c r="H91" s="66" t="str">
        <f>IFERROR(IF($C91="TOTAL",SUM($H$8:H90),IF(BB92="","",BB92)),"")</f>
        <v/>
      </c>
      <c r="I91" s="66" t="str">
        <f>IFERROR(IF($C91="TOTAL",SUM($I$8:I90),IF(BC92="","",BC92)),"")</f>
        <v/>
      </c>
      <c r="J91" s="66" t="str">
        <f>IFERROR(IF($C91="TOTAL",SUM($J$8:J90),IF(BD92="","",BD92)),"")</f>
        <v/>
      </c>
      <c r="K91" s="66" t="str">
        <f t="shared" si="90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91"/>
        <v/>
      </c>
      <c r="P91" s="66" t="str">
        <f>IFERROR(IF(C91="","",IF($C91="TOTAL",SUM($P$8:P90),IF(AND(C91&gt;$AO$1,$AF$3=$AO$2),BR92,IF($AR$18=$AR$20,SUM(BE92+BM92),ROUND((D91+E91)*10%,0))))),"")</f>
        <v/>
      </c>
      <c r="Q91" s="66" t="str">
        <f>IFERROR(IF(C91="","",IF(H91="","",IF(I91="","",IF($C91="TOTAL",SUM($Q$8:Q90),IF(AND(C91&gt;$AO$1,$AF$3=$AO$2),BR92,IF($AR$18=$AR$20,$AR$21,ROUND((H91+I91)*10%,0))))))),"")</f>
        <v/>
      </c>
      <c r="R91" s="66" t="str">
        <f t="shared" si="92"/>
        <v/>
      </c>
      <c r="S91" s="67" t="str">
        <f>IFERROR(IF(C91="","",IF($AR$16=$AR$17,0,IF($C91="TOTAL",SUM($S$8:S90),IF($AR$19=$AR$20,$AR$25,0)))),"")</f>
        <v/>
      </c>
      <c r="T91" s="67" t="str">
        <f>IFERROR(IF(C91="","",IF($AR$16=$AR$17,0,IF($C91="TOTAL",SUM($T$8:T90),IF($AR$19=$AR$20,$AR$24,0)))),"")</f>
        <v/>
      </c>
      <c r="U91" s="66" t="str">
        <f t="shared" si="93"/>
        <v/>
      </c>
      <c r="V91" s="66" t="str">
        <f>IF(C91="","",IF($C91="TOTAL",SUM($V$8:V90),IF(AND($AR$2=$AR$20,C91=$AR$1),ROUND(D91/31*$AS$2,0),IF(C91=$AP$6,ROUND((G91)*1/30,0),IF(C91=$AQ$6,ROUND((G91)*1/31,0),"")))))</f>
        <v/>
      </c>
      <c r="W91" s="66" t="str">
        <f>IF(C91="","",IF($C91="TOTAL",SUM($W$8:W90),IF(AND($AR$2=$AR$20,C91=$AR$1),ROUND(H91/31*$AS$2,0),IF(C91=$AP$6,ROUND((K91)*1/30,0),IF(C91=$AQ$6,ROUND((K91)*1/31,0),"")))))</f>
        <v/>
      </c>
      <c r="X91" s="66" t="str">
        <f t="shared" si="94"/>
        <v/>
      </c>
      <c r="Y91" s="66" t="str">
        <f>IFERROR(IF(C91="","",IF($AR$16=$AR$17,0,IF($AF$3=$AO$4,"",IF($C91="TOTAL",SUM($Y$8:Y90),BU91)))),"")</f>
        <v/>
      </c>
      <c r="Z91" s="66" t="str">
        <f>IFERROR(IF(C91="","",IF($AR$16=$AR$17,0,IF($AF$3=$AO$4,"",IF($C91="TOTAL",SUM($Z$8:Z90),BT91)))),"")</f>
        <v/>
      </c>
      <c r="AA91" s="66" t="str">
        <f t="shared" si="64"/>
        <v/>
      </c>
      <c r="AB91" s="66" t="str">
        <f>IFERROR(IF(C91="","",IF($C91="TOTAL",SUM($AB$8:AB90),BK92)),"")</f>
        <v/>
      </c>
      <c r="AC91" s="66" t="str">
        <f>IFERROR(IF(C91="","",IF($C91="TOTAL",SUM($AC$8:AC90),ROUND(O91*$AR$7%,0))),"")</f>
        <v/>
      </c>
      <c r="AD91" s="66" t="str">
        <f t="shared" si="65"/>
        <v/>
      </c>
      <c r="AE91" s="68" t="str">
        <f>IFERROR(IF(C91="","",IF($C91="TOTAL",SUM($AE$8:AE90),SUM(O91-AD91))),"")</f>
        <v/>
      </c>
      <c r="AN91" s="196">
        <f t="shared" si="67"/>
        <v>50</v>
      </c>
      <c r="AO91" s="196">
        <f t="shared" si="68"/>
        <v>50</v>
      </c>
      <c r="AQ91" s="198">
        <v>45231</v>
      </c>
      <c r="AR91" s="181">
        <v>45231</v>
      </c>
      <c r="AS91" s="198">
        <f t="shared" si="96"/>
        <v>47818</v>
      </c>
      <c r="AU91" s="198" t="str">
        <f t="shared" si="70"/>
        <v/>
      </c>
      <c r="AV91" s="198" t="str">
        <f t="shared" si="71"/>
        <v/>
      </c>
      <c r="AW91" s="198" t="str">
        <f>IFERROR(IF(AV91="","",IF(DATE(YEAR(AV91),MONTH(AV91),DAY(AV91))=DATE(YEAR($AS$6),MONTH($AS$6)+1,DAY($AS$6)),"TOTAL",IF(AV91&gt;$AS$6,"",AV91))),"")</f>
        <v/>
      </c>
      <c r="AX91" s="197" t="str">
        <f>IFERROR(IF(AW91="","",IF(AND($AR$20=$AR$28,$AR$30=AW91),$AR$29,IF(OR(AW91=$AZ$2,AW91=$AZ$3,AW91=$AZ$4,AW91=$AZ$5,AW91=$AZ$6,AW91=$AZ$7,AW91=$BA$2),MROUND(AX90*1.03,100),AX90))),"")</f>
        <v/>
      </c>
      <c r="AY91" s="197" t="str">
        <f t="shared" ref="AY91:AY95" si="99">IF(AW91="","",IF(AW91="TOTAL","",ROUND(AX91*AN91%,0)))</f>
        <v/>
      </c>
      <c r="AZ91" s="197" t="str">
        <f t="shared" ref="AZ91:AZ95" si="100">IF(AW91="","",IF(AW91="TOTAL","",IF(AW91&gt;=$AY$7,ROUND(AX91*$AX$7%,0),ROUND(AX91*$AT$7%,0))))</f>
        <v/>
      </c>
      <c r="BB91" s="197" t="str">
        <f t="shared" ref="BB91:BB93" si="101">IFERROR(IF(AW91="","",IF(AW91="TOTAL","",IF($AR$16=$AR$17,$AR$10,IF(OR(AW91=$AZ$2,AW91=$AZ$3,AW91=$AZ$4,AW91=$AZ$5,AW91=$AZ$6,AW91=$AZ$7,AW91=$BA$2),MROUND(BB90*1.03,100),BB90)))),"")</f>
        <v/>
      </c>
      <c r="BC91" s="197" t="str">
        <f t="shared" ref="BC91:BC93" si="102">IF(AW91="","",IF(AW91="TOTAL","",IF(BB91="","",IF($AR$16=$AR$17,0,ROUND(BB91*AO91%,0)))))</f>
        <v/>
      </c>
      <c r="BD91" s="197" t="str">
        <f t="shared" ref="BD91:BD93" si="103">IF(AW91="","",IF(AW91="TOTAL","",IF(BB91="","",IF($AR$16=$AR$17,0,IF(AW91&gt;=$AY$7,ROUND(BB91*$AX$7%,0),ROUND(BB91*$AT$7%,0))))))</f>
        <v/>
      </c>
      <c r="BE91" s="197" t="str">
        <f t="shared" ref="BE91:BE93" si="104">IF(AW91="","",IF(AW91="TOTAL","",IF(BB91="","",IF($AR$16=$AR$17,0,IF(OR(C90=$AP$16,C90=$AP$17,C90=$AP$18,C90=$AP$19,C90=$AP$20,C90=$AP$21,C90=$AP$22,C90=$AP$23,C90=$AP$24),SUM(BH91+BI91),BI91)))))</f>
        <v/>
      </c>
      <c r="BH91" s="197" t="str">
        <f t="shared" ref="BH91:BH93" si="105">IF(AW91="","",IF(AW91="TOTAL","",IF(BB91="","",SUM(O90)-SUM((BI91-$AR$21)+SUM(U90,X90,AC90)))))</f>
        <v/>
      </c>
      <c r="BI91" s="197" t="str">
        <f t="shared" ref="BI91:BI93" si="106">IF(AW90="","",IF(AW90="TOTAL","",IF(AND($AR$20=$AR$36,C91=$AR$37),$AR$38,BI90)))</f>
        <v/>
      </c>
      <c r="BJ91" s="197" t="str">
        <f t="shared" ref="BJ91:BJ94" si="107">IF(OR(AW91=$AQ$63,AW91=$AQ$64,AW91=$AQ$65),"YES","")</f>
        <v/>
      </c>
      <c r="BK91" s="197" t="str">
        <f t="shared" ref="BK91:BK94" si="108">IF(BJ91="","",IF($AR$16=$AR$17,ROUND((D90)*3%,0),IF(OR(AW91=$AQ$63,AW91=$AQ$64,AW91=$AQ$65),SUM(ROUND((D90-H90)*3%,0)),IF(OR(AW91=$AQ$69,AW91=$AQ$70,AW91=$AQ$71),SUM(ROUND((D90-H90)*3%,0)),""))))</f>
        <v/>
      </c>
      <c r="BL91" s="197">
        <f t="shared" ref="BL91:BL94" si="109">IFERROR(IF(AND($AR$16=$AR$17,BJ91="YES"),ROUND(ROUND(D90*3%,0)*10%,0),IF(AND($AR$16=$AR$15,BJ91="YES",$AP$7="NO"),ROUND(ROUND((L90+H90)*3%,0)*10%,0),IF(AND($AR$16=$AR$15,BJ91="YES",$AP$7="YES"),ROUND(ROUND((L90+M90)*3%,0)*10%,0),0))),"")</f>
        <v>0</v>
      </c>
      <c r="BM91" s="197">
        <f t="shared" ref="BM91:BM94" si="110">IF(AND($AR$16=$AR$17,BJ91="YES"),ROUND(D90*3%,0),IF(AND($AR$16=$AR$15,BJ91="YES",$AP$7="NO"),ROUND((L90+H90)*3%,0),IF(AND($AR$16=$AR$15,BJ91="YES",$AP$7="YES"),ROUND((L90+M90)*3%,0),0)))</f>
        <v>0</v>
      </c>
      <c r="BR91" s="197" t="str">
        <f t="shared" ref="BR91:BR93" si="111">IF(AW91="","",IF(AW91="TOTAL","",IF(AND(AW91&gt;$AO$1,$AF$3=$AO$2),$AV$1,"")))</f>
        <v/>
      </c>
      <c r="BT91" s="194" t="str">
        <f t="shared" ref="BT91:BT93" si="112">IF(AW92="","",IF(AW92="TOTAL","",IF($AR$16=$AR$17,0,IF(AND(AW92=$BT$1,$AF$3=$AO$2),IF($AR$14&lt;18001,135,IF($AR$14&lt;33501,220,IF($AR$14&lt;54001,330,440))),IF(AND(AW92&gt;$BT$1,$AF$3=$AO$2),IF($AR$14&lt;18001,265,IF($AR$14&lt;33501,440,IF($AR$14&lt;54001,658,875))),"")))))</f>
        <v/>
      </c>
      <c r="BU91" s="194" t="str">
        <f>IF(AW92="","",IF(AW92="TOTAL","",IF($AR$16=$AR$17,0,IF(AND(AW92&gt;$BT$1,$AF$3=$AO$2,'Master Sheet'!$D$31&gt;0),'Master Sheet'!$D$31,IF(AND(AW92=$BT$1,$AF$3=$AO$2),IF($AR$9&lt;18001,135,IF($AR$9&lt;33501,220,IF($AR$9&lt;54001,330,440))),IF(AND(AW92&gt;$BT$1,$AF$3=$AO$2),IF($AR$9&lt;18001,265,IF($AR$9&lt;33501,440,IF($AR$9&lt;54001,658,875))),""))))))</f>
        <v/>
      </c>
    </row>
    <row r="92" spans="1:73" ht="21" customHeight="1">
      <c r="A92" s="115" t="str">
        <f t="shared" si="95"/>
        <v/>
      </c>
      <c r="B92" s="64" t="str">
        <f t="shared" si="98"/>
        <v/>
      </c>
      <c r="C92" s="65" t="str">
        <f t="shared" si="88"/>
        <v/>
      </c>
      <c r="D92" s="66" t="str">
        <f>IFERROR(IF($C91="TOTAL","अक्षरें राशि :-",IF($C92="TOTAL",SUM($D$8:D91),IF(AX93="","",AX93))),"")</f>
        <v/>
      </c>
      <c r="E92" s="66" t="str">
        <f>IFERROR(IF($C92="TOTAL",SUM($E$8:E91),IF(AY93="","",AY93)),"")</f>
        <v/>
      </c>
      <c r="F92" s="66" t="str">
        <f>IFERROR(IF($C92="TOTAL",SUM($F$8:F91),IF(AZ93="","",AZ93)),"")</f>
        <v/>
      </c>
      <c r="G92" s="66" t="str">
        <f t="shared" si="89"/>
        <v/>
      </c>
      <c r="H92" s="66" t="str">
        <f>IFERROR(IF($C92="TOTAL",SUM($H$8:H91),IF(BB93="","",BB93)),"")</f>
        <v/>
      </c>
      <c r="I92" s="66" t="str">
        <f>IFERROR(IF($C92="TOTAL",SUM($I$8:I91),IF(BC93="","",BC93)),"")</f>
        <v/>
      </c>
      <c r="J92" s="66" t="str">
        <f>IFERROR(IF($C92="TOTAL",SUM($J$8:J91),IF(BD93="","",BD93)),"")</f>
        <v/>
      </c>
      <c r="K92" s="66" t="str">
        <f t="shared" si="90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91"/>
        <v/>
      </c>
      <c r="P92" s="66" t="str">
        <f>IFERROR(IF(C92="","",IF($C92="TOTAL",SUM($P$8:P91),IF(AND(C92&gt;$AO$1,$AF$3=$AO$2),BR93,IF($AR$18=$AR$20,SUM(BE93+BM93),ROUND((D92+E92)*10%,0))))),"")</f>
        <v/>
      </c>
      <c r="Q92" s="66" t="str">
        <f>IFERROR(IF(C92="","",IF(H92="","",IF(I92="","",IF($C92="TOTAL",SUM($Q$8:Q91),IF(AND(C92&gt;$AO$1,$AF$3=$AO$2),BR93,IF($AR$18=$AR$20,$AR$21,ROUND((H92+I92)*10%,0))))))),"")</f>
        <v/>
      </c>
      <c r="R92" s="66" t="str">
        <f t="shared" si="92"/>
        <v/>
      </c>
      <c r="S92" s="67" t="str">
        <f>IFERROR(IF(C92="","",IF($AR$16=$AR$17,0,IF($C92="TOTAL",SUM($S$8:S91),IF($AR$19=$AR$20,$AR$25,0)))),"")</f>
        <v/>
      </c>
      <c r="T92" s="67" t="str">
        <f>IFERROR(IF(C92="","",IF($AR$16=$AR$17,0,IF($C92="TOTAL",SUM($T$8:T91),IF($AR$19=$AR$20,$AR$24,0)))),"")</f>
        <v/>
      </c>
      <c r="U92" s="66" t="str">
        <f t="shared" si="93"/>
        <v/>
      </c>
      <c r="V92" s="66" t="str">
        <f>IF(C92="","",IF($C92="TOTAL",SUM($V$8:V91),IF(AND($AR$2=$AR$20,C92=$AR$1),ROUND(D92/31*$AS$2,0),IF(C92=$AP$6,ROUND((G92)*1/30,0),IF(C92=$AQ$6,ROUND((G92)*1/31,0),"")))))</f>
        <v/>
      </c>
      <c r="W92" s="66" t="str">
        <f>IF(C92="","",IF($C92="TOTAL",SUM($W$8:W91),IF(AND($AR$2=$AR$20,C92=$AR$1),ROUND(H92/31*$AS$2,0),IF(C92=$AP$6,ROUND((K92)*1/30,0),IF(C92=$AQ$6,ROUND((K92)*1/31,0),"")))))</f>
        <v/>
      </c>
      <c r="X92" s="66" t="str">
        <f t="shared" si="94"/>
        <v/>
      </c>
      <c r="Y92" s="66" t="str">
        <f>IFERROR(IF(C92="","",IF($AR$16=$AR$17,0,IF($AF$3=$AO$4,"",IF($C92="TOTAL",SUM($Y$8:Y91),BU92)))),"")</f>
        <v/>
      </c>
      <c r="Z92" s="66" t="str">
        <f>IFERROR(IF(C92="","",IF($AR$16=$AR$17,0,IF($AF$3=$AO$4,"",IF($C92="TOTAL",SUM($Z$8:Z91),BT92)))),"")</f>
        <v/>
      </c>
      <c r="AA92" s="66" t="str">
        <f t="shared" si="64"/>
        <v/>
      </c>
      <c r="AB92" s="66" t="str">
        <f>IFERROR(IF(C92="","",IF($C92="TOTAL",SUM($AB$8:AB91),BK93)),"")</f>
        <v/>
      </c>
      <c r="AC92" s="66" t="str">
        <f>IFERROR(IF(C92="","",IF($C92="TOTAL",SUM($AC$8:AC91),ROUND(O92*$AR$7%,0))),"")</f>
        <v/>
      </c>
      <c r="AD92" s="66" t="str">
        <f t="shared" si="65"/>
        <v/>
      </c>
      <c r="AE92" s="68" t="str">
        <f>IFERROR(IF(C92="","",IF($C92="TOTAL",SUM($AE$8:AE91),SUM(O92-AD92))),"")</f>
        <v/>
      </c>
      <c r="AN92" s="196">
        <f t="shared" si="67"/>
        <v>50</v>
      </c>
      <c r="AO92" s="196">
        <f t="shared" si="68"/>
        <v>50</v>
      </c>
      <c r="AQ92" s="181">
        <v>45261</v>
      </c>
      <c r="AR92" s="181">
        <v>45261</v>
      </c>
      <c r="AS92" s="181">
        <f>IF(AND($AR$6&gt;$AS$6),"",DATE(YEAR(AS91),MONTH(AS91)+1,DAY(AS91)))</f>
        <v>47849</v>
      </c>
      <c r="AU92" s="198" t="str">
        <f t="shared" si="70"/>
        <v/>
      </c>
      <c r="AV92" s="198" t="str">
        <f t="shared" si="71"/>
        <v/>
      </c>
      <c r="AW92" s="198" t="str">
        <f t="shared" si="97"/>
        <v/>
      </c>
      <c r="AX92" s="197" t="str">
        <f t="shared" ref="AX92:AX95" si="113">IFERROR(IF(AW92="","",IF(AND($AR$20=$AR$28,$AR$30=AW92),$AR$29,IF(OR(AW92=$AZ$2,AW92=$AZ$3,AW92=$AZ$4,AW92=$AZ$5,AW92=$AZ$6,AW92=$AZ$7,AW92=$BA$2),MROUND(AX91*1.03,100),AX91))),"")</f>
        <v/>
      </c>
      <c r="AY92" s="197" t="str">
        <f t="shared" si="99"/>
        <v/>
      </c>
      <c r="AZ92" s="197" t="str">
        <f t="shared" si="100"/>
        <v/>
      </c>
      <c r="BB92" s="197" t="str">
        <f t="shared" si="101"/>
        <v/>
      </c>
      <c r="BC92" s="197" t="str">
        <f t="shared" si="102"/>
        <v/>
      </c>
      <c r="BD92" s="197" t="str">
        <f t="shared" si="103"/>
        <v/>
      </c>
      <c r="BE92" s="197" t="str">
        <f t="shared" si="104"/>
        <v/>
      </c>
      <c r="BH92" s="197" t="str">
        <f t="shared" si="105"/>
        <v/>
      </c>
      <c r="BI92" s="197" t="str">
        <f t="shared" si="106"/>
        <v/>
      </c>
      <c r="BJ92" s="197" t="str">
        <f t="shared" si="107"/>
        <v/>
      </c>
      <c r="BK92" s="197" t="str">
        <f t="shared" si="108"/>
        <v/>
      </c>
      <c r="BL92" s="197">
        <f t="shared" si="109"/>
        <v>0</v>
      </c>
      <c r="BM92" s="197">
        <f t="shared" si="110"/>
        <v>0</v>
      </c>
      <c r="BR92" s="197" t="str">
        <f t="shared" si="111"/>
        <v/>
      </c>
      <c r="BT92" s="194" t="str">
        <f t="shared" si="112"/>
        <v/>
      </c>
      <c r="BU92" s="194" t="str">
        <f>IF(AW93="","",IF(AW93="TOTAL","",IF($AR$16=$AR$17,0,IF(AND(AW93&gt;$BT$1,$AF$3=$AO$2,'Master Sheet'!$D$31&gt;0),'Master Sheet'!$D$31,IF(AND(AW93=$BT$1,$AF$3=$AO$2),IF($AR$9&lt;18001,135,IF($AR$9&lt;33501,220,IF($AR$9&lt;54001,330,440))),IF(AND(AW93&gt;$BT$1,$AF$3=$AO$2),IF($AR$9&lt;18001,265,IF($AR$9&lt;33501,440,IF($AR$9&lt;54001,658,875))),""))))))</f>
        <v/>
      </c>
    </row>
    <row r="93" spans="1:73" ht="21" customHeight="1">
      <c r="A93" s="115" t="str">
        <f t="shared" si="95"/>
        <v/>
      </c>
      <c r="B93" s="64" t="str">
        <f t="shared" si="98"/>
        <v/>
      </c>
      <c r="C93" s="65" t="str">
        <f t="shared" si="88"/>
        <v/>
      </c>
      <c r="D93" s="66" t="str">
        <f>IFERROR(IF($C92="TOTAL","अक्षरें राशि :-",IF($C93="TOTAL",SUM($D$8:D92),IF(AX94="","",AX94))),"")</f>
        <v/>
      </c>
      <c r="E93" s="66" t="str">
        <f>IFERROR(IF($C93="TOTAL",SUM($E$8:E92),IF(AY94="","",AY94)),"")</f>
        <v/>
      </c>
      <c r="F93" s="66" t="str">
        <f>IFERROR(IF($C93="TOTAL",SUM($F$8:F92),IF(AZ94="","",AZ94)),"")</f>
        <v/>
      </c>
      <c r="G93" s="66" t="str">
        <f t="shared" si="89"/>
        <v/>
      </c>
      <c r="H93" s="66" t="str">
        <f>IFERROR(IF($C93="TOTAL",SUM($H$8:H92),IF(BB94="","",BB94)),"")</f>
        <v/>
      </c>
      <c r="I93" s="66" t="str">
        <f>IFERROR(IF($C93="TOTAL",SUM($I$8:I92),IF(BC94="","",BC94)),"")</f>
        <v/>
      </c>
      <c r="J93" s="66" t="str">
        <f>IFERROR(IF($C93="TOTAL",SUM($J$8:J92),IF(BD94="","",BD94)),"")</f>
        <v/>
      </c>
      <c r="K93" s="66" t="str">
        <f t="shared" si="90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91"/>
        <v/>
      </c>
      <c r="P93" s="66" t="str">
        <f>IFERROR(IF(C93="","",IF($C93="TOTAL",SUM($P$8:P92),IF(AND(C93&gt;$AO$1,$AF$3=$AO$2),BR94,IF($AR$18=$AR$20,SUM(BE94+BM94),ROUND((D93+E93)*10%,0))))),"")</f>
        <v/>
      </c>
      <c r="Q93" s="66" t="str">
        <f>IFERROR(IF(C93="","",IF(H93="","",IF(I93="","",IF($C93="TOTAL",SUM($Q$8:Q92),IF(AND(C93&gt;$AO$1,$AF$3=$AO$2),BR94,IF($AR$18=$AR$20,$AR$21,ROUND((H93+I93)*10%,0))))))),"")</f>
        <v/>
      </c>
      <c r="R93" s="66" t="str">
        <f t="shared" si="92"/>
        <v/>
      </c>
      <c r="S93" s="67" t="str">
        <f>IFERROR(IF(C93="","",IF($AR$16=$AR$17,0,IF($C93="TOTAL",SUM($S$8:S92),IF($AR$19=$AR$20,$AR$25,0)))),"")</f>
        <v/>
      </c>
      <c r="T93" s="67" t="str">
        <f>IFERROR(IF(C93="","",IF($AR$16=$AR$17,0,IF($C93="TOTAL",SUM($T$8:T92),IF($AR$19=$AR$20,$AR$24,0)))),"")</f>
        <v/>
      </c>
      <c r="U93" s="66" t="str">
        <f t="shared" si="93"/>
        <v/>
      </c>
      <c r="V93" s="66" t="str">
        <f>IF(C93="","",IF($C93="TOTAL",SUM($V$8:V92),IF(AND($AR$2=$AR$20,C93=$AR$1),ROUND(D93/31*$AS$2,0),IF(C93=$AP$6,ROUND((G93)*1/30,0),IF(C93=$AQ$6,ROUND((G93)*1/31,0),"")))))</f>
        <v/>
      </c>
      <c r="W93" s="66" t="str">
        <f>IF(C93="","",IF($C93="TOTAL",SUM($W$8:W92),IF(AND($AR$2=$AR$20,C93=$AR$1),ROUND(H93/31*$AS$2,0),IF(C93=$AP$6,ROUND((K93)*1/30,0),IF(C93=$AQ$6,ROUND((K93)*1/31,0),"")))))</f>
        <v/>
      </c>
      <c r="X93" s="66" t="str">
        <f t="shared" si="94"/>
        <v/>
      </c>
      <c r="Y93" s="66" t="str">
        <f>IFERROR(IF(C93="","",IF($AR$16=$AR$17,0,IF($AF$3=$AO$4,"",IF($C93="TOTAL",SUM($Y$8:Y92),BU93)))),"")</f>
        <v/>
      </c>
      <c r="Z93" s="66" t="str">
        <f>IFERROR(IF(C93="","",IF($AR$16=$AR$17,0,IF($AF$3=$AO$4,"",IF($C93="TOTAL",SUM($Z$8:Z92),BT93)))),"")</f>
        <v/>
      </c>
      <c r="AA93" s="66" t="str">
        <f t="shared" si="64"/>
        <v/>
      </c>
      <c r="AB93" s="66" t="str">
        <f>IFERROR(IF(C93="","",IF($C93="TOTAL",SUM($AB$8:AB92),BK94)),"")</f>
        <v/>
      </c>
      <c r="AC93" s="66" t="str">
        <f>IFERROR(IF(C93="","",IF($C93="TOTAL",SUM($AC$8:AC92),ROUND(O93*$AR$7%,0))),"")</f>
        <v/>
      </c>
      <c r="AD93" s="66" t="str">
        <f t="shared" si="65"/>
        <v/>
      </c>
      <c r="AE93" s="68" t="str">
        <f>IFERROR(IF(C93="","",IF($C93="TOTAL",SUM($AE$8:AE92),SUM(O93-AD93))),"")</f>
        <v/>
      </c>
      <c r="AN93" s="196">
        <f t="shared" si="67"/>
        <v>50</v>
      </c>
      <c r="AO93" s="196">
        <f t="shared" si="68"/>
        <v>50</v>
      </c>
      <c r="AQ93" s="198">
        <v>45292</v>
      </c>
      <c r="AR93" s="181">
        <v>45292</v>
      </c>
      <c r="AS93" s="181">
        <f>IF(AND($AR$6&gt;$AS$6),"",DATE(YEAR(AS92),MONTH(AS92)+1,DAY(AS92)))</f>
        <v>47880</v>
      </c>
      <c r="AU93" s="198" t="str">
        <f t="shared" si="70"/>
        <v/>
      </c>
      <c r="AV93" s="198" t="str">
        <f t="shared" si="71"/>
        <v/>
      </c>
      <c r="AW93" s="198" t="str">
        <f t="shared" si="97"/>
        <v/>
      </c>
      <c r="AX93" s="197" t="str">
        <f t="shared" si="113"/>
        <v/>
      </c>
      <c r="AY93" s="197" t="str">
        <f t="shared" si="99"/>
        <v/>
      </c>
      <c r="AZ93" s="197" t="str">
        <f t="shared" si="100"/>
        <v/>
      </c>
      <c r="BB93" s="197" t="str">
        <f t="shared" si="101"/>
        <v/>
      </c>
      <c r="BC93" s="197" t="str">
        <f t="shared" si="102"/>
        <v/>
      </c>
      <c r="BD93" s="197" t="str">
        <f t="shared" si="103"/>
        <v/>
      </c>
      <c r="BE93" s="197" t="str">
        <f t="shared" si="104"/>
        <v/>
      </c>
      <c r="BH93" s="197" t="str">
        <f t="shared" si="105"/>
        <v/>
      </c>
      <c r="BI93" s="197" t="str">
        <f t="shared" si="106"/>
        <v/>
      </c>
      <c r="BJ93" s="197" t="str">
        <f t="shared" si="107"/>
        <v/>
      </c>
      <c r="BK93" s="197" t="str">
        <f t="shared" si="108"/>
        <v/>
      </c>
      <c r="BL93" s="197">
        <f t="shared" si="109"/>
        <v>0</v>
      </c>
      <c r="BM93" s="197">
        <f t="shared" si="110"/>
        <v>0</v>
      </c>
      <c r="BR93" s="197" t="str">
        <f t="shared" si="111"/>
        <v/>
      </c>
      <c r="BT93" s="194" t="str">
        <f t="shared" si="112"/>
        <v/>
      </c>
      <c r="BU93" s="194" t="str">
        <f>IF(AW94="","",IF(AW94="TOTAL","",IF($AR$16=$AR$17,0,IF(AND(AW94&gt;$BT$1,$AF$3=$AO$2,'Master Sheet'!$D$31&gt;0),'Master Sheet'!$D$31,IF(AND(AW94=$BT$1,$AF$3=$AO$2),IF($AR$9&lt;18001,135,IF($AR$9&lt;33501,220,IF($AR$9&lt;54001,330,440))),IF(AND(AW94&gt;$BT$1,$AF$3=$AO$2),IF($AR$9&lt;18001,265,IF($AR$9&lt;33501,440,IF($AR$9&lt;54001,658,875))),""))))))</f>
        <v/>
      </c>
    </row>
    <row r="94" spans="1:73" ht="21" customHeight="1">
      <c r="A94" s="115" t="str">
        <f t="shared" si="95"/>
        <v/>
      </c>
      <c r="B94" s="64" t="str">
        <f t="shared" si="98"/>
        <v/>
      </c>
      <c r="C94" s="65" t="str">
        <f t="shared" si="88"/>
        <v/>
      </c>
      <c r="D94" s="66" t="str">
        <f>IFERROR(IF($C93="TOTAL","अक्षरें राशि :-",IF($C94="TOTAL",SUM($D$8:D93),IF(AX95="","",AX95))),"")</f>
        <v/>
      </c>
      <c r="E94" s="66" t="str">
        <f>IFERROR(IF($C94="TOTAL",SUM($E$8:E93),IF(AY95="","",AY95)),"")</f>
        <v/>
      </c>
      <c r="F94" s="66" t="str">
        <f>IFERROR(IF($C94="TOTAL",SUM($F$8:F93),IF(AZ95="","",AZ95)),"")</f>
        <v/>
      </c>
      <c r="G94" s="66" t="str">
        <f t="shared" si="89"/>
        <v/>
      </c>
      <c r="H94" s="66" t="str">
        <f>IFERROR(IF($C94="TOTAL",SUM($H$8:H93),IF(BB95="","",BB95)),"")</f>
        <v/>
      </c>
      <c r="I94" s="66" t="str">
        <f>IFERROR(IF($C94="TOTAL",SUM($I$8:I93),IF(BC95="","",BC95)),"")</f>
        <v/>
      </c>
      <c r="J94" s="66" t="str">
        <f>IFERROR(IF($C94="TOTAL",SUM($J$8:J93),IF(BD95="","",BD95)),"")</f>
        <v/>
      </c>
      <c r="K94" s="66" t="str">
        <f t="shared" si="90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91"/>
        <v/>
      </c>
      <c r="P94" s="66" t="str">
        <f>IFERROR(IF(C94="","",IF($C94="TOTAL",SUM($P$8:P93),IF(AND(C94&gt;$AO$1,$AF$3=$AO$2),BR95,IF($AR$18=$AR$20,SUM(BE95+BM95),ROUND((D94+E94)*10%,0))))),"")</f>
        <v/>
      </c>
      <c r="Q94" s="66" t="str">
        <f>IFERROR(IF(C94="","",IF(H94="","",IF(I94="","",IF($C94="TOTAL",SUM($Q$8:Q93),IF(AND(C94&gt;$AO$1,$AF$3=$AO$2),BR95,IF($AR$18=$AR$20,$AR$21,ROUND((H94+I94)*10%,0))))))),"")</f>
        <v/>
      </c>
      <c r="R94" s="66" t="str">
        <f t="shared" si="92"/>
        <v/>
      </c>
      <c r="S94" s="67" t="str">
        <f>IFERROR(IF(C94="","",IF($AR$16=$AR$17,0,IF($C94="TOTAL",SUM($S$8:S93),IF($AR$19=$AR$20,$AR$25,0)))),"")</f>
        <v/>
      </c>
      <c r="T94" s="67" t="str">
        <f>IFERROR(IF(C94="","",IF($AR$16=$AR$17,0,IF($C94="TOTAL",SUM($T$8:T93),IF($AR$19=$AR$20,$AR$24,0)))),"")</f>
        <v/>
      </c>
      <c r="U94" s="66" t="str">
        <f t="shared" si="93"/>
        <v/>
      </c>
      <c r="V94" s="66" t="str">
        <f>IF(C94="","",IF($C94="TOTAL",SUM($V$8:V93),IF(AND($AR$2=$AR$20,C94=$AR$1),ROUND(D94/31*$AS$2,0),IF(C94=$AP$6,ROUND((G94)*1/30,0),IF(C94=$AQ$6,ROUND((G94)*1/31,0),"")))))</f>
        <v/>
      </c>
      <c r="W94" s="66" t="str">
        <f>IF(C94="","",IF($C94="TOTAL",SUM($W$8:W93),IF(AND($AR$2=$AR$20,C94=$AR$1),ROUND(H94/31*$AS$2,0),IF(C94=$AP$6,ROUND((K94)*1/30,0),IF(C94=$AQ$6,ROUND((K94)*1/31,0),"")))))</f>
        <v/>
      </c>
      <c r="X94" s="66" t="str">
        <f t="shared" si="94"/>
        <v/>
      </c>
      <c r="Y94" s="66" t="str">
        <f>IFERROR(IF(C94="","",IF($AR$16=$AR$17,0,IF($AF$3=$AO$4,"",IF($C94="TOTAL",SUM($Y$8:Y93),BU94)))),"")</f>
        <v/>
      </c>
      <c r="Z94" s="66" t="str">
        <f>IFERROR(IF(C94="","",IF($AR$16=$AR$17,0,IF($AF$3=$AO$4,"",IF($C94="TOTAL",SUM($Z$8:Z93),BT94)))),"")</f>
        <v/>
      </c>
      <c r="AA94" s="66" t="str">
        <f t="shared" si="64"/>
        <v/>
      </c>
      <c r="AB94" s="66" t="str">
        <f>IFERROR(IF(C94="","",IF($C94="TOTAL",SUM($AB$8:AB93),BK95)),"")</f>
        <v/>
      </c>
      <c r="AC94" s="66" t="str">
        <f>IFERROR(IF(C94="","",IF($C94="TOTAL",SUM($AC$8:AC93),ROUND(O94*$AR$7%,0))),"")</f>
        <v/>
      </c>
      <c r="AD94" s="66" t="str">
        <f t="shared" si="65"/>
        <v/>
      </c>
      <c r="AE94" s="68" t="str">
        <f>IFERROR(IF(C94="","",IF($C94="TOTAL",SUM($AE$8:AE93),SUM(O94-AD94))),"")</f>
        <v/>
      </c>
      <c r="AN94" s="196">
        <f t="shared" si="67"/>
        <v>50</v>
      </c>
      <c r="AO94" s="196">
        <f t="shared" si="68"/>
        <v>50</v>
      </c>
      <c r="AQ94" s="181">
        <v>45323</v>
      </c>
      <c r="AR94" s="181">
        <v>45323</v>
      </c>
      <c r="AS94" s="181">
        <f t="shared" ref="AS94:AS101" si="114">IF(AND($AR$6&gt;$AS$6),"",DATE(YEAR(AS93),MONTH(AS93)+1,DAY(AS93)))</f>
        <v>47908</v>
      </c>
      <c r="AU94" s="198" t="str">
        <f t="shared" si="70"/>
        <v/>
      </c>
      <c r="AV94" s="198" t="str">
        <f t="shared" si="71"/>
        <v/>
      </c>
      <c r="AW94" s="198" t="str">
        <f t="shared" si="97"/>
        <v/>
      </c>
      <c r="AX94" s="197" t="str">
        <f t="shared" si="113"/>
        <v/>
      </c>
      <c r="AY94" s="197" t="str">
        <f t="shared" si="99"/>
        <v/>
      </c>
      <c r="AZ94" s="197" t="str">
        <f t="shared" si="100"/>
        <v/>
      </c>
      <c r="BB94" s="197" t="str">
        <f t="shared" ref="BB94:BB103" si="115">IFERROR(IF(AW94="","",IF(AW94="TOTAL","",IF($AR$16=$AR$17,$AR$10,IF(OR(AW94=$AZ$2,AW94=$AZ$3,AW94=$AZ$4,AW94=$AZ$5,AW94=$AZ$6,AW94=$AZ$7,AW94=$BA$2),MROUND(BB93*1.03,100),BB93)))),"")</f>
        <v/>
      </c>
      <c r="BC94" s="197" t="str">
        <f t="shared" ref="BC94:BC103" si="116">IF(AW94="","",IF(AW94="TOTAL","",IF(BB94="","",IF($AR$16=$AR$17,0,ROUND(BB94*AO94%,0)))))</f>
        <v/>
      </c>
      <c r="BD94" s="197" t="str">
        <f t="shared" ref="BD94:BD103" si="117">IF(AW94="","",IF(AW94="TOTAL","",IF(BB94="","",IF($AR$16=$AR$17,0,IF(AW94&gt;=$AY$7,ROUND(BB94*$AX$7%,0),ROUND(BB94*$AT$7%,0))))))</f>
        <v/>
      </c>
      <c r="BE94" s="197" t="str">
        <f t="shared" ref="BE94:BE103" si="118">IF(AW94="","",IF(AW94="TOTAL","",IF(BB94="","",IF($AR$16=$AR$17,0,IF(OR(C93=$AP$16,C93=$AP$17,C93=$AP$18,C93=$AP$19,C93=$AP$20,C93=$AP$21,C93=$AP$22,C93=$AP$23,C93=$AP$24),SUM(BH94+BI94),BI94)))))</f>
        <v/>
      </c>
      <c r="BH94" s="197" t="str">
        <f t="shared" ref="BH94" si="119">IF(AW94="","",IF(AW94="TOTAL","",IF(BB94="","",SUM(O93)-SUM((BI94-$AR$21)+SUM(U93,X93,AC93)))))</f>
        <v/>
      </c>
      <c r="BI94" s="197" t="str">
        <f t="shared" ref="BI94" si="120">IF(AW93="","",IF(AW93="TOTAL","",IF(AND($AR$20=$AR$36,C94=$AR$37),$AR$38,BI93)))</f>
        <v/>
      </c>
      <c r="BJ94" s="197" t="str">
        <f t="shared" si="107"/>
        <v/>
      </c>
      <c r="BK94" s="197" t="str">
        <f t="shared" si="108"/>
        <v/>
      </c>
      <c r="BL94" s="197">
        <f t="shared" si="109"/>
        <v>0</v>
      </c>
      <c r="BM94" s="197">
        <f t="shared" si="110"/>
        <v>0</v>
      </c>
      <c r="BR94" s="197" t="str">
        <f t="shared" ref="BR94:BR96" si="121">IF(AW94="","",IF(AW94="TOTAL","",IF(AND(AW94&gt;$AO$1,$AF$3=$AO$2),$AV$1,"")))</f>
        <v/>
      </c>
      <c r="BT94" s="194" t="str">
        <f t="shared" ref="BT94:BT96" si="122">IF(AW95="","",IF(AW95="TOTAL","",IF($AR$16=$AR$17,0,IF(AND(AW95=$BT$1,$AF$3=$AO$2),IF($AR$14&lt;18001,135,IF($AR$14&lt;33501,220,IF($AR$14&lt;54001,330,440))),IF(AND(AW95&gt;$BT$1,$AF$3=$AO$2),IF($AR$14&lt;18001,265,IF($AR$14&lt;33501,440,IF($AR$14&lt;54001,658,875))),"")))))</f>
        <v/>
      </c>
      <c r="BU94" s="194" t="str">
        <f>IF(AW95="","",IF(AW95="TOTAL","",IF($AR$16=$AR$17,0,IF(AND(AW95&gt;$BT$1,$AF$3=$AO$2,'Master Sheet'!$D$31&gt;0),'Master Sheet'!$D$31,IF(AND(AW95=$BT$1,$AF$3=$AO$2),IF($AR$9&lt;18001,135,IF($AR$9&lt;33501,220,IF($AR$9&lt;54001,330,440))),IF(AND(AW95&gt;$BT$1,$AF$3=$AO$2),IF($AR$9&lt;18001,265,IF($AR$9&lt;33501,440,IF($AR$9&lt;54001,658,875))),""))))))</f>
        <v/>
      </c>
    </row>
    <row r="95" spans="1:73" ht="21" customHeight="1">
      <c r="A95" s="115" t="str">
        <f t="shared" si="95"/>
        <v/>
      </c>
      <c r="B95" s="64" t="str">
        <f t="shared" ref="B95:B100" si="123">IFERROR(IF(A95="","",IF(A95=0,"",A95)),"")</f>
        <v/>
      </c>
      <c r="C95" s="65" t="str">
        <f t="shared" ref="C95:C100" si="124">IFERROR(IF(AW96="","",AW96),"")</f>
        <v/>
      </c>
      <c r="D95" s="66" t="str">
        <f>IFERROR(IF($C94="TOTAL","अक्षरें राशि :-",IF($C95="TOTAL",SUM($D$8:D94),IF(AX96="","",AX96))),"")</f>
        <v/>
      </c>
      <c r="E95" s="66" t="str">
        <f>IFERROR(IF($C95="TOTAL",SUM($E$8:E94),IF(AY96="","",AY96)),"")</f>
        <v/>
      </c>
      <c r="F95" s="66" t="str">
        <f>IFERROR(IF($C95="TOTAL",SUM($F$8:F94),IF(AZ96="","",AZ96)),"")</f>
        <v/>
      </c>
      <c r="G95" s="66" t="str">
        <f t="shared" ref="G95:G100" si="125">IF(C95="","",SUM(D95:F95))</f>
        <v/>
      </c>
      <c r="H95" s="66" t="str">
        <f>IFERROR(IF($C95="TOTAL",SUM($H$8:H94),IF(BB96="","",BB96)),"")</f>
        <v/>
      </c>
      <c r="I95" s="66" t="str">
        <f>IFERROR(IF($C95="TOTAL",SUM($I$8:I94),IF(BC96="","",BC96)),"")</f>
        <v/>
      </c>
      <c r="J95" s="66" t="str">
        <f>IFERROR(IF($C95="TOTAL",SUM($J$8:J94),IF(BD96="","",BD96)),"")</f>
        <v/>
      </c>
      <c r="K95" s="66" t="str">
        <f t="shared" ref="K95:K100" si="126">IF(C95="","",SUM(H95:J95))</f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ref="O95:O100" si="127">IFERROR(IF(C95="","",IF(G95="","",IF(K95="","",SUM(G95-K95)))),"")</f>
        <v/>
      </c>
      <c r="P95" s="66" t="str">
        <f>IFERROR(IF(C95="","",IF($C95="TOTAL",SUM($P$8:P94),IF(AND(C95&gt;$AO$1,$AF$3=$AO$2),BR96,IF($AR$18=$AR$20,SUM(BE96+BM96),ROUND((D95+E95)*10%,0))))),"")</f>
        <v/>
      </c>
      <c r="Q95" s="66" t="str">
        <f>IFERROR(IF(C95="","",IF(H95="","",IF(I95="","",IF($C95="TOTAL",SUM($Q$8:Q94),IF(AND(C95&gt;$AO$1,$AF$3=$AO$2),BR96,IF($AR$18=$AR$20,$AR$21,ROUND((H95+I95)*10%,0))))))),"")</f>
        <v/>
      </c>
      <c r="R95" s="66" t="str">
        <f t="shared" ref="R95:R100" si="128">IFERROR(IF(C95="","",SUM(P95-Q95)),"")</f>
        <v/>
      </c>
      <c r="S95" s="67" t="str">
        <f>IFERROR(IF(C95="","",IF($AR$16=$AR$17,0,IF($C95="TOTAL",SUM($S$8:S94),IF($AR$19=$AR$20,$AR$25,0)))),"")</f>
        <v/>
      </c>
      <c r="T95" s="67" t="str">
        <f>IFERROR(IF(C95="","",IF($AR$16=$AR$17,0,IF($C95="TOTAL",SUM($T$8:T94),IF($AR$19=$AR$20,$AR$24,0)))),"")</f>
        <v/>
      </c>
      <c r="U95" s="66" t="str">
        <f t="shared" ref="U95:U100" si="129">IFERROR(IF(C95="","",SUM(S95-T95)),"")</f>
        <v/>
      </c>
      <c r="V95" s="66" t="str">
        <f>IF(C95="","",IF($C95="TOTAL",SUM($V$8:V94),IF(AND($AR$2=$AR$20,C95=$AR$1),ROUND(D95/31*$AS$2,0),IF(C95=$AP$6,ROUND((G95)*1/30,0),IF(C95=$AQ$6,ROUND((G95)*1/31,0),"")))))</f>
        <v/>
      </c>
      <c r="W95" s="66" t="str">
        <f>IF(C95="","",IF($C95="TOTAL",SUM($W$8:W94),IF(AND($AR$2=$AR$20,C95=$AR$1),ROUND(H95/31*$AS$2,0),IF(C95=$AP$6,ROUND((K95)*1/30,0),IF(C95=$AQ$6,ROUND((K95)*1/31,0),"")))))</f>
        <v/>
      </c>
      <c r="X95" s="66" t="str">
        <f t="shared" ref="X95:X99" si="130">IFERROR(IF(C95="","",SUM(V95-W95)),"")</f>
        <v/>
      </c>
      <c r="Y95" s="66" t="str">
        <f>IFERROR(IF(C95="","",IF($AR$16=$AR$17,0,IF($AF$3=$AO$4,"",IF($C95="TOTAL",SUM($Y$8:Y94),BU95)))),"")</f>
        <v/>
      </c>
      <c r="Z95" s="66" t="str">
        <f>IFERROR(IF(C95="","",IF($AR$16=$AR$17,0,IF($AF$3=$AO$4,"",IF($C95="TOTAL",SUM($Z$8:Z94),BT95)))),"")</f>
        <v/>
      </c>
      <c r="AA95" s="66" t="str">
        <f t="shared" ref="AA95:AA100" si="131">IFERROR(IF(C95="","",SUM(Y95-Z95)),"")</f>
        <v/>
      </c>
      <c r="AB95" s="66" t="str">
        <f>IFERROR(IF(C95="","",IF($C95="TOTAL",SUM($AB$8:AB94),BK96)),"")</f>
        <v/>
      </c>
      <c r="AC95" s="66" t="str">
        <f>IFERROR(IF(C95="","",IF($C95="TOTAL",SUM($AC$8:AC94),ROUND(O95*$AR$7%,0))),"")</f>
        <v/>
      </c>
      <c r="AD95" s="66" t="str">
        <f t="shared" si="65"/>
        <v/>
      </c>
      <c r="AE95" s="68" t="str">
        <f>IFERROR(IF(C95="","",IF($C95="TOTAL",SUM($AE$8:AE94),SUM(O95-AD95))),"")</f>
        <v/>
      </c>
      <c r="AN95" s="196">
        <f t="shared" si="67"/>
        <v>50</v>
      </c>
      <c r="AO95" s="196">
        <f t="shared" si="68"/>
        <v>50</v>
      </c>
      <c r="AQ95" s="198">
        <v>45352</v>
      </c>
      <c r="AR95" s="181">
        <v>45352</v>
      </c>
      <c r="AS95" s="181">
        <f t="shared" si="114"/>
        <v>47939</v>
      </c>
      <c r="AU95" s="198" t="str">
        <f t="shared" si="70"/>
        <v/>
      </c>
      <c r="AV95" s="198" t="str">
        <f t="shared" si="71"/>
        <v/>
      </c>
      <c r="AW95" s="198" t="str">
        <f t="shared" si="97"/>
        <v/>
      </c>
      <c r="AX95" s="197" t="str">
        <f t="shared" si="113"/>
        <v/>
      </c>
      <c r="AY95" s="197" t="str">
        <f t="shared" si="99"/>
        <v/>
      </c>
      <c r="AZ95" s="197" t="str">
        <f t="shared" si="100"/>
        <v/>
      </c>
      <c r="BB95" s="197" t="str">
        <f t="shared" si="115"/>
        <v/>
      </c>
      <c r="BC95" s="197" t="str">
        <f t="shared" si="116"/>
        <v/>
      </c>
      <c r="BD95" s="197" t="str">
        <f t="shared" si="117"/>
        <v/>
      </c>
      <c r="BE95" s="197" t="str">
        <f t="shared" si="118"/>
        <v/>
      </c>
      <c r="BH95" s="197" t="str">
        <f t="shared" ref="BH95:BH103" si="132">IF(AW95="","",IF(AW95="TOTAL","",IF(BB95="","",SUM(O94)-SUM((BI95-$AR$21)+SUM(U94,X94,AC94)))))</f>
        <v/>
      </c>
      <c r="BI95" s="197" t="str">
        <f t="shared" ref="BI95:BI103" si="133">IF(AW94="","",IF(AW94="TOTAL","",IF(AND($AR$20=$AR$36,C95=$AR$37),$AR$38,BI94)))</f>
        <v/>
      </c>
      <c r="BJ95" s="197" t="str">
        <f t="shared" ref="BJ95:BJ103" si="134">IF(OR(AW95=$AQ$63,AW95=$AQ$64,AW95=$AQ$65),"YES","")</f>
        <v/>
      </c>
      <c r="BK95" s="197" t="str">
        <f t="shared" ref="BK95:BK103" si="135">IF(BJ95="","",IF($AR$16=$AR$17,ROUND((D94)*3%,0),IF(OR(AW95=$AQ$63,AW95=$AQ$64,AW95=$AQ$65),SUM(ROUND((D94-H94)*3%,0)),IF(OR(AW95=$AQ$69,AW95=$AQ$70,AW95=$AQ$71),SUM(ROUND((D94-H94)*3%,0)),""))))</f>
        <v/>
      </c>
      <c r="BL95" s="197">
        <f t="shared" ref="BL95:BL103" si="136">IFERROR(IF(AND($AR$16=$AR$17,BJ95="YES"),ROUND(ROUND(D94*3%,0)*10%,0),IF(AND($AR$16=$AR$15,BJ95="YES",$AP$7="NO"),ROUND(ROUND((L94+H94)*3%,0)*10%,0),IF(AND($AR$16=$AR$15,BJ95="YES",$AP$7="YES"),ROUND(ROUND((L94+M94)*3%,0)*10%,0),0))),"")</f>
        <v>0</v>
      </c>
      <c r="BM95" s="197">
        <f t="shared" ref="BM95:BM103" si="137">IF(AND($AR$16=$AR$17,BJ95="YES"),ROUND(D94*3%,0),IF(AND($AR$16=$AR$15,BJ95="YES",$AP$7="NO"),ROUND((L94+H94)*3%,0),IF(AND($AR$16=$AR$15,BJ95="YES",$AP$7="YES"),ROUND((L94+M94)*3%,0),0)))</f>
        <v>0</v>
      </c>
      <c r="BR95" s="197" t="str">
        <f t="shared" si="121"/>
        <v/>
      </c>
      <c r="BT95" s="194" t="str">
        <f t="shared" si="122"/>
        <v/>
      </c>
      <c r="BU95" s="194" t="str">
        <f>IF(AW96="","",IF(AW96="TOTAL","",IF($AR$16=$AR$17,0,IF(AND(AW96&gt;$BT$1,$AF$3=$AO$2,'Master Sheet'!$D$31&gt;0),'Master Sheet'!$D$31,IF(AND(AW96=$BT$1,$AF$3=$AO$2),IF($AR$9&lt;18001,135,IF($AR$9&lt;33501,220,IF($AR$9&lt;54001,330,440))),IF(AND(AW96&gt;$BT$1,$AF$3=$AO$2),IF($AR$9&lt;18001,265,IF($AR$9&lt;33501,440,IF($AR$9&lt;54001,658,875))),""))))))</f>
        <v/>
      </c>
    </row>
    <row r="96" spans="1:73" ht="21" customHeight="1">
      <c r="A96" s="115" t="str">
        <f t="shared" si="95"/>
        <v/>
      </c>
      <c r="B96" s="64" t="str">
        <f t="shared" si="123"/>
        <v/>
      </c>
      <c r="C96" s="65" t="str">
        <f t="shared" si="124"/>
        <v/>
      </c>
      <c r="D96" s="66" t="str">
        <f>IFERROR(IF($C95="TOTAL","अक्षरें राशि :-",IF($C96="TOTAL",SUM($D$8:D95),IF(AX97="","",AX97))),"")</f>
        <v/>
      </c>
      <c r="E96" s="66" t="str">
        <f>IFERROR(IF($C96="TOTAL",SUM($E$8:E95),IF(AY97="","",AY97)),"")</f>
        <v/>
      </c>
      <c r="F96" s="66" t="str">
        <f>IFERROR(IF($C96="TOTAL",SUM($F$8:F95),IF(AZ97="","",AZ97)),"")</f>
        <v/>
      </c>
      <c r="G96" s="66" t="str">
        <f t="shared" si="125"/>
        <v/>
      </c>
      <c r="H96" s="66" t="str">
        <f>IFERROR(IF($C96="TOTAL",SUM($H$8:H95),IF(BB97="","",BB97)),"")</f>
        <v/>
      </c>
      <c r="I96" s="66" t="str">
        <f>IFERROR(IF($C96="TOTAL",SUM($I$8:I95),IF(BC97="","",BC97)),"")</f>
        <v/>
      </c>
      <c r="J96" s="66" t="str">
        <f>IFERROR(IF($C96="TOTAL",SUM($J$8:J95),IF(BD97="","",BD97)),"")</f>
        <v/>
      </c>
      <c r="K96" s="66" t="str">
        <f t="shared" si="126"/>
        <v/>
      </c>
      <c r="L96" s="66" t="str">
        <f>IFERROR(IF(C96="","",IF(D96="","",IF(H96="","",IF($C96="TOTAL",SUM($L$8:L95),SUM(D96-H96))))),"")</f>
        <v/>
      </c>
      <c r="M96" s="66" t="str">
        <f>IFERROR(IF(C96="","",IF(E96="","",IF(I96="","",IF($C96="TOTAL",SUM($M$8:M95),SUM(E96-I96))))),"")</f>
        <v/>
      </c>
      <c r="N96" s="66" t="str">
        <f>IFERROR(IF(C96="","",IF(F96="","",IF(J96="","",IF($C96="TOTAL",SUM($N$8:N95),SUM(F96-J96))))),"")</f>
        <v/>
      </c>
      <c r="O96" s="66" t="str">
        <f t="shared" si="127"/>
        <v/>
      </c>
      <c r="P96" s="66" t="str">
        <f>IFERROR(IF(C96="","",IF($C96="TOTAL",SUM($P$8:P95),IF(AND(C96&gt;$AO$1,$AF$3=$AO$2),BR97,IF($AR$18=$AR$20,SUM(BE97+BM97),ROUND((D96+E96)*10%,0))))),"")</f>
        <v/>
      </c>
      <c r="Q96" s="66" t="str">
        <f>IFERROR(IF(C96="","",IF(H96="","",IF(I96="","",IF($C96="TOTAL",SUM($Q$8:Q95),IF(AND(C96&gt;$AO$1,$AF$3=$AO$2),BR97,IF($AR$18=$AR$20,$AR$21,ROUND((H96+I96)*10%,0))))))),"")</f>
        <v/>
      </c>
      <c r="R96" s="66" t="str">
        <f t="shared" si="128"/>
        <v/>
      </c>
      <c r="S96" s="67" t="str">
        <f>IFERROR(IF(C96="","",IF($AR$16=$AR$17,0,IF($C96="TOTAL",SUM($S$8:S95),IF($AR$19=$AR$20,$AR$25,0)))),"")</f>
        <v/>
      </c>
      <c r="T96" s="67" t="str">
        <f>IFERROR(IF(C96="","",IF($AR$16=$AR$17,0,IF($C96="TOTAL",SUM($T$8:T95),IF($AR$19=$AR$20,$AR$24,0)))),"")</f>
        <v/>
      </c>
      <c r="U96" s="66" t="str">
        <f t="shared" si="129"/>
        <v/>
      </c>
      <c r="V96" s="66" t="str">
        <f>IF(C96="","",IF($C96="TOTAL",SUM($V$8:V95),IF(AND($AR$2=$AR$20,C96=$AR$1),ROUND(D96/31*$AS$2,0),IF(C96=$AP$6,ROUND((G96)*1/30,0),IF(C96=$AQ$6,ROUND((G96)*1/31,0),"")))))</f>
        <v/>
      </c>
      <c r="W96" s="66" t="str">
        <f>IF(C96="","",IF($C96="TOTAL",SUM($W$8:W95),IF(AND($AR$2=$AR$20,C96=$AR$1),ROUND(H96/31*$AS$2,0),IF(C96=$AP$6,ROUND((K96)*1/30,0),IF(C96=$AQ$6,ROUND((K96)*1/31,0),"")))))</f>
        <v/>
      </c>
      <c r="X96" s="66" t="str">
        <f t="shared" si="130"/>
        <v/>
      </c>
      <c r="Y96" s="66" t="str">
        <f>IFERROR(IF(C96="","",IF($AR$16=$AR$17,0,IF($AF$3=$AO$4,"",IF($C96="TOTAL",SUM($Y$8:Y95),BU96)))),"")</f>
        <v/>
      </c>
      <c r="Z96" s="66" t="str">
        <f>IFERROR(IF(C96="","",IF($AR$16=$AR$17,0,IF($AF$3=$AO$4,"",IF($C96="TOTAL",SUM($Z$8:Z95),BT96)))),"")</f>
        <v/>
      </c>
      <c r="AA96" s="66" t="str">
        <f t="shared" si="131"/>
        <v/>
      </c>
      <c r="AB96" s="66" t="str">
        <f>IFERROR(IF(C96="","",IF($C96="TOTAL",SUM($AB$8:AB95),BK97)),"")</f>
        <v/>
      </c>
      <c r="AC96" s="66" t="str">
        <f>IFERROR(IF(C96="","",IF($C96="TOTAL",SUM($AC$8:AC95),ROUND(O96*$AR$7%,0))),"")</f>
        <v/>
      </c>
      <c r="AD96" s="66" t="str">
        <f t="shared" si="65"/>
        <v/>
      </c>
      <c r="AE96" s="68" t="str">
        <f>IFERROR(IF(C96="","",IF($C96="TOTAL",SUM($AE$8:AE95),SUM(O96-AD96))),"")</f>
        <v/>
      </c>
      <c r="AN96" s="196">
        <f t="shared" si="67"/>
        <v>50</v>
      </c>
      <c r="AO96" s="196">
        <f t="shared" si="68"/>
        <v>50</v>
      </c>
      <c r="AQ96" s="181">
        <v>45383</v>
      </c>
      <c r="AR96" s="181">
        <v>45383</v>
      </c>
      <c r="AS96" s="181">
        <f t="shared" si="114"/>
        <v>47969</v>
      </c>
      <c r="AU96" s="198" t="str">
        <f t="shared" si="70"/>
        <v/>
      </c>
      <c r="AV96" s="198" t="str">
        <f t="shared" si="71"/>
        <v/>
      </c>
      <c r="AW96" s="198" t="str">
        <f t="shared" si="97"/>
        <v/>
      </c>
      <c r="AX96" s="197" t="str">
        <f t="shared" ref="AX96:AX101" si="138">IFERROR(IF(AW96="","",IF(AND($AR$20=$AR$28,$AR$30=AW96),$AR$29,IF(OR(AW96=$AZ$2,AW96=$AZ$3,AW96=$AZ$4,AW96=$AZ$5,AW96=$AZ$6,AW96=$AZ$7,AW96=$BA$2),MROUND(AX95*1.03,100),AX95))),"")</f>
        <v/>
      </c>
      <c r="AY96" s="197" t="str">
        <f t="shared" ref="AY96:AY101" si="139">IF(AW96="","",IF(AW96="TOTAL","",ROUND(AX96*AN96%,0)))</f>
        <v/>
      </c>
      <c r="AZ96" s="197" t="str">
        <f t="shared" ref="AZ96:AZ101" si="140">IF(AW96="","",IF(AW96="TOTAL","",IF(AW96&gt;=$AY$7,ROUND(AX96*$AX$7%,0),ROUND(AX96*$AT$7%,0))))</f>
        <v/>
      </c>
      <c r="BB96" s="197" t="str">
        <f t="shared" si="115"/>
        <v/>
      </c>
      <c r="BC96" s="197" t="str">
        <f t="shared" si="116"/>
        <v/>
      </c>
      <c r="BD96" s="197" t="str">
        <f t="shared" si="117"/>
        <v/>
      </c>
      <c r="BE96" s="197" t="str">
        <f t="shared" si="118"/>
        <v/>
      </c>
      <c r="BH96" s="197" t="str">
        <f t="shared" si="132"/>
        <v/>
      </c>
      <c r="BI96" s="197" t="str">
        <f t="shared" si="133"/>
        <v/>
      </c>
      <c r="BJ96" s="197" t="str">
        <f t="shared" si="134"/>
        <v/>
      </c>
      <c r="BK96" s="197" t="str">
        <f t="shared" si="135"/>
        <v/>
      </c>
      <c r="BL96" s="197">
        <f t="shared" si="136"/>
        <v>0</v>
      </c>
      <c r="BM96" s="197">
        <f t="shared" si="137"/>
        <v>0</v>
      </c>
      <c r="BR96" s="197" t="str">
        <f t="shared" si="121"/>
        <v/>
      </c>
      <c r="BT96" s="194" t="str">
        <f t="shared" si="122"/>
        <v/>
      </c>
      <c r="BU96" s="194" t="str">
        <f>IF(AW97="","",IF(AW97="TOTAL","",IF($AR$16=$AR$17,0,IF(AND(AW97&gt;$BT$1,$AF$3=$AO$2,'Master Sheet'!$D$31&gt;0),'Master Sheet'!$D$31,IF(AND(AW97=$BT$1,$AF$3=$AO$2),IF($AR$9&lt;18001,135,IF($AR$9&lt;33501,220,IF($AR$9&lt;54001,330,440))),IF(AND(AW97&gt;$BT$1,$AF$3=$AO$2),IF($AR$9&lt;18001,265,IF($AR$9&lt;33501,440,IF($AR$9&lt;54001,658,875))),""))))))</f>
        <v/>
      </c>
    </row>
    <row r="97" spans="1:73" ht="21" customHeight="1">
      <c r="A97" s="115" t="str">
        <f t="shared" si="95"/>
        <v/>
      </c>
      <c r="B97" s="64" t="str">
        <f t="shared" si="123"/>
        <v/>
      </c>
      <c r="C97" s="65" t="str">
        <f t="shared" si="124"/>
        <v/>
      </c>
      <c r="D97" s="66" t="str">
        <f>IFERROR(IF($C96="TOTAL","अक्षरें राशि :-",IF($C97="TOTAL",SUM($D$8:D96),IF(AX98="","",AX98))),"")</f>
        <v/>
      </c>
      <c r="E97" s="66" t="str">
        <f>IFERROR(IF($C97="TOTAL",SUM($E$8:E96),IF(AY98="","",AY98)),"")</f>
        <v/>
      </c>
      <c r="F97" s="66" t="str">
        <f>IFERROR(IF($C97="TOTAL",SUM($F$8:F96),IF(AZ98="","",AZ98)),"")</f>
        <v/>
      </c>
      <c r="G97" s="66" t="str">
        <f t="shared" si="125"/>
        <v/>
      </c>
      <c r="H97" s="66" t="str">
        <f>IFERROR(IF($C97="TOTAL",SUM($H$8:H96),IF(BB98="","",BB98)),"")</f>
        <v/>
      </c>
      <c r="I97" s="66" t="str">
        <f>IFERROR(IF($C97="TOTAL",SUM($I$8:I96),IF(BC98="","",BC98)),"")</f>
        <v/>
      </c>
      <c r="J97" s="66" t="str">
        <f>IFERROR(IF($C97="TOTAL",SUM($J$8:J96),IF(BD98="","",BD98)),"")</f>
        <v/>
      </c>
      <c r="K97" s="66" t="str">
        <f t="shared" si="126"/>
        <v/>
      </c>
      <c r="L97" s="66" t="str">
        <f>IFERROR(IF(C97="","",IF(D97="","",IF(H97="","",IF($C97="TOTAL",SUM($L$8:L96),SUM(D97-H97))))),"")</f>
        <v/>
      </c>
      <c r="M97" s="66" t="str">
        <f>IFERROR(IF(C97="","",IF(E97="","",IF(I97="","",IF($C97="TOTAL",SUM($M$8:M96),SUM(E97-I97))))),"")</f>
        <v/>
      </c>
      <c r="N97" s="66" t="str">
        <f>IFERROR(IF(C97="","",IF(F97="","",IF(J97="","",IF($C97="TOTAL",SUM($N$8:N96),SUM(F97-J97))))),"")</f>
        <v/>
      </c>
      <c r="O97" s="66" t="str">
        <f t="shared" si="127"/>
        <v/>
      </c>
      <c r="P97" s="66" t="str">
        <f>IFERROR(IF(C97="","",IF($C97="TOTAL",SUM($P$8:P96),IF(AND(C97&gt;$AO$1,$AF$3=$AO$2),BR98,IF($AR$18=$AR$20,SUM(BE98+BM98),ROUND((D97+E97)*10%,0))))),"")</f>
        <v/>
      </c>
      <c r="Q97" s="66" t="str">
        <f>IFERROR(IF(C97="","",IF(H97="","",IF(I97="","",IF($C97="TOTAL",SUM($Q$8:Q96),IF(AND(C97&gt;$AO$1,$AF$3=$AO$2),BR98,IF($AR$18=$AR$20,$AR$21,ROUND((H97+I97)*10%,0))))))),"")</f>
        <v/>
      </c>
      <c r="R97" s="66" t="str">
        <f t="shared" si="128"/>
        <v/>
      </c>
      <c r="S97" s="67" t="str">
        <f>IFERROR(IF(C97="","",IF($AR$16=$AR$17,0,IF($C97="TOTAL",SUM($S$8:S96),IF($AR$19=$AR$20,$AR$25,0)))),"")</f>
        <v/>
      </c>
      <c r="T97" s="67" t="str">
        <f>IFERROR(IF(C97="","",IF($AR$16=$AR$17,0,IF($C97="TOTAL",SUM($T$8:T96),IF($AR$19=$AR$20,$AR$24,0)))),"")</f>
        <v/>
      </c>
      <c r="U97" s="66" t="str">
        <f t="shared" si="129"/>
        <v/>
      </c>
      <c r="V97" s="66" t="str">
        <f>IF(C97="","",IF($C97="TOTAL",SUM($V$8:V96),IF(AND($AR$2=$AR$20,C97=$AR$1),ROUND(D97/31*$AS$2,0),IF(C97=$AP$6,ROUND((G97)*1/30,0),IF(C97=$AQ$6,ROUND((G97)*1/31,0),"")))))</f>
        <v/>
      </c>
      <c r="W97" s="66" t="str">
        <f>IF(C97="","",IF($C97="TOTAL",SUM($W$8:W96),IF(AND($AR$2=$AR$20,C97=$AR$1),ROUND(H97/31*$AS$2,0),IF(C97=$AP$6,ROUND((K97)*1/30,0),IF(C97=$AQ$6,ROUND((K97)*1/31,0),"")))))</f>
        <v/>
      </c>
      <c r="X97" s="66" t="str">
        <f t="shared" si="130"/>
        <v/>
      </c>
      <c r="Y97" s="66" t="str">
        <f>IFERROR(IF(C97="","",IF($AR$16=$AR$17,0,IF($AF$3=$AO$4,"",IF($C97="TOTAL",SUM($Y$8:Y96),BU97)))),"")</f>
        <v/>
      </c>
      <c r="Z97" s="66" t="str">
        <f>IFERROR(IF(C97="","",IF($AR$16=$AR$17,0,IF($AF$3=$AO$4,"",IF($C97="TOTAL",SUM($Z$8:Z96),BT97)))),"")</f>
        <v/>
      </c>
      <c r="AA97" s="66" t="str">
        <f t="shared" si="131"/>
        <v/>
      </c>
      <c r="AB97" s="66" t="str">
        <f>IFERROR(IF(C97="","",IF($C97="TOTAL",SUM($AB$8:AB96),BK98)),"")</f>
        <v/>
      </c>
      <c r="AC97" s="66" t="str">
        <f>IFERROR(IF(C97="","",IF($C97="TOTAL",SUM($AC$8:AC96),ROUND(O97*$AR$7%,0))),"")</f>
        <v/>
      </c>
      <c r="AD97" s="66" t="str">
        <f t="shared" si="65"/>
        <v/>
      </c>
      <c r="AE97" s="68" t="str">
        <f>IFERROR(IF(C97="","",IF($C97="TOTAL",SUM($AE$8:AE96),SUM(O97-AD97))),"")</f>
        <v/>
      </c>
      <c r="AN97" s="196">
        <f t="shared" si="67"/>
        <v>50</v>
      </c>
      <c r="AO97" s="196">
        <f t="shared" si="68"/>
        <v>50</v>
      </c>
      <c r="AQ97" s="198">
        <v>45413</v>
      </c>
      <c r="AR97" s="181">
        <v>45413</v>
      </c>
      <c r="AS97" s="181">
        <f t="shared" si="114"/>
        <v>48000</v>
      </c>
      <c r="AU97" s="198" t="str">
        <f t="shared" si="70"/>
        <v/>
      </c>
      <c r="AV97" s="198" t="str">
        <f t="shared" si="71"/>
        <v/>
      </c>
      <c r="AW97" s="198" t="str">
        <f t="shared" si="97"/>
        <v/>
      </c>
      <c r="AX97" s="197" t="str">
        <f t="shared" si="138"/>
        <v/>
      </c>
      <c r="AY97" s="197" t="str">
        <f t="shared" si="139"/>
        <v/>
      </c>
      <c r="AZ97" s="197" t="str">
        <f t="shared" si="140"/>
        <v/>
      </c>
      <c r="BB97" s="197" t="str">
        <f t="shared" si="115"/>
        <v/>
      </c>
      <c r="BC97" s="197" t="str">
        <f t="shared" si="116"/>
        <v/>
      </c>
      <c r="BD97" s="197" t="str">
        <f t="shared" si="117"/>
        <v/>
      </c>
      <c r="BE97" s="197" t="str">
        <f t="shared" si="118"/>
        <v/>
      </c>
      <c r="BH97" s="197" t="str">
        <f t="shared" si="132"/>
        <v/>
      </c>
      <c r="BI97" s="197" t="str">
        <f t="shared" si="133"/>
        <v/>
      </c>
      <c r="BJ97" s="197" t="str">
        <f t="shared" si="134"/>
        <v/>
      </c>
      <c r="BK97" s="197" t="str">
        <f t="shared" si="135"/>
        <v/>
      </c>
      <c r="BL97" s="197">
        <f t="shared" si="136"/>
        <v>0</v>
      </c>
      <c r="BM97" s="197">
        <f t="shared" si="137"/>
        <v>0</v>
      </c>
      <c r="BR97" s="197" t="str">
        <f t="shared" ref="BR97:BR105" si="141">IF(AW97="","",IF(AW97="TOTAL","",IF(AND(AW97&gt;$AO$1,$AF$3=$AO$2),$AV$1,"")))</f>
        <v/>
      </c>
      <c r="BT97" s="194" t="str">
        <f t="shared" ref="BT97:BT105" si="142">IF(AW98="","",IF(AW98="TOTAL","",IF($AR$16=$AR$17,0,IF(AND(AW98=$BT$1,$AF$3=$AO$2),IF($AR$14&lt;18001,135,IF($AR$14&lt;33501,220,IF($AR$14&lt;54001,330,440))),IF(AND(AW98&gt;$BT$1,$AF$3=$AO$2),IF($AR$14&lt;18001,265,IF($AR$14&lt;33501,440,IF($AR$14&lt;54001,658,875))),"")))))</f>
        <v/>
      </c>
      <c r="BU97" s="194" t="str">
        <f>IF(AW98="","",IF(AW98="TOTAL","",IF($AR$16=$AR$17,0,IF(AND(AW98&gt;$BT$1,$AF$3=$AO$2,'Master Sheet'!$D$31&gt;0),'Master Sheet'!$D$31,IF(AND(AW98=$BT$1,$AF$3=$AO$2),IF($AR$9&lt;18001,135,IF($AR$9&lt;33501,220,IF($AR$9&lt;54001,330,440))),IF(AND(AW98&gt;$BT$1,$AF$3=$AO$2),IF($AR$9&lt;18001,265,IF($AR$9&lt;33501,440,IF($AR$9&lt;54001,658,875))),""))))))</f>
        <v/>
      </c>
    </row>
    <row r="98" spans="1:73" ht="21" customHeight="1">
      <c r="A98" s="115" t="str">
        <f t="shared" si="95"/>
        <v/>
      </c>
      <c r="B98" s="64" t="str">
        <f t="shared" si="123"/>
        <v/>
      </c>
      <c r="C98" s="65" t="str">
        <f t="shared" si="124"/>
        <v/>
      </c>
      <c r="D98" s="66" t="str">
        <f>IFERROR(IF($C97="TOTAL","अक्षरें राशि :-",IF($C98="TOTAL",SUM($D$8:D97),IF(AX99="","",AX99))),"")</f>
        <v/>
      </c>
      <c r="E98" s="66" t="str">
        <f>IFERROR(IF($C98="TOTAL",SUM($E$8:E97),IF(AY99="","",AY99)),"")</f>
        <v/>
      </c>
      <c r="F98" s="66" t="str">
        <f>IFERROR(IF($C98="TOTAL",SUM($F$8:F97),IF(AZ99="","",AZ99)),"")</f>
        <v/>
      </c>
      <c r="G98" s="66" t="str">
        <f t="shared" si="125"/>
        <v/>
      </c>
      <c r="H98" s="66" t="str">
        <f>IFERROR(IF($C98="TOTAL",SUM($H$8:H97),IF(BB99="","",BB99)),"")</f>
        <v/>
      </c>
      <c r="I98" s="66" t="str">
        <f>IFERROR(IF($C98="TOTAL",SUM($I$8:I97),IF(BC99="","",BC99)),"")</f>
        <v/>
      </c>
      <c r="J98" s="66" t="str">
        <f>IFERROR(IF($C98="TOTAL",SUM($J$8:J97),IF(BD99="","",BD99)),"")</f>
        <v/>
      </c>
      <c r="K98" s="66" t="str">
        <f t="shared" si="126"/>
        <v/>
      </c>
      <c r="L98" s="66" t="str">
        <f>IFERROR(IF(C98="","",IF(D98="","",IF(H98="","",IF($C98="TOTAL",SUM($L$8:L97),SUM(D98-H98))))),"")</f>
        <v/>
      </c>
      <c r="M98" s="66" t="str">
        <f>IFERROR(IF(C98="","",IF(E98="","",IF(I98="","",IF($C98="TOTAL",SUM($M$8:M97),SUM(E98-I98))))),"")</f>
        <v/>
      </c>
      <c r="N98" s="66" t="str">
        <f>IFERROR(IF(C98="","",IF(F98="","",IF(J98="","",IF($C98="TOTAL",SUM($N$8:N97),SUM(F98-J98))))),"")</f>
        <v/>
      </c>
      <c r="O98" s="66" t="str">
        <f t="shared" si="127"/>
        <v/>
      </c>
      <c r="P98" s="66" t="str">
        <f>IFERROR(IF(C98="","",IF($C98="TOTAL",SUM($P$8:P97),IF(AND(C98&gt;$AO$1,$AF$3=$AO$2),BR99,IF($AR$18=$AR$20,SUM(BE99+BM99),ROUND((D98+E98)*10%,0))))),"")</f>
        <v/>
      </c>
      <c r="Q98" s="66" t="str">
        <f>IFERROR(IF(C98="","",IF(H98="","",IF(I98="","",IF($C98="TOTAL",SUM($Q$8:Q97),IF(AND(C98&gt;$AO$1,$AF$3=$AO$2),BR99,IF($AR$18=$AR$20,$AR$21,ROUND((H98+I98)*10%,0))))))),"")</f>
        <v/>
      </c>
      <c r="R98" s="66" t="str">
        <f t="shared" si="128"/>
        <v/>
      </c>
      <c r="S98" s="67" t="str">
        <f>IFERROR(IF(C98="","",IF($AR$16=$AR$17,0,IF($C98="TOTAL",SUM($S$8:S97),IF($AR$19=$AR$20,$AR$25,0)))),"")</f>
        <v/>
      </c>
      <c r="T98" s="67" t="str">
        <f>IFERROR(IF(C98="","",IF($AR$16=$AR$17,0,IF($C98="TOTAL",SUM($T$8:T97),IF($AR$19=$AR$20,$AR$24,0)))),"")</f>
        <v/>
      </c>
      <c r="U98" s="66" t="str">
        <f t="shared" si="129"/>
        <v/>
      </c>
      <c r="V98" s="66" t="str">
        <f>IF(C98="","",IF($C98="TOTAL",SUM($V$8:V97),IF(AND($AR$2=$AR$20,C98=$AR$1),ROUND(D98/31*$AS$2,0),IF(C98=$AP$6,ROUND((G98)*1/30,0),IF(C98=$AQ$6,ROUND((G98)*1/31,0),"")))))</f>
        <v/>
      </c>
      <c r="W98" s="66" t="str">
        <f>IF(C98="","",IF($C98="TOTAL",SUM($W$8:W97),IF(AND($AR$2=$AR$20,C98=$AR$1),ROUND(H98/31*$AS$2,0),IF(C98=$AP$6,ROUND((K98)*1/30,0),IF(C98=$AQ$6,ROUND((K98)*1/31,0),"")))))</f>
        <v/>
      </c>
      <c r="X98" s="66" t="str">
        <f t="shared" si="130"/>
        <v/>
      </c>
      <c r="Y98" s="66" t="str">
        <f>IFERROR(IF(C98="","",IF($AR$16=$AR$17,0,IF($AF$3=$AO$4,"",IF($C98="TOTAL",SUM($Y$8:Y97),BU98)))),"")</f>
        <v/>
      </c>
      <c r="Z98" s="66" t="str">
        <f>IFERROR(IF(C98="","",IF($AR$16=$AR$17,0,IF($AF$3=$AO$4,"",IF($C98="TOTAL",SUM($Z$8:Z97),BT98)))),"")</f>
        <v/>
      </c>
      <c r="AA98" s="66" t="str">
        <f t="shared" si="131"/>
        <v/>
      </c>
      <c r="AB98" s="66" t="str">
        <f>IFERROR(IF(C98="","",IF($C98="TOTAL",SUM($AB$8:AB97),BK99)),"")</f>
        <v/>
      </c>
      <c r="AC98" s="66" t="str">
        <f>IFERROR(IF(C98="","",IF($C98="TOTAL",SUM($AC$8:AC97),ROUND(O98*$AR$7%,0))),"")</f>
        <v/>
      </c>
      <c r="AD98" s="66" t="str">
        <f t="shared" si="65"/>
        <v/>
      </c>
      <c r="AE98" s="68" t="str">
        <f>IFERROR(IF(C98="","",IF($C98="TOTAL",SUM($AE$8:AE97),SUM(O98-AD98))),"")</f>
        <v/>
      </c>
      <c r="AN98" s="196">
        <f t="shared" si="67"/>
        <v>50</v>
      </c>
      <c r="AO98" s="196">
        <f t="shared" si="68"/>
        <v>50</v>
      </c>
      <c r="AQ98" s="181">
        <v>45444</v>
      </c>
      <c r="AR98" s="181">
        <v>45444</v>
      </c>
      <c r="AS98" s="181">
        <f t="shared" si="114"/>
        <v>48030</v>
      </c>
      <c r="AU98" s="198" t="str">
        <f t="shared" si="70"/>
        <v/>
      </c>
      <c r="AV98" s="198" t="str">
        <f t="shared" si="71"/>
        <v/>
      </c>
      <c r="AW98" s="198" t="str">
        <f t="shared" si="97"/>
        <v/>
      </c>
      <c r="AX98" s="197" t="str">
        <f t="shared" si="138"/>
        <v/>
      </c>
      <c r="AY98" s="197" t="str">
        <f t="shared" si="139"/>
        <v/>
      </c>
      <c r="AZ98" s="197" t="str">
        <f t="shared" si="140"/>
        <v/>
      </c>
      <c r="BB98" s="197" t="str">
        <f t="shared" si="115"/>
        <v/>
      </c>
      <c r="BC98" s="197" t="str">
        <f t="shared" si="116"/>
        <v/>
      </c>
      <c r="BD98" s="197" t="str">
        <f t="shared" si="117"/>
        <v/>
      </c>
      <c r="BE98" s="197" t="str">
        <f t="shared" si="118"/>
        <v/>
      </c>
      <c r="BH98" s="197" t="str">
        <f t="shared" si="132"/>
        <v/>
      </c>
      <c r="BI98" s="197" t="str">
        <f t="shared" si="133"/>
        <v/>
      </c>
      <c r="BJ98" s="197" t="str">
        <f t="shared" si="134"/>
        <v/>
      </c>
      <c r="BK98" s="197" t="str">
        <f t="shared" si="135"/>
        <v/>
      </c>
      <c r="BL98" s="197">
        <f t="shared" si="136"/>
        <v>0</v>
      </c>
      <c r="BM98" s="197">
        <f t="shared" si="137"/>
        <v>0</v>
      </c>
      <c r="BR98" s="197" t="str">
        <f t="shared" si="141"/>
        <v/>
      </c>
      <c r="BT98" s="194" t="str">
        <f t="shared" si="142"/>
        <v/>
      </c>
      <c r="BU98" s="194" t="str">
        <f>IF(AW99="","",IF(AW99="TOTAL","",IF($AR$16=$AR$17,0,IF(AND(AW99&gt;$BT$1,$AF$3=$AO$2,'Master Sheet'!$D$31&gt;0),'Master Sheet'!$D$31,IF(AND(AW99=$BT$1,$AF$3=$AO$2),IF($AR$9&lt;18001,135,IF($AR$9&lt;33501,220,IF($AR$9&lt;54001,330,440))),IF(AND(AW99&gt;$BT$1,$AF$3=$AO$2),IF($AR$9&lt;18001,265,IF($AR$9&lt;33501,440,IF($AR$9&lt;54001,658,875))),""))))))</f>
        <v/>
      </c>
    </row>
    <row r="99" spans="1:73" ht="21" customHeight="1">
      <c r="A99" s="115" t="str">
        <f t="shared" si="95"/>
        <v/>
      </c>
      <c r="B99" s="64" t="str">
        <f t="shared" si="123"/>
        <v/>
      </c>
      <c r="C99" s="65" t="str">
        <f t="shared" si="124"/>
        <v/>
      </c>
      <c r="D99" s="66" t="str">
        <f>IFERROR(IF($C98="TOTAL","अक्षरें राशि :-",IF($C99="TOTAL",SUM($D$8:D98),IF(AX100="","",AX100))),"")</f>
        <v/>
      </c>
      <c r="E99" s="66" t="str">
        <f>IFERROR(IF($C99="TOTAL",SUM($E$8:E98),IF(AY100="","",AY100)),"")</f>
        <v/>
      </c>
      <c r="F99" s="66" t="str">
        <f>IFERROR(IF($C99="TOTAL",SUM($F$8:F98),IF(AZ100="","",AZ100)),"")</f>
        <v/>
      </c>
      <c r="G99" s="66" t="str">
        <f t="shared" si="125"/>
        <v/>
      </c>
      <c r="H99" s="66" t="str">
        <f>IFERROR(IF($C99="TOTAL",SUM($H$8:H98),IF(BB100="","",BB100)),"")</f>
        <v/>
      </c>
      <c r="I99" s="66" t="str">
        <f>IFERROR(IF($C99="TOTAL",SUM($I$8:I98),IF(BC100="","",BC100)),"")</f>
        <v/>
      </c>
      <c r="J99" s="66" t="str">
        <f>IFERROR(IF($C99="TOTAL",SUM($J$8:J98),IF(BD100="","",BD100)),"")</f>
        <v/>
      </c>
      <c r="K99" s="66" t="str">
        <f t="shared" si="126"/>
        <v/>
      </c>
      <c r="L99" s="66" t="str">
        <f>IFERROR(IF(C99="","",IF(D99="","",IF(H99="","",IF($C99="TOTAL",SUM($L$8:L98),SUM(D99-H99))))),"")</f>
        <v/>
      </c>
      <c r="M99" s="66" t="str">
        <f>IFERROR(IF(C99="","",IF(E99="","",IF(I99="","",IF($C99="TOTAL",SUM($M$8:M98),SUM(E99-I99))))),"")</f>
        <v/>
      </c>
      <c r="N99" s="66" t="str">
        <f>IFERROR(IF(C99="","",IF(F99="","",IF(J99="","",IF($C99="TOTAL",SUM($N$8:N98),SUM(F99-J99))))),"")</f>
        <v/>
      </c>
      <c r="O99" s="66" t="str">
        <f t="shared" si="127"/>
        <v/>
      </c>
      <c r="P99" s="66" t="str">
        <f>IFERROR(IF(C99="","",IF($C99="TOTAL",SUM($P$8:P98),IF(AND(C99&gt;$AO$1,$AF$3=$AO$2),BR100,IF($AR$18=$AR$20,SUM(BE100+BM100),ROUND((D99+E99)*10%,0))))),"")</f>
        <v/>
      </c>
      <c r="Q99" s="66" t="str">
        <f>IFERROR(IF(C99="","",IF(H99="","",IF(I99="","",IF($C99="TOTAL",SUM($Q$8:Q98),IF(AND(C99&gt;$AO$1,$AF$3=$AO$2),BR100,IF($AR$18=$AR$20,$AR$21,ROUND((H99+I99)*10%,0))))))),"")</f>
        <v/>
      </c>
      <c r="R99" s="66" t="str">
        <f t="shared" si="128"/>
        <v/>
      </c>
      <c r="S99" s="67" t="str">
        <f>IFERROR(IF(C99="","",IF($AR$16=$AR$17,0,IF($C99="TOTAL",SUM($S$8:S98),IF($AR$19=$AR$20,$AR$25,0)))),"")</f>
        <v/>
      </c>
      <c r="T99" s="67" t="str">
        <f>IFERROR(IF(C99="","",IF($AR$16=$AR$17,0,IF($C99="TOTAL",SUM($T$8:T98),IF($AR$19=$AR$20,$AR$24,0)))),"")</f>
        <v/>
      </c>
      <c r="U99" s="66" t="str">
        <f t="shared" si="129"/>
        <v/>
      </c>
      <c r="V99" s="66" t="str">
        <f>IF(C99="","",IF($C99="TOTAL",SUM($V$8:V98),IF(AND($AR$2=$AR$20,C99=$AR$1),ROUND(D99/31*$AS$2,0),IF(C99=$AP$6,ROUND((G99)*1/30,0),IF(C99=$AQ$6,ROUND((G99)*1/31,0),"")))))</f>
        <v/>
      </c>
      <c r="W99" s="66" t="str">
        <f>IF(C99="","",IF($C99="TOTAL",SUM($W$8:W98),IF(AND($AR$2=$AR$20,C99=$AR$1),ROUND(H99/31*$AS$2,0),IF(C99=$AP$6,ROUND((K99)*1/30,0),IF(C99=$AQ$6,ROUND((K99)*1/31,0),"")))))</f>
        <v/>
      </c>
      <c r="X99" s="66" t="str">
        <f t="shared" si="130"/>
        <v/>
      </c>
      <c r="Y99" s="66" t="str">
        <f>IFERROR(IF(C99="","",IF($AR$16=$AR$17,0,IF($AF$3=$AO$4,"",IF($C99="TOTAL",SUM($Y$8:Y98),BU99)))),"")</f>
        <v/>
      </c>
      <c r="Z99" s="66" t="str">
        <f>IFERROR(IF(C99="","",IF($AR$16=$AR$17,0,IF($AF$3=$AO$4,"",IF($C99="TOTAL",SUM($Z$8:Z98),BT99)))),"")</f>
        <v/>
      </c>
      <c r="AA99" s="66" t="str">
        <f t="shared" si="131"/>
        <v/>
      </c>
      <c r="AB99" s="66" t="str">
        <f>IFERROR(IF(C99="","",IF($C99="TOTAL",SUM($AB$8:AB98),BK100)),"")</f>
        <v/>
      </c>
      <c r="AC99" s="66" t="str">
        <f>IFERROR(IF(C99="","",IF($C99="TOTAL",SUM($AC$8:AC98),ROUND(O99*$AR$7%,0))),"")</f>
        <v/>
      </c>
      <c r="AD99" s="66" t="str">
        <f t="shared" si="65"/>
        <v/>
      </c>
      <c r="AE99" s="68" t="str">
        <f>IFERROR(IF(C99="","",IF($C99="TOTAL",SUM($AE$8:AE98),SUM(O99-AD99))),"")</f>
        <v/>
      </c>
      <c r="AN99" s="196">
        <f t="shared" si="67"/>
        <v>50</v>
      </c>
      <c r="AO99" s="196">
        <f t="shared" si="68"/>
        <v>50</v>
      </c>
      <c r="AQ99" s="198">
        <v>45474</v>
      </c>
      <c r="AR99" s="181">
        <v>45474</v>
      </c>
      <c r="AS99" s="181">
        <f t="shared" si="114"/>
        <v>48061</v>
      </c>
      <c r="AU99" s="198" t="str">
        <f t="shared" si="70"/>
        <v/>
      </c>
      <c r="AV99" s="198" t="str">
        <f t="shared" si="71"/>
        <v/>
      </c>
      <c r="AW99" s="198" t="str">
        <f t="shared" si="97"/>
        <v/>
      </c>
      <c r="AX99" s="197" t="str">
        <f t="shared" si="138"/>
        <v/>
      </c>
      <c r="AY99" s="197" t="str">
        <f t="shared" si="139"/>
        <v/>
      </c>
      <c r="AZ99" s="197" t="str">
        <f t="shared" si="140"/>
        <v/>
      </c>
      <c r="BB99" s="197" t="str">
        <f t="shared" si="115"/>
        <v/>
      </c>
      <c r="BC99" s="197" t="str">
        <f t="shared" si="116"/>
        <v/>
      </c>
      <c r="BD99" s="197" t="str">
        <f t="shared" si="117"/>
        <v/>
      </c>
      <c r="BE99" s="197" t="str">
        <f t="shared" si="118"/>
        <v/>
      </c>
      <c r="BH99" s="197" t="str">
        <f t="shared" si="132"/>
        <v/>
      </c>
      <c r="BI99" s="197" t="str">
        <f t="shared" si="133"/>
        <v/>
      </c>
      <c r="BJ99" s="197" t="str">
        <f t="shared" si="134"/>
        <v/>
      </c>
      <c r="BK99" s="197" t="str">
        <f t="shared" si="135"/>
        <v/>
      </c>
      <c r="BL99" s="197">
        <f t="shared" si="136"/>
        <v>0</v>
      </c>
      <c r="BM99" s="197">
        <f t="shared" si="137"/>
        <v>0</v>
      </c>
      <c r="BR99" s="197" t="str">
        <f t="shared" si="141"/>
        <v/>
      </c>
      <c r="BT99" s="194" t="str">
        <f t="shared" si="142"/>
        <v/>
      </c>
      <c r="BU99" s="194" t="str">
        <f>IF(AW100="","",IF(AW100="TOTAL","",IF($AR$16=$AR$17,0,IF(AND(AW100&gt;$BT$1,$AF$3=$AO$2,'Master Sheet'!$D$31&gt;0),'Master Sheet'!$D$31,IF(AND(AW100=$BT$1,$AF$3=$AO$2),IF($AR$9&lt;18001,135,IF($AR$9&lt;33501,220,IF($AR$9&lt;54001,330,440))),IF(AND(AW100&gt;$BT$1,$AF$3=$AO$2),IF($AR$9&lt;18001,265,IF($AR$9&lt;33501,440,IF($AR$9&lt;54001,658,875))),""))))))</f>
        <v/>
      </c>
    </row>
    <row r="100" spans="1:73" ht="21" customHeight="1">
      <c r="A100" s="115" t="str">
        <f t="shared" si="95"/>
        <v/>
      </c>
      <c r="B100" s="64" t="str">
        <f t="shared" si="123"/>
        <v/>
      </c>
      <c r="C100" s="65" t="str">
        <f t="shared" si="124"/>
        <v/>
      </c>
      <c r="D100" s="66" t="str">
        <f>IFERROR(IF($C99="TOTAL","अक्षरें राशि :-",IF($C100="TOTAL",SUM($D$8:D99),IF(AX101="","",AX101))),"")</f>
        <v/>
      </c>
      <c r="E100" s="66" t="str">
        <f>IFERROR(IF($C100="TOTAL",SUM($E$8:E99),IF(AY101="","",AY101)),"")</f>
        <v/>
      </c>
      <c r="F100" s="66" t="str">
        <f>IFERROR(IF($C100="TOTAL",SUM($F$8:F99),IF(AZ101="","",AZ101)),"")</f>
        <v/>
      </c>
      <c r="G100" s="66" t="str">
        <f t="shared" si="125"/>
        <v/>
      </c>
      <c r="H100" s="66" t="str">
        <f>IFERROR(IF($C100="TOTAL",SUM($H$8:H99),IF(BB101="","",BB101)),"")</f>
        <v/>
      </c>
      <c r="I100" s="66" t="str">
        <f>IFERROR(IF($C100="TOTAL",SUM($I$8:I99),IF(BC101="","",BC101)),"")</f>
        <v/>
      </c>
      <c r="J100" s="66" t="str">
        <f>IFERROR(IF($C100="TOTAL",SUM($J$8:J99),IF(BD101="","",BD101)),"")</f>
        <v/>
      </c>
      <c r="K100" s="66" t="str">
        <f t="shared" si="126"/>
        <v/>
      </c>
      <c r="L100" s="66" t="str">
        <f>IFERROR(IF(C100="","",IF(D100="","",IF(H100="","",IF($C100="TOTAL",SUM($L$8:L99),SUM(D100-H100))))),"")</f>
        <v/>
      </c>
      <c r="M100" s="66" t="str">
        <f>IFERROR(IF(C100="","",IF(E100="","",IF(I100="","",IF($C100="TOTAL",SUM($M$8:M99),SUM(E100-I100))))),"")</f>
        <v/>
      </c>
      <c r="N100" s="66" t="str">
        <f>IFERROR(IF(C100="","",IF(F100="","",IF(J100="","",IF($C100="TOTAL",SUM($N$8:N99),SUM(F100-J100))))),"")</f>
        <v/>
      </c>
      <c r="O100" s="66" t="str">
        <f t="shared" si="127"/>
        <v/>
      </c>
      <c r="P100" s="66" t="str">
        <f>IFERROR(IF(C100="","",IF($C100="TOTAL",SUM($P$8:P99),IF(AND(C100&gt;$AO$1,$AF$3=$AO$2),BR101,IF($AR$18=$AR$20,SUM(BE101+BM101),ROUND((D100+E100)*10%,0))))),"")</f>
        <v/>
      </c>
      <c r="Q100" s="66" t="str">
        <f>IFERROR(IF(C100="","",IF(H100="","",IF(I100="","",IF($C100="TOTAL",SUM($Q$8:Q99),IF(AND(C100&gt;$AO$1,$AF$3=$AO$2),BR101,IF($AR$18=$AR$20,$AR$21,ROUND((H100+I100)*10%,0))))))),"")</f>
        <v/>
      </c>
      <c r="R100" s="66" t="str">
        <f t="shared" si="128"/>
        <v/>
      </c>
      <c r="S100" s="67" t="str">
        <f>IFERROR(IF(C100="","",IF($AR$16=$AR$17,0,IF($C100="TOTAL",SUM($S$8:S99),IF($AR$19=$AR$20,$AR$25,0)))),"")</f>
        <v/>
      </c>
      <c r="T100" s="67" t="str">
        <f>IFERROR(IF(C100="","",IF($AR$16=$AR$17,0,IF($C100="TOTAL",SUM($T$8:T99),IF($AR$19=$AR$20,$AR$24,0)))),"")</f>
        <v/>
      </c>
      <c r="U100" s="66" t="str">
        <f t="shared" si="129"/>
        <v/>
      </c>
      <c r="V100" s="66" t="str">
        <f>IF(C100="","",IF($C100="TOTAL",SUM($V$8:V99),IF(AND($AR$2=$AR$20,C100=$AR$1),ROUND(D100/31*$AS$2,0),IF(C100=$AP$6,ROUND((G100)*1/30,0),IF(C100=$AQ$6,ROUND((G100)*1/31,0),"")))))</f>
        <v/>
      </c>
      <c r="W100" s="66" t="str">
        <f>IF(C100="","",IF($C100="TOTAL",SUM($W$8:W99),IF(AND($AR$2=$AR$20,C100=$AR$1),ROUND(H100/31*$AS$2,0),IF(C100=$AP$6,ROUND((K100)*1/30,0),IF(C100=$AQ$6,ROUND((K100)*1/31,0),"")))))</f>
        <v/>
      </c>
      <c r="X100" s="66" t="str">
        <f>IFERROR(IF(C100="","",SUM(V100-W100)),"")</f>
        <v/>
      </c>
      <c r="Y100" s="66" t="str">
        <f>IFERROR(IF(C100="","",IF($AR$16=$AR$17,0,IF($AF$3=$AO$4,"",IF($C100="TOTAL",SUM($Y$8:Y99),BU100)))),"")</f>
        <v/>
      </c>
      <c r="Z100" s="66" t="str">
        <f>IFERROR(IF(C100="","",IF($AR$16=$AR$17,0,IF($AF$3=$AO$4,"",IF($C100="TOTAL",SUM($Z$8:Z99),BT100)))),"")</f>
        <v/>
      </c>
      <c r="AA100" s="66" t="str">
        <f t="shared" si="131"/>
        <v/>
      </c>
      <c r="AB100" s="66" t="str">
        <f>IFERROR(IF(C100="","",IF($C100="TOTAL",SUM($AB$8:AB99),BK101)),"")</f>
        <v/>
      </c>
      <c r="AC100" s="66" t="str">
        <f>IFERROR(IF(C100="","",IF($C100="TOTAL",SUM($AC$8:AC99),ROUND(O100*$AR$7%,0))),"")</f>
        <v/>
      </c>
      <c r="AD100" s="66" t="str">
        <f t="shared" si="65"/>
        <v/>
      </c>
      <c r="AE100" s="68" t="str">
        <f>IFERROR(IF(C100="","",IF($C100="TOTAL",SUM($AE$8:AE99),SUM(O100-AD100))),"")</f>
        <v/>
      </c>
      <c r="AN100" s="196">
        <f t="shared" si="67"/>
        <v>50</v>
      </c>
      <c r="AO100" s="196">
        <f t="shared" si="68"/>
        <v>50</v>
      </c>
      <c r="AQ100" s="181">
        <v>45505</v>
      </c>
      <c r="AR100" s="181">
        <v>45505</v>
      </c>
      <c r="AS100" s="181">
        <f t="shared" si="114"/>
        <v>48092</v>
      </c>
      <c r="AU100" s="198" t="str">
        <f t="shared" si="70"/>
        <v/>
      </c>
      <c r="AV100" s="198" t="str">
        <f t="shared" si="71"/>
        <v/>
      </c>
      <c r="AW100" s="198" t="str">
        <f t="shared" si="97"/>
        <v/>
      </c>
      <c r="AX100" s="197" t="str">
        <f t="shared" si="138"/>
        <v/>
      </c>
      <c r="AY100" s="197" t="str">
        <f t="shared" si="139"/>
        <v/>
      </c>
      <c r="AZ100" s="197" t="str">
        <f t="shared" si="140"/>
        <v/>
      </c>
      <c r="BB100" s="197" t="str">
        <f t="shared" si="115"/>
        <v/>
      </c>
      <c r="BC100" s="197" t="str">
        <f t="shared" si="116"/>
        <v/>
      </c>
      <c r="BD100" s="197" t="str">
        <f t="shared" si="117"/>
        <v/>
      </c>
      <c r="BE100" s="197" t="str">
        <f t="shared" si="118"/>
        <v/>
      </c>
      <c r="BH100" s="197" t="str">
        <f t="shared" si="132"/>
        <v/>
      </c>
      <c r="BI100" s="197" t="str">
        <f t="shared" si="133"/>
        <v/>
      </c>
      <c r="BJ100" s="197" t="str">
        <f t="shared" si="134"/>
        <v/>
      </c>
      <c r="BK100" s="197" t="str">
        <f t="shared" si="135"/>
        <v/>
      </c>
      <c r="BL100" s="197">
        <f t="shared" si="136"/>
        <v>0</v>
      </c>
      <c r="BM100" s="197">
        <f t="shared" si="137"/>
        <v>0</v>
      </c>
      <c r="BR100" s="197" t="str">
        <f t="shared" si="141"/>
        <v/>
      </c>
      <c r="BT100" s="194" t="str">
        <f t="shared" si="142"/>
        <v/>
      </c>
      <c r="BU100" s="194" t="str">
        <f>IF(AW101="","",IF(AW101="TOTAL","",IF($AR$16=$AR$17,0,IF(AND(AW101&gt;$BT$1,$AF$3=$AO$2,'Master Sheet'!$D$31&gt;0),'Master Sheet'!$D$31,IF(AND(AW101=$BT$1,$AF$3=$AO$2),IF($AR$9&lt;18001,135,IF($AR$9&lt;33501,220,IF($AR$9&lt;54001,330,440))),IF(AND(AW101&gt;$BT$1,$AF$3=$AO$2),IF($AR$9&lt;18001,265,IF($AR$9&lt;33501,440,IF($AR$9&lt;54001,658,875))),""))))))</f>
        <v/>
      </c>
    </row>
    <row r="101" spans="1:73" ht="15">
      <c r="AN101" s="196">
        <f t="shared" si="67"/>
        <v>50</v>
      </c>
      <c r="AO101" s="196">
        <f t="shared" si="68"/>
        <v>50</v>
      </c>
      <c r="AQ101" s="198">
        <v>45536</v>
      </c>
      <c r="AR101" s="181">
        <v>45536</v>
      </c>
      <c r="AS101" s="181">
        <f t="shared" si="114"/>
        <v>48122</v>
      </c>
      <c r="AU101" s="198" t="str">
        <f t="shared" si="70"/>
        <v/>
      </c>
      <c r="AV101" s="198" t="str">
        <f t="shared" si="71"/>
        <v/>
      </c>
      <c r="AW101" s="198" t="str">
        <f>IFERROR(IF(AV101="","",IF(DATE(YEAR(AV101),MONTH(AV101),DAY(AV101))=DATE(YEAR($AS$6),MONTH($AS$6)+1,DAY($AS$6)),"TOTAL",IF(AV101&gt;$AS$6,"",AV101))),"")</f>
        <v/>
      </c>
      <c r="AX101" s="197" t="str">
        <f t="shared" si="138"/>
        <v/>
      </c>
      <c r="AY101" s="197" t="str">
        <f t="shared" si="139"/>
        <v/>
      </c>
      <c r="AZ101" s="197" t="str">
        <f t="shared" si="140"/>
        <v/>
      </c>
      <c r="BB101" s="197" t="str">
        <f t="shared" si="115"/>
        <v/>
      </c>
      <c r="BC101" s="197" t="str">
        <f t="shared" si="116"/>
        <v/>
      </c>
      <c r="BD101" s="197" t="str">
        <f t="shared" si="117"/>
        <v/>
      </c>
      <c r="BE101" s="197" t="str">
        <f t="shared" si="118"/>
        <v/>
      </c>
      <c r="BH101" s="197" t="str">
        <f t="shared" si="132"/>
        <v/>
      </c>
      <c r="BI101" s="197" t="str">
        <f t="shared" si="133"/>
        <v/>
      </c>
      <c r="BJ101" s="197" t="str">
        <f t="shared" si="134"/>
        <v/>
      </c>
      <c r="BK101" s="197" t="str">
        <f t="shared" si="135"/>
        <v/>
      </c>
      <c r="BL101" s="197">
        <f t="shared" si="136"/>
        <v>0</v>
      </c>
      <c r="BM101" s="197">
        <f t="shared" si="137"/>
        <v>0</v>
      </c>
      <c r="BR101" s="197" t="str">
        <f t="shared" si="141"/>
        <v/>
      </c>
      <c r="BT101" s="194" t="str">
        <f t="shared" si="142"/>
        <v/>
      </c>
      <c r="BU101" s="194" t="str">
        <f>IF(AW102="","",IF(AW102="TOTAL","",IF($AR$16=$AR$17,0,IF(AND(AW102&gt;$BT$1,$AF$3=$AO$2,'Master Sheet'!$D$31&gt;0),'Master Sheet'!$D$31,IF(AND(AW102=$BT$1,$AF$3=$AO$2),IF($AR$9&lt;18001,135,IF($AR$9&lt;33501,220,IF($AR$9&lt;54001,330,440))),IF(AND(AW102&gt;$BT$1,$AF$3=$AO$2),IF($AR$9&lt;18001,265,IF($AR$9&lt;33501,440,IF($AR$9&lt;54001,658,875))),""))))))</f>
        <v/>
      </c>
    </row>
    <row r="102" spans="1:73" ht="15">
      <c r="AN102" s="196">
        <f t="shared" si="67"/>
        <v>50</v>
      </c>
      <c r="AO102" s="196">
        <f t="shared" si="68"/>
        <v>50</v>
      </c>
      <c r="AU102" s="198" t="str">
        <f t="shared" si="70"/>
        <v/>
      </c>
      <c r="BB102" s="197" t="str">
        <f t="shared" si="115"/>
        <v/>
      </c>
      <c r="BC102" s="197" t="str">
        <f t="shared" si="116"/>
        <v/>
      </c>
      <c r="BD102" s="197" t="str">
        <f t="shared" si="117"/>
        <v/>
      </c>
      <c r="BE102" s="197" t="str">
        <f t="shared" si="118"/>
        <v/>
      </c>
      <c r="BH102" s="197" t="str">
        <f t="shared" si="132"/>
        <v/>
      </c>
      <c r="BI102" s="197" t="str">
        <f t="shared" si="133"/>
        <v/>
      </c>
      <c r="BJ102" s="197" t="str">
        <f t="shared" si="134"/>
        <v/>
      </c>
      <c r="BK102" s="197" t="str">
        <f t="shared" si="135"/>
        <v/>
      </c>
      <c r="BL102" s="197">
        <f t="shared" si="136"/>
        <v>0</v>
      </c>
      <c r="BM102" s="197">
        <f t="shared" si="137"/>
        <v>0</v>
      </c>
      <c r="BR102" s="197" t="str">
        <f t="shared" si="141"/>
        <v/>
      </c>
      <c r="BT102" s="194" t="str">
        <f t="shared" si="142"/>
        <v/>
      </c>
      <c r="BU102" s="194" t="str">
        <f>IF(AW103="","",IF(AW103="TOTAL","",IF($AR$16=$AR$17,0,IF(AND(AW103&gt;$BT$1,$AF$3=$AO$2,'Master Sheet'!$D$31&gt;0),'Master Sheet'!$D$31,IF(AND(AW103=$BT$1,$AF$3=$AO$2),IF($AR$9&lt;18001,135,IF($AR$9&lt;33501,220,IF($AR$9&lt;54001,330,440))),IF(AND(AW103&gt;$BT$1,$AF$3=$AO$2),IF($AR$9&lt;18001,265,IF($AR$9&lt;33501,440,IF($AR$9&lt;54001,658,875))),""))))))</f>
        <v/>
      </c>
    </row>
    <row r="103" spans="1:73">
      <c r="AU103" s="198" t="str">
        <f t="shared" si="70"/>
        <v/>
      </c>
      <c r="BB103" s="197" t="str">
        <f t="shared" si="115"/>
        <v/>
      </c>
      <c r="BC103" s="197" t="str">
        <f t="shared" si="116"/>
        <v/>
      </c>
      <c r="BD103" s="197" t="str">
        <f t="shared" si="117"/>
        <v/>
      </c>
      <c r="BE103" s="197" t="str">
        <f t="shared" si="118"/>
        <v/>
      </c>
      <c r="BH103" s="197" t="str">
        <f t="shared" si="132"/>
        <v/>
      </c>
      <c r="BI103" s="197" t="str">
        <f t="shared" si="133"/>
        <v/>
      </c>
      <c r="BJ103" s="197" t="str">
        <f t="shared" si="134"/>
        <v/>
      </c>
      <c r="BK103" s="197" t="str">
        <f t="shared" si="135"/>
        <v/>
      </c>
      <c r="BL103" s="197">
        <f t="shared" si="136"/>
        <v>0</v>
      </c>
      <c r="BM103" s="197">
        <f t="shared" si="137"/>
        <v>0</v>
      </c>
      <c r="BR103" s="197" t="str">
        <f t="shared" si="141"/>
        <v/>
      </c>
      <c r="BT103" s="194" t="str">
        <f t="shared" si="142"/>
        <v/>
      </c>
      <c r="BU103" s="194" t="str">
        <f>IF(AW104="","",IF(AW104="TOTAL","",IF($AR$16=$AR$17,0,IF(AND(AW104&gt;$BT$1,$AF$3=$AO$2,'Master Sheet'!$D$31&gt;0),'Master Sheet'!$D$31,IF(AND(AW104=$BT$1,$AF$3=$AO$2),IF($AR$9&lt;18001,135,IF($AR$9&lt;33501,220,IF($AR$9&lt;54001,330,440))),IF(AND(AW104&gt;$BT$1,$AF$3=$AO$2),IF($AR$9&lt;18001,265,IF($AR$9&lt;33501,440,IF($AR$9&lt;54001,658,875))),""))))))</f>
        <v/>
      </c>
    </row>
    <row r="104" spans="1:73">
      <c r="AU104" s="198" t="str">
        <f t="shared" si="70"/>
        <v/>
      </c>
      <c r="BR104" s="197" t="str">
        <f t="shared" si="141"/>
        <v/>
      </c>
      <c r="BT104" s="194" t="str">
        <f t="shared" si="142"/>
        <v/>
      </c>
      <c r="BU104" s="194" t="str">
        <f>IF(AW105="","",IF(AW105="TOTAL","",IF($AR$16=$AR$17,0,IF(AND(AW105&gt;$BT$1,$AF$3=$AO$2,'Master Sheet'!$D$31&gt;0),'Master Sheet'!$D$31,IF(AND(AW105=$BT$1,$AF$3=$AO$2),IF($AR$9&lt;18001,135,IF($AR$9&lt;33501,220,IF($AR$9&lt;54001,330,440))),IF(AND(AW105&gt;$BT$1,$AF$3=$AO$2),IF($AR$9&lt;18001,265,IF($AR$9&lt;33501,440,IF($AR$9&lt;54001,658,875))),""))))))</f>
        <v/>
      </c>
    </row>
    <row r="105" spans="1:73">
      <c r="AU105" s="198" t="str">
        <f t="shared" si="70"/>
        <v/>
      </c>
      <c r="BR105" s="197" t="str">
        <f t="shared" si="141"/>
        <v/>
      </c>
      <c r="BT105" s="194" t="str">
        <f t="shared" si="142"/>
        <v/>
      </c>
      <c r="BU105" s="194" t="str">
        <f>IF(AW106="","",IF(AW106="TOTAL","",IF($AR$16=$AR$17,0,IF(AND(AW106&gt;$BT$1,$AF$3=$AO$2,'Master Sheet'!$D$31&gt;0),'Master Sheet'!$D$31,IF(AND(AW106=$BT$1,$AF$3=$AO$2),IF($AR$9&lt;18001,135,IF($AR$9&lt;33501,220,IF($AR$9&lt;54001,330,440))),IF(AND(AW106&gt;$BT$1,$AF$3=$AO$2),IF($AR$9&lt;18001,265,IF($AR$9&lt;33501,440,IF($AR$9&lt;54001,658,875))),""))))))</f>
        <v/>
      </c>
    </row>
  </sheetData>
  <sheetProtection password="C1FB" sheet="1" objects="1" scenarios="1" formatColumns="0" formatRows="0"/>
  <mergeCells count="31">
    <mergeCell ref="X4:AG4"/>
    <mergeCell ref="T3:V3"/>
    <mergeCell ref="W3:X3"/>
    <mergeCell ref="C4:E4"/>
    <mergeCell ref="H4:M4"/>
    <mergeCell ref="N4:P4"/>
    <mergeCell ref="R4:T4"/>
    <mergeCell ref="U4:W4"/>
    <mergeCell ref="B6:B7"/>
    <mergeCell ref="AD6:AD7"/>
    <mergeCell ref="AE6:AE7"/>
    <mergeCell ref="AF6:AF7"/>
    <mergeCell ref="AG6:AG7"/>
    <mergeCell ref="AB6:AB7"/>
    <mergeCell ref="Y6:AA6"/>
    <mergeCell ref="C1:AG1"/>
    <mergeCell ref="C2:AG2"/>
    <mergeCell ref="C6:C7"/>
    <mergeCell ref="D6:G6"/>
    <mergeCell ref="H6:K6"/>
    <mergeCell ref="L6:O6"/>
    <mergeCell ref="P6:R6"/>
    <mergeCell ref="S6:U6"/>
    <mergeCell ref="V6:X6"/>
    <mergeCell ref="AC6:AC7"/>
    <mergeCell ref="C3:E3"/>
    <mergeCell ref="F3:L3"/>
    <mergeCell ref="O3:S3"/>
    <mergeCell ref="M3:N3"/>
    <mergeCell ref="AC3:AE3"/>
    <mergeCell ref="AF3:AG3"/>
  </mergeCells>
  <conditionalFormatting sqref="B8:AG100">
    <cfRule type="expression" dxfId="5" priority="4" stopIfTrue="1">
      <formula>$B8&lt;&gt;""</formula>
    </cfRule>
  </conditionalFormatting>
  <conditionalFormatting sqref="C9:AG100">
    <cfRule type="expression" dxfId="4" priority="2" stopIfTrue="1">
      <formula>$C9="TOTAL"</formula>
    </cfRule>
  </conditionalFormatting>
  <conditionalFormatting sqref="D9:D100">
    <cfRule type="expression" dxfId="3" priority="1" stopIfTrue="1">
      <formula>$D9="अक्षरें राशि :-"</formula>
    </cfRule>
  </conditionalFormatting>
  <conditionalFormatting sqref="B8:B100">
    <cfRule type="expression" dxfId="2" priority="3" stopIfTrue="1">
      <formula>$C8=""</formula>
    </cfRule>
    <cfRule type="cellIs" dxfId="1" priority="5" operator="equal">
      <formula>0</formula>
    </cfRule>
  </conditionalFormatting>
  <pageMargins left="0.5" right="0.3" top="0.25" bottom="0.25" header="0.3" footer="0.3"/>
  <pageSetup paperSize="9" scale="59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M131"/>
  <sheetViews>
    <sheetView showGridLines="0" view="pageBreakPreview" zoomScaleSheetLayoutView="100" workbookViewId="0">
      <selection activeCell="P108" sqref="P108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4" width="6.625" style="38" customWidth="1"/>
    <col min="15" max="28" width="5.625" style="38" customWidth="1"/>
    <col min="29" max="29" width="7.625" style="15" customWidth="1"/>
    <col min="30" max="30" width="7.375" style="15" customWidth="1"/>
    <col min="31" max="31" width="8.75" style="15" customWidth="1"/>
    <col min="32" max="32" width="9.125" style="15" customWidth="1"/>
    <col min="33" max="38" width="9.125" style="15"/>
    <col min="39" max="39" width="9.125" style="15" customWidth="1"/>
    <col min="40" max="16384" width="9.125" style="15"/>
  </cols>
  <sheetData>
    <row r="1" spans="1:39" ht="22.5">
      <c r="B1" s="259" t="str">
        <f>IF('Master Sheet'!D3="","",CONCATENATE("Office ",'Master Sheet'!D3))</f>
        <v>Office Mahatma Gandhi Government School (English Medium) Bar, PALI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</row>
    <row r="2" spans="1:39" ht="20.25">
      <c r="B2" s="260" t="s">
        <v>23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</row>
    <row r="3" spans="1:39" s="16" customFormat="1" ht="19.5" customHeight="1">
      <c r="B3" s="264" t="s">
        <v>26</v>
      </c>
      <c r="C3" s="264"/>
      <c r="D3" s="264"/>
      <c r="E3" s="275" t="str">
        <f>IFERROR(UPPER('Master Sheet'!D7),"")</f>
        <v>HEERALAL JAT</v>
      </c>
      <c r="F3" s="275"/>
      <c r="G3" s="275"/>
      <c r="H3" s="275"/>
      <c r="I3" s="275"/>
      <c r="J3" s="275"/>
      <c r="K3" s="275"/>
      <c r="L3" s="267" t="s">
        <v>0</v>
      </c>
      <c r="M3" s="267"/>
      <c r="N3" s="266" t="str">
        <f>IFERROR(UPPER('Master Sheet'!I7),"")</f>
        <v>SR. TEACHER</v>
      </c>
      <c r="O3" s="266"/>
      <c r="P3" s="266"/>
      <c r="Q3" s="266"/>
      <c r="R3" s="266"/>
      <c r="S3" s="268" t="s">
        <v>27</v>
      </c>
      <c r="T3" s="268"/>
      <c r="U3" s="268"/>
      <c r="V3" s="272" t="str">
        <f>IFERROR(CONCATENATE("L - ",'Master Sheet'!M7),"")</f>
        <v>L - 11</v>
      </c>
      <c r="W3" s="272"/>
      <c r="X3" s="156"/>
      <c r="Y3" s="156"/>
      <c r="Z3" s="156"/>
      <c r="AA3" s="107"/>
      <c r="AB3" s="268" t="s">
        <v>83</v>
      </c>
      <c r="AC3" s="268"/>
      <c r="AD3" s="268"/>
      <c r="AE3" s="269" t="str">
        <f>IF('Arrear Sheet'!AR18='Arrear Sheet'!AR20,"GPF","NPS")</f>
        <v>NPS</v>
      </c>
      <c r="AF3" s="269"/>
    </row>
    <row r="4" spans="1:39" s="16" customFormat="1" ht="20.25" customHeight="1">
      <c r="B4" s="264"/>
      <c r="C4" s="264"/>
      <c r="D4" s="264"/>
      <c r="E4" s="75"/>
      <c r="F4" s="17"/>
      <c r="G4" s="264" t="s">
        <v>28</v>
      </c>
      <c r="H4" s="264"/>
      <c r="I4" s="264"/>
      <c r="J4" s="264"/>
      <c r="K4" s="264"/>
      <c r="L4" s="264"/>
      <c r="M4" s="273">
        <f>IFERROR('Master Sheet'!D9,"")</f>
        <v>45323</v>
      </c>
      <c r="N4" s="273"/>
      <c r="O4" s="273"/>
      <c r="P4" s="18" t="s">
        <v>29</v>
      </c>
      <c r="Q4" s="273">
        <f>IFERROR('Master Sheet'!I9,"")</f>
        <v>45444</v>
      </c>
      <c r="R4" s="273"/>
      <c r="S4" s="273"/>
      <c r="T4" s="267" t="s">
        <v>30</v>
      </c>
      <c r="U4" s="267"/>
      <c r="V4" s="267"/>
      <c r="W4" s="274" t="str">
        <f>IFERROR(IF('Arrear Sheet'!X4="","",'Arrear Sheet'!X4),"")</f>
        <v>Mahatma Gandhi Government School (English Medium) Bar, PALI</v>
      </c>
      <c r="X4" s="274"/>
      <c r="Y4" s="274"/>
      <c r="Z4" s="274"/>
      <c r="AA4" s="274"/>
      <c r="AB4" s="274"/>
      <c r="AC4" s="274"/>
      <c r="AD4" s="274"/>
      <c r="AE4" s="274"/>
      <c r="AF4" s="274"/>
    </row>
    <row r="5" spans="1:39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9" ht="33" customHeight="1">
      <c r="A6" s="263" t="s">
        <v>22</v>
      </c>
      <c r="B6" s="262" t="s">
        <v>1</v>
      </c>
      <c r="C6" s="262" t="s">
        <v>2</v>
      </c>
      <c r="D6" s="262"/>
      <c r="E6" s="262"/>
      <c r="F6" s="262"/>
      <c r="G6" s="262" t="s">
        <v>3</v>
      </c>
      <c r="H6" s="262"/>
      <c r="I6" s="262"/>
      <c r="J6" s="262"/>
      <c r="K6" s="262" t="s">
        <v>4</v>
      </c>
      <c r="L6" s="262"/>
      <c r="M6" s="262"/>
      <c r="N6" s="262"/>
      <c r="O6" s="262" t="str">
        <f>'Arrear Sheet'!P6</f>
        <v>NPS/GPF-2004</v>
      </c>
      <c r="P6" s="262"/>
      <c r="Q6" s="262"/>
      <c r="R6" s="262" t="s">
        <v>5</v>
      </c>
      <c r="S6" s="262"/>
      <c r="T6" s="262"/>
      <c r="U6" s="262" t="s">
        <v>21</v>
      </c>
      <c r="V6" s="262"/>
      <c r="W6" s="262"/>
      <c r="X6" s="261" t="s">
        <v>142</v>
      </c>
      <c r="Y6" s="261"/>
      <c r="Z6" s="261"/>
      <c r="AA6" s="270" t="s">
        <v>119</v>
      </c>
      <c r="AB6" s="263" t="s">
        <v>6</v>
      </c>
      <c r="AC6" s="263" t="s">
        <v>7</v>
      </c>
      <c r="AD6" s="263" t="s">
        <v>8</v>
      </c>
      <c r="AE6" s="263" t="s">
        <v>9</v>
      </c>
      <c r="AF6" s="263" t="s">
        <v>10</v>
      </c>
    </row>
    <row r="7" spans="1:39" ht="27" customHeight="1">
      <c r="A7" s="263"/>
      <c r="B7" s="262"/>
      <c r="C7" s="108" t="s">
        <v>11</v>
      </c>
      <c r="D7" s="108" t="s">
        <v>12</v>
      </c>
      <c r="E7" s="108" t="s">
        <v>13</v>
      </c>
      <c r="F7" s="108" t="s">
        <v>14</v>
      </c>
      <c r="G7" s="108" t="s">
        <v>11</v>
      </c>
      <c r="H7" s="108" t="s">
        <v>12</v>
      </c>
      <c r="I7" s="108" t="s">
        <v>13</v>
      </c>
      <c r="J7" s="108" t="s">
        <v>14</v>
      </c>
      <c r="K7" s="108" t="s">
        <v>11</v>
      </c>
      <c r="L7" s="108" t="s">
        <v>12</v>
      </c>
      <c r="M7" s="108" t="s">
        <v>13</v>
      </c>
      <c r="N7" s="108" t="s">
        <v>14</v>
      </c>
      <c r="O7" s="108" t="s">
        <v>15</v>
      </c>
      <c r="P7" s="108" t="s">
        <v>16</v>
      </c>
      <c r="Q7" s="108" t="s">
        <v>17</v>
      </c>
      <c r="R7" s="108" t="s">
        <v>15</v>
      </c>
      <c r="S7" s="108" t="s">
        <v>16</v>
      </c>
      <c r="T7" s="108" t="s">
        <v>17</v>
      </c>
      <c r="U7" s="108" t="s">
        <v>15</v>
      </c>
      <c r="V7" s="108" t="s">
        <v>16</v>
      </c>
      <c r="W7" s="108" t="s">
        <v>17</v>
      </c>
      <c r="X7" s="157" t="s">
        <v>15</v>
      </c>
      <c r="Y7" s="157" t="s">
        <v>16</v>
      </c>
      <c r="Z7" s="157" t="s">
        <v>17</v>
      </c>
      <c r="AA7" s="270"/>
      <c r="AB7" s="263"/>
      <c r="AC7" s="263"/>
      <c r="AD7" s="263"/>
      <c r="AE7" s="263"/>
      <c r="AF7" s="263"/>
    </row>
    <row r="8" spans="1:39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45323</v>
      </c>
      <c r="C8" s="111">
        <f>IF('Arrear Sheet'!D8="","",IF('Arrear Sheet'!C8="TOTAL","",IF('Arrear Sheet'!D8="अक्षरें राशि :-","",'Arrear Sheet'!D8)))</f>
        <v>10864</v>
      </c>
      <c r="D8" s="111">
        <f>IF('Arrear Sheet'!E8="","",IF('Arrear Sheet'!C8="TOTAL","",'Arrear Sheet'!E8))</f>
        <v>5432</v>
      </c>
      <c r="E8" s="111">
        <f>IF('Arrear Sheet'!F8="","",IF('Arrear Sheet'!C8="TOTAL","",'Arrear Sheet'!F8))</f>
        <v>978</v>
      </c>
      <c r="F8" s="111">
        <f>IF('Arrear Sheet'!G8="","",IF('Arrear Sheet'!C8="TOTAL","",SUM(C8:E8)))</f>
        <v>17274</v>
      </c>
      <c r="G8" s="111">
        <f>IF('Arrear Sheet'!H8="","",IF('Arrear Sheet'!C8="TOTAL","",'Arrear Sheet'!H8))</f>
        <v>10543</v>
      </c>
      <c r="H8" s="111">
        <f>IF('Arrear Sheet'!I8="","",IF('Arrear Sheet'!C8="TOTAL","",'Arrear Sheet'!I8))</f>
        <v>5272</v>
      </c>
      <c r="I8" s="111">
        <f>IF('Arrear Sheet'!J8="","",IF('Arrear Sheet'!C8="TOTAL","",'Arrear Sheet'!J8))</f>
        <v>949</v>
      </c>
      <c r="J8" s="111">
        <f>IF('Arrear Sheet'!K8="","",IF('Arrear Sheet'!C8="TOTAL","",SUM(G8:I8)))</f>
        <v>16764</v>
      </c>
      <c r="K8" s="111">
        <f>IF('Arrear Sheet'!L8="","",IF('Arrear Sheet'!C8="TOTAL","",'Arrear Sheet'!L8))</f>
        <v>321</v>
      </c>
      <c r="L8" s="111">
        <f>IF('Arrear Sheet'!M8="","",IF('Arrear Sheet'!C8="TOTAL","",'Arrear Sheet'!M8))</f>
        <v>160</v>
      </c>
      <c r="M8" s="111">
        <f>IF('Arrear Sheet'!N8="","",IF('Arrear Sheet'!C8="TOTAL","",'Arrear Sheet'!N8))</f>
        <v>29</v>
      </c>
      <c r="N8" s="111">
        <f>IF('Arrear Sheet'!O8="","",IF('Arrear Sheet'!C8="TOTAL","",SUM(K8:M8)))</f>
        <v>510</v>
      </c>
      <c r="O8" s="111">
        <f>IF('Arrear Sheet'!P8="","",IF('Arrear Sheet'!C8="TOTAL","",'Arrear Sheet'!P8))</f>
        <v>2100</v>
      </c>
      <c r="P8" s="111">
        <f>IF('Arrear Sheet'!Q8="","",IF('Arrear Sheet'!C8="TOTAL","",'Arrear Sheet'!Q8))</f>
        <v>2100</v>
      </c>
      <c r="Q8" s="111">
        <f>IF('Arrear Sheet'!R8="","",IF('Arrear Sheet'!C8="TOTAL","",SUM(O8-P8)))</f>
        <v>0</v>
      </c>
      <c r="R8" s="111">
        <f>IF('Arrear Sheet'!S8="","",IF('Arrear Sheet'!C8="TOTAL","",'Arrear Sheet'!S8))</f>
        <v>0</v>
      </c>
      <c r="S8" s="111">
        <f>IF('Arrear Sheet'!T8="","",IF('Arrear Sheet'!C8="TOTAL","",'Arrear Sheet'!T8))</f>
        <v>0</v>
      </c>
      <c r="T8" s="111">
        <f>IF('Arrear Sheet'!U8="","",IF('Arrear Sheet'!C8="TOTAL","",SUM(R8-S8)))</f>
        <v>0</v>
      </c>
      <c r="U8" s="111" t="str">
        <f>IF('Arrear Sheet'!V8="","",IF('Arrear Sheet'!C8="TOTAL","",'Arrear Sheet'!V8))</f>
        <v/>
      </c>
      <c r="V8" s="111" t="str">
        <f>IF('Arrear Sheet'!W8="","",IF('Arrear Sheet'!C8="TOTAL","",'Arrear Sheet'!W8))</f>
        <v/>
      </c>
      <c r="W8" s="111" t="str">
        <f>IF('Arrear Sheet'!X8="","",IF('Arrear Sheet'!C8="TOTAL","",SUM(U8-V8)))</f>
        <v/>
      </c>
      <c r="X8" s="111">
        <f>IF('Arrear Sheet'!Y8="","",IF('Arrear Sheet'!C8="TOTAL","",'Arrear Sheet'!Y8))</f>
        <v>658</v>
      </c>
      <c r="Y8" s="111">
        <f>IF('Arrear Sheet'!Z8="","",IF('Arrear Sheet'!C8="TOTAL","",'Arrear Sheet'!Z8))</f>
        <v>440</v>
      </c>
      <c r="Z8" s="111">
        <f>IF('Arrear Sheet'!AA8="","",IF('Arrear Sheet'!C8="TOTAL","",SUM(X8-Y8)))</f>
        <v>218</v>
      </c>
      <c r="AA8" s="111" t="str">
        <f>IF('Arrear Sheet'!AB8="","",IF('Arrear Sheet'!C8="TOTAL","",'Arrear Sheet'!AB8))</f>
        <v/>
      </c>
      <c r="AB8" s="111">
        <f>IF('Arrear Sheet'!AC8="","",IF('Arrear Sheet'!C8="TOTAL","",'Arrear Sheet'!AC8))</f>
        <v>0</v>
      </c>
      <c r="AC8" s="111">
        <f>IFERROR(IF(C8="","",SUM(Q8,T8,W8,Z8,AA8,AB8)),"")</f>
        <v>218</v>
      </c>
      <c r="AD8" s="24">
        <f>IF(B8="","",IF(C8="","",SUM(N8-AC8)))</f>
        <v>292</v>
      </c>
      <c r="AE8" s="39"/>
      <c r="AF8" s="40"/>
      <c r="AH8" s="26"/>
      <c r="AI8" s="27"/>
      <c r="AJ8" s="27"/>
      <c r="AK8" s="27"/>
      <c r="AL8" s="27"/>
      <c r="AM8" s="26"/>
    </row>
    <row r="9" spans="1:39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45352</v>
      </c>
      <c r="C9" s="111">
        <f>IF('Arrear Sheet'!D9="","",IF('Arrear Sheet'!C9="TOTAL","",IF('Arrear Sheet'!D9="अक्षरें राशि :-","",'Arrear Sheet'!D9)))</f>
        <v>33800</v>
      </c>
      <c r="D9" s="111">
        <f>IF('Arrear Sheet'!E9="","",IF('Arrear Sheet'!C9="TOTAL","",'Arrear Sheet'!E9))</f>
        <v>16900</v>
      </c>
      <c r="E9" s="111">
        <f>IF('Arrear Sheet'!F9="","",IF('Arrear Sheet'!C9="TOTAL","",'Arrear Sheet'!F9))</f>
        <v>3042</v>
      </c>
      <c r="F9" s="111">
        <f>IF('Arrear Sheet'!G9="","",IF('Arrear Sheet'!C9="TOTAL","",SUM(C9:E9)))</f>
        <v>53742</v>
      </c>
      <c r="G9" s="111">
        <f>IF('Arrear Sheet'!H9="","",IF('Arrear Sheet'!C9="TOTAL","",'Arrear Sheet'!H9))</f>
        <v>32800</v>
      </c>
      <c r="H9" s="111">
        <f>IF('Arrear Sheet'!I9="","",IF('Arrear Sheet'!C9="TOTAL","",'Arrear Sheet'!I9))</f>
        <v>16400</v>
      </c>
      <c r="I9" s="111">
        <f>IF('Arrear Sheet'!J9="","",IF('Arrear Sheet'!C9="TOTAL","",'Arrear Sheet'!J9))</f>
        <v>2952</v>
      </c>
      <c r="J9" s="111">
        <f>IF('Arrear Sheet'!K9="","",IF('Arrear Sheet'!C9="TOTAL","",SUM(G9:I9)))</f>
        <v>52152</v>
      </c>
      <c r="K9" s="111">
        <f>IF('Arrear Sheet'!L9="","",IF('Arrear Sheet'!C9="TOTAL","",'Arrear Sheet'!L9))</f>
        <v>1000</v>
      </c>
      <c r="L9" s="111">
        <f>IF('Arrear Sheet'!M9="","",IF('Arrear Sheet'!C9="TOTAL","",'Arrear Sheet'!M9))</f>
        <v>500</v>
      </c>
      <c r="M9" s="111">
        <f>IF('Arrear Sheet'!N9="","",IF('Arrear Sheet'!C9="TOTAL","",'Arrear Sheet'!N9))</f>
        <v>90</v>
      </c>
      <c r="N9" s="111">
        <f>IF('Arrear Sheet'!O9="","",IF('Arrear Sheet'!C9="TOTAL","",SUM(K9:M9)))</f>
        <v>1590</v>
      </c>
      <c r="O9" s="111">
        <f>IF('Arrear Sheet'!P9="","",IF('Arrear Sheet'!C9="TOTAL","",'Arrear Sheet'!P9))</f>
        <v>2100</v>
      </c>
      <c r="P9" s="111">
        <f>IF('Arrear Sheet'!Q9="","",IF('Arrear Sheet'!C9="TOTAL","",'Arrear Sheet'!Q9))</f>
        <v>2100</v>
      </c>
      <c r="Q9" s="111">
        <f>IF('Arrear Sheet'!R9="","",IF('Arrear Sheet'!C9="TOTAL","",SUM(O9-P9)))</f>
        <v>0</v>
      </c>
      <c r="R9" s="111">
        <f>IF('Arrear Sheet'!S9="","",IF('Arrear Sheet'!C9="TOTAL","",'Arrear Sheet'!S9))</f>
        <v>0</v>
      </c>
      <c r="S9" s="111">
        <f>IF('Arrear Sheet'!T9="","",IF('Arrear Sheet'!C9="TOTAL","",'Arrear Sheet'!T9))</f>
        <v>0</v>
      </c>
      <c r="T9" s="111">
        <f>IF('Arrear Sheet'!U9="","",IF('Arrear Sheet'!C9="TOTAL","",SUM(R9-S9)))</f>
        <v>0</v>
      </c>
      <c r="U9" s="111" t="str">
        <f>IF('Arrear Sheet'!V9="","",IF('Arrear Sheet'!C9="TOTAL","",'Arrear Sheet'!V9))</f>
        <v/>
      </c>
      <c r="V9" s="111" t="str">
        <f>IF('Arrear Sheet'!W9="","",IF('Arrear Sheet'!C9="TOTAL","",'Arrear Sheet'!W9))</f>
        <v/>
      </c>
      <c r="W9" s="111" t="str">
        <f>IF('Arrear Sheet'!X9="","",IF('Arrear Sheet'!C9="TOTAL","",SUM(U9-V9)))</f>
        <v/>
      </c>
      <c r="X9" s="111">
        <f>IF('Arrear Sheet'!Y9="","",IF('Arrear Sheet'!C9="TOTAL","",'Arrear Sheet'!Y9))</f>
        <v>658</v>
      </c>
      <c r="Y9" s="111">
        <f>IF('Arrear Sheet'!Z9="","",IF('Arrear Sheet'!C9="TOTAL","",'Arrear Sheet'!Z9))</f>
        <v>440</v>
      </c>
      <c r="Z9" s="111">
        <f>IF('Arrear Sheet'!AA9="","",IF('Arrear Sheet'!C9="TOTAL","",SUM(X9-Y9)))</f>
        <v>218</v>
      </c>
      <c r="AA9" s="111" t="str">
        <f>IF('Arrear Sheet'!AB9="","",IF('Arrear Sheet'!C9="TOTAL","",'Arrear Sheet'!AB9))</f>
        <v/>
      </c>
      <c r="AB9" s="111">
        <f>IF('Arrear Sheet'!AC9="","",IF('Arrear Sheet'!C9="TOTAL","",'Arrear Sheet'!AC9))</f>
        <v>0</v>
      </c>
      <c r="AC9" s="111">
        <f t="shared" ref="AC9:AC72" si="0">IFERROR(IF(C9="","",SUM(Q9,T9,W9,Z9,AA9,AB9)),"")</f>
        <v>218</v>
      </c>
      <c r="AD9" s="24">
        <f t="shared" ref="AD9:AD72" si="1">IF(B9="","",IF(C9="","",SUM(N9-AC9)))</f>
        <v>1372</v>
      </c>
      <c r="AE9" s="41"/>
      <c r="AF9" s="41"/>
      <c r="AH9" s="59"/>
      <c r="AI9" s="59"/>
      <c r="AJ9" s="59"/>
      <c r="AK9" s="59"/>
      <c r="AL9" s="59"/>
      <c r="AM9" s="59"/>
    </row>
    <row r="10" spans="1:39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45383</v>
      </c>
      <c r="C10" s="111">
        <f>IF('Arrear Sheet'!D10="","",IF('Arrear Sheet'!C10="TOTAL","",IF('Arrear Sheet'!D10="अक्षरें राशि :-","",'Arrear Sheet'!D10)))</f>
        <v>33800</v>
      </c>
      <c r="D10" s="111">
        <f>IF('Arrear Sheet'!E10="","",IF('Arrear Sheet'!C10="TOTAL","",'Arrear Sheet'!E10))</f>
        <v>16900</v>
      </c>
      <c r="E10" s="111">
        <f>IF('Arrear Sheet'!F10="","",IF('Arrear Sheet'!C10="TOTAL","",'Arrear Sheet'!F10))</f>
        <v>3042</v>
      </c>
      <c r="F10" s="111">
        <f>IF('Arrear Sheet'!G10="","",IF('Arrear Sheet'!C10="TOTAL","",SUM(C10:E10)))</f>
        <v>53742</v>
      </c>
      <c r="G10" s="111">
        <f>IF('Arrear Sheet'!H10="","",IF('Arrear Sheet'!C10="TOTAL","",'Arrear Sheet'!H10))</f>
        <v>32800</v>
      </c>
      <c r="H10" s="111">
        <f>IF('Arrear Sheet'!I10="","",IF('Arrear Sheet'!C10="TOTAL","",'Arrear Sheet'!I10))</f>
        <v>16400</v>
      </c>
      <c r="I10" s="111">
        <f>IF('Arrear Sheet'!J10="","",IF('Arrear Sheet'!C10="TOTAL","",'Arrear Sheet'!J10))</f>
        <v>2952</v>
      </c>
      <c r="J10" s="111">
        <f>IF('Arrear Sheet'!K10="","",IF('Arrear Sheet'!C10="TOTAL","",SUM(G10:I10)))</f>
        <v>52152</v>
      </c>
      <c r="K10" s="111">
        <f>IF('Arrear Sheet'!L10="","",IF('Arrear Sheet'!C10="TOTAL","",'Arrear Sheet'!L10))</f>
        <v>1000</v>
      </c>
      <c r="L10" s="111">
        <f>IF('Arrear Sheet'!M10="","",IF('Arrear Sheet'!C10="TOTAL","",'Arrear Sheet'!M10))</f>
        <v>500</v>
      </c>
      <c r="M10" s="111">
        <f>IF('Arrear Sheet'!N10="","",IF('Arrear Sheet'!C10="TOTAL","",'Arrear Sheet'!N10))</f>
        <v>90</v>
      </c>
      <c r="N10" s="111">
        <f>IF('Arrear Sheet'!O10="","",IF('Arrear Sheet'!C10="TOTAL","",SUM(K10:M10)))</f>
        <v>1590</v>
      </c>
      <c r="O10" s="111">
        <f>IF('Arrear Sheet'!P10="","",IF('Arrear Sheet'!C10="TOTAL","",'Arrear Sheet'!P10))</f>
        <v>2100</v>
      </c>
      <c r="P10" s="111">
        <f>IF('Arrear Sheet'!Q10="","",IF('Arrear Sheet'!C10="TOTAL","",'Arrear Sheet'!Q10))</f>
        <v>2100</v>
      </c>
      <c r="Q10" s="111">
        <f>IF('Arrear Sheet'!R10="","",IF('Arrear Sheet'!C10="TOTAL","",SUM(O10-P10)))</f>
        <v>0</v>
      </c>
      <c r="R10" s="111">
        <f>IF('Arrear Sheet'!S10="","",IF('Arrear Sheet'!C10="TOTAL","",'Arrear Sheet'!S10))</f>
        <v>0</v>
      </c>
      <c r="S10" s="111">
        <f>IF('Arrear Sheet'!T10="","",IF('Arrear Sheet'!C10="TOTAL","",'Arrear Sheet'!T10))</f>
        <v>0</v>
      </c>
      <c r="T10" s="111">
        <f>IF('Arrear Sheet'!U10="","",IF('Arrear Sheet'!C10="TOTAL","",SUM(R10-S10)))</f>
        <v>0</v>
      </c>
      <c r="U10" s="111" t="str">
        <f>IF('Arrear Sheet'!V10="","",IF('Arrear Sheet'!C10="TOTAL","",'Arrear Sheet'!V10))</f>
        <v/>
      </c>
      <c r="V10" s="111" t="str">
        <f>IF('Arrear Sheet'!W10="","",IF('Arrear Sheet'!C10="TOTAL","",'Arrear Sheet'!W10))</f>
        <v/>
      </c>
      <c r="W10" s="111" t="str">
        <f>IF('Arrear Sheet'!X10="","",IF('Arrear Sheet'!C10="TOTAL","",SUM(U10-V10)))</f>
        <v/>
      </c>
      <c r="X10" s="111">
        <f>IF('Arrear Sheet'!Y10="","",IF('Arrear Sheet'!C10="TOTAL","",'Arrear Sheet'!Y10))</f>
        <v>658</v>
      </c>
      <c r="Y10" s="111">
        <f>IF('Arrear Sheet'!Z10="","",IF('Arrear Sheet'!C10="TOTAL","",'Arrear Sheet'!Z10))</f>
        <v>440</v>
      </c>
      <c r="Z10" s="111">
        <f>IF('Arrear Sheet'!AA10="","",IF('Arrear Sheet'!C10="TOTAL","",SUM(X10-Y10)))</f>
        <v>218</v>
      </c>
      <c r="AA10" s="111" t="str">
        <f>IF('Arrear Sheet'!AB10="","",IF('Arrear Sheet'!C10="TOTAL","",'Arrear Sheet'!AB10))</f>
        <v/>
      </c>
      <c r="AB10" s="111">
        <f>IF('Arrear Sheet'!AC10="","",IF('Arrear Sheet'!C10="TOTAL","",'Arrear Sheet'!AC10))</f>
        <v>0</v>
      </c>
      <c r="AC10" s="111">
        <f t="shared" si="0"/>
        <v>218</v>
      </c>
      <c r="AD10" s="24">
        <f t="shared" si="1"/>
        <v>1372</v>
      </c>
      <c r="AE10" s="41"/>
      <c r="AF10" s="41"/>
      <c r="AH10" s="59"/>
      <c r="AI10" s="59"/>
      <c r="AJ10" s="59"/>
      <c r="AK10" s="59"/>
      <c r="AL10" s="59"/>
      <c r="AM10" s="59"/>
    </row>
    <row r="11" spans="1:39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45413</v>
      </c>
      <c r="C11" s="111">
        <f>IF('Arrear Sheet'!D11="","",IF('Arrear Sheet'!C11="TOTAL","",IF('Arrear Sheet'!D11="अक्षरें राशि :-","",'Arrear Sheet'!D11)))</f>
        <v>33800</v>
      </c>
      <c r="D11" s="111">
        <f>IF('Arrear Sheet'!E11="","",IF('Arrear Sheet'!C11="TOTAL","",'Arrear Sheet'!E11))</f>
        <v>16900</v>
      </c>
      <c r="E11" s="111">
        <f>IF('Arrear Sheet'!F11="","",IF('Arrear Sheet'!C11="TOTAL","",'Arrear Sheet'!F11))</f>
        <v>3042</v>
      </c>
      <c r="F11" s="111">
        <f>IF('Arrear Sheet'!G11="","",IF('Arrear Sheet'!C11="TOTAL","",SUM(C11:E11)))</f>
        <v>53742</v>
      </c>
      <c r="G11" s="111">
        <f>IF('Arrear Sheet'!H11="","",IF('Arrear Sheet'!C11="TOTAL","",'Arrear Sheet'!H11))</f>
        <v>32800</v>
      </c>
      <c r="H11" s="111">
        <f>IF('Arrear Sheet'!I11="","",IF('Arrear Sheet'!C11="TOTAL","",'Arrear Sheet'!I11))</f>
        <v>16400</v>
      </c>
      <c r="I11" s="111">
        <f>IF('Arrear Sheet'!J11="","",IF('Arrear Sheet'!C11="TOTAL","",'Arrear Sheet'!J11))</f>
        <v>2952</v>
      </c>
      <c r="J11" s="111">
        <f>IF('Arrear Sheet'!K11="","",IF('Arrear Sheet'!C11="TOTAL","",SUM(G11:I11)))</f>
        <v>52152</v>
      </c>
      <c r="K11" s="111">
        <f>IF('Arrear Sheet'!L11="","",IF('Arrear Sheet'!C11="TOTAL","",'Arrear Sheet'!L11))</f>
        <v>1000</v>
      </c>
      <c r="L11" s="111">
        <f>IF('Arrear Sheet'!M11="","",IF('Arrear Sheet'!C11="TOTAL","",'Arrear Sheet'!M11))</f>
        <v>500</v>
      </c>
      <c r="M11" s="111">
        <f>IF('Arrear Sheet'!N11="","",IF('Arrear Sheet'!C11="TOTAL","",'Arrear Sheet'!N11))</f>
        <v>90</v>
      </c>
      <c r="N11" s="111">
        <f>IF('Arrear Sheet'!O11="","",IF('Arrear Sheet'!C11="TOTAL","",SUM(K11:M11)))</f>
        <v>1590</v>
      </c>
      <c r="O11" s="111">
        <f>IF('Arrear Sheet'!P11="","",IF('Arrear Sheet'!C11="TOTAL","",'Arrear Sheet'!P11))</f>
        <v>2100</v>
      </c>
      <c r="P11" s="111">
        <f>IF('Arrear Sheet'!Q11="","",IF('Arrear Sheet'!C11="TOTAL","",'Arrear Sheet'!Q11))</f>
        <v>2100</v>
      </c>
      <c r="Q11" s="111">
        <f>IF('Arrear Sheet'!R11="","",IF('Arrear Sheet'!C11="TOTAL","",SUM(O11-P11)))</f>
        <v>0</v>
      </c>
      <c r="R11" s="111">
        <f>IF('Arrear Sheet'!S11="","",IF('Arrear Sheet'!C11="TOTAL","",'Arrear Sheet'!S11))</f>
        <v>0</v>
      </c>
      <c r="S11" s="111">
        <f>IF('Arrear Sheet'!T11="","",IF('Arrear Sheet'!C11="TOTAL","",'Arrear Sheet'!T11))</f>
        <v>0</v>
      </c>
      <c r="T11" s="111">
        <f>IF('Arrear Sheet'!U11="","",IF('Arrear Sheet'!C11="TOTAL","",SUM(R11-S11)))</f>
        <v>0</v>
      </c>
      <c r="U11" s="111" t="str">
        <f>IF('Arrear Sheet'!V11="","",IF('Arrear Sheet'!C11="TOTAL","",'Arrear Sheet'!V11))</f>
        <v/>
      </c>
      <c r="V11" s="111" t="str">
        <f>IF('Arrear Sheet'!W11="","",IF('Arrear Sheet'!C11="TOTAL","",'Arrear Sheet'!W11))</f>
        <v/>
      </c>
      <c r="W11" s="111" t="str">
        <f>IF('Arrear Sheet'!X11="","",IF('Arrear Sheet'!C11="TOTAL","",SUM(U11-V11)))</f>
        <v/>
      </c>
      <c r="X11" s="111">
        <f>IF('Arrear Sheet'!Y11="","",IF('Arrear Sheet'!C11="TOTAL","",'Arrear Sheet'!Y11))</f>
        <v>658</v>
      </c>
      <c r="Y11" s="111">
        <f>IF('Arrear Sheet'!Z11="","",IF('Arrear Sheet'!C11="TOTAL","",'Arrear Sheet'!Z11))</f>
        <v>440</v>
      </c>
      <c r="Z11" s="111">
        <f>IF('Arrear Sheet'!AA11="","",IF('Arrear Sheet'!C11="TOTAL","",SUM(X11-Y11)))</f>
        <v>218</v>
      </c>
      <c r="AA11" s="111" t="str">
        <f>IF('Arrear Sheet'!AB11="","",IF('Arrear Sheet'!C11="TOTAL","",'Arrear Sheet'!AB11))</f>
        <v/>
      </c>
      <c r="AB11" s="111">
        <f>IF('Arrear Sheet'!AC11="","",IF('Arrear Sheet'!C11="TOTAL","",'Arrear Sheet'!AC11))</f>
        <v>0</v>
      </c>
      <c r="AC11" s="111">
        <f t="shared" si="0"/>
        <v>218</v>
      </c>
      <c r="AD11" s="24">
        <f t="shared" si="1"/>
        <v>1372</v>
      </c>
      <c r="AE11" s="41"/>
      <c r="AF11" s="41"/>
      <c r="AH11" s="59"/>
      <c r="AI11" s="59"/>
      <c r="AJ11" s="59"/>
      <c r="AK11" s="59"/>
      <c r="AL11" s="59"/>
      <c r="AM11" s="59"/>
    </row>
    <row r="12" spans="1:39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45444</v>
      </c>
      <c r="C12" s="111">
        <f>IF('Arrear Sheet'!D12="","",IF('Arrear Sheet'!C12="TOTAL","",IF('Arrear Sheet'!D12="अक्षरें राशि :-","",'Arrear Sheet'!D12)))</f>
        <v>33800</v>
      </c>
      <c r="D12" s="111">
        <f>IF('Arrear Sheet'!E12="","",IF('Arrear Sheet'!C12="TOTAL","",'Arrear Sheet'!E12))</f>
        <v>16900</v>
      </c>
      <c r="E12" s="111">
        <f>IF('Arrear Sheet'!F12="","",IF('Arrear Sheet'!C12="TOTAL","",'Arrear Sheet'!F12))</f>
        <v>3042</v>
      </c>
      <c r="F12" s="111">
        <f>IF('Arrear Sheet'!G12="","",IF('Arrear Sheet'!C12="TOTAL","",SUM(C12:E12)))</f>
        <v>53742</v>
      </c>
      <c r="G12" s="111">
        <f>IF('Arrear Sheet'!H12="","",IF('Arrear Sheet'!C12="TOTAL","",'Arrear Sheet'!H12))</f>
        <v>32800</v>
      </c>
      <c r="H12" s="111">
        <f>IF('Arrear Sheet'!I12="","",IF('Arrear Sheet'!C12="TOTAL","",'Arrear Sheet'!I12))</f>
        <v>16400</v>
      </c>
      <c r="I12" s="111">
        <f>IF('Arrear Sheet'!J12="","",IF('Arrear Sheet'!C12="TOTAL","",'Arrear Sheet'!J12))</f>
        <v>2952</v>
      </c>
      <c r="J12" s="111">
        <f>IF('Arrear Sheet'!K12="","",IF('Arrear Sheet'!C12="TOTAL","",SUM(G12:I12)))</f>
        <v>52152</v>
      </c>
      <c r="K12" s="111">
        <f>IF('Arrear Sheet'!L12="","",IF('Arrear Sheet'!C12="TOTAL","",'Arrear Sheet'!L12))</f>
        <v>1000</v>
      </c>
      <c r="L12" s="111">
        <f>IF('Arrear Sheet'!M12="","",IF('Arrear Sheet'!C12="TOTAL","",'Arrear Sheet'!M12))</f>
        <v>500</v>
      </c>
      <c r="M12" s="111">
        <f>IF('Arrear Sheet'!N12="","",IF('Arrear Sheet'!C12="TOTAL","",'Arrear Sheet'!N12))</f>
        <v>90</v>
      </c>
      <c r="N12" s="111">
        <f>IF('Arrear Sheet'!O12="","",IF('Arrear Sheet'!C12="TOTAL","",SUM(K12:M12)))</f>
        <v>1590</v>
      </c>
      <c r="O12" s="111">
        <f>IF('Arrear Sheet'!P12="","",IF('Arrear Sheet'!C12="TOTAL","",'Arrear Sheet'!P12))</f>
        <v>2100</v>
      </c>
      <c r="P12" s="111">
        <f>IF('Arrear Sheet'!Q12="","",IF('Arrear Sheet'!C12="TOTAL","",'Arrear Sheet'!Q12))</f>
        <v>2100</v>
      </c>
      <c r="Q12" s="111">
        <f>IF('Arrear Sheet'!R12="","",IF('Arrear Sheet'!C12="TOTAL","",SUM(O12-P12)))</f>
        <v>0</v>
      </c>
      <c r="R12" s="111">
        <f>IF('Arrear Sheet'!S12="","",IF('Arrear Sheet'!C12="TOTAL","",'Arrear Sheet'!S12))</f>
        <v>0</v>
      </c>
      <c r="S12" s="111">
        <f>IF('Arrear Sheet'!T12="","",IF('Arrear Sheet'!C12="TOTAL","",'Arrear Sheet'!T12))</f>
        <v>0</v>
      </c>
      <c r="T12" s="111">
        <f>IF('Arrear Sheet'!U12="","",IF('Arrear Sheet'!C12="TOTAL","",SUM(R12-S12)))</f>
        <v>0</v>
      </c>
      <c r="U12" s="111" t="str">
        <f>IF('Arrear Sheet'!V12="","",IF('Arrear Sheet'!C12="TOTAL","",'Arrear Sheet'!V12))</f>
        <v/>
      </c>
      <c r="V12" s="111" t="str">
        <f>IF('Arrear Sheet'!W12="","",IF('Arrear Sheet'!C12="TOTAL","",'Arrear Sheet'!W12))</f>
        <v/>
      </c>
      <c r="W12" s="111" t="str">
        <f>IF('Arrear Sheet'!X12="","",IF('Arrear Sheet'!C12="TOTAL","",SUM(U12-V12)))</f>
        <v/>
      </c>
      <c r="X12" s="111">
        <f>IF('Arrear Sheet'!Y12="","",IF('Arrear Sheet'!C12="TOTAL","",'Arrear Sheet'!Y12))</f>
        <v>658</v>
      </c>
      <c r="Y12" s="111">
        <f>IF('Arrear Sheet'!Z12="","",IF('Arrear Sheet'!C12="TOTAL","",'Arrear Sheet'!Z12))</f>
        <v>440</v>
      </c>
      <c r="Z12" s="111">
        <f>IF('Arrear Sheet'!AA12="","",IF('Arrear Sheet'!C12="TOTAL","",SUM(X12-Y12)))</f>
        <v>218</v>
      </c>
      <c r="AA12" s="111" t="str">
        <f>IF('Arrear Sheet'!AB12="","",IF('Arrear Sheet'!C12="TOTAL","",'Arrear Sheet'!AB12))</f>
        <v/>
      </c>
      <c r="AB12" s="111">
        <f>IF('Arrear Sheet'!AC12="","",IF('Arrear Sheet'!C12="TOTAL","",'Arrear Sheet'!AC12))</f>
        <v>0</v>
      </c>
      <c r="AC12" s="111">
        <f t="shared" si="0"/>
        <v>218</v>
      </c>
      <c r="AD12" s="24">
        <f t="shared" si="1"/>
        <v>1372</v>
      </c>
      <c r="AE12" s="41"/>
      <c r="AF12" s="41"/>
      <c r="AH12" s="59"/>
      <c r="AI12" s="59"/>
      <c r="AJ12" s="59"/>
      <c r="AK12" s="59"/>
      <c r="AL12" s="59"/>
      <c r="AM12" s="59"/>
    </row>
    <row r="13" spans="1:39" s="28" customFormat="1" ht="21" customHeight="1">
      <c r="A13" s="22" t="str">
        <f>IF('Arrear Sheet'!B13="","",'Arrear Sheet'!B13)</f>
        <v/>
      </c>
      <c r="B13" s="23" t="str">
        <f>IF('Arrear Sheet'!C13="","",IF('Arrear Sheet'!C13="TOTAL","",'Arrear Sheet'!C13))</f>
        <v/>
      </c>
      <c r="C13" s="111" t="str">
        <f>IF('Arrear Sheet'!D13="","",IF('Arrear Sheet'!C13="TOTAL","",IF('Arrear Sheet'!D13="अक्षरें राशि :-","",'Arrear Sheet'!D13)))</f>
        <v/>
      </c>
      <c r="D13" s="111" t="str">
        <f>IF('Arrear Sheet'!E13="","",IF('Arrear Sheet'!C13="TOTAL","",'Arrear Sheet'!E13))</f>
        <v/>
      </c>
      <c r="E13" s="111" t="str">
        <f>IF('Arrear Sheet'!F13="","",IF('Arrear Sheet'!C13="TOTAL","",'Arrear Sheet'!F13))</f>
        <v/>
      </c>
      <c r="F13" s="111" t="str">
        <f>IF('Arrear Sheet'!G13="","",IF('Arrear Sheet'!C13="TOTAL","",SUM(C13:E13)))</f>
        <v/>
      </c>
      <c r="G13" s="111" t="str">
        <f>IF('Arrear Sheet'!H13="","",IF('Arrear Sheet'!C13="TOTAL","",'Arrear Sheet'!H13))</f>
        <v/>
      </c>
      <c r="H13" s="111" t="str">
        <f>IF('Arrear Sheet'!I13="","",IF('Arrear Sheet'!C13="TOTAL","",'Arrear Sheet'!I13))</f>
        <v/>
      </c>
      <c r="I13" s="111" t="str">
        <f>IF('Arrear Sheet'!J13="","",IF('Arrear Sheet'!C13="TOTAL","",'Arrear Sheet'!J13))</f>
        <v/>
      </c>
      <c r="J13" s="111" t="str">
        <f>IF('Arrear Sheet'!K13="","",IF('Arrear Sheet'!C13="TOTAL","",SUM(G13:I13)))</f>
        <v/>
      </c>
      <c r="K13" s="111" t="str">
        <f>IF('Arrear Sheet'!L13="","",IF('Arrear Sheet'!C13="TOTAL","",'Arrear Sheet'!L13))</f>
        <v/>
      </c>
      <c r="L13" s="111" t="str">
        <f>IF('Arrear Sheet'!M13="","",IF('Arrear Sheet'!C13="TOTAL","",'Arrear Sheet'!M13))</f>
        <v/>
      </c>
      <c r="M13" s="111" t="str">
        <f>IF('Arrear Sheet'!N13="","",IF('Arrear Sheet'!C13="TOTAL","",'Arrear Sheet'!N13))</f>
        <v/>
      </c>
      <c r="N13" s="111" t="str">
        <f>IF('Arrear Sheet'!O13="","",IF('Arrear Sheet'!C13="TOTAL","",SUM(K13:M13)))</f>
        <v/>
      </c>
      <c r="O13" s="111" t="str">
        <f>IF('Arrear Sheet'!P13="","",IF('Arrear Sheet'!C13="TOTAL","",'Arrear Sheet'!P13))</f>
        <v/>
      </c>
      <c r="P13" s="111" t="str">
        <f>IF('Arrear Sheet'!Q13="","",IF('Arrear Sheet'!C13="TOTAL","",'Arrear Sheet'!Q13))</f>
        <v/>
      </c>
      <c r="Q13" s="111" t="str">
        <f>IF('Arrear Sheet'!R13="","",IF('Arrear Sheet'!C13="TOTAL","",SUM(O13-P13)))</f>
        <v/>
      </c>
      <c r="R13" s="111" t="str">
        <f>IF('Arrear Sheet'!S13="","",IF('Arrear Sheet'!C13="TOTAL","",'Arrear Sheet'!S13))</f>
        <v/>
      </c>
      <c r="S13" s="111" t="str">
        <f>IF('Arrear Sheet'!T13="","",IF('Arrear Sheet'!C13="TOTAL","",'Arrear Sheet'!T13))</f>
        <v/>
      </c>
      <c r="T13" s="111" t="str">
        <f>IF('Arrear Sheet'!U13="","",IF('Arrear Sheet'!C13="TOTAL","",SUM(R13-S13)))</f>
        <v/>
      </c>
      <c r="U13" s="111" t="str">
        <f>IF('Arrear Sheet'!V13="","",IF('Arrear Sheet'!C13="TOTAL","",'Arrear Sheet'!V13))</f>
        <v/>
      </c>
      <c r="V13" s="111" t="str">
        <f>IF('Arrear Sheet'!W13="","",IF('Arrear Sheet'!C13="TOTAL","",'Arrear Sheet'!W13))</f>
        <v/>
      </c>
      <c r="W13" s="111" t="str">
        <f>IF('Arrear Sheet'!X13="","",IF('Arrear Sheet'!C13="TOTAL","",SUM(U13-V13)))</f>
        <v/>
      </c>
      <c r="X13" s="111" t="str">
        <f>IF('Arrear Sheet'!Y13="","",IF('Arrear Sheet'!C13="TOTAL","",'Arrear Sheet'!Y13))</f>
        <v/>
      </c>
      <c r="Y13" s="111" t="str">
        <f>IF('Arrear Sheet'!Z13="","",IF('Arrear Sheet'!C13="TOTAL","",'Arrear Sheet'!Z13))</f>
        <v/>
      </c>
      <c r="Z13" s="111" t="str">
        <f>IF('Arrear Sheet'!AA13="","",IF('Arrear Sheet'!C13="TOTAL","",SUM(X13-Y13)))</f>
        <v/>
      </c>
      <c r="AA13" s="111" t="str">
        <f>IF('Arrear Sheet'!AB13="","",IF('Arrear Sheet'!C13="TOTAL","",'Arrear Sheet'!AB13))</f>
        <v/>
      </c>
      <c r="AB13" s="111" t="str">
        <f>IF('Arrear Sheet'!AC13="","",IF('Arrear Sheet'!C13="TOTAL","",'Arrear Sheet'!AC13))</f>
        <v/>
      </c>
      <c r="AC13" s="111" t="str">
        <f t="shared" si="0"/>
        <v/>
      </c>
      <c r="AD13" s="24" t="str">
        <f t="shared" si="1"/>
        <v/>
      </c>
      <c r="AE13" s="41"/>
      <c r="AF13" s="41"/>
      <c r="AH13" s="59"/>
      <c r="AI13" s="59"/>
      <c r="AJ13" s="59"/>
      <c r="AK13" s="59"/>
      <c r="AL13" s="59"/>
      <c r="AM13" s="59"/>
    </row>
    <row r="14" spans="1:39" s="28" customFormat="1" ht="21" customHeight="1">
      <c r="A14" s="22" t="str">
        <f>IF('Arrear Sheet'!B14="","",'Arrear Sheet'!B14)</f>
        <v/>
      </c>
      <c r="B14" s="23" t="str">
        <f>IF('Arrear Sheet'!C14="","",IF('Arrear Sheet'!C14="TOTAL","",'Arrear Sheet'!C14))</f>
        <v/>
      </c>
      <c r="C14" s="111" t="str">
        <f>IF('Arrear Sheet'!D14="","",IF('Arrear Sheet'!C14="TOTAL","",IF('Arrear Sheet'!D14="अक्षरें राशि :-","",'Arrear Sheet'!D14)))</f>
        <v/>
      </c>
      <c r="D14" s="111" t="str">
        <f>IF('Arrear Sheet'!E14="","",IF('Arrear Sheet'!C14="TOTAL","",'Arrear Sheet'!E14))</f>
        <v/>
      </c>
      <c r="E14" s="111" t="str">
        <f>IF('Arrear Sheet'!F14="","",IF('Arrear Sheet'!C14="TOTAL","",'Arrear Sheet'!F14))</f>
        <v/>
      </c>
      <c r="F14" s="111" t="str">
        <f>IF('Arrear Sheet'!G14="","",IF('Arrear Sheet'!C14="TOTAL","",SUM(C14:E14)))</f>
        <v/>
      </c>
      <c r="G14" s="111" t="str">
        <f>IF('Arrear Sheet'!H14="","",IF('Arrear Sheet'!C14="TOTAL","",'Arrear Sheet'!H14))</f>
        <v/>
      </c>
      <c r="H14" s="111" t="str">
        <f>IF('Arrear Sheet'!I14="","",IF('Arrear Sheet'!C14="TOTAL","",'Arrear Sheet'!I14))</f>
        <v/>
      </c>
      <c r="I14" s="111" t="str">
        <f>IF('Arrear Sheet'!J14="","",IF('Arrear Sheet'!C14="TOTAL","",'Arrear Sheet'!J14))</f>
        <v/>
      </c>
      <c r="J14" s="111" t="str">
        <f>IF('Arrear Sheet'!K14="","",IF('Arrear Sheet'!C14="TOTAL","",SUM(G14:I14)))</f>
        <v/>
      </c>
      <c r="K14" s="111" t="str">
        <f>IF('Arrear Sheet'!L14="","",IF('Arrear Sheet'!C14="TOTAL","",'Arrear Sheet'!L14))</f>
        <v/>
      </c>
      <c r="L14" s="111" t="str">
        <f>IF('Arrear Sheet'!M14="","",IF('Arrear Sheet'!C14="TOTAL","",'Arrear Sheet'!M14))</f>
        <v/>
      </c>
      <c r="M14" s="111" t="str">
        <f>IF('Arrear Sheet'!N14="","",IF('Arrear Sheet'!C14="TOTAL","",'Arrear Sheet'!N14))</f>
        <v/>
      </c>
      <c r="N14" s="111" t="str">
        <f>IF('Arrear Sheet'!O14="","",IF('Arrear Sheet'!C14="TOTAL","",SUM(K14:M14)))</f>
        <v/>
      </c>
      <c r="O14" s="111" t="str">
        <f>IF('Arrear Sheet'!P14="","",IF('Arrear Sheet'!C14="TOTAL","",'Arrear Sheet'!P14))</f>
        <v/>
      </c>
      <c r="P14" s="111" t="str">
        <f>IF('Arrear Sheet'!Q14="","",IF('Arrear Sheet'!C14="TOTAL","",'Arrear Sheet'!Q14))</f>
        <v/>
      </c>
      <c r="Q14" s="111" t="str">
        <f>IF('Arrear Sheet'!R14="","",IF('Arrear Sheet'!C14="TOTAL","",SUM(O14-P14)))</f>
        <v/>
      </c>
      <c r="R14" s="111" t="str">
        <f>IF('Arrear Sheet'!S14="","",IF('Arrear Sheet'!C14="TOTAL","",'Arrear Sheet'!S14))</f>
        <v/>
      </c>
      <c r="S14" s="111" t="str">
        <f>IF('Arrear Sheet'!T14="","",IF('Arrear Sheet'!C14="TOTAL","",'Arrear Sheet'!T14))</f>
        <v/>
      </c>
      <c r="T14" s="111" t="str">
        <f>IF('Arrear Sheet'!U14="","",IF('Arrear Sheet'!C14="TOTAL","",SUM(R14-S14)))</f>
        <v/>
      </c>
      <c r="U14" s="111" t="str">
        <f>IF('Arrear Sheet'!V14="","",IF('Arrear Sheet'!C14="TOTAL","",'Arrear Sheet'!V14))</f>
        <v/>
      </c>
      <c r="V14" s="111" t="str">
        <f>IF('Arrear Sheet'!W14="","",IF('Arrear Sheet'!C14="TOTAL","",'Arrear Sheet'!W14))</f>
        <v/>
      </c>
      <c r="W14" s="111" t="str">
        <f>IF('Arrear Sheet'!X14="","",IF('Arrear Sheet'!C14="TOTAL","",SUM(U14-V14)))</f>
        <v/>
      </c>
      <c r="X14" s="111" t="str">
        <f>IF('Arrear Sheet'!Y14="","",IF('Arrear Sheet'!C14="TOTAL","",'Arrear Sheet'!Y14))</f>
        <v/>
      </c>
      <c r="Y14" s="111" t="str">
        <f>IF('Arrear Sheet'!Z14="","",IF('Arrear Sheet'!C14="TOTAL","",'Arrear Sheet'!Z14))</f>
        <v/>
      </c>
      <c r="Z14" s="111" t="str">
        <f>IF('Arrear Sheet'!AA14="","",IF('Arrear Sheet'!C14="TOTAL","",SUM(X14-Y14)))</f>
        <v/>
      </c>
      <c r="AA14" s="111" t="str">
        <f>IF('Arrear Sheet'!AB14="","",IF('Arrear Sheet'!C14="TOTAL","",'Arrear Sheet'!AB14))</f>
        <v/>
      </c>
      <c r="AB14" s="111" t="str">
        <f>IF('Arrear Sheet'!AC14="","",IF('Arrear Sheet'!C14="TOTAL","",'Arrear Sheet'!AC14))</f>
        <v/>
      </c>
      <c r="AC14" s="111" t="str">
        <f t="shared" si="0"/>
        <v/>
      </c>
      <c r="AD14" s="24" t="str">
        <f t="shared" si="1"/>
        <v/>
      </c>
      <c r="AE14" s="41"/>
      <c r="AF14" s="41"/>
      <c r="AH14" s="59"/>
      <c r="AI14" s="59"/>
      <c r="AJ14" s="59"/>
      <c r="AK14" s="59"/>
      <c r="AL14" s="59"/>
      <c r="AM14" s="59"/>
    </row>
    <row r="15" spans="1:39" s="28" customFormat="1" ht="21" customHeight="1">
      <c r="A15" s="22" t="str">
        <f>IF('Arrear Sheet'!B15="","",'Arrear Sheet'!B15)</f>
        <v/>
      </c>
      <c r="B15" s="23" t="str">
        <f>IF('Arrear Sheet'!C15="","",IF('Arrear Sheet'!C15="TOTAL","",'Arrear Sheet'!C15))</f>
        <v/>
      </c>
      <c r="C15" s="111" t="str">
        <f>IF('Arrear Sheet'!D15="","",IF('Arrear Sheet'!C15="TOTAL","",IF('Arrear Sheet'!D15="अक्षरें राशि :-","",'Arrear Sheet'!D15)))</f>
        <v/>
      </c>
      <c r="D15" s="111" t="str">
        <f>IF('Arrear Sheet'!E15="","",IF('Arrear Sheet'!C15="TOTAL","",'Arrear Sheet'!E15))</f>
        <v/>
      </c>
      <c r="E15" s="111" t="str">
        <f>IF('Arrear Sheet'!F15="","",IF('Arrear Sheet'!C15="TOTAL","",'Arrear Sheet'!F15))</f>
        <v/>
      </c>
      <c r="F15" s="111" t="str">
        <f>IF('Arrear Sheet'!G15="","",IF('Arrear Sheet'!C15="TOTAL","",SUM(C15:E15)))</f>
        <v/>
      </c>
      <c r="G15" s="111" t="str">
        <f>IF('Arrear Sheet'!H15="","",IF('Arrear Sheet'!C15="TOTAL","",'Arrear Sheet'!H15))</f>
        <v/>
      </c>
      <c r="H15" s="111" t="str">
        <f>IF('Arrear Sheet'!I15="","",IF('Arrear Sheet'!C15="TOTAL","",'Arrear Sheet'!I15))</f>
        <v/>
      </c>
      <c r="I15" s="111" t="str">
        <f>IF('Arrear Sheet'!J15="","",IF('Arrear Sheet'!C15="TOTAL","",'Arrear Sheet'!J15))</f>
        <v/>
      </c>
      <c r="J15" s="111" t="str">
        <f>IF('Arrear Sheet'!K15="","",IF('Arrear Sheet'!C15="TOTAL","",SUM(G15:I15)))</f>
        <v/>
      </c>
      <c r="K15" s="111" t="str">
        <f>IF('Arrear Sheet'!L15="","",IF('Arrear Sheet'!C15="TOTAL","",'Arrear Sheet'!L15))</f>
        <v/>
      </c>
      <c r="L15" s="111" t="str">
        <f>IF('Arrear Sheet'!M15="","",IF('Arrear Sheet'!C15="TOTAL","",'Arrear Sheet'!M15))</f>
        <v/>
      </c>
      <c r="M15" s="111" t="str">
        <f>IF('Arrear Sheet'!N15="","",IF('Arrear Sheet'!C15="TOTAL","",'Arrear Sheet'!N15))</f>
        <v/>
      </c>
      <c r="N15" s="111" t="str">
        <f>IF('Arrear Sheet'!O15="","",IF('Arrear Sheet'!C15="TOTAL","",SUM(K15:M15)))</f>
        <v/>
      </c>
      <c r="O15" s="111" t="str">
        <f>IF('Arrear Sheet'!P15="","",IF('Arrear Sheet'!C15="TOTAL","",'Arrear Sheet'!P15))</f>
        <v/>
      </c>
      <c r="P15" s="111" t="str">
        <f>IF('Arrear Sheet'!Q15="","",IF('Arrear Sheet'!C15="TOTAL","",'Arrear Sheet'!Q15))</f>
        <v/>
      </c>
      <c r="Q15" s="111" t="str">
        <f>IF('Arrear Sheet'!R15="","",IF('Arrear Sheet'!C15="TOTAL","",SUM(O15-P15)))</f>
        <v/>
      </c>
      <c r="R15" s="111" t="str">
        <f>IF('Arrear Sheet'!S15="","",IF('Arrear Sheet'!C15="TOTAL","",'Arrear Sheet'!S15))</f>
        <v/>
      </c>
      <c r="S15" s="111" t="str">
        <f>IF('Arrear Sheet'!T15="","",IF('Arrear Sheet'!C15="TOTAL","",'Arrear Sheet'!T15))</f>
        <v/>
      </c>
      <c r="T15" s="111" t="str">
        <f>IF('Arrear Sheet'!U15="","",IF('Arrear Sheet'!C15="TOTAL","",SUM(R15-S15)))</f>
        <v/>
      </c>
      <c r="U15" s="111" t="str">
        <f>IF('Arrear Sheet'!V15="","",IF('Arrear Sheet'!C15="TOTAL","",'Arrear Sheet'!V15))</f>
        <v/>
      </c>
      <c r="V15" s="111" t="str">
        <f>IF('Arrear Sheet'!W15="","",IF('Arrear Sheet'!C15="TOTAL","",'Arrear Sheet'!W15))</f>
        <v/>
      </c>
      <c r="W15" s="111" t="str">
        <f>IF('Arrear Sheet'!X15="","",IF('Arrear Sheet'!C15="TOTAL","",SUM(U15-V15)))</f>
        <v/>
      </c>
      <c r="X15" s="111" t="str">
        <f>IF('Arrear Sheet'!Y15="","",IF('Arrear Sheet'!C15="TOTAL","",'Arrear Sheet'!Y15))</f>
        <v/>
      </c>
      <c r="Y15" s="111" t="str">
        <f>IF('Arrear Sheet'!Z15="","",IF('Arrear Sheet'!C15="TOTAL","",'Arrear Sheet'!Z15))</f>
        <v/>
      </c>
      <c r="Z15" s="111" t="str">
        <f>IF('Arrear Sheet'!AA15="","",IF('Arrear Sheet'!C15="TOTAL","",SUM(X15-Y15)))</f>
        <v/>
      </c>
      <c r="AA15" s="111" t="str">
        <f>IF('Arrear Sheet'!AB15="","",IF('Arrear Sheet'!C15="TOTAL","",'Arrear Sheet'!AB15))</f>
        <v/>
      </c>
      <c r="AB15" s="111" t="str">
        <f>IF('Arrear Sheet'!AC15="","",IF('Arrear Sheet'!C15="TOTAL","",'Arrear Sheet'!AC15))</f>
        <v/>
      </c>
      <c r="AC15" s="111" t="str">
        <f t="shared" si="0"/>
        <v/>
      </c>
      <c r="AD15" s="24" t="str">
        <f t="shared" si="1"/>
        <v/>
      </c>
      <c r="AE15" s="41"/>
      <c r="AF15" s="41"/>
      <c r="AH15" s="59"/>
      <c r="AI15" s="59"/>
      <c r="AJ15" s="59"/>
      <c r="AK15" s="59"/>
      <c r="AL15" s="59"/>
      <c r="AM15" s="59"/>
    </row>
    <row r="16" spans="1:39" s="28" customFormat="1" ht="21" customHeight="1">
      <c r="A16" s="22" t="str">
        <f>IF('Arrear Sheet'!B16="","",'Arrear Sheet'!B16)</f>
        <v/>
      </c>
      <c r="B16" s="23" t="str">
        <f>IF('Arrear Sheet'!C16="","",IF('Arrear Sheet'!C16="TOTAL","",'Arrear Sheet'!C16))</f>
        <v/>
      </c>
      <c r="C16" s="111" t="str">
        <f>IF('Arrear Sheet'!D16="","",IF('Arrear Sheet'!C16="TOTAL","",IF('Arrear Sheet'!D16="अक्षरें राशि :-","",'Arrear Sheet'!D16)))</f>
        <v/>
      </c>
      <c r="D16" s="111" t="str">
        <f>IF('Arrear Sheet'!E16="","",IF('Arrear Sheet'!C16="TOTAL","",'Arrear Sheet'!E16))</f>
        <v/>
      </c>
      <c r="E16" s="111" t="str">
        <f>IF('Arrear Sheet'!F16="","",IF('Arrear Sheet'!C16="TOTAL","",'Arrear Sheet'!F16))</f>
        <v/>
      </c>
      <c r="F16" s="111" t="str">
        <f>IF('Arrear Sheet'!G16="","",IF('Arrear Sheet'!C16="TOTAL","",SUM(C16:E16)))</f>
        <v/>
      </c>
      <c r="G16" s="111" t="str">
        <f>IF('Arrear Sheet'!H16="","",IF('Arrear Sheet'!C16="TOTAL","",'Arrear Sheet'!H16))</f>
        <v/>
      </c>
      <c r="H16" s="111" t="str">
        <f>IF('Arrear Sheet'!I16="","",IF('Arrear Sheet'!C16="TOTAL","",'Arrear Sheet'!I16))</f>
        <v/>
      </c>
      <c r="I16" s="111" t="str">
        <f>IF('Arrear Sheet'!J16="","",IF('Arrear Sheet'!C16="TOTAL","",'Arrear Sheet'!J16))</f>
        <v/>
      </c>
      <c r="J16" s="111" t="str">
        <f>IF('Arrear Sheet'!K16="","",IF('Arrear Sheet'!C16="TOTAL","",SUM(G16:I16)))</f>
        <v/>
      </c>
      <c r="K16" s="111" t="str">
        <f>IF('Arrear Sheet'!L16="","",IF('Arrear Sheet'!C16="TOTAL","",'Arrear Sheet'!L16))</f>
        <v/>
      </c>
      <c r="L16" s="111" t="str">
        <f>IF('Arrear Sheet'!M16="","",IF('Arrear Sheet'!C16="TOTAL","",'Arrear Sheet'!M16))</f>
        <v/>
      </c>
      <c r="M16" s="111" t="str">
        <f>IF('Arrear Sheet'!N16="","",IF('Arrear Sheet'!C16="TOTAL","",'Arrear Sheet'!N16))</f>
        <v/>
      </c>
      <c r="N16" s="111" t="str">
        <f>IF('Arrear Sheet'!O16="","",IF('Arrear Sheet'!C16="TOTAL","",SUM(K16:M16)))</f>
        <v/>
      </c>
      <c r="O16" s="111" t="str">
        <f>IF('Arrear Sheet'!P16="","",IF('Arrear Sheet'!C16="TOTAL","",'Arrear Sheet'!P16))</f>
        <v/>
      </c>
      <c r="P16" s="111" t="str">
        <f>IF('Arrear Sheet'!Q16="","",IF('Arrear Sheet'!C16="TOTAL","",'Arrear Sheet'!Q16))</f>
        <v/>
      </c>
      <c r="Q16" s="111" t="str">
        <f>IF('Arrear Sheet'!R16="","",IF('Arrear Sheet'!C16="TOTAL","",SUM(O16-P16)))</f>
        <v/>
      </c>
      <c r="R16" s="111" t="str">
        <f>IF('Arrear Sheet'!S16="","",IF('Arrear Sheet'!C16="TOTAL","",'Arrear Sheet'!S16))</f>
        <v/>
      </c>
      <c r="S16" s="111" t="str">
        <f>IF('Arrear Sheet'!T16="","",IF('Arrear Sheet'!C16="TOTAL","",'Arrear Sheet'!T16))</f>
        <v/>
      </c>
      <c r="T16" s="111" t="str">
        <f>IF('Arrear Sheet'!U16="","",IF('Arrear Sheet'!C16="TOTAL","",SUM(R16-S16)))</f>
        <v/>
      </c>
      <c r="U16" s="111" t="str">
        <f>IF('Arrear Sheet'!V16="","",IF('Arrear Sheet'!C16="TOTAL","",'Arrear Sheet'!V16))</f>
        <v/>
      </c>
      <c r="V16" s="111" t="str">
        <f>IF('Arrear Sheet'!W16="","",IF('Arrear Sheet'!C16="TOTAL","",'Arrear Sheet'!W16))</f>
        <v/>
      </c>
      <c r="W16" s="111" t="str">
        <f>IF('Arrear Sheet'!X16="","",IF('Arrear Sheet'!C16="TOTAL","",SUM(U16-V16)))</f>
        <v/>
      </c>
      <c r="X16" s="111" t="str">
        <f>IF('Arrear Sheet'!Y16="","",IF('Arrear Sheet'!C16="TOTAL","",'Arrear Sheet'!Y16))</f>
        <v/>
      </c>
      <c r="Y16" s="111" t="str">
        <f>IF('Arrear Sheet'!Z16="","",IF('Arrear Sheet'!C16="TOTAL","",'Arrear Sheet'!Z16))</f>
        <v/>
      </c>
      <c r="Z16" s="111" t="str">
        <f>IF('Arrear Sheet'!AA16="","",IF('Arrear Sheet'!C16="TOTAL","",SUM(X16-Y16)))</f>
        <v/>
      </c>
      <c r="AA16" s="111" t="str">
        <f>IF('Arrear Sheet'!AB16="","",IF('Arrear Sheet'!C16="TOTAL","",'Arrear Sheet'!AB16))</f>
        <v/>
      </c>
      <c r="AB16" s="111" t="str">
        <f>IF('Arrear Sheet'!AC16="","",IF('Arrear Sheet'!C16="TOTAL","",'Arrear Sheet'!AC16))</f>
        <v/>
      </c>
      <c r="AC16" s="111" t="str">
        <f t="shared" si="0"/>
        <v/>
      </c>
      <c r="AD16" s="24" t="str">
        <f t="shared" si="1"/>
        <v/>
      </c>
      <c r="AE16" s="41"/>
      <c r="AF16" s="41"/>
      <c r="AH16" s="59"/>
      <c r="AI16" s="59"/>
      <c r="AJ16" s="59"/>
      <c r="AK16" s="59"/>
      <c r="AL16" s="59"/>
      <c r="AM16" s="59"/>
    </row>
    <row r="17" spans="1:39" s="28" customFormat="1" ht="21" customHeight="1">
      <c r="A17" s="22" t="str">
        <f>IF('Arrear Sheet'!B17="","",'Arrear Sheet'!B17)</f>
        <v/>
      </c>
      <c r="B17" s="23" t="str">
        <f>IF('Arrear Sheet'!C17="","",IF('Arrear Sheet'!C17="TOTAL","",'Arrear Sheet'!C17))</f>
        <v/>
      </c>
      <c r="C17" s="111" t="str">
        <f>IF('Arrear Sheet'!D17="","",IF('Arrear Sheet'!C17="TOTAL","",IF('Arrear Sheet'!D17="अक्षरें राशि :-","",'Arrear Sheet'!D17)))</f>
        <v/>
      </c>
      <c r="D17" s="111" t="str">
        <f>IF('Arrear Sheet'!E17="","",IF('Arrear Sheet'!C17="TOTAL","",'Arrear Sheet'!E17))</f>
        <v/>
      </c>
      <c r="E17" s="111" t="str">
        <f>IF('Arrear Sheet'!F17="","",IF('Arrear Sheet'!C17="TOTAL","",'Arrear Sheet'!F17))</f>
        <v/>
      </c>
      <c r="F17" s="111" t="str">
        <f>IF('Arrear Sheet'!G17="","",IF('Arrear Sheet'!C17="TOTAL","",SUM(C17:E17)))</f>
        <v/>
      </c>
      <c r="G17" s="111" t="str">
        <f>IF('Arrear Sheet'!H17="","",IF('Arrear Sheet'!C17="TOTAL","",'Arrear Sheet'!H17))</f>
        <v/>
      </c>
      <c r="H17" s="111" t="str">
        <f>IF('Arrear Sheet'!I17="","",IF('Arrear Sheet'!C17="TOTAL","",'Arrear Sheet'!I17))</f>
        <v/>
      </c>
      <c r="I17" s="111" t="str">
        <f>IF('Arrear Sheet'!J17="","",IF('Arrear Sheet'!C17="TOTAL","",'Arrear Sheet'!J17))</f>
        <v/>
      </c>
      <c r="J17" s="111" t="str">
        <f>IF('Arrear Sheet'!K17="","",IF('Arrear Sheet'!C17="TOTAL","",SUM(G17:I17)))</f>
        <v/>
      </c>
      <c r="K17" s="111" t="str">
        <f>IF('Arrear Sheet'!L17="","",IF('Arrear Sheet'!C17="TOTAL","",'Arrear Sheet'!L17))</f>
        <v/>
      </c>
      <c r="L17" s="111" t="str">
        <f>IF('Arrear Sheet'!M17="","",IF('Arrear Sheet'!C17="TOTAL","",'Arrear Sheet'!M17))</f>
        <v/>
      </c>
      <c r="M17" s="111" t="str">
        <f>IF('Arrear Sheet'!N17="","",IF('Arrear Sheet'!C17="TOTAL","",'Arrear Sheet'!N17))</f>
        <v/>
      </c>
      <c r="N17" s="111" t="str">
        <f>IF('Arrear Sheet'!O17="","",IF('Arrear Sheet'!C17="TOTAL","",SUM(K17:M17)))</f>
        <v/>
      </c>
      <c r="O17" s="111" t="str">
        <f>IF('Arrear Sheet'!P17="","",IF('Arrear Sheet'!C17="TOTAL","",'Arrear Sheet'!P17))</f>
        <v/>
      </c>
      <c r="P17" s="111" t="str">
        <f>IF('Arrear Sheet'!Q17="","",IF('Arrear Sheet'!C17="TOTAL","",'Arrear Sheet'!Q17))</f>
        <v/>
      </c>
      <c r="Q17" s="111" t="str">
        <f>IF('Arrear Sheet'!R17="","",IF('Arrear Sheet'!C17="TOTAL","",SUM(O17-P17)))</f>
        <v/>
      </c>
      <c r="R17" s="111" t="str">
        <f>IF('Arrear Sheet'!S17="","",IF('Arrear Sheet'!C17="TOTAL","",'Arrear Sheet'!S17))</f>
        <v/>
      </c>
      <c r="S17" s="111" t="str">
        <f>IF('Arrear Sheet'!T17="","",IF('Arrear Sheet'!C17="TOTAL","",'Arrear Sheet'!T17))</f>
        <v/>
      </c>
      <c r="T17" s="111" t="str">
        <f>IF('Arrear Sheet'!U17="","",IF('Arrear Sheet'!C17="TOTAL","",SUM(R17-S17)))</f>
        <v/>
      </c>
      <c r="U17" s="111" t="str">
        <f>IF('Arrear Sheet'!V17="","",IF('Arrear Sheet'!C17="TOTAL","",'Arrear Sheet'!V17))</f>
        <v/>
      </c>
      <c r="V17" s="111" t="str">
        <f>IF('Arrear Sheet'!W17="","",IF('Arrear Sheet'!C17="TOTAL","",'Arrear Sheet'!W17))</f>
        <v/>
      </c>
      <c r="W17" s="111" t="str">
        <f>IF('Arrear Sheet'!X17="","",IF('Arrear Sheet'!C17="TOTAL","",SUM(U17-V17)))</f>
        <v/>
      </c>
      <c r="X17" s="111" t="str">
        <f>IF('Arrear Sheet'!Y17="","",IF('Arrear Sheet'!C17="TOTAL","",'Arrear Sheet'!Y17))</f>
        <v/>
      </c>
      <c r="Y17" s="111" t="str">
        <f>IF('Arrear Sheet'!Z17="","",IF('Arrear Sheet'!C17="TOTAL","",'Arrear Sheet'!Z17))</f>
        <v/>
      </c>
      <c r="Z17" s="111" t="str">
        <f>IF('Arrear Sheet'!AA17="","",IF('Arrear Sheet'!C17="TOTAL","",SUM(X17-Y17)))</f>
        <v/>
      </c>
      <c r="AA17" s="111" t="str">
        <f>IF('Arrear Sheet'!AB17="","",IF('Arrear Sheet'!C17="TOTAL","",'Arrear Sheet'!AB17))</f>
        <v/>
      </c>
      <c r="AB17" s="111" t="str">
        <f>IF('Arrear Sheet'!AC17="","",IF('Arrear Sheet'!C17="TOTAL","",'Arrear Sheet'!AC17))</f>
        <v/>
      </c>
      <c r="AC17" s="111" t="str">
        <f t="shared" si="0"/>
        <v/>
      </c>
      <c r="AD17" s="24" t="str">
        <f t="shared" si="1"/>
        <v/>
      </c>
      <c r="AE17" s="41"/>
      <c r="AF17" s="41"/>
      <c r="AH17" s="59"/>
      <c r="AI17" s="59"/>
      <c r="AJ17" s="59"/>
      <c r="AK17" s="59"/>
      <c r="AL17" s="59"/>
      <c r="AM17" s="59"/>
    </row>
    <row r="18" spans="1:39" s="28" customFormat="1" ht="21" customHeight="1">
      <c r="A18" s="22" t="str">
        <f>IF('Arrear Sheet'!B18="","",'Arrear Sheet'!B18)</f>
        <v/>
      </c>
      <c r="B18" s="23" t="str">
        <f>IF('Arrear Sheet'!C18="","",IF('Arrear Sheet'!C18="TOTAL","",'Arrear Sheet'!C18))</f>
        <v/>
      </c>
      <c r="C18" s="111" t="str">
        <f>IF('Arrear Sheet'!D18="","",IF('Arrear Sheet'!C18="TOTAL","",IF('Arrear Sheet'!D18="अक्षरें राशि :-","",'Arrear Sheet'!D18)))</f>
        <v/>
      </c>
      <c r="D18" s="111" t="str">
        <f>IF('Arrear Sheet'!E18="","",IF('Arrear Sheet'!C18="TOTAL","",'Arrear Sheet'!E18))</f>
        <v/>
      </c>
      <c r="E18" s="111" t="str">
        <f>IF('Arrear Sheet'!F18="","",IF('Arrear Sheet'!C18="TOTAL","",'Arrear Sheet'!F18))</f>
        <v/>
      </c>
      <c r="F18" s="111" t="str">
        <f>IF('Arrear Sheet'!G18="","",IF('Arrear Sheet'!C18="TOTAL","",SUM(C18:E18)))</f>
        <v/>
      </c>
      <c r="G18" s="111" t="str">
        <f>IF('Arrear Sheet'!H18="","",IF('Arrear Sheet'!C18="TOTAL","",'Arrear Sheet'!H18))</f>
        <v/>
      </c>
      <c r="H18" s="111" t="str">
        <f>IF('Arrear Sheet'!I18="","",IF('Arrear Sheet'!C18="TOTAL","",'Arrear Sheet'!I18))</f>
        <v/>
      </c>
      <c r="I18" s="111" t="str">
        <f>IF('Arrear Sheet'!J18="","",IF('Arrear Sheet'!C18="TOTAL","",'Arrear Sheet'!J18))</f>
        <v/>
      </c>
      <c r="J18" s="111" t="str">
        <f>IF('Arrear Sheet'!K18="","",IF('Arrear Sheet'!C18="TOTAL","",SUM(G18:I18)))</f>
        <v/>
      </c>
      <c r="K18" s="111" t="str">
        <f>IF('Arrear Sheet'!L18="","",IF('Arrear Sheet'!C18="TOTAL","",'Arrear Sheet'!L18))</f>
        <v/>
      </c>
      <c r="L18" s="111" t="str">
        <f>IF('Arrear Sheet'!M18="","",IF('Arrear Sheet'!C18="TOTAL","",'Arrear Sheet'!M18))</f>
        <v/>
      </c>
      <c r="M18" s="111" t="str">
        <f>IF('Arrear Sheet'!N18="","",IF('Arrear Sheet'!C18="TOTAL","",'Arrear Sheet'!N18))</f>
        <v/>
      </c>
      <c r="N18" s="111" t="str">
        <f>IF('Arrear Sheet'!O18="","",IF('Arrear Sheet'!C18="TOTAL","",SUM(K18:M18)))</f>
        <v/>
      </c>
      <c r="O18" s="111" t="str">
        <f>IF('Arrear Sheet'!P18="","",IF('Arrear Sheet'!C18="TOTAL","",'Arrear Sheet'!P18))</f>
        <v/>
      </c>
      <c r="P18" s="111" t="str">
        <f>IF('Arrear Sheet'!Q18="","",IF('Arrear Sheet'!C18="TOTAL","",'Arrear Sheet'!Q18))</f>
        <v/>
      </c>
      <c r="Q18" s="111" t="str">
        <f>IF('Arrear Sheet'!R18="","",IF('Arrear Sheet'!C18="TOTAL","",SUM(O18-P18)))</f>
        <v/>
      </c>
      <c r="R18" s="111" t="str">
        <f>IF('Arrear Sheet'!S18="","",IF('Arrear Sheet'!C18="TOTAL","",'Arrear Sheet'!S18))</f>
        <v/>
      </c>
      <c r="S18" s="111" t="str">
        <f>IF('Arrear Sheet'!T18="","",IF('Arrear Sheet'!C18="TOTAL","",'Arrear Sheet'!T18))</f>
        <v/>
      </c>
      <c r="T18" s="111" t="str">
        <f>IF('Arrear Sheet'!U18="","",IF('Arrear Sheet'!C18="TOTAL","",SUM(R18-S18)))</f>
        <v/>
      </c>
      <c r="U18" s="111" t="str">
        <f>IF('Arrear Sheet'!V18="","",IF('Arrear Sheet'!C18="TOTAL","",'Arrear Sheet'!V18))</f>
        <v/>
      </c>
      <c r="V18" s="111" t="str">
        <f>IF('Arrear Sheet'!W18="","",IF('Arrear Sheet'!C18="TOTAL","",'Arrear Sheet'!W18))</f>
        <v/>
      </c>
      <c r="W18" s="111" t="str">
        <f>IF('Arrear Sheet'!X18="","",IF('Arrear Sheet'!C18="TOTAL","",SUM(U18-V18)))</f>
        <v/>
      </c>
      <c r="X18" s="111" t="str">
        <f>IF('Arrear Sheet'!Y18="","",IF('Arrear Sheet'!C18="TOTAL","",'Arrear Sheet'!Y18))</f>
        <v/>
      </c>
      <c r="Y18" s="111" t="str">
        <f>IF('Arrear Sheet'!Z18="","",IF('Arrear Sheet'!C18="TOTAL","",'Arrear Sheet'!Z18))</f>
        <v/>
      </c>
      <c r="Z18" s="111" t="str">
        <f>IF('Arrear Sheet'!AA18="","",IF('Arrear Sheet'!C18="TOTAL","",SUM(X18-Y18)))</f>
        <v/>
      </c>
      <c r="AA18" s="111" t="str">
        <f>IF('Arrear Sheet'!AB18="","",IF('Arrear Sheet'!C18="TOTAL","",'Arrear Sheet'!AB18))</f>
        <v/>
      </c>
      <c r="AB18" s="111" t="str">
        <f>IF('Arrear Sheet'!AC18="","",IF('Arrear Sheet'!C18="TOTAL","",'Arrear Sheet'!AC18))</f>
        <v/>
      </c>
      <c r="AC18" s="111" t="str">
        <f t="shared" si="0"/>
        <v/>
      </c>
      <c r="AD18" s="24" t="str">
        <f t="shared" si="1"/>
        <v/>
      </c>
      <c r="AE18" s="41"/>
      <c r="AF18" s="41"/>
      <c r="AH18" s="73"/>
      <c r="AI18" s="73"/>
      <c r="AJ18" s="73"/>
      <c r="AK18" s="73"/>
      <c r="AL18" s="73"/>
      <c r="AM18" s="73"/>
    </row>
    <row r="19" spans="1:39" s="28" customFormat="1" ht="21" customHeight="1">
      <c r="A19" s="22" t="str">
        <f>IF('Arrear Sheet'!B19="","",'Arrear Sheet'!B19)</f>
        <v/>
      </c>
      <c r="B19" s="23" t="str">
        <f>IF('Arrear Sheet'!C19="","",IF('Arrear Sheet'!C19="TOTAL","",'Arrear Sheet'!C19))</f>
        <v/>
      </c>
      <c r="C19" s="111" t="str">
        <f>IF('Arrear Sheet'!D19="","",IF('Arrear Sheet'!C19="TOTAL","",IF('Arrear Sheet'!D19="अक्षरें राशि :-","",'Arrear Sheet'!D19)))</f>
        <v/>
      </c>
      <c r="D19" s="111" t="str">
        <f>IF('Arrear Sheet'!E19="","",IF('Arrear Sheet'!C19="TOTAL","",'Arrear Sheet'!E19))</f>
        <v/>
      </c>
      <c r="E19" s="111" t="str">
        <f>IF('Arrear Sheet'!F19="","",IF('Arrear Sheet'!C19="TOTAL","",'Arrear Sheet'!F19))</f>
        <v/>
      </c>
      <c r="F19" s="111" t="str">
        <f>IF('Arrear Sheet'!G19="","",IF('Arrear Sheet'!C19="TOTAL","",SUM(C19:E19)))</f>
        <v/>
      </c>
      <c r="G19" s="111" t="str">
        <f>IF('Arrear Sheet'!H19="","",IF('Arrear Sheet'!C19="TOTAL","",'Arrear Sheet'!H19))</f>
        <v/>
      </c>
      <c r="H19" s="111" t="str">
        <f>IF('Arrear Sheet'!I19="","",IF('Arrear Sheet'!C19="TOTAL","",'Arrear Sheet'!I19))</f>
        <v/>
      </c>
      <c r="I19" s="111" t="str">
        <f>IF('Arrear Sheet'!J19="","",IF('Arrear Sheet'!C19="TOTAL","",'Arrear Sheet'!J19))</f>
        <v/>
      </c>
      <c r="J19" s="111" t="str">
        <f>IF('Arrear Sheet'!K19="","",IF('Arrear Sheet'!C19="TOTAL","",SUM(G19:I19)))</f>
        <v/>
      </c>
      <c r="K19" s="111" t="str">
        <f>IF('Arrear Sheet'!L19="","",IF('Arrear Sheet'!C19="TOTAL","",'Arrear Sheet'!L19))</f>
        <v/>
      </c>
      <c r="L19" s="111" t="str">
        <f>IF('Arrear Sheet'!M19="","",IF('Arrear Sheet'!C19="TOTAL","",'Arrear Sheet'!M19))</f>
        <v/>
      </c>
      <c r="M19" s="111" t="str">
        <f>IF('Arrear Sheet'!N19="","",IF('Arrear Sheet'!C19="TOTAL","",'Arrear Sheet'!N19))</f>
        <v/>
      </c>
      <c r="N19" s="111" t="str">
        <f>IF('Arrear Sheet'!O19="","",IF('Arrear Sheet'!C19="TOTAL","",SUM(K19:M19)))</f>
        <v/>
      </c>
      <c r="O19" s="111" t="str">
        <f>IF('Arrear Sheet'!P19="","",IF('Arrear Sheet'!C19="TOTAL","",'Arrear Sheet'!P19))</f>
        <v/>
      </c>
      <c r="P19" s="111" t="str">
        <f>IF('Arrear Sheet'!Q19="","",IF('Arrear Sheet'!C19="TOTAL","",'Arrear Sheet'!Q19))</f>
        <v/>
      </c>
      <c r="Q19" s="111" t="str">
        <f>IF('Arrear Sheet'!R19="","",IF('Arrear Sheet'!C19="TOTAL","",SUM(O19-P19)))</f>
        <v/>
      </c>
      <c r="R19" s="111" t="str">
        <f>IF('Arrear Sheet'!S19="","",IF('Arrear Sheet'!C19="TOTAL","",'Arrear Sheet'!S19))</f>
        <v/>
      </c>
      <c r="S19" s="111" t="str">
        <f>IF('Arrear Sheet'!T19="","",IF('Arrear Sheet'!C19="TOTAL","",'Arrear Sheet'!T19))</f>
        <v/>
      </c>
      <c r="T19" s="111" t="str">
        <f>IF('Arrear Sheet'!U19="","",IF('Arrear Sheet'!C19="TOTAL","",SUM(R19-S19)))</f>
        <v/>
      </c>
      <c r="U19" s="111" t="str">
        <f>IF('Arrear Sheet'!V19="","",IF('Arrear Sheet'!C19="TOTAL","",'Arrear Sheet'!V19))</f>
        <v/>
      </c>
      <c r="V19" s="111" t="str">
        <f>IF('Arrear Sheet'!W19="","",IF('Arrear Sheet'!C19="TOTAL","",'Arrear Sheet'!W19))</f>
        <v/>
      </c>
      <c r="W19" s="111" t="str">
        <f>IF('Arrear Sheet'!X19="","",IF('Arrear Sheet'!C19="TOTAL","",SUM(U19-V19)))</f>
        <v/>
      </c>
      <c r="X19" s="111" t="str">
        <f>IF('Arrear Sheet'!Y19="","",IF('Arrear Sheet'!C19="TOTAL","",'Arrear Sheet'!Y19))</f>
        <v/>
      </c>
      <c r="Y19" s="111" t="str">
        <f>IF('Arrear Sheet'!Z19="","",IF('Arrear Sheet'!C19="TOTAL","",'Arrear Sheet'!Z19))</f>
        <v/>
      </c>
      <c r="Z19" s="111" t="str">
        <f>IF('Arrear Sheet'!AA19="","",IF('Arrear Sheet'!C19="TOTAL","",SUM(X19-Y19)))</f>
        <v/>
      </c>
      <c r="AA19" s="111" t="str">
        <f>IF('Arrear Sheet'!AB19="","",IF('Arrear Sheet'!C19="TOTAL","",'Arrear Sheet'!AB19))</f>
        <v/>
      </c>
      <c r="AB19" s="111" t="str">
        <f>IF('Arrear Sheet'!AC19="","",IF('Arrear Sheet'!C19="TOTAL","",'Arrear Sheet'!AC19))</f>
        <v/>
      </c>
      <c r="AC19" s="111" t="str">
        <f t="shared" si="0"/>
        <v/>
      </c>
      <c r="AD19" s="24" t="str">
        <f t="shared" si="1"/>
        <v/>
      </c>
      <c r="AE19" s="41"/>
      <c r="AF19" s="41"/>
      <c r="AH19" s="73"/>
      <c r="AI19" s="73"/>
      <c r="AJ19" s="73"/>
      <c r="AK19" s="73"/>
      <c r="AL19" s="73"/>
      <c r="AM19" s="73"/>
    </row>
    <row r="20" spans="1:39" s="28" customFormat="1" ht="21" customHeight="1">
      <c r="A20" s="22" t="str">
        <f>IF('Arrear Sheet'!B20="","",'Arrear Sheet'!B20)</f>
        <v/>
      </c>
      <c r="B20" s="23" t="str">
        <f>IF('Arrear Sheet'!C20="","",IF('Arrear Sheet'!C20="TOTAL","",'Arrear Sheet'!C20))</f>
        <v/>
      </c>
      <c r="C20" s="111" t="str">
        <f>IF('Arrear Sheet'!D20="","",IF('Arrear Sheet'!C20="TOTAL","",IF('Arrear Sheet'!D20="अक्षरें राशि :-","",'Arrear Sheet'!D20)))</f>
        <v/>
      </c>
      <c r="D20" s="111" t="str">
        <f>IF('Arrear Sheet'!E20="","",IF('Arrear Sheet'!C20="TOTAL","",'Arrear Sheet'!E20))</f>
        <v/>
      </c>
      <c r="E20" s="111" t="str">
        <f>IF('Arrear Sheet'!F20="","",IF('Arrear Sheet'!C20="TOTAL","",'Arrear Sheet'!F20))</f>
        <v/>
      </c>
      <c r="F20" s="111" t="str">
        <f>IF('Arrear Sheet'!G20="","",IF('Arrear Sheet'!C20="TOTAL","",SUM(C20:E20)))</f>
        <v/>
      </c>
      <c r="G20" s="111" t="str">
        <f>IF('Arrear Sheet'!H20="","",IF('Arrear Sheet'!C20="TOTAL","",'Arrear Sheet'!H20))</f>
        <v/>
      </c>
      <c r="H20" s="111" t="str">
        <f>IF('Arrear Sheet'!I20="","",IF('Arrear Sheet'!C20="TOTAL","",'Arrear Sheet'!I20))</f>
        <v/>
      </c>
      <c r="I20" s="111" t="str">
        <f>IF('Arrear Sheet'!J20="","",IF('Arrear Sheet'!C20="TOTAL","",'Arrear Sheet'!J20))</f>
        <v/>
      </c>
      <c r="J20" s="111" t="str">
        <f>IF('Arrear Sheet'!K20="","",IF('Arrear Sheet'!C20="TOTAL","",SUM(G20:I20)))</f>
        <v/>
      </c>
      <c r="K20" s="111" t="str">
        <f>IF('Arrear Sheet'!L20="","",IF('Arrear Sheet'!C20="TOTAL","",'Arrear Sheet'!L20))</f>
        <v/>
      </c>
      <c r="L20" s="111" t="str">
        <f>IF('Arrear Sheet'!M20="","",IF('Arrear Sheet'!C20="TOTAL","",'Arrear Sheet'!M20))</f>
        <v/>
      </c>
      <c r="M20" s="111" t="str">
        <f>IF('Arrear Sheet'!N20="","",IF('Arrear Sheet'!C20="TOTAL","",'Arrear Sheet'!N20))</f>
        <v/>
      </c>
      <c r="N20" s="111" t="str">
        <f>IF('Arrear Sheet'!O20="","",IF('Arrear Sheet'!C20="TOTAL","",SUM(K20:M20)))</f>
        <v/>
      </c>
      <c r="O20" s="111" t="str">
        <f>IF('Arrear Sheet'!P20="","",IF('Arrear Sheet'!C20="TOTAL","",'Arrear Sheet'!P20))</f>
        <v/>
      </c>
      <c r="P20" s="111" t="str">
        <f>IF('Arrear Sheet'!Q20="","",IF('Arrear Sheet'!C20="TOTAL","",'Arrear Sheet'!Q20))</f>
        <v/>
      </c>
      <c r="Q20" s="111" t="str">
        <f>IF('Arrear Sheet'!R20="","",IF('Arrear Sheet'!C20="TOTAL","",SUM(O20-P20)))</f>
        <v/>
      </c>
      <c r="R20" s="111" t="str">
        <f>IF('Arrear Sheet'!S20="","",IF('Arrear Sheet'!C20="TOTAL","",'Arrear Sheet'!S20))</f>
        <v/>
      </c>
      <c r="S20" s="111" t="str">
        <f>IF('Arrear Sheet'!T20="","",IF('Arrear Sheet'!C20="TOTAL","",'Arrear Sheet'!T20))</f>
        <v/>
      </c>
      <c r="T20" s="111" t="str">
        <f>IF('Arrear Sheet'!U20="","",IF('Arrear Sheet'!C20="TOTAL","",SUM(R20-S20)))</f>
        <v/>
      </c>
      <c r="U20" s="111" t="str">
        <f>IF('Arrear Sheet'!V20="","",IF('Arrear Sheet'!C20="TOTAL","",'Arrear Sheet'!V20))</f>
        <v/>
      </c>
      <c r="V20" s="111" t="str">
        <f>IF('Arrear Sheet'!W20="","",IF('Arrear Sheet'!C20="TOTAL","",'Arrear Sheet'!W20))</f>
        <v/>
      </c>
      <c r="W20" s="111" t="str">
        <f>IF('Arrear Sheet'!X20="","",IF('Arrear Sheet'!C20="TOTAL","",SUM(U20-V20)))</f>
        <v/>
      </c>
      <c r="X20" s="111" t="str">
        <f>IF('Arrear Sheet'!Y20="","",IF('Arrear Sheet'!C20="TOTAL","",'Arrear Sheet'!Y20))</f>
        <v/>
      </c>
      <c r="Y20" s="111" t="str">
        <f>IF('Arrear Sheet'!Z20="","",IF('Arrear Sheet'!C20="TOTAL","",'Arrear Sheet'!Z20))</f>
        <v/>
      </c>
      <c r="Z20" s="111" t="str">
        <f>IF('Arrear Sheet'!AA20="","",IF('Arrear Sheet'!C20="TOTAL","",SUM(X20-Y20)))</f>
        <v/>
      </c>
      <c r="AA20" s="111" t="str">
        <f>IF('Arrear Sheet'!AB20="","",IF('Arrear Sheet'!C20="TOTAL","",'Arrear Sheet'!AB20))</f>
        <v/>
      </c>
      <c r="AB20" s="111" t="str">
        <f>IF('Arrear Sheet'!AC20="","",IF('Arrear Sheet'!C20="TOTAL","",'Arrear Sheet'!AC20))</f>
        <v/>
      </c>
      <c r="AC20" s="111" t="str">
        <f t="shared" si="0"/>
        <v/>
      </c>
      <c r="AD20" s="24" t="str">
        <f t="shared" si="1"/>
        <v/>
      </c>
      <c r="AE20" s="41"/>
      <c r="AF20" s="41"/>
      <c r="AH20" s="73"/>
      <c r="AI20" s="73"/>
      <c r="AJ20" s="73"/>
      <c r="AK20" s="73"/>
      <c r="AL20" s="73"/>
      <c r="AM20" s="73"/>
    </row>
    <row r="21" spans="1:39" s="28" customFormat="1" ht="21" customHeight="1">
      <c r="A21" s="22" t="str">
        <f>IF('Arrear Sheet'!B21="","",'Arrear Sheet'!B21)</f>
        <v/>
      </c>
      <c r="B21" s="23" t="str">
        <f>IF('Arrear Sheet'!C21="","",IF('Arrear Sheet'!C21="TOTAL","",'Arrear Sheet'!C21))</f>
        <v/>
      </c>
      <c r="C21" s="111" t="str">
        <f>IF('Arrear Sheet'!D21="","",IF('Arrear Sheet'!C21="TOTAL","",IF('Arrear Sheet'!D21="अक्षरें राशि :-","",'Arrear Sheet'!D21)))</f>
        <v/>
      </c>
      <c r="D21" s="111" t="str">
        <f>IF('Arrear Sheet'!E21="","",IF('Arrear Sheet'!C21="TOTAL","",'Arrear Sheet'!E21))</f>
        <v/>
      </c>
      <c r="E21" s="111" t="str">
        <f>IF('Arrear Sheet'!F21="","",IF('Arrear Sheet'!C21="TOTAL","",'Arrear Sheet'!F21))</f>
        <v/>
      </c>
      <c r="F21" s="111" t="str">
        <f>IF('Arrear Sheet'!G21="","",IF('Arrear Sheet'!C21="TOTAL","",SUM(C21:E21)))</f>
        <v/>
      </c>
      <c r="G21" s="111" t="str">
        <f>IF('Arrear Sheet'!H21="","",IF('Arrear Sheet'!C21="TOTAL","",'Arrear Sheet'!H21))</f>
        <v/>
      </c>
      <c r="H21" s="111" t="str">
        <f>IF('Arrear Sheet'!I21="","",IF('Arrear Sheet'!C21="TOTAL","",'Arrear Sheet'!I21))</f>
        <v/>
      </c>
      <c r="I21" s="111" t="str">
        <f>IF('Arrear Sheet'!J21="","",IF('Arrear Sheet'!C21="TOTAL","",'Arrear Sheet'!J21))</f>
        <v/>
      </c>
      <c r="J21" s="111" t="str">
        <f>IF('Arrear Sheet'!K21="","",IF('Arrear Sheet'!C21="TOTAL","",SUM(G21:I21)))</f>
        <v/>
      </c>
      <c r="K21" s="111" t="str">
        <f>IF('Arrear Sheet'!L21="","",IF('Arrear Sheet'!C21="TOTAL","",'Arrear Sheet'!L21))</f>
        <v/>
      </c>
      <c r="L21" s="111" t="str">
        <f>IF('Arrear Sheet'!M21="","",IF('Arrear Sheet'!C21="TOTAL","",'Arrear Sheet'!M21))</f>
        <v/>
      </c>
      <c r="M21" s="111" t="str">
        <f>IF('Arrear Sheet'!N21="","",IF('Arrear Sheet'!C21="TOTAL","",'Arrear Sheet'!N21))</f>
        <v/>
      </c>
      <c r="N21" s="111" t="str">
        <f>IF('Arrear Sheet'!O21="","",IF('Arrear Sheet'!C21="TOTAL","",SUM(K21:M21)))</f>
        <v/>
      </c>
      <c r="O21" s="111" t="str">
        <f>IF('Arrear Sheet'!P21="","",IF('Arrear Sheet'!C21="TOTAL","",'Arrear Sheet'!P21))</f>
        <v/>
      </c>
      <c r="P21" s="111" t="str">
        <f>IF('Arrear Sheet'!Q21="","",IF('Arrear Sheet'!C21="TOTAL","",'Arrear Sheet'!Q21))</f>
        <v/>
      </c>
      <c r="Q21" s="111" t="str">
        <f>IF('Arrear Sheet'!R21="","",IF('Arrear Sheet'!C21="TOTAL","",SUM(O21-P21)))</f>
        <v/>
      </c>
      <c r="R21" s="111" t="str">
        <f>IF('Arrear Sheet'!S21="","",IF('Arrear Sheet'!C21="TOTAL","",'Arrear Sheet'!S21))</f>
        <v/>
      </c>
      <c r="S21" s="111" t="str">
        <f>IF('Arrear Sheet'!T21="","",IF('Arrear Sheet'!C21="TOTAL","",'Arrear Sheet'!T21))</f>
        <v/>
      </c>
      <c r="T21" s="111" t="str">
        <f>IF('Arrear Sheet'!U21="","",IF('Arrear Sheet'!C21="TOTAL","",SUM(R21-S21)))</f>
        <v/>
      </c>
      <c r="U21" s="111" t="str">
        <f>IF('Arrear Sheet'!V21="","",IF('Arrear Sheet'!C21="TOTAL","",'Arrear Sheet'!V21))</f>
        <v/>
      </c>
      <c r="V21" s="111" t="str">
        <f>IF('Arrear Sheet'!W21="","",IF('Arrear Sheet'!C21="TOTAL","",'Arrear Sheet'!W21))</f>
        <v/>
      </c>
      <c r="W21" s="111" t="str">
        <f>IF('Arrear Sheet'!X21="","",IF('Arrear Sheet'!C21="TOTAL","",SUM(U21-V21)))</f>
        <v/>
      </c>
      <c r="X21" s="111" t="str">
        <f>IF('Arrear Sheet'!Y21="","",IF('Arrear Sheet'!C21="TOTAL","",'Arrear Sheet'!Y21))</f>
        <v/>
      </c>
      <c r="Y21" s="111" t="str">
        <f>IF('Arrear Sheet'!Z21="","",IF('Arrear Sheet'!C21="TOTAL","",'Arrear Sheet'!Z21))</f>
        <v/>
      </c>
      <c r="Z21" s="111" t="str">
        <f>IF('Arrear Sheet'!AA21="","",IF('Arrear Sheet'!C21="TOTAL","",SUM(X21-Y21)))</f>
        <v/>
      </c>
      <c r="AA21" s="111" t="str">
        <f>IF('Arrear Sheet'!AB21="","",IF('Arrear Sheet'!C21="TOTAL","",'Arrear Sheet'!AB21))</f>
        <v/>
      </c>
      <c r="AB21" s="111" t="str">
        <f>IF('Arrear Sheet'!AC21="","",IF('Arrear Sheet'!C21="TOTAL","",'Arrear Sheet'!AC21))</f>
        <v/>
      </c>
      <c r="AC21" s="111" t="str">
        <f t="shared" si="0"/>
        <v/>
      </c>
      <c r="AD21" s="24" t="str">
        <f t="shared" si="1"/>
        <v/>
      </c>
      <c r="AE21" s="41"/>
      <c r="AF21" s="41"/>
      <c r="AH21" s="73"/>
      <c r="AI21" s="73"/>
      <c r="AJ21" s="73"/>
      <c r="AK21" s="73"/>
      <c r="AL21" s="73"/>
      <c r="AM21" s="73"/>
    </row>
    <row r="22" spans="1:39" s="28" customFormat="1" ht="21" customHeight="1">
      <c r="A22" s="22" t="str">
        <f>IF('Arrear Sheet'!B22="","",'Arrear Sheet'!B22)</f>
        <v/>
      </c>
      <c r="B22" s="23" t="str">
        <f>IF('Arrear Sheet'!C22="","",IF('Arrear Sheet'!C22="TOTAL","",'Arrear Sheet'!C22))</f>
        <v/>
      </c>
      <c r="C22" s="111" t="str">
        <f>IF('Arrear Sheet'!D22="","",IF('Arrear Sheet'!C22="TOTAL","",IF('Arrear Sheet'!D22="अक्षरें राशि :-","",'Arrear Sheet'!D22)))</f>
        <v/>
      </c>
      <c r="D22" s="111" t="str">
        <f>IF('Arrear Sheet'!E22="","",IF('Arrear Sheet'!C22="TOTAL","",'Arrear Sheet'!E22))</f>
        <v/>
      </c>
      <c r="E22" s="111" t="str">
        <f>IF('Arrear Sheet'!F22="","",IF('Arrear Sheet'!C22="TOTAL","",'Arrear Sheet'!F22))</f>
        <v/>
      </c>
      <c r="F22" s="111" t="str">
        <f>IF('Arrear Sheet'!G22="","",IF('Arrear Sheet'!C22="TOTAL","",SUM(C22:E22)))</f>
        <v/>
      </c>
      <c r="G22" s="111" t="str">
        <f>IF('Arrear Sheet'!H22="","",IF('Arrear Sheet'!C22="TOTAL","",'Arrear Sheet'!H22))</f>
        <v/>
      </c>
      <c r="H22" s="111" t="str">
        <f>IF('Arrear Sheet'!I22="","",IF('Arrear Sheet'!C22="TOTAL","",'Arrear Sheet'!I22))</f>
        <v/>
      </c>
      <c r="I22" s="111" t="str">
        <f>IF('Arrear Sheet'!J22="","",IF('Arrear Sheet'!C22="TOTAL","",'Arrear Sheet'!J22))</f>
        <v/>
      </c>
      <c r="J22" s="111" t="str">
        <f>IF('Arrear Sheet'!K22="","",IF('Arrear Sheet'!C22="TOTAL","",SUM(G22:I22)))</f>
        <v/>
      </c>
      <c r="K22" s="111" t="str">
        <f>IF('Arrear Sheet'!L22="","",IF('Arrear Sheet'!C22="TOTAL","",'Arrear Sheet'!L22))</f>
        <v/>
      </c>
      <c r="L22" s="111" t="str">
        <f>IF('Arrear Sheet'!M22="","",IF('Arrear Sheet'!C22="TOTAL","",'Arrear Sheet'!M22))</f>
        <v/>
      </c>
      <c r="M22" s="111" t="str">
        <f>IF('Arrear Sheet'!N22="","",IF('Arrear Sheet'!C22="TOTAL","",'Arrear Sheet'!N22))</f>
        <v/>
      </c>
      <c r="N22" s="111" t="str">
        <f>IF('Arrear Sheet'!O22="","",IF('Arrear Sheet'!C22="TOTAL","",SUM(K22:M22)))</f>
        <v/>
      </c>
      <c r="O22" s="111" t="str">
        <f>IF('Arrear Sheet'!P22="","",IF('Arrear Sheet'!C22="TOTAL","",'Arrear Sheet'!P22))</f>
        <v/>
      </c>
      <c r="P22" s="111" t="str">
        <f>IF('Arrear Sheet'!Q22="","",IF('Arrear Sheet'!C22="TOTAL","",'Arrear Sheet'!Q22))</f>
        <v/>
      </c>
      <c r="Q22" s="111" t="str">
        <f>IF('Arrear Sheet'!R22="","",IF('Arrear Sheet'!C22="TOTAL","",SUM(O22-P22)))</f>
        <v/>
      </c>
      <c r="R22" s="111" t="str">
        <f>IF('Arrear Sheet'!S22="","",IF('Arrear Sheet'!C22="TOTAL","",'Arrear Sheet'!S22))</f>
        <v/>
      </c>
      <c r="S22" s="111" t="str">
        <f>IF('Arrear Sheet'!T22="","",IF('Arrear Sheet'!C22="TOTAL","",'Arrear Sheet'!T22))</f>
        <v/>
      </c>
      <c r="T22" s="111" t="str">
        <f>IF('Arrear Sheet'!U22="","",IF('Arrear Sheet'!C22="TOTAL","",SUM(R22-S22)))</f>
        <v/>
      </c>
      <c r="U22" s="111" t="str">
        <f>IF('Arrear Sheet'!V22="","",IF('Arrear Sheet'!C22="TOTAL","",'Arrear Sheet'!V22))</f>
        <v/>
      </c>
      <c r="V22" s="111" t="str">
        <f>IF('Arrear Sheet'!W22="","",IF('Arrear Sheet'!C22="TOTAL","",'Arrear Sheet'!W22))</f>
        <v/>
      </c>
      <c r="W22" s="111" t="str">
        <f>IF('Arrear Sheet'!X22="","",IF('Arrear Sheet'!C22="TOTAL","",SUM(U22-V22)))</f>
        <v/>
      </c>
      <c r="X22" s="111" t="str">
        <f>IF('Arrear Sheet'!Y22="","",IF('Arrear Sheet'!C22="TOTAL","",'Arrear Sheet'!Y22))</f>
        <v/>
      </c>
      <c r="Y22" s="111" t="str">
        <f>IF('Arrear Sheet'!Z22="","",IF('Arrear Sheet'!C22="TOTAL","",'Arrear Sheet'!Z22))</f>
        <v/>
      </c>
      <c r="Z22" s="111" t="str">
        <f>IF('Arrear Sheet'!AA22="","",IF('Arrear Sheet'!C22="TOTAL","",SUM(X22-Y22)))</f>
        <v/>
      </c>
      <c r="AA22" s="111" t="str">
        <f>IF('Arrear Sheet'!AB22="","",IF('Arrear Sheet'!C22="TOTAL","",'Arrear Sheet'!AB22))</f>
        <v/>
      </c>
      <c r="AB22" s="111" t="str">
        <f>IF('Arrear Sheet'!AC22="","",IF('Arrear Sheet'!C22="TOTAL","",'Arrear Sheet'!AC22))</f>
        <v/>
      </c>
      <c r="AC22" s="111" t="str">
        <f t="shared" si="0"/>
        <v/>
      </c>
      <c r="AD22" s="24" t="str">
        <f t="shared" si="1"/>
        <v/>
      </c>
      <c r="AE22" s="41"/>
      <c r="AF22" s="41"/>
      <c r="AH22" s="73"/>
      <c r="AI22" s="73"/>
      <c r="AJ22" s="73"/>
      <c r="AK22" s="73"/>
      <c r="AL22" s="73"/>
      <c r="AM22" s="73"/>
    </row>
    <row r="23" spans="1:39" s="28" customFormat="1" ht="21" customHeight="1">
      <c r="A23" s="22" t="str">
        <f>IF('Arrear Sheet'!B23="","",'Arrear Sheet'!B23)</f>
        <v/>
      </c>
      <c r="B23" s="23" t="str">
        <f>IF('Arrear Sheet'!C23="","",IF('Arrear Sheet'!C23="TOTAL","",'Arrear Sheet'!C23))</f>
        <v/>
      </c>
      <c r="C23" s="111" t="str">
        <f>IF('Arrear Sheet'!D23="","",IF('Arrear Sheet'!C23="TOTAL","",IF('Arrear Sheet'!D23="अक्षरें राशि :-","",'Arrear Sheet'!D23)))</f>
        <v/>
      </c>
      <c r="D23" s="111" t="str">
        <f>IF('Arrear Sheet'!E23="","",IF('Arrear Sheet'!C23="TOTAL","",'Arrear Sheet'!E23))</f>
        <v/>
      </c>
      <c r="E23" s="111" t="str">
        <f>IF('Arrear Sheet'!F23="","",IF('Arrear Sheet'!C23="TOTAL","",'Arrear Sheet'!F23))</f>
        <v/>
      </c>
      <c r="F23" s="111" t="str">
        <f>IF('Arrear Sheet'!G23="","",IF('Arrear Sheet'!C23="TOTAL","",SUM(C23:E23)))</f>
        <v/>
      </c>
      <c r="G23" s="111" t="str">
        <f>IF('Arrear Sheet'!H23="","",IF('Arrear Sheet'!C23="TOTAL","",'Arrear Sheet'!H23))</f>
        <v/>
      </c>
      <c r="H23" s="111" t="str">
        <f>IF('Arrear Sheet'!I23="","",IF('Arrear Sheet'!C23="TOTAL","",'Arrear Sheet'!I23))</f>
        <v/>
      </c>
      <c r="I23" s="111" t="str">
        <f>IF('Arrear Sheet'!J23="","",IF('Arrear Sheet'!C23="TOTAL","",'Arrear Sheet'!J23))</f>
        <v/>
      </c>
      <c r="J23" s="111" t="str">
        <f>IF('Arrear Sheet'!K23="","",IF('Arrear Sheet'!C23="TOTAL","",SUM(G23:I23)))</f>
        <v/>
      </c>
      <c r="K23" s="111" t="str">
        <f>IF('Arrear Sheet'!L23="","",IF('Arrear Sheet'!C23="TOTAL","",'Arrear Sheet'!L23))</f>
        <v/>
      </c>
      <c r="L23" s="111" t="str">
        <f>IF('Arrear Sheet'!M23="","",IF('Arrear Sheet'!C23="TOTAL","",'Arrear Sheet'!M23))</f>
        <v/>
      </c>
      <c r="M23" s="111" t="str">
        <f>IF('Arrear Sheet'!N23="","",IF('Arrear Sheet'!C23="TOTAL","",'Arrear Sheet'!N23))</f>
        <v/>
      </c>
      <c r="N23" s="111" t="str">
        <f>IF('Arrear Sheet'!O23="","",IF('Arrear Sheet'!C23="TOTAL","",SUM(K23:M23)))</f>
        <v/>
      </c>
      <c r="O23" s="111" t="str">
        <f>IF('Arrear Sheet'!P23="","",IF('Arrear Sheet'!C23="TOTAL","",'Arrear Sheet'!P23))</f>
        <v/>
      </c>
      <c r="P23" s="111" t="str">
        <f>IF('Arrear Sheet'!Q23="","",IF('Arrear Sheet'!C23="TOTAL","",'Arrear Sheet'!Q23))</f>
        <v/>
      </c>
      <c r="Q23" s="111" t="str">
        <f>IF('Arrear Sheet'!R23="","",IF('Arrear Sheet'!C23="TOTAL","",SUM(O23-P23)))</f>
        <v/>
      </c>
      <c r="R23" s="111" t="str">
        <f>IF('Arrear Sheet'!S23="","",IF('Arrear Sheet'!C23="TOTAL","",'Arrear Sheet'!S23))</f>
        <v/>
      </c>
      <c r="S23" s="111" t="str">
        <f>IF('Arrear Sheet'!T23="","",IF('Arrear Sheet'!C23="TOTAL","",'Arrear Sheet'!T23))</f>
        <v/>
      </c>
      <c r="T23" s="111" t="str">
        <f>IF('Arrear Sheet'!U23="","",IF('Arrear Sheet'!C23="TOTAL","",SUM(R23-S23)))</f>
        <v/>
      </c>
      <c r="U23" s="111" t="str">
        <f>IF('Arrear Sheet'!V23="","",IF('Arrear Sheet'!C23="TOTAL","",'Arrear Sheet'!V23))</f>
        <v/>
      </c>
      <c r="V23" s="111" t="str">
        <f>IF('Arrear Sheet'!W23="","",IF('Arrear Sheet'!C23="TOTAL","",'Arrear Sheet'!W23))</f>
        <v/>
      </c>
      <c r="W23" s="111" t="str">
        <f>IF('Arrear Sheet'!X23="","",IF('Arrear Sheet'!C23="TOTAL","",SUM(U23-V23)))</f>
        <v/>
      </c>
      <c r="X23" s="111" t="str">
        <f>IF('Arrear Sheet'!Y23="","",IF('Arrear Sheet'!C23="TOTAL","",'Arrear Sheet'!Y23))</f>
        <v/>
      </c>
      <c r="Y23" s="111" t="str">
        <f>IF('Arrear Sheet'!Z23="","",IF('Arrear Sheet'!C23="TOTAL","",'Arrear Sheet'!Z23))</f>
        <v/>
      </c>
      <c r="Z23" s="111" t="str">
        <f>IF('Arrear Sheet'!AA23="","",IF('Arrear Sheet'!C23="TOTAL","",SUM(X23-Y23)))</f>
        <v/>
      </c>
      <c r="AA23" s="111" t="str">
        <f>IF('Arrear Sheet'!AB23="","",IF('Arrear Sheet'!C23="TOTAL","",'Arrear Sheet'!AB23))</f>
        <v/>
      </c>
      <c r="AB23" s="111" t="str">
        <f>IF('Arrear Sheet'!AC23="","",IF('Arrear Sheet'!C23="TOTAL","",'Arrear Sheet'!AC23))</f>
        <v/>
      </c>
      <c r="AC23" s="111" t="str">
        <f t="shared" si="0"/>
        <v/>
      </c>
      <c r="AD23" s="24" t="str">
        <f t="shared" si="1"/>
        <v/>
      </c>
      <c r="AE23" s="41"/>
      <c r="AF23" s="41"/>
      <c r="AH23" s="73"/>
      <c r="AI23" s="73"/>
      <c r="AJ23" s="73"/>
      <c r="AK23" s="73"/>
      <c r="AL23" s="73"/>
      <c r="AM23" s="73"/>
    </row>
    <row r="24" spans="1:39" s="28" customFormat="1" ht="21" customHeight="1">
      <c r="A24" s="22" t="str">
        <f>IF('Arrear Sheet'!B24="","",'Arrear Sheet'!B24)</f>
        <v/>
      </c>
      <c r="B24" s="23" t="str">
        <f>IF('Arrear Sheet'!C24="","",IF('Arrear Sheet'!C24="TOTAL","",'Arrear Sheet'!C24))</f>
        <v/>
      </c>
      <c r="C24" s="111" t="str">
        <f>IF('Arrear Sheet'!D24="","",IF('Arrear Sheet'!C24="TOTAL","",IF('Arrear Sheet'!D24="अक्षरें राशि :-","",'Arrear Sheet'!D24)))</f>
        <v/>
      </c>
      <c r="D24" s="111" t="str">
        <f>IF('Arrear Sheet'!E24="","",IF('Arrear Sheet'!C24="TOTAL","",'Arrear Sheet'!E24))</f>
        <v/>
      </c>
      <c r="E24" s="111" t="str">
        <f>IF('Arrear Sheet'!F24="","",IF('Arrear Sheet'!C24="TOTAL","",'Arrear Sheet'!F24))</f>
        <v/>
      </c>
      <c r="F24" s="111" t="str">
        <f>IF('Arrear Sheet'!G24="","",IF('Arrear Sheet'!C24="TOTAL","",SUM(C24:E24)))</f>
        <v/>
      </c>
      <c r="G24" s="111" t="str">
        <f>IF('Arrear Sheet'!H24="","",IF('Arrear Sheet'!C24="TOTAL","",'Arrear Sheet'!H24))</f>
        <v/>
      </c>
      <c r="H24" s="111" t="str">
        <f>IF('Arrear Sheet'!I24="","",IF('Arrear Sheet'!C24="TOTAL","",'Arrear Sheet'!I24))</f>
        <v/>
      </c>
      <c r="I24" s="111" t="str">
        <f>IF('Arrear Sheet'!J24="","",IF('Arrear Sheet'!C24="TOTAL","",'Arrear Sheet'!J24))</f>
        <v/>
      </c>
      <c r="J24" s="111" t="str">
        <f>IF('Arrear Sheet'!K24="","",IF('Arrear Sheet'!C24="TOTAL","",SUM(G24:I24)))</f>
        <v/>
      </c>
      <c r="K24" s="111" t="str">
        <f>IF('Arrear Sheet'!L24="","",IF('Arrear Sheet'!C24="TOTAL","",'Arrear Sheet'!L24))</f>
        <v/>
      </c>
      <c r="L24" s="111" t="str">
        <f>IF('Arrear Sheet'!M24="","",IF('Arrear Sheet'!C24="TOTAL","",'Arrear Sheet'!M24))</f>
        <v/>
      </c>
      <c r="M24" s="111" t="str">
        <f>IF('Arrear Sheet'!N24="","",IF('Arrear Sheet'!C24="TOTAL","",'Arrear Sheet'!N24))</f>
        <v/>
      </c>
      <c r="N24" s="111" t="str">
        <f>IF('Arrear Sheet'!O24="","",IF('Arrear Sheet'!C24="TOTAL","",SUM(K24:M24)))</f>
        <v/>
      </c>
      <c r="O24" s="111" t="str">
        <f>IF('Arrear Sheet'!P24="","",IF('Arrear Sheet'!C24="TOTAL","",'Arrear Sheet'!P24))</f>
        <v/>
      </c>
      <c r="P24" s="111" t="str">
        <f>IF('Arrear Sheet'!Q24="","",IF('Arrear Sheet'!C24="TOTAL","",'Arrear Sheet'!Q24))</f>
        <v/>
      </c>
      <c r="Q24" s="111" t="str">
        <f>IF('Arrear Sheet'!R24="","",IF('Arrear Sheet'!C24="TOTAL","",SUM(O24-P24)))</f>
        <v/>
      </c>
      <c r="R24" s="111" t="str">
        <f>IF('Arrear Sheet'!S24="","",IF('Arrear Sheet'!C24="TOTAL","",'Arrear Sheet'!S24))</f>
        <v/>
      </c>
      <c r="S24" s="111" t="str">
        <f>IF('Arrear Sheet'!T24="","",IF('Arrear Sheet'!C24="TOTAL","",'Arrear Sheet'!T24))</f>
        <v/>
      </c>
      <c r="T24" s="111" t="str">
        <f>IF('Arrear Sheet'!U24="","",IF('Arrear Sheet'!C24="TOTAL","",SUM(R24-S24)))</f>
        <v/>
      </c>
      <c r="U24" s="111" t="str">
        <f>IF('Arrear Sheet'!V24="","",IF('Arrear Sheet'!C24="TOTAL","",'Arrear Sheet'!V24))</f>
        <v/>
      </c>
      <c r="V24" s="111" t="str">
        <f>IF('Arrear Sheet'!W24="","",IF('Arrear Sheet'!C24="TOTAL","",'Arrear Sheet'!W24))</f>
        <v/>
      </c>
      <c r="W24" s="111" t="str">
        <f>IF('Arrear Sheet'!X24="","",IF('Arrear Sheet'!C24="TOTAL","",SUM(U24-V24)))</f>
        <v/>
      </c>
      <c r="X24" s="111" t="str">
        <f>IF('Arrear Sheet'!Y24="","",IF('Arrear Sheet'!C24="TOTAL","",'Arrear Sheet'!Y24))</f>
        <v/>
      </c>
      <c r="Y24" s="111" t="str">
        <f>IF('Arrear Sheet'!Z24="","",IF('Arrear Sheet'!C24="TOTAL","",'Arrear Sheet'!Z24))</f>
        <v/>
      </c>
      <c r="Z24" s="111" t="str">
        <f>IF('Arrear Sheet'!AA24="","",IF('Arrear Sheet'!C24="TOTAL","",SUM(X24-Y24)))</f>
        <v/>
      </c>
      <c r="AA24" s="111" t="str">
        <f>IF('Arrear Sheet'!AB24="","",IF('Arrear Sheet'!C24="TOTAL","",'Arrear Sheet'!AB24))</f>
        <v/>
      </c>
      <c r="AB24" s="111" t="str">
        <f>IF('Arrear Sheet'!AC24="","",IF('Arrear Sheet'!C24="TOTAL","",'Arrear Sheet'!AC24))</f>
        <v/>
      </c>
      <c r="AC24" s="111" t="str">
        <f t="shared" si="0"/>
        <v/>
      </c>
      <c r="AD24" s="24" t="str">
        <f t="shared" si="1"/>
        <v/>
      </c>
      <c r="AE24" s="41"/>
      <c r="AF24" s="41"/>
      <c r="AH24" s="73"/>
      <c r="AI24" s="73"/>
      <c r="AJ24" s="73"/>
      <c r="AK24" s="73"/>
      <c r="AL24" s="73"/>
      <c r="AM24" s="73"/>
    </row>
    <row r="25" spans="1:39" s="28" customFormat="1" ht="21" customHeight="1">
      <c r="A25" s="22" t="str">
        <f>IF('Arrear Sheet'!B25="","",'Arrear Sheet'!B25)</f>
        <v/>
      </c>
      <c r="B25" s="23" t="str">
        <f>IF('Arrear Sheet'!C25="","",IF('Arrear Sheet'!C25="TOTAL","",'Arrear Sheet'!C25))</f>
        <v/>
      </c>
      <c r="C25" s="111" t="str">
        <f>IF('Arrear Sheet'!D25="","",IF('Arrear Sheet'!C25="TOTAL","",IF('Arrear Sheet'!D25="अक्षरें राशि :-","",'Arrear Sheet'!D25)))</f>
        <v/>
      </c>
      <c r="D25" s="111" t="str">
        <f>IF('Arrear Sheet'!E25="","",IF('Arrear Sheet'!C25="TOTAL","",'Arrear Sheet'!E25))</f>
        <v/>
      </c>
      <c r="E25" s="111" t="str">
        <f>IF('Arrear Sheet'!F25="","",IF('Arrear Sheet'!C25="TOTAL","",'Arrear Sheet'!F25))</f>
        <v/>
      </c>
      <c r="F25" s="111" t="str">
        <f>IF('Arrear Sheet'!G25="","",IF('Arrear Sheet'!C25="TOTAL","",SUM(C25:E25)))</f>
        <v/>
      </c>
      <c r="G25" s="111" t="str">
        <f>IF('Arrear Sheet'!H25="","",IF('Arrear Sheet'!C25="TOTAL","",'Arrear Sheet'!H25))</f>
        <v/>
      </c>
      <c r="H25" s="111" t="str">
        <f>IF('Arrear Sheet'!I25="","",IF('Arrear Sheet'!C25="TOTAL","",'Arrear Sheet'!I25))</f>
        <v/>
      </c>
      <c r="I25" s="111" t="str">
        <f>IF('Arrear Sheet'!J25="","",IF('Arrear Sheet'!C25="TOTAL","",'Arrear Sheet'!J25))</f>
        <v/>
      </c>
      <c r="J25" s="111" t="str">
        <f>IF('Arrear Sheet'!K25="","",IF('Arrear Sheet'!C25="TOTAL","",SUM(G25:I25)))</f>
        <v/>
      </c>
      <c r="K25" s="111" t="str">
        <f>IF('Arrear Sheet'!L25="","",IF('Arrear Sheet'!C25="TOTAL","",'Arrear Sheet'!L25))</f>
        <v/>
      </c>
      <c r="L25" s="111" t="str">
        <f>IF('Arrear Sheet'!M25="","",IF('Arrear Sheet'!C25="TOTAL","",'Arrear Sheet'!M25))</f>
        <v/>
      </c>
      <c r="M25" s="111" t="str">
        <f>IF('Arrear Sheet'!N25="","",IF('Arrear Sheet'!C25="TOTAL","",'Arrear Sheet'!N25))</f>
        <v/>
      </c>
      <c r="N25" s="111" t="str">
        <f>IF('Arrear Sheet'!O25="","",IF('Arrear Sheet'!C25="TOTAL","",SUM(K25:M25)))</f>
        <v/>
      </c>
      <c r="O25" s="111" t="str">
        <f>IF('Arrear Sheet'!P25="","",IF('Arrear Sheet'!C25="TOTAL","",'Arrear Sheet'!P25))</f>
        <v/>
      </c>
      <c r="P25" s="111" t="str">
        <f>IF('Arrear Sheet'!Q25="","",IF('Arrear Sheet'!C25="TOTAL","",'Arrear Sheet'!Q25))</f>
        <v/>
      </c>
      <c r="Q25" s="111" t="str">
        <f>IF('Arrear Sheet'!R25="","",IF('Arrear Sheet'!C25="TOTAL","",SUM(O25-P25)))</f>
        <v/>
      </c>
      <c r="R25" s="111" t="str">
        <f>IF('Arrear Sheet'!S25="","",IF('Arrear Sheet'!C25="TOTAL","",'Arrear Sheet'!S25))</f>
        <v/>
      </c>
      <c r="S25" s="111" t="str">
        <f>IF('Arrear Sheet'!T25="","",IF('Arrear Sheet'!C25="TOTAL","",'Arrear Sheet'!T25))</f>
        <v/>
      </c>
      <c r="T25" s="111" t="str">
        <f>IF('Arrear Sheet'!U25="","",IF('Arrear Sheet'!C25="TOTAL","",SUM(R25-S25)))</f>
        <v/>
      </c>
      <c r="U25" s="111" t="str">
        <f>IF('Arrear Sheet'!V25="","",IF('Arrear Sheet'!C25="TOTAL","",'Arrear Sheet'!V25))</f>
        <v/>
      </c>
      <c r="V25" s="111" t="str">
        <f>IF('Arrear Sheet'!W25="","",IF('Arrear Sheet'!C25="TOTAL","",'Arrear Sheet'!W25))</f>
        <v/>
      </c>
      <c r="W25" s="111" t="str">
        <f>IF('Arrear Sheet'!X25="","",IF('Arrear Sheet'!C25="TOTAL","",SUM(U25-V25)))</f>
        <v/>
      </c>
      <c r="X25" s="111" t="str">
        <f>IF('Arrear Sheet'!Y25="","",IF('Arrear Sheet'!C25="TOTAL","",'Arrear Sheet'!Y25))</f>
        <v/>
      </c>
      <c r="Y25" s="111" t="str">
        <f>IF('Arrear Sheet'!Z25="","",IF('Arrear Sheet'!C25="TOTAL","",'Arrear Sheet'!Z25))</f>
        <v/>
      </c>
      <c r="Z25" s="111" t="str">
        <f>IF('Arrear Sheet'!AA25="","",IF('Arrear Sheet'!C25="TOTAL","",SUM(X25-Y25)))</f>
        <v/>
      </c>
      <c r="AA25" s="111" t="str">
        <f>IF('Arrear Sheet'!AB25="","",IF('Arrear Sheet'!C25="TOTAL","",'Arrear Sheet'!AB25))</f>
        <v/>
      </c>
      <c r="AB25" s="111" t="str">
        <f>IF('Arrear Sheet'!AC25="","",IF('Arrear Sheet'!C25="TOTAL","",'Arrear Sheet'!AC25))</f>
        <v/>
      </c>
      <c r="AC25" s="111" t="str">
        <f t="shared" si="0"/>
        <v/>
      </c>
      <c r="AD25" s="24" t="str">
        <f t="shared" si="1"/>
        <v/>
      </c>
      <c r="AE25" s="41"/>
      <c r="AF25" s="41"/>
      <c r="AH25" s="73"/>
      <c r="AI25" s="73"/>
      <c r="AJ25" s="73"/>
      <c r="AK25" s="73"/>
      <c r="AL25" s="73"/>
      <c r="AM25" s="73"/>
    </row>
    <row r="26" spans="1:39" s="28" customFormat="1" ht="21" customHeight="1">
      <c r="A26" s="22" t="str">
        <f>IF('Arrear Sheet'!B26="","",'Arrear Sheet'!B26)</f>
        <v/>
      </c>
      <c r="B26" s="23" t="str">
        <f>IF('Arrear Sheet'!C26="","",IF('Arrear Sheet'!C26="TOTAL","",'Arrear Sheet'!C26))</f>
        <v/>
      </c>
      <c r="C26" s="111" t="str">
        <f>IF('Arrear Sheet'!D26="","",IF('Arrear Sheet'!C26="TOTAL","",IF('Arrear Sheet'!D26="अक्षरें राशि :-","",'Arrear Sheet'!D26)))</f>
        <v/>
      </c>
      <c r="D26" s="111" t="str">
        <f>IF('Arrear Sheet'!E26="","",IF('Arrear Sheet'!C26="TOTAL","",'Arrear Sheet'!E26))</f>
        <v/>
      </c>
      <c r="E26" s="111" t="str">
        <f>IF('Arrear Sheet'!F26="","",IF('Arrear Sheet'!C26="TOTAL","",'Arrear Sheet'!F26))</f>
        <v/>
      </c>
      <c r="F26" s="111" t="str">
        <f>IF('Arrear Sheet'!G26="","",IF('Arrear Sheet'!C26="TOTAL","",SUM(C26:E26)))</f>
        <v/>
      </c>
      <c r="G26" s="111" t="str">
        <f>IF('Arrear Sheet'!H26="","",IF('Arrear Sheet'!C26="TOTAL","",'Arrear Sheet'!H26))</f>
        <v/>
      </c>
      <c r="H26" s="111" t="str">
        <f>IF('Arrear Sheet'!I26="","",IF('Arrear Sheet'!C26="TOTAL","",'Arrear Sheet'!I26))</f>
        <v/>
      </c>
      <c r="I26" s="111" t="str">
        <f>IF('Arrear Sheet'!J26="","",IF('Arrear Sheet'!C26="TOTAL","",'Arrear Sheet'!J26))</f>
        <v/>
      </c>
      <c r="J26" s="111" t="str">
        <f>IF('Arrear Sheet'!K26="","",IF('Arrear Sheet'!C26="TOTAL","",SUM(G26:I26)))</f>
        <v/>
      </c>
      <c r="K26" s="111" t="str">
        <f>IF('Arrear Sheet'!L26="","",IF('Arrear Sheet'!C26="TOTAL","",'Arrear Sheet'!L26))</f>
        <v/>
      </c>
      <c r="L26" s="111" t="str">
        <f>IF('Arrear Sheet'!M26="","",IF('Arrear Sheet'!C26="TOTAL","",'Arrear Sheet'!M26))</f>
        <v/>
      </c>
      <c r="M26" s="111" t="str">
        <f>IF('Arrear Sheet'!N26="","",IF('Arrear Sheet'!C26="TOTAL","",'Arrear Sheet'!N26))</f>
        <v/>
      </c>
      <c r="N26" s="111" t="str">
        <f>IF('Arrear Sheet'!O26="","",IF('Arrear Sheet'!C26="TOTAL","",SUM(K26:M26)))</f>
        <v/>
      </c>
      <c r="O26" s="111" t="str">
        <f>IF('Arrear Sheet'!P26="","",IF('Arrear Sheet'!C26="TOTAL","",'Arrear Sheet'!P26))</f>
        <v/>
      </c>
      <c r="P26" s="111" t="str">
        <f>IF('Arrear Sheet'!Q26="","",IF('Arrear Sheet'!C26="TOTAL","",'Arrear Sheet'!Q26))</f>
        <v/>
      </c>
      <c r="Q26" s="111" t="str">
        <f>IF('Arrear Sheet'!R26="","",IF('Arrear Sheet'!C26="TOTAL","",SUM(O26-P26)))</f>
        <v/>
      </c>
      <c r="R26" s="111" t="str">
        <f>IF('Arrear Sheet'!S26="","",IF('Arrear Sheet'!C26="TOTAL","",'Arrear Sheet'!S26))</f>
        <v/>
      </c>
      <c r="S26" s="111" t="str">
        <f>IF('Arrear Sheet'!T26="","",IF('Arrear Sheet'!C26="TOTAL","",'Arrear Sheet'!T26))</f>
        <v/>
      </c>
      <c r="T26" s="111" t="str">
        <f>IF('Arrear Sheet'!U26="","",IF('Arrear Sheet'!C26="TOTAL","",SUM(R26-S26)))</f>
        <v/>
      </c>
      <c r="U26" s="111" t="str">
        <f>IF('Arrear Sheet'!V26="","",IF('Arrear Sheet'!C26="TOTAL","",'Arrear Sheet'!V26))</f>
        <v/>
      </c>
      <c r="V26" s="111" t="str">
        <f>IF('Arrear Sheet'!W26="","",IF('Arrear Sheet'!C26="TOTAL","",'Arrear Sheet'!W26))</f>
        <v/>
      </c>
      <c r="W26" s="111" t="str">
        <f>IF('Arrear Sheet'!X26="","",IF('Arrear Sheet'!C26="TOTAL","",SUM(U26-V26)))</f>
        <v/>
      </c>
      <c r="X26" s="111" t="str">
        <f>IF('Arrear Sheet'!Y26="","",IF('Arrear Sheet'!C26="TOTAL","",'Arrear Sheet'!Y26))</f>
        <v/>
      </c>
      <c r="Y26" s="111" t="str">
        <f>IF('Arrear Sheet'!Z26="","",IF('Arrear Sheet'!C26="TOTAL","",'Arrear Sheet'!Z26))</f>
        <v/>
      </c>
      <c r="Z26" s="111" t="str">
        <f>IF('Arrear Sheet'!AA26="","",IF('Arrear Sheet'!C26="TOTAL","",SUM(X26-Y26)))</f>
        <v/>
      </c>
      <c r="AA26" s="111" t="str">
        <f>IF('Arrear Sheet'!AB26="","",IF('Arrear Sheet'!C26="TOTAL","",'Arrear Sheet'!AB26))</f>
        <v/>
      </c>
      <c r="AB26" s="111" t="str">
        <f>IF('Arrear Sheet'!AC26="","",IF('Arrear Sheet'!C26="TOTAL","",'Arrear Sheet'!AC26))</f>
        <v/>
      </c>
      <c r="AC26" s="111" t="str">
        <f t="shared" si="0"/>
        <v/>
      </c>
      <c r="AD26" s="24" t="str">
        <f t="shared" si="1"/>
        <v/>
      </c>
      <c r="AE26" s="41"/>
      <c r="AF26" s="41"/>
      <c r="AH26" s="73"/>
      <c r="AI26" s="73"/>
      <c r="AJ26" s="73"/>
      <c r="AK26" s="73"/>
      <c r="AL26" s="73"/>
      <c r="AM26" s="73"/>
    </row>
    <row r="27" spans="1:39" s="28" customFormat="1" ht="21" customHeight="1">
      <c r="A27" s="22" t="str">
        <f>IF('Arrear Sheet'!B27="","",'Arrear Sheet'!B27)</f>
        <v/>
      </c>
      <c r="B27" s="23" t="str">
        <f>IF('Arrear Sheet'!C27="","",IF('Arrear Sheet'!C27="TOTAL","",'Arrear Sheet'!C27))</f>
        <v/>
      </c>
      <c r="C27" s="111" t="str">
        <f>IF('Arrear Sheet'!D27="","",IF('Arrear Sheet'!C27="TOTAL","",IF('Arrear Sheet'!D27="अक्षरें राशि :-","",'Arrear Sheet'!D27)))</f>
        <v/>
      </c>
      <c r="D27" s="111" t="str">
        <f>IF('Arrear Sheet'!E27="","",IF('Arrear Sheet'!C27="TOTAL","",'Arrear Sheet'!E27))</f>
        <v/>
      </c>
      <c r="E27" s="111" t="str">
        <f>IF('Arrear Sheet'!F27="","",IF('Arrear Sheet'!C27="TOTAL","",'Arrear Sheet'!F27))</f>
        <v/>
      </c>
      <c r="F27" s="111" t="str">
        <f>IF('Arrear Sheet'!G27="","",IF('Arrear Sheet'!C27="TOTAL","",SUM(C27:E27)))</f>
        <v/>
      </c>
      <c r="G27" s="111" t="str">
        <f>IF('Arrear Sheet'!H27="","",IF('Arrear Sheet'!C27="TOTAL","",'Arrear Sheet'!H27))</f>
        <v/>
      </c>
      <c r="H27" s="111" t="str">
        <f>IF('Arrear Sheet'!I27="","",IF('Arrear Sheet'!C27="TOTAL","",'Arrear Sheet'!I27))</f>
        <v/>
      </c>
      <c r="I27" s="111" t="str">
        <f>IF('Arrear Sheet'!J27="","",IF('Arrear Sheet'!C27="TOTAL","",'Arrear Sheet'!J27))</f>
        <v/>
      </c>
      <c r="J27" s="111" t="str">
        <f>IF('Arrear Sheet'!K27="","",IF('Arrear Sheet'!C27="TOTAL","",SUM(G27:I27)))</f>
        <v/>
      </c>
      <c r="K27" s="111" t="str">
        <f>IF('Arrear Sheet'!L27="","",IF('Arrear Sheet'!C27="TOTAL","",'Arrear Sheet'!L27))</f>
        <v/>
      </c>
      <c r="L27" s="111" t="str">
        <f>IF('Arrear Sheet'!M27="","",IF('Arrear Sheet'!C27="TOTAL","",'Arrear Sheet'!M27))</f>
        <v/>
      </c>
      <c r="M27" s="111" t="str">
        <f>IF('Arrear Sheet'!N27="","",IF('Arrear Sheet'!C27="TOTAL","",'Arrear Sheet'!N27))</f>
        <v/>
      </c>
      <c r="N27" s="111" t="str">
        <f>IF('Arrear Sheet'!O27="","",IF('Arrear Sheet'!C27="TOTAL","",SUM(K27:M27)))</f>
        <v/>
      </c>
      <c r="O27" s="111" t="str">
        <f>IF('Arrear Sheet'!P27="","",IF('Arrear Sheet'!C27="TOTAL","",'Arrear Sheet'!P27))</f>
        <v/>
      </c>
      <c r="P27" s="111" t="str">
        <f>IF('Arrear Sheet'!Q27="","",IF('Arrear Sheet'!C27="TOTAL","",'Arrear Sheet'!Q27))</f>
        <v/>
      </c>
      <c r="Q27" s="111" t="str">
        <f>IF('Arrear Sheet'!R27="","",IF('Arrear Sheet'!C27="TOTAL","",SUM(O27-P27)))</f>
        <v/>
      </c>
      <c r="R27" s="111" t="str">
        <f>IF('Arrear Sheet'!S27="","",IF('Arrear Sheet'!C27="TOTAL","",'Arrear Sheet'!S27))</f>
        <v/>
      </c>
      <c r="S27" s="111" t="str">
        <f>IF('Arrear Sheet'!T27="","",IF('Arrear Sheet'!C27="TOTAL","",'Arrear Sheet'!T27))</f>
        <v/>
      </c>
      <c r="T27" s="111" t="str">
        <f>IF('Arrear Sheet'!U27="","",IF('Arrear Sheet'!C27="TOTAL","",SUM(R27-S27)))</f>
        <v/>
      </c>
      <c r="U27" s="111" t="str">
        <f>IF('Arrear Sheet'!V27="","",IF('Arrear Sheet'!C27="TOTAL","",'Arrear Sheet'!V27))</f>
        <v/>
      </c>
      <c r="V27" s="111" t="str">
        <f>IF('Arrear Sheet'!W27="","",IF('Arrear Sheet'!C27="TOTAL","",'Arrear Sheet'!W27))</f>
        <v/>
      </c>
      <c r="W27" s="111" t="str">
        <f>IF('Arrear Sheet'!X27="","",IF('Arrear Sheet'!C27="TOTAL","",SUM(U27-V27)))</f>
        <v/>
      </c>
      <c r="X27" s="111" t="str">
        <f>IF('Arrear Sheet'!Y27="","",IF('Arrear Sheet'!C27="TOTAL","",'Arrear Sheet'!Y27))</f>
        <v/>
      </c>
      <c r="Y27" s="111" t="str">
        <f>IF('Arrear Sheet'!Z27="","",IF('Arrear Sheet'!C27="TOTAL","",'Arrear Sheet'!Z27))</f>
        <v/>
      </c>
      <c r="Z27" s="111" t="str">
        <f>IF('Arrear Sheet'!AA27="","",IF('Arrear Sheet'!C27="TOTAL","",SUM(X27-Y27)))</f>
        <v/>
      </c>
      <c r="AA27" s="111" t="str">
        <f>IF('Arrear Sheet'!AB27="","",IF('Arrear Sheet'!C27="TOTAL","",'Arrear Sheet'!AB27))</f>
        <v/>
      </c>
      <c r="AB27" s="111" t="str">
        <f>IF('Arrear Sheet'!AC27="","",IF('Arrear Sheet'!C27="TOTAL","",'Arrear Sheet'!AC27))</f>
        <v/>
      </c>
      <c r="AC27" s="111" t="str">
        <f t="shared" si="0"/>
        <v/>
      </c>
      <c r="AD27" s="24" t="str">
        <f t="shared" si="1"/>
        <v/>
      </c>
      <c r="AE27" s="41"/>
      <c r="AF27" s="41"/>
      <c r="AH27" s="73"/>
      <c r="AI27" s="73"/>
      <c r="AJ27" s="73"/>
      <c r="AK27" s="73"/>
      <c r="AL27" s="73"/>
      <c r="AM27" s="73"/>
    </row>
    <row r="28" spans="1:39" s="28" customFormat="1" ht="21" customHeight="1">
      <c r="A28" s="22" t="str">
        <f>IF('Arrear Sheet'!B28="","",'Arrear Sheet'!B28)</f>
        <v/>
      </c>
      <c r="B28" s="23" t="str">
        <f>IF('Arrear Sheet'!C28="","",IF('Arrear Sheet'!C28="TOTAL","",'Arrear Sheet'!C28))</f>
        <v/>
      </c>
      <c r="C28" s="111" t="str">
        <f>IF('Arrear Sheet'!D28="","",IF('Arrear Sheet'!C28="TOTAL","",IF('Arrear Sheet'!D28="अक्षरें राशि :-","",'Arrear Sheet'!D28)))</f>
        <v/>
      </c>
      <c r="D28" s="111" t="str">
        <f>IF('Arrear Sheet'!E28="","",IF('Arrear Sheet'!C28="TOTAL","",'Arrear Sheet'!E28))</f>
        <v/>
      </c>
      <c r="E28" s="111" t="str">
        <f>IF('Arrear Sheet'!F28="","",IF('Arrear Sheet'!C28="TOTAL","",'Arrear Sheet'!F28))</f>
        <v/>
      </c>
      <c r="F28" s="111" t="str">
        <f>IF('Arrear Sheet'!G28="","",IF('Arrear Sheet'!C28="TOTAL","",SUM(C28:E28)))</f>
        <v/>
      </c>
      <c r="G28" s="111" t="str">
        <f>IF('Arrear Sheet'!H28="","",IF('Arrear Sheet'!C28="TOTAL","",'Arrear Sheet'!H28))</f>
        <v/>
      </c>
      <c r="H28" s="111" t="str">
        <f>IF('Arrear Sheet'!I28="","",IF('Arrear Sheet'!C28="TOTAL","",'Arrear Sheet'!I28))</f>
        <v/>
      </c>
      <c r="I28" s="111" t="str">
        <f>IF('Arrear Sheet'!J28="","",IF('Arrear Sheet'!C28="TOTAL","",'Arrear Sheet'!J28))</f>
        <v/>
      </c>
      <c r="J28" s="111" t="str">
        <f>IF('Arrear Sheet'!K28="","",IF('Arrear Sheet'!C28="TOTAL","",SUM(G28:I28)))</f>
        <v/>
      </c>
      <c r="K28" s="111" t="str">
        <f>IF('Arrear Sheet'!L28="","",IF('Arrear Sheet'!C28="TOTAL","",'Arrear Sheet'!L28))</f>
        <v/>
      </c>
      <c r="L28" s="111" t="str">
        <f>IF('Arrear Sheet'!M28="","",IF('Arrear Sheet'!C28="TOTAL","",'Arrear Sheet'!M28))</f>
        <v/>
      </c>
      <c r="M28" s="111" t="str">
        <f>IF('Arrear Sheet'!N28="","",IF('Arrear Sheet'!C28="TOTAL","",'Arrear Sheet'!N28))</f>
        <v/>
      </c>
      <c r="N28" s="111" t="str">
        <f>IF('Arrear Sheet'!O28="","",IF('Arrear Sheet'!C28="TOTAL","",SUM(K28:M28)))</f>
        <v/>
      </c>
      <c r="O28" s="111" t="str">
        <f>IF('Arrear Sheet'!P28="","",IF('Arrear Sheet'!C28="TOTAL","",'Arrear Sheet'!P28))</f>
        <v/>
      </c>
      <c r="P28" s="111" t="str">
        <f>IF('Arrear Sheet'!Q28="","",IF('Arrear Sheet'!C28="TOTAL","",'Arrear Sheet'!Q28))</f>
        <v/>
      </c>
      <c r="Q28" s="111" t="str">
        <f>IF('Arrear Sheet'!R28="","",IF('Arrear Sheet'!C28="TOTAL","",SUM(O28-P28)))</f>
        <v/>
      </c>
      <c r="R28" s="111" t="str">
        <f>IF('Arrear Sheet'!S28="","",IF('Arrear Sheet'!C28="TOTAL","",'Arrear Sheet'!S28))</f>
        <v/>
      </c>
      <c r="S28" s="111" t="str">
        <f>IF('Arrear Sheet'!T28="","",IF('Arrear Sheet'!C28="TOTAL","",'Arrear Sheet'!T28))</f>
        <v/>
      </c>
      <c r="T28" s="111" t="str">
        <f>IF('Arrear Sheet'!U28="","",IF('Arrear Sheet'!C28="TOTAL","",SUM(R28-S28)))</f>
        <v/>
      </c>
      <c r="U28" s="111" t="str">
        <f>IF('Arrear Sheet'!V28="","",IF('Arrear Sheet'!C28="TOTAL","",'Arrear Sheet'!V28))</f>
        <v/>
      </c>
      <c r="V28" s="111" t="str">
        <f>IF('Arrear Sheet'!W28="","",IF('Arrear Sheet'!C28="TOTAL","",'Arrear Sheet'!W28))</f>
        <v/>
      </c>
      <c r="W28" s="111" t="str">
        <f>IF('Arrear Sheet'!X28="","",IF('Arrear Sheet'!C28="TOTAL","",SUM(U28-V28)))</f>
        <v/>
      </c>
      <c r="X28" s="111" t="str">
        <f>IF('Arrear Sheet'!Y28="","",IF('Arrear Sheet'!C28="TOTAL","",'Arrear Sheet'!Y28))</f>
        <v/>
      </c>
      <c r="Y28" s="111" t="str">
        <f>IF('Arrear Sheet'!Z28="","",IF('Arrear Sheet'!C28="TOTAL","",'Arrear Sheet'!Z28))</f>
        <v/>
      </c>
      <c r="Z28" s="111" t="str">
        <f>IF('Arrear Sheet'!AA28="","",IF('Arrear Sheet'!C28="TOTAL","",SUM(X28-Y28)))</f>
        <v/>
      </c>
      <c r="AA28" s="111" t="str">
        <f>IF('Arrear Sheet'!AB28="","",IF('Arrear Sheet'!C28="TOTAL","",'Arrear Sheet'!AB28))</f>
        <v/>
      </c>
      <c r="AB28" s="111" t="str">
        <f>IF('Arrear Sheet'!AC28="","",IF('Arrear Sheet'!C28="TOTAL","",'Arrear Sheet'!AC28))</f>
        <v/>
      </c>
      <c r="AC28" s="111" t="str">
        <f t="shared" si="0"/>
        <v/>
      </c>
      <c r="AD28" s="24" t="str">
        <f t="shared" si="1"/>
        <v/>
      </c>
      <c r="AE28" s="41"/>
      <c r="AF28" s="41"/>
      <c r="AH28" s="73"/>
      <c r="AI28" s="73"/>
      <c r="AJ28" s="73"/>
      <c r="AK28" s="73"/>
      <c r="AL28" s="73"/>
      <c r="AM28" s="73"/>
    </row>
    <row r="29" spans="1:39" s="28" customFormat="1" ht="21" customHeight="1">
      <c r="A29" s="22" t="str">
        <f>IF('Arrear Sheet'!B29="","",'Arrear Sheet'!B29)</f>
        <v/>
      </c>
      <c r="B29" s="23" t="str">
        <f>IF('Arrear Sheet'!C29="","",IF('Arrear Sheet'!C29="TOTAL","",'Arrear Sheet'!C29))</f>
        <v/>
      </c>
      <c r="C29" s="111" t="str">
        <f>IF('Arrear Sheet'!D29="","",IF('Arrear Sheet'!C29="TOTAL","",IF('Arrear Sheet'!D29="अक्षरें राशि :-","",'Arrear Sheet'!D29)))</f>
        <v/>
      </c>
      <c r="D29" s="111" t="str">
        <f>IF('Arrear Sheet'!E29="","",IF('Arrear Sheet'!C29="TOTAL","",'Arrear Sheet'!E29))</f>
        <v/>
      </c>
      <c r="E29" s="111" t="str">
        <f>IF('Arrear Sheet'!F29="","",IF('Arrear Sheet'!C29="TOTAL","",'Arrear Sheet'!F29))</f>
        <v/>
      </c>
      <c r="F29" s="111" t="str">
        <f>IF('Arrear Sheet'!G29="","",IF('Arrear Sheet'!C29="TOTAL","",SUM(C29:E29)))</f>
        <v/>
      </c>
      <c r="G29" s="111" t="str">
        <f>IF('Arrear Sheet'!H29="","",IF('Arrear Sheet'!C29="TOTAL","",'Arrear Sheet'!H29))</f>
        <v/>
      </c>
      <c r="H29" s="111" t="str">
        <f>IF('Arrear Sheet'!I29="","",IF('Arrear Sheet'!C29="TOTAL","",'Arrear Sheet'!I29))</f>
        <v/>
      </c>
      <c r="I29" s="111" t="str">
        <f>IF('Arrear Sheet'!J29="","",IF('Arrear Sheet'!C29="TOTAL","",'Arrear Sheet'!J29))</f>
        <v/>
      </c>
      <c r="J29" s="111" t="str">
        <f>IF('Arrear Sheet'!K29="","",IF('Arrear Sheet'!C29="TOTAL","",SUM(G29:I29)))</f>
        <v/>
      </c>
      <c r="K29" s="111" t="str">
        <f>IF('Arrear Sheet'!L29="","",IF('Arrear Sheet'!C29="TOTAL","",'Arrear Sheet'!L29))</f>
        <v/>
      </c>
      <c r="L29" s="111" t="str">
        <f>IF('Arrear Sheet'!M29="","",IF('Arrear Sheet'!C29="TOTAL","",'Arrear Sheet'!M29))</f>
        <v/>
      </c>
      <c r="M29" s="111" t="str">
        <f>IF('Arrear Sheet'!N29="","",IF('Arrear Sheet'!C29="TOTAL","",'Arrear Sheet'!N29))</f>
        <v/>
      </c>
      <c r="N29" s="111" t="str">
        <f>IF('Arrear Sheet'!O29="","",IF('Arrear Sheet'!C29="TOTAL","",SUM(K29:M29)))</f>
        <v/>
      </c>
      <c r="O29" s="111" t="str">
        <f>IF('Arrear Sheet'!P29="","",IF('Arrear Sheet'!C29="TOTAL","",'Arrear Sheet'!P29))</f>
        <v/>
      </c>
      <c r="P29" s="111" t="str">
        <f>IF('Arrear Sheet'!Q29="","",IF('Arrear Sheet'!C29="TOTAL","",'Arrear Sheet'!Q29))</f>
        <v/>
      </c>
      <c r="Q29" s="111" t="str">
        <f>IF('Arrear Sheet'!R29="","",IF('Arrear Sheet'!C29="TOTAL","",SUM(O29-P29)))</f>
        <v/>
      </c>
      <c r="R29" s="111" t="str">
        <f>IF('Arrear Sheet'!S29="","",IF('Arrear Sheet'!C29="TOTAL","",'Arrear Sheet'!S29))</f>
        <v/>
      </c>
      <c r="S29" s="111" t="str">
        <f>IF('Arrear Sheet'!T29="","",IF('Arrear Sheet'!C29="TOTAL","",'Arrear Sheet'!T29))</f>
        <v/>
      </c>
      <c r="T29" s="111" t="str">
        <f>IF('Arrear Sheet'!U29="","",IF('Arrear Sheet'!C29="TOTAL","",SUM(R29-S29)))</f>
        <v/>
      </c>
      <c r="U29" s="111" t="str">
        <f>IF('Arrear Sheet'!V29="","",IF('Arrear Sheet'!C29="TOTAL","",'Arrear Sheet'!V29))</f>
        <v/>
      </c>
      <c r="V29" s="111" t="str">
        <f>IF('Arrear Sheet'!W29="","",IF('Arrear Sheet'!C29="TOTAL","",'Arrear Sheet'!W29))</f>
        <v/>
      </c>
      <c r="W29" s="111" t="str">
        <f>IF('Arrear Sheet'!X29="","",IF('Arrear Sheet'!C29="TOTAL","",SUM(U29-V29)))</f>
        <v/>
      </c>
      <c r="X29" s="111" t="str">
        <f>IF('Arrear Sheet'!Y29="","",IF('Arrear Sheet'!C29="TOTAL","",'Arrear Sheet'!Y29))</f>
        <v/>
      </c>
      <c r="Y29" s="111" t="str">
        <f>IF('Arrear Sheet'!Z29="","",IF('Arrear Sheet'!C29="TOTAL","",'Arrear Sheet'!Z29))</f>
        <v/>
      </c>
      <c r="Z29" s="111" t="str">
        <f>IF('Arrear Sheet'!AA29="","",IF('Arrear Sheet'!C29="TOTAL","",SUM(X29-Y29)))</f>
        <v/>
      </c>
      <c r="AA29" s="111" t="str">
        <f>IF('Arrear Sheet'!AB29="","",IF('Arrear Sheet'!C29="TOTAL","",'Arrear Sheet'!AB29))</f>
        <v/>
      </c>
      <c r="AB29" s="111" t="str">
        <f>IF('Arrear Sheet'!AC29="","",IF('Arrear Sheet'!C29="TOTAL","",'Arrear Sheet'!AC29))</f>
        <v/>
      </c>
      <c r="AC29" s="111" t="str">
        <f t="shared" si="0"/>
        <v/>
      </c>
      <c r="AD29" s="24" t="str">
        <f t="shared" si="1"/>
        <v/>
      </c>
      <c r="AE29" s="41"/>
      <c r="AF29" s="41"/>
      <c r="AH29" s="73"/>
      <c r="AI29" s="73"/>
      <c r="AJ29" s="73"/>
      <c r="AK29" s="73"/>
      <c r="AL29" s="73"/>
      <c r="AM29" s="73"/>
    </row>
    <row r="30" spans="1:39" s="28" customFormat="1" ht="21" customHeight="1">
      <c r="A30" s="22" t="str">
        <f>IF('Arrear Sheet'!B30="","",'Arrear Sheet'!B30)</f>
        <v/>
      </c>
      <c r="B30" s="23" t="str">
        <f>IF('Arrear Sheet'!C30="","",IF('Arrear Sheet'!C30="TOTAL","",'Arrear Sheet'!C30))</f>
        <v/>
      </c>
      <c r="C30" s="111" t="str">
        <f>IF('Arrear Sheet'!D30="","",IF('Arrear Sheet'!C30="TOTAL","",IF('Arrear Sheet'!D30="अक्षरें राशि :-","",'Arrear Sheet'!D30)))</f>
        <v/>
      </c>
      <c r="D30" s="111" t="str">
        <f>IF('Arrear Sheet'!E30="","",IF('Arrear Sheet'!C30="TOTAL","",'Arrear Sheet'!E30))</f>
        <v/>
      </c>
      <c r="E30" s="111" t="str">
        <f>IF('Arrear Sheet'!F30="","",IF('Arrear Sheet'!C30="TOTAL","",'Arrear Sheet'!F30))</f>
        <v/>
      </c>
      <c r="F30" s="111" t="str">
        <f>IF('Arrear Sheet'!G30="","",IF('Arrear Sheet'!C30="TOTAL","",SUM(C30:E30)))</f>
        <v/>
      </c>
      <c r="G30" s="111" t="str">
        <f>IF('Arrear Sheet'!H30="","",IF('Arrear Sheet'!C30="TOTAL","",'Arrear Sheet'!H30))</f>
        <v/>
      </c>
      <c r="H30" s="111" t="str">
        <f>IF('Arrear Sheet'!I30="","",IF('Arrear Sheet'!C30="TOTAL","",'Arrear Sheet'!I30))</f>
        <v/>
      </c>
      <c r="I30" s="111" t="str">
        <f>IF('Arrear Sheet'!J30="","",IF('Arrear Sheet'!C30="TOTAL","",'Arrear Sheet'!J30))</f>
        <v/>
      </c>
      <c r="J30" s="111" t="str">
        <f>IF('Arrear Sheet'!K30="","",IF('Arrear Sheet'!C30="TOTAL","",SUM(G30:I30)))</f>
        <v/>
      </c>
      <c r="K30" s="111" t="str">
        <f>IF('Arrear Sheet'!L30="","",IF('Arrear Sheet'!C30="TOTAL","",'Arrear Sheet'!L30))</f>
        <v/>
      </c>
      <c r="L30" s="111" t="str">
        <f>IF('Arrear Sheet'!M30="","",IF('Arrear Sheet'!C30="TOTAL","",'Arrear Sheet'!M30))</f>
        <v/>
      </c>
      <c r="M30" s="111" t="str">
        <f>IF('Arrear Sheet'!N30="","",IF('Arrear Sheet'!C30="TOTAL","",'Arrear Sheet'!N30))</f>
        <v/>
      </c>
      <c r="N30" s="111" t="str">
        <f>IF('Arrear Sheet'!O30="","",IF('Arrear Sheet'!C30="TOTAL","",SUM(K30:M30)))</f>
        <v/>
      </c>
      <c r="O30" s="111" t="str">
        <f>IF('Arrear Sheet'!P30="","",IF('Arrear Sheet'!C30="TOTAL","",'Arrear Sheet'!P30))</f>
        <v/>
      </c>
      <c r="P30" s="111" t="str">
        <f>IF('Arrear Sheet'!Q30="","",IF('Arrear Sheet'!C30="TOTAL","",'Arrear Sheet'!Q30))</f>
        <v/>
      </c>
      <c r="Q30" s="111" t="str">
        <f>IF('Arrear Sheet'!R30="","",IF('Arrear Sheet'!C30="TOTAL","",SUM(O30-P30)))</f>
        <v/>
      </c>
      <c r="R30" s="111" t="str">
        <f>IF('Arrear Sheet'!S30="","",IF('Arrear Sheet'!C30="TOTAL","",'Arrear Sheet'!S30))</f>
        <v/>
      </c>
      <c r="S30" s="111" t="str">
        <f>IF('Arrear Sheet'!T30="","",IF('Arrear Sheet'!C30="TOTAL","",'Arrear Sheet'!T30))</f>
        <v/>
      </c>
      <c r="T30" s="111" t="str">
        <f>IF('Arrear Sheet'!U30="","",IF('Arrear Sheet'!C30="TOTAL","",SUM(R30-S30)))</f>
        <v/>
      </c>
      <c r="U30" s="111" t="str">
        <f>IF('Arrear Sheet'!V30="","",IF('Arrear Sheet'!C30="TOTAL","",'Arrear Sheet'!V30))</f>
        <v/>
      </c>
      <c r="V30" s="111" t="str">
        <f>IF('Arrear Sheet'!W30="","",IF('Arrear Sheet'!C30="TOTAL","",'Arrear Sheet'!W30))</f>
        <v/>
      </c>
      <c r="W30" s="111" t="str">
        <f>IF('Arrear Sheet'!X30="","",IF('Arrear Sheet'!C30="TOTAL","",SUM(U30-V30)))</f>
        <v/>
      </c>
      <c r="X30" s="111" t="str">
        <f>IF('Arrear Sheet'!Y30="","",IF('Arrear Sheet'!C30="TOTAL","",'Arrear Sheet'!Y30))</f>
        <v/>
      </c>
      <c r="Y30" s="111" t="str">
        <f>IF('Arrear Sheet'!Z30="","",IF('Arrear Sheet'!C30="TOTAL","",'Arrear Sheet'!Z30))</f>
        <v/>
      </c>
      <c r="Z30" s="111" t="str">
        <f>IF('Arrear Sheet'!AA30="","",IF('Arrear Sheet'!C30="TOTAL","",SUM(X30-Y30)))</f>
        <v/>
      </c>
      <c r="AA30" s="111" t="str">
        <f>IF('Arrear Sheet'!AB30="","",IF('Arrear Sheet'!C30="TOTAL","",'Arrear Sheet'!AB30))</f>
        <v/>
      </c>
      <c r="AB30" s="111" t="str">
        <f>IF('Arrear Sheet'!AC30="","",IF('Arrear Sheet'!C30="TOTAL","",'Arrear Sheet'!AC30))</f>
        <v/>
      </c>
      <c r="AC30" s="111" t="str">
        <f t="shared" si="0"/>
        <v/>
      </c>
      <c r="AD30" s="24" t="str">
        <f t="shared" si="1"/>
        <v/>
      </c>
      <c r="AE30" s="41"/>
      <c r="AF30" s="41"/>
      <c r="AH30" s="73"/>
      <c r="AI30" s="73"/>
      <c r="AJ30" s="73"/>
      <c r="AK30" s="73"/>
      <c r="AL30" s="73"/>
      <c r="AM30" s="73"/>
    </row>
    <row r="31" spans="1:39" s="28" customFormat="1" ht="21" customHeight="1">
      <c r="A31" s="22" t="str">
        <f>IF('Arrear Sheet'!B31="","",'Arrear Sheet'!B31)</f>
        <v/>
      </c>
      <c r="B31" s="23" t="str">
        <f>IF('Arrear Sheet'!C31="","",IF('Arrear Sheet'!C31="TOTAL","",'Arrear Sheet'!C31))</f>
        <v/>
      </c>
      <c r="C31" s="111" t="str">
        <f>IF('Arrear Sheet'!D31="","",IF('Arrear Sheet'!C31="TOTAL","",IF('Arrear Sheet'!D31="अक्षरें राशि :-","",'Arrear Sheet'!D31)))</f>
        <v/>
      </c>
      <c r="D31" s="111" t="str">
        <f>IF('Arrear Sheet'!E31="","",IF('Arrear Sheet'!C31="TOTAL","",'Arrear Sheet'!E31))</f>
        <v/>
      </c>
      <c r="E31" s="111" t="str">
        <f>IF('Arrear Sheet'!F31="","",IF('Arrear Sheet'!C31="TOTAL","",'Arrear Sheet'!F31))</f>
        <v/>
      </c>
      <c r="F31" s="111" t="str">
        <f>IF('Arrear Sheet'!G31="","",IF('Arrear Sheet'!C31="TOTAL","",SUM(C31:E31)))</f>
        <v/>
      </c>
      <c r="G31" s="111" t="str">
        <f>IF('Arrear Sheet'!H31="","",IF('Arrear Sheet'!C31="TOTAL","",'Arrear Sheet'!H31))</f>
        <v/>
      </c>
      <c r="H31" s="111" t="str">
        <f>IF('Arrear Sheet'!I31="","",IF('Arrear Sheet'!C31="TOTAL","",'Arrear Sheet'!I31))</f>
        <v/>
      </c>
      <c r="I31" s="111" t="str">
        <f>IF('Arrear Sheet'!J31="","",IF('Arrear Sheet'!C31="TOTAL","",'Arrear Sheet'!J31))</f>
        <v/>
      </c>
      <c r="J31" s="111" t="str">
        <f>IF('Arrear Sheet'!K31="","",IF('Arrear Sheet'!C31="TOTAL","",SUM(G31:I31)))</f>
        <v/>
      </c>
      <c r="K31" s="111" t="str">
        <f>IF('Arrear Sheet'!L31="","",IF('Arrear Sheet'!C31="TOTAL","",'Arrear Sheet'!L31))</f>
        <v/>
      </c>
      <c r="L31" s="111" t="str">
        <f>IF('Arrear Sheet'!M31="","",IF('Arrear Sheet'!C31="TOTAL","",'Arrear Sheet'!M31))</f>
        <v/>
      </c>
      <c r="M31" s="111" t="str">
        <f>IF('Arrear Sheet'!N31="","",IF('Arrear Sheet'!C31="TOTAL","",'Arrear Sheet'!N31))</f>
        <v/>
      </c>
      <c r="N31" s="111" t="str">
        <f>IF('Arrear Sheet'!O31="","",IF('Arrear Sheet'!C31="TOTAL","",SUM(K31:M31)))</f>
        <v/>
      </c>
      <c r="O31" s="111" t="str">
        <f>IF('Arrear Sheet'!P31="","",IF('Arrear Sheet'!C31="TOTAL","",'Arrear Sheet'!P31))</f>
        <v/>
      </c>
      <c r="P31" s="111" t="str">
        <f>IF('Arrear Sheet'!Q31="","",IF('Arrear Sheet'!C31="TOTAL","",'Arrear Sheet'!Q31))</f>
        <v/>
      </c>
      <c r="Q31" s="111" t="str">
        <f>IF('Arrear Sheet'!R31="","",IF('Arrear Sheet'!C31="TOTAL","",SUM(O31-P31)))</f>
        <v/>
      </c>
      <c r="R31" s="111" t="str">
        <f>IF('Arrear Sheet'!S31="","",IF('Arrear Sheet'!C31="TOTAL","",'Arrear Sheet'!S31))</f>
        <v/>
      </c>
      <c r="S31" s="111" t="str">
        <f>IF('Arrear Sheet'!T31="","",IF('Arrear Sheet'!C31="TOTAL","",'Arrear Sheet'!T31))</f>
        <v/>
      </c>
      <c r="T31" s="111" t="str">
        <f>IF('Arrear Sheet'!U31="","",IF('Arrear Sheet'!C31="TOTAL","",SUM(R31-S31)))</f>
        <v/>
      </c>
      <c r="U31" s="111" t="str">
        <f>IF('Arrear Sheet'!V31="","",IF('Arrear Sheet'!C31="TOTAL","",'Arrear Sheet'!V31))</f>
        <v/>
      </c>
      <c r="V31" s="111" t="str">
        <f>IF('Arrear Sheet'!W31="","",IF('Arrear Sheet'!C31="TOTAL","",'Arrear Sheet'!W31))</f>
        <v/>
      </c>
      <c r="W31" s="111" t="str">
        <f>IF('Arrear Sheet'!X31="","",IF('Arrear Sheet'!C31="TOTAL","",SUM(U31-V31)))</f>
        <v/>
      </c>
      <c r="X31" s="111" t="str">
        <f>IF('Arrear Sheet'!Y31="","",IF('Arrear Sheet'!C31="TOTAL","",'Arrear Sheet'!Y31))</f>
        <v/>
      </c>
      <c r="Y31" s="111" t="str">
        <f>IF('Arrear Sheet'!Z31="","",IF('Arrear Sheet'!C31="TOTAL","",'Arrear Sheet'!Z31))</f>
        <v/>
      </c>
      <c r="Z31" s="111" t="str">
        <f>IF('Arrear Sheet'!AA31="","",IF('Arrear Sheet'!C31="TOTAL","",SUM(X31-Y31)))</f>
        <v/>
      </c>
      <c r="AA31" s="111" t="str">
        <f>IF('Arrear Sheet'!AB31="","",IF('Arrear Sheet'!C31="TOTAL","",'Arrear Sheet'!AB31))</f>
        <v/>
      </c>
      <c r="AB31" s="111" t="str">
        <f>IF('Arrear Sheet'!AC31="","",IF('Arrear Sheet'!C31="TOTAL","",'Arrear Sheet'!AC31))</f>
        <v/>
      </c>
      <c r="AC31" s="111" t="str">
        <f t="shared" si="0"/>
        <v/>
      </c>
      <c r="AD31" s="24" t="str">
        <f t="shared" si="1"/>
        <v/>
      </c>
      <c r="AE31" s="41"/>
      <c r="AF31" s="41"/>
      <c r="AH31" s="73"/>
      <c r="AI31" s="73"/>
      <c r="AJ31" s="73"/>
      <c r="AK31" s="73"/>
      <c r="AL31" s="73"/>
      <c r="AM31" s="73"/>
    </row>
    <row r="32" spans="1:39" s="28" customFormat="1" ht="21" customHeight="1">
      <c r="A32" s="22" t="str">
        <f>IF('Arrear Sheet'!B32="","",'Arrear Sheet'!B32)</f>
        <v/>
      </c>
      <c r="B32" s="23" t="str">
        <f>IF('Arrear Sheet'!C32="","",IF('Arrear Sheet'!C32="TOTAL","",'Arrear Sheet'!C32))</f>
        <v/>
      </c>
      <c r="C32" s="111" t="str">
        <f>IF('Arrear Sheet'!D32="","",IF('Arrear Sheet'!C32="TOTAL","",IF('Arrear Sheet'!D32="अक्षरें राशि :-","",'Arrear Sheet'!D32)))</f>
        <v/>
      </c>
      <c r="D32" s="111" t="str">
        <f>IF('Arrear Sheet'!E32="","",IF('Arrear Sheet'!C32="TOTAL","",'Arrear Sheet'!E32))</f>
        <v/>
      </c>
      <c r="E32" s="111" t="str">
        <f>IF('Arrear Sheet'!F32="","",IF('Arrear Sheet'!C32="TOTAL","",'Arrear Sheet'!F32))</f>
        <v/>
      </c>
      <c r="F32" s="111" t="str">
        <f>IF('Arrear Sheet'!G32="","",IF('Arrear Sheet'!C32="TOTAL","",SUM(C32:E32)))</f>
        <v/>
      </c>
      <c r="G32" s="111" t="str">
        <f>IF('Arrear Sheet'!H32="","",IF('Arrear Sheet'!C32="TOTAL","",'Arrear Sheet'!H32))</f>
        <v/>
      </c>
      <c r="H32" s="111" t="str">
        <f>IF('Arrear Sheet'!I32="","",IF('Arrear Sheet'!C32="TOTAL","",'Arrear Sheet'!I32))</f>
        <v/>
      </c>
      <c r="I32" s="111" t="str">
        <f>IF('Arrear Sheet'!J32="","",IF('Arrear Sheet'!C32="TOTAL","",'Arrear Sheet'!J32))</f>
        <v/>
      </c>
      <c r="J32" s="111" t="str">
        <f>IF('Arrear Sheet'!K32="","",IF('Arrear Sheet'!C32="TOTAL","",SUM(G32:I32)))</f>
        <v/>
      </c>
      <c r="K32" s="111" t="str">
        <f>IF('Arrear Sheet'!L32="","",IF('Arrear Sheet'!C32="TOTAL","",'Arrear Sheet'!L32))</f>
        <v/>
      </c>
      <c r="L32" s="111" t="str">
        <f>IF('Arrear Sheet'!M32="","",IF('Arrear Sheet'!C32="TOTAL","",'Arrear Sheet'!M32))</f>
        <v/>
      </c>
      <c r="M32" s="111" t="str">
        <f>IF('Arrear Sheet'!N32="","",IF('Arrear Sheet'!C32="TOTAL","",'Arrear Sheet'!N32))</f>
        <v/>
      </c>
      <c r="N32" s="111" t="str">
        <f>IF('Arrear Sheet'!O32="","",IF('Arrear Sheet'!C32="TOTAL","",SUM(K32:M32)))</f>
        <v/>
      </c>
      <c r="O32" s="111" t="str">
        <f>IF('Arrear Sheet'!P32="","",IF('Arrear Sheet'!C32="TOTAL","",'Arrear Sheet'!P32))</f>
        <v/>
      </c>
      <c r="P32" s="111" t="str">
        <f>IF('Arrear Sheet'!Q32="","",IF('Arrear Sheet'!C32="TOTAL","",'Arrear Sheet'!Q32))</f>
        <v/>
      </c>
      <c r="Q32" s="111" t="str">
        <f>IF('Arrear Sheet'!R32="","",IF('Arrear Sheet'!C32="TOTAL","",SUM(O32-P32)))</f>
        <v/>
      </c>
      <c r="R32" s="111" t="str">
        <f>IF('Arrear Sheet'!S32="","",IF('Arrear Sheet'!C32="TOTAL","",'Arrear Sheet'!S32))</f>
        <v/>
      </c>
      <c r="S32" s="111" t="str">
        <f>IF('Arrear Sheet'!T32="","",IF('Arrear Sheet'!C32="TOTAL","",'Arrear Sheet'!T32))</f>
        <v/>
      </c>
      <c r="T32" s="111" t="str">
        <f>IF('Arrear Sheet'!U32="","",IF('Arrear Sheet'!C32="TOTAL","",SUM(R32-S32)))</f>
        <v/>
      </c>
      <c r="U32" s="111" t="str">
        <f>IF('Arrear Sheet'!V32="","",IF('Arrear Sheet'!C32="TOTAL","",'Arrear Sheet'!V32))</f>
        <v/>
      </c>
      <c r="V32" s="111" t="str">
        <f>IF('Arrear Sheet'!W32="","",IF('Arrear Sheet'!C32="TOTAL","",'Arrear Sheet'!W32))</f>
        <v/>
      </c>
      <c r="W32" s="111" t="str">
        <f>IF('Arrear Sheet'!X32="","",IF('Arrear Sheet'!C32="TOTAL","",SUM(U32-V32)))</f>
        <v/>
      </c>
      <c r="X32" s="111" t="str">
        <f>IF('Arrear Sheet'!Y32="","",IF('Arrear Sheet'!C32="TOTAL","",'Arrear Sheet'!Y32))</f>
        <v/>
      </c>
      <c r="Y32" s="111" t="str">
        <f>IF('Arrear Sheet'!Z32="","",IF('Arrear Sheet'!C32="TOTAL","",'Arrear Sheet'!Z32))</f>
        <v/>
      </c>
      <c r="Z32" s="111" t="str">
        <f>IF('Arrear Sheet'!AA32="","",IF('Arrear Sheet'!C32="TOTAL","",SUM(X32-Y32)))</f>
        <v/>
      </c>
      <c r="AA32" s="111" t="str">
        <f>IF('Arrear Sheet'!AB32="","",IF('Arrear Sheet'!C32="TOTAL","",'Arrear Sheet'!AB32))</f>
        <v/>
      </c>
      <c r="AB32" s="111" t="str">
        <f>IF('Arrear Sheet'!AC32="","",IF('Arrear Sheet'!C32="TOTAL","",'Arrear Sheet'!AC32))</f>
        <v/>
      </c>
      <c r="AC32" s="111" t="str">
        <f t="shared" si="0"/>
        <v/>
      </c>
      <c r="AD32" s="24" t="str">
        <f t="shared" si="1"/>
        <v/>
      </c>
      <c r="AE32" s="41"/>
      <c r="AF32" s="41"/>
      <c r="AH32" s="73"/>
      <c r="AI32" s="73"/>
      <c r="AJ32" s="73"/>
      <c r="AK32" s="73"/>
      <c r="AL32" s="73"/>
      <c r="AM32" s="73"/>
    </row>
    <row r="33" spans="1:39" s="28" customFormat="1" ht="21" customHeight="1">
      <c r="A33" s="22" t="str">
        <f>IF('Arrear Sheet'!B33="","",'Arrear Sheet'!B33)</f>
        <v/>
      </c>
      <c r="B33" s="23" t="str">
        <f>IF('Arrear Sheet'!C33="","",IF('Arrear Sheet'!C33="TOTAL","",'Arrear Sheet'!C33))</f>
        <v/>
      </c>
      <c r="C33" s="111" t="str">
        <f>IF('Arrear Sheet'!D33="","",IF('Arrear Sheet'!C33="TOTAL","",IF('Arrear Sheet'!D33="अक्षरें राशि :-","",'Arrear Sheet'!D33)))</f>
        <v/>
      </c>
      <c r="D33" s="111" t="str">
        <f>IF('Arrear Sheet'!E33="","",IF('Arrear Sheet'!C33="TOTAL","",'Arrear Sheet'!E33))</f>
        <v/>
      </c>
      <c r="E33" s="111" t="str">
        <f>IF('Arrear Sheet'!F33="","",IF('Arrear Sheet'!C33="TOTAL","",'Arrear Sheet'!F33))</f>
        <v/>
      </c>
      <c r="F33" s="111" t="str">
        <f>IF('Arrear Sheet'!G33="","",IF('Arrear Sheet'!C33="TOTAL","",SUM(C33:E33)))</f>
        <v/>
      </c>
      <c r="G33" s="111" t="str">
        <f>IF('Arrear Sheet'!H33="","",IF('Arrear Sheet'!C33="TOTAL","",'Arrear Sheet'!H33))</f>
        <v/>
      </c>
      <c r="H33" s="111" t="str">
        <f>IF('Arrear Sheet'!I33="","",IF('Arrear Sheet'!C33="TOTAL","",'Arrear Sheet'!I33))</f>
        <v/>
      </c>
      <c r="I33" s="111" t="str">
        <f>IF('Arrear Sheet'!J33="","",IF('Arrear Sheet'!C33="TOTAL","",'Arrear Sheet'!J33))</f>
        <v/>
      </c>
      <c r="J33" s="111" t="str">
        <f>IF('Arrear Sheet'!K33="","",IF('Arrear Sheet'!C33="TOTAL","",SUM(G33:I33)))</f>
        <v/>
      </c>
      <c r="K33" s="111" t="str">
        <f>IF('Arrear Sheet'!L33="","",IF('Arrear Sheet'!C33="TOTAL","",'Arrear Sheet'!L33))</f>
        <v/>
      </c>
      <c r="L33" s="111" t="str">
        <f>IF('Arrear Sheet'!M33="","",IF('Arrear Sheet'!C33="TOTAL","",'Arrear Sheet'!M33))</f>
        <v/>
      </c>
      <c r="M33" s="111" t="str">
        <f>IF('Arrear Sheet'!N33="","",IF('Arrear Sheet'!C33="TOTAL","",'Arrear Sheet'!N33))</f>
        <v/>
      </c>
      <c r="N33" s="111" t="str">
        <f>IF('Arrear Sheet'!O33="","",IF('Arrear Sheet'!C33="TOTAL","",SUM(K33:M33)))</f>
        <v/>
      </c>
      <c r="O33" s="111" t="str">
        <f>IF('Arrear Sheet'!P33="","",IF('Arrear Sheet'!C33="TOTAL","",'Arrear Sheet'!P33))</f>
        <v/>
      </c>
      <c r="P33" s="111" t="str">
        <f>IF('Arrear Sheet'!Q33="","",IF('Arrear Sheet'!C33="TOTAL","",'Arrear Sheet'!Q33))</f>
        <v/>
      </c>
      <c r="Q33" s="111" t="str">
        <f>IF('Arrear Sheet'!R33="","",IF('Arrear Sheet'!C33="TOTAL","",SUM(O33-P33)))</f>
        <v/>
      </c>
      <c r="R33" s="111" t="str">
        <f>IF('Arrear Sheet'!S33="","",IF('Arrear Sheet'!C33="TOTAL","",'Arrear Sheet'!S33))</f>
        <v/>
      </c>
      <c r="S33" s="111" t="str">
        <f>IF('Arrear Sheet'!T33="","",IF('Arrear Sheet'!C33="TOTAL","",'Arrear Sheet'!T33))</f>
        <v/>
      </c>
      <c r="T33" s="111" t="str">
        <f>IF('Arrear Sheet'!U33="","",IF('Arrear Sheet'!C33="TOTAL","",SUM(R33-S33)))</f>
        <v/>
      </c>
      <c r="U33" s="111" t="str">
        <f>IF('Arrear Sheet'!V33="","",IF('Arrear Sheet'!C33="TOTAL","",'Arrear Sheet'!V33))</f>
        <v/>
      </c>
      <c r="V33" s="111" t="str">
        <f>IF('Arrear Sheet'!W33="","",IF('Arrear Sheet'!C33="TOTAL","",'Arrear Sheet'!W33))</f>
        <v/>
      </c>
      <c r="W33" s="111" t="str">
        <f>IF('Arrear Sheet'!X33="","",IF('Arrear Sheet'!C33="TOTAL","",SUM(U33-V33)))</f>
        <v/>
      </c>
      <c r="X33" s="111" t="str">
        <f>IF('Arrear Sheet'!Y33="","",IF('Arrear Sheet'!C33="TOTAL","",'Arrear Sheet'!Y33))</f>
        <v/>
      </c>
      <c r="Y33" s="111" t="str">
        <f>IF('Arrear Sheet'!Z33="","",IF('Arrear Sheet'!C33="TOTAL","",'Arrear Sheet'!Z33))</f>
        <v/>
      </c>
      <c r="Z33" s="111" t="str">
        <f>IF('Arrear Sheet'!AA33="","",IF('Arrear Sheet'!C33="TOTAL","",SUM(X33-Y33)))</f>
        <v/>
      </c>
      <c r="AA33" s="111" t="str">
        <f>IF('Arrear Sheet'!AB33="","",IF('Arrear Sheet'!C33="TOTAL","",'Arrear Sheet'!AB33))</f>
        <v/>
      </c>
      <c r="AB33" s="111" t="str">
        <f>IF('Arrear Sheet'!AC33="","",IF('Arrear Sheet'!C33="TOTAL","",'Arrear Sheet'!AC33))</f>
        <v/>
      </c>
      <c r="AC33" s="111" t="str">
        <f t="shared" si="0"/>
        <v/>
      </c>
      <c r="AD33" s="24" t="str">
        <f t="shared" si="1"/>
        <v/>
      </c>
      <c r="AE33" s="41"/>
      <c r="AF33" s="41"/>
      <c r="AH33" s="73"/>
      <c r="AI33" s="73"/>
      <c r="AJ33" s="73"/>
      <c r="AK33" s="73"/>
      <c r="AL33" s="73"/>
      <c r="AM33" s="73"/>
    </row>
    <row r="34" spans="1:39" s="28" customFormat="1" ht="21" customHeight="1">
      <c r="A34" s="22" t="str">
        <f>IF('Arrear Sheet'!B34="","",'Arrear Sheet'!B34)</f>
        <v/>
      </c>
      <c r="B34" s="23" t="str">
        <f>IF('Arrear Sheet'!C34="","",IF('Arrear Sheet'!C34="TOTAL","",'Arrear Sheet'!C34))</f>
        <v/>
      </c>
      <c r="C34" s="111" t="str">
        <f>IF('Arrear Sheet'!D34="","",IF('Arrear Sheet'!C34="TOTAL","",IF('Arrear Sheet'!D34="अक्षरें राशि :-","",'Arrear Sheet'!D34)))</f>
        <v/>
      </c>
      <c r="D34" s="111" t="str">
        <f>IF('Arrear Sheet'!E34="","",IF('Arrear Sheet'!C34="TOTAL","",'Arrear Sheet'!E34))</f>
        <v/>
      </c>
      <c r="E34" s="111" t="str">
        <f>IF('Arrear Sheet'!F34="","",IF('Arrear Sheet'!C34="TOTAL","",'Arrear Sheet'!F34))</f>
        <v/>
      </c>
      <c r="F34" s="111" t="str">
        <f>IF('Arrear Sheet'!G34="","",IF('Arrear Sheet'!C34="TOTAL","",SUM(C34:E34)))</f>
        <v/>
      </c>
      <c r="G34" s="111" t="str">
        <f>IF('Arrear Sheet'!H34="","",IF('Arrear Sheet'!C34="TOTAL","",'Arrear Sheet'!H34))</f>
        <v/>
      </c>
      <c r="H34" s="111" t="str">
        <f>IF('Arrear Sheet'!I34="","",IF('Arrear Sheet'!C34="TOTAL","",'Arrear Sheet'!I34))</f>
        <v/>
      </c>
      <c r="I34" s="111" t="str">
        <f>IF('Arrear Sheet'!J34="","",IF('Arrear Sheet'!C34="TOTAL","",'Arrear Sheet'!J34))</f>
        <v/>
      </c>
      <c r="J34" s="111" t="str">
        <f>IF('Arrear Sheet'!K34="","",IF('Arrear Sheet'!C34="TOTAL","",SUM(G34:I34)))</f>
        <v/>
      </c>
      <c r="K34" s="111" t="str">
        <f>IF('Arrear Sheet'!L34="","",IF('Arrear Sheet'!C34="TOTAL","",'Arrear Sheet'!L34))</f>
        <v/>
      </c>
      <c r="L34" s="111" t="str">
        <f>IF('Arrear Sheet'!M34="","",IF('Arrear Sheet'!C34="TOTAL","",'Arrear Sheet'!M34))</f>
        <v/>
      </c>
      <c r="M34" s="111" t="str">
        <f>IF('Arrear Sheet'!N34="","",IF('Arrear Sheet'!C34="TOTAL","",'Arrear Sheet'!N34))</f>
        <v/>
      </c>
      <c r="N34" s="111" t="str">
        <f>IF('Arrear Sheet'!O34="","",IF('Arrear Sheet'!C34="TOTAL","",SUM(K34:M34)))</f>
        <v/>
      </c>
      <c r="O34" s="111" t="str">
        <f>IF('Arrear Sheet'!P34="","",IF('Arrear Sheet'!C34="TOTAL","",'Arrear Sheet'!P34))</f>
        <v/>
      </c>
      <c r="P34" s="111" t="str">
        <f>IF('Arrear Sheet'!Q34="","",IF('Arrear Sheet'!C34="TOTAL","",'Arrear Sheet'!Q34))</f>
        <v/>
      </c>
      <c r="Q34" s="111" t="str">
        <f>IF('Arrear Sheet'!R34="","",IF('Arrear Sheet'!C34="TOTAL","",SUM(O34-P34)))</f>
        <v/>
      </c>
      <c r="R34" s="111" t="str">
        <f>IF('Arrear Sheet'!S34="","",IF('Arrear Sheet'!C34="TOTAL","",'Arrear Sheet'!S34))</f>
        <v/>
      </c>
      <c r="S34" s="111" t="str">
        <f>IF('Arrear Sheet'!T34="","",IF('Arrear Sheet'!C34="TOTAL","",'Arrear Sheet'!T34))</f>
        <v/>
      </c>
      <c r="T34" s="111" t="str">
        <f>IF('Arrear Sheet'!U34="","",IF('Arrear Sheet'!C34="TOTAL","",SUM(R34-S34)))</f>
        <v/>
      </c>
      <c r="U34" s="111" t="str">
        <f>IF('Arrear Sheet'!V34="","",IF('Arrear Sheet'!C34="TOTAL","",'Arrear Sheet'!V34))</f>
        <v/>
      </c>
      <c r="V34" s="111" t="str">
        <f>IF('Arrear Sheet'!W34="","",IF('Arrear Sheet'!C34="TOTAL","",'Arrear Sheet'!W34))</f>
        <v/>
      </c>
      <c r="W34" s="111" t="str">
        <f>IF('Arrear Sheet'!X34="","",IF('Arrear Sheet'!C34="TOTAL","",SUM(U34-V34)))</f>
        <v/>
      </c>
      <c r="X34" s="111" t="str">
        <f>IF('Arrear Sheet'!Y34="","",IF('Arrear Sheet'!C34="TOTAL","",'Arrear Sheet'!Y34))</f>
        <v/>
      </c>
      <c r="Y34" s="111" t="str">
        <f>IF('Arrear Sheet'!Z34="","",IF('Arrear Sheet'!C34="TOTAL","",'Arrear Sheet'!Z34))</f>
        <v/>
      </c>
      <c r="Z34" s="111" t="str">
        <f>IF('Arrear Sheet'!AA34="","",IF('Arrear Sheet'!C34="TOTAL","",SUM(X34-Y34)))</f>
        <v/>
      </c>
      <c r="AA34" s="111" t="str">
        <f>IF('Arrear Sheet'!AB34="","",IF('Arrear Sheet'!C34="TOTAL","",'Arrear Sheet'!AB34))</f>
        <v/>
      </c>
      <c r="AB34" s="111" t="str">
        <f>IF('Arrear Sheet'!AC34="","",IF('Arrear Sheet'!C34="TOTAL","",'Arrear Sheet'!AC34))</f>
        <v/>
      </c>
      <c r="AC34" s="111" t="str">
        <f t="shared" si="0"/>
        <v/>
      </c>
      <c r="AD34" s="24" t="str">
        <f t="shared" si="1"/>
        <v/>
      </c>
      <c r="AE34" s="41"/>
      <c r="AF34" s="41"/>
      <c r="AH34" s="73"/>
      <c r="AI34" s="73"/>
      <c r="AJ34" s="73"/>
      <c r="AK34" s="73"/>
      <c r="AL34" s="73"/>
      <c r="AM34" s="73"/>
    </row>
    <row r="35" spans="1:39" s="28" customFormat="1" ht="21" customHeight="1">
      <c r="A35" s="22" t="str">
        <f>IF('Arrear Sheet'!B35="","",'Arrear Sheet'!B35)</f>
        <v/>
      </c>
      <c r="B35" s="23" t="str">
        <f>IF('Arrear Sheet'!C35="","",IF('Arrear Sheet'!C35="TOTAL","",'Arrear Sheet'!C35))</f>
        <v/>
      </c>
      <c r="C35" s="111" t="str">
        <f>IF('Arrear Sheet'!D35="","",IF('Arrear Sheet'!C35="TOTAL","",IF('Arrear Sheet'!D35="अक्षरें राशि :-","",'Arrear Sheet'!D35)))</f>
        <v/>
      </c>
      <c r="D35" s="111" t="str">
        <f>IF('Arrear Sheet'!E35="","",IF('Arrear Sheet'!C35="TOTAL","",'Arrear Sheet'!E35))</f>
        <v/>
      </c>
      <c r="E35" s="111" t="str">
        <f>IF('Arrear Sheet'!F35="","",IF('Arrear Sheet'!C35="TOTAL","",'Arrear Sheet'!F35))</f>
        <v/>
      </c>
      <c r="F35" s="111" t="str">
        <f>IF('Arrear Sheet'!G35="","",IF('Arrear Sheet'!C35="TOTAL","",SUM(C35:E35)))</f>
        <v/>
      </c>
      <c r="G35" s="111" t="str">
        <f>IF('Arrear Sheet'!H35="","",IF('Arrear Sheet'!C35="TOTAL","",'Arrear Sheet'!H35))</f>
        <v/>
      </c>
      <c r="H35" s="111" t="str">
        <f>IF('Arrear Sheet'!I35="","",IF('Arrear Sheet'!C35="TOTAL","",'Arrear Sheet'!I35))</f>
        <v/>
      </c>
      <c r="I35" s="111" t="str">
        <f>IF('Arrear Sheet'!J35="","",IF('Arrear Sheet'!C35="TOTAL","",'Arrear Sheet'!J35))</f>
        <v/>
      </c>
      <c r="J35" s="111" t="str">
        <f>IF('Arrear Sheet'!K35="","",IF('Arrear Sheet'!C35="TOTAL","",SUM(G35:I35)))</f>
        <v/>
      </c>
      <c r="K35" s="111" t="str">
        <f>IF('Arrear Sheet'!L35="","",IF('Arrear Sheet'!C35="TOTAL","",'Arrear Sheet'!L35))</f>
        <v/>
      </c>
      <c r="L35" s="111" t="str">
        <f>IF('Arrear Sheet'!M35="","",IF('Arrear Sheet'!C35="TOTAL","",'Arrear Sheet'!M35))</f>
        <v/>
      </c>
      <c r="M35" s="111" t="str">
        <f>IF('Arrear Sheet'!N35="","",IF('Arrear Sheet'!C35="TOTAL","",'Arrear Sheet'!N35))</f>
        <v/>
      </c>
      <c r="N35" s="111" t="str">
        <f>IF('Arrear Sheet'!O35="","",IF('Arrear Sheet'!C35="TOTAL","",SUM(K35:M35)))</f>
        <v/>
      </c>
      <c r="O35" s="111" t="str">
        <f>IF('Arrear Sheet'!P35="","",IF('Arrear Sheet'!C35="TOTAL","",'Arrear Sheet'!P35))</f>
        <v/>
      </c>
      <c r="P35" s="111" t="str">
        <f>IF('Arrear Sheet'!Q35="","",IF('Arrear Sheet'!C35="TOTAL","",'Arrear Sheet'!Q35))</f>
        <v/>
      </c>
      <c r="Q35" s="111" t="str">
        <f>IF('Arrear Sheet'!R35="","",IF('Arrear Sheet'!C35="TOTAL","",SUM(O35-P35)))</f>
        <v/>
      </c>
      <c r="R35" s="111" t="str">
        <f>IF('Arrear Sheet'!S35="","",IF('Arrear Sheet'!C35="TOTAL","",'Arrear Sheet'!S35))</f>
        <v/>
      </c>
      <c r="S35" s="111" t="str">
        <f>IF('Arrear Sheet'!T35="","",IF('Arrear Sheet'!C35="TOTAL","",'Arrear Sheet'!T35))</f>
        <v/>
      </c>
      <c r="T35" s="111" t="str">
        <f>IF('Arrear Sheet'!U35="","",IF('Arrear Sheet'!C35="TOTAL","",SUM(R35-S35)))</f>
        <v/>
      </c>
      <c r="U35" s="111" t="str">
        <f>IF('Arrear Sheet'!V35="","",IF('Arrear Sheet'!C35="TOTAL","",'Arrear Sheet'!V35))</f>
        <v/>
      </c>
      <c r="V35" s="111" t="str">
        <f>IF('Arrear Sheet'!W35="","",IF('Arrear Sheet'!C35="TOTAL","",'Arrear Sheet'!W35))</f>
        <v/>
      </c>
      <c r="W35" s="111" t="str">
        <f>IF('Arrear Sheet'!X35="","",IF('Arrear Sheet'!C35="TOTAL","",SUM(U35-V35)))</f>
        <v/>
      </c>
      <c r="X35" s="111" t="str">
        <f>IF('Arrear Sheet'!Y35="","",IF('Arrear Sheet'!C35="TOTAL","",'Arrear Sheet'!Y35))</f>
        <v/>
      </c>
      <c r="Y35" s="111" t="str">
        <f>IF('Arrear Sheet'!Z35="","",IF('Arrear Sheet'!C35="TOTAL","",'Arrear Sheet'!Z35))</f>
        <v/>
      </c>
      <c r="Z35" s="111" t="str">
        <f>IF('Arrear Sheet'!AA35="","",IF('Arrear Sheet'!C35="TOTAL","",SUM(X35-Y35)))</f>
        <v/>
      </c>
      <c r="AA35" s="111" t="str">
        <f>IF('Arrear Sheet'!AB35="","",IF('Arrear Sheet'!C35="TOTAL","",'Arrear Sheet'!AB35))</f>
        <v/>
      </c>
      <c r="AB35" s="111" t="str">
        <f>IF('Arrear Sheet'!AC35="","",IF('Arrear Sheet'!C35="TOTAL","",'Arrear Sheet'!AC35))</f>
        <v/>
      </c>
      <c r="AC35" s="111" t="str">
        <f t="shared" si="0"/>
        <v/>
      </c>
      <c r="AD35" s="24" t="str">
        <f t="shared" si="1"/>
        <v/>
      </c>
      <c r="AE35" s="41"/>
      <c r="AF35" s="41"/>
      <c r="AH35" s="73"/>
      <c r="AI35" s="73"/>
      <c r="AJ35" s="73"/>
      <c r="AK35" s="73"/>
      <c r="AL35" s="73"/>
      <c r="AM35" s="73"/>
    </row>
    <row r="36" spans="1:39" s="28" customFormat="1" ht="21" customHeight="1">
      <c r="A36" s="22" t="str">
        <f>IF('Arrear Sheet'!B36="","",'Arrear Sheet'!B36)</f>
        <v/>
      </c>
      <c r="B36" s="23" t="str">
        <f>IF('Arrear Sheet'!C36="","",IF('Arrear Sheet'!C36="TOTAL","",'Arrear Sheet'!C36))</f>
        <v/>
      </c>
      <c r="C36" s="111" t="str">
        <f>IF('Arrear Sheet'!D36="","",IF('Arrear Sheet'!C36="TOTAL","",IF('Arrear Sheet'!D36="अक्षरें राशि :-","",'Arrear Sheet'!D36)))</f>
        <v/>
      </c>
      <c r="D36" s="111" t="str">
        <f>IF('Arrear Sheet'!E36="","",IF('Arrear Sheet'!C36="TOTAL","",'Arrear Sheet'!E36))</f>
        <v/>
      </c>
      <c r="E36" s="111" t="str">
        <f>IF('Arrear Sheet'!F36="","",IF('Arrear Sheet'!C36="TOTAL","",'Arrear Sheet'!F36))</f>
        <v/>
      </c>
      <c r="F36" s="111" t="str">
        <f>IF('Arrear Sheet'!G36="","",IF('Arrear Sheet'!C36="TOTAL","",SUM(C36:E36)))</f>
        <v/>
      </c>
      <c r="G36" s="111" t="str">
        <f>IF('Arrear Sheet'!H36="","",IF('Arrear Sheet'!C36="TOTAL","",'Arrear Sheet'!H36))</f>
        <v/>
      </c>
      <c r="H36" s="111" t="str">
        <f>IF('Arrear Sheet'!I36="","",IF('Arrear Sheet'!C36="TOTAL","",'Arrear Sheet'!I36))</f>
        <v/>
      </c>
      <c r="I36" s="111" t="str">
        <f>IF('Arrear Sheet'!J36="","",IF('Arrear Sheet'!C36="TOTAL","",'Arrear Sheet'!J36))</f>
        <v/>
      </c>
      <c r="J36" s="111" t="str">
        <f>IF('Arrear Sheet'!K36="","",IF('Arrear Sheet'!C36="TOTAL","",SUM(G36:I36)))</f>
        <v/>
      </c>
      <c r="K36" s="111" t="str">
        <f>IF('Arrear Sheet'!L36="","",IF('Arrear Sheet'!C36="TOTAL","",'Arrear Sheet'!L36))</f>
        <v/>
      </c>
      <c r="L36" s="111" t="str">
        <f>IF('Arrear Sheet'!M36="","",IF('Arrear Sheet'!C36="TOTAL","",'Arrear Sheet'!M36))</f>
        <v/>
      </c>
      <c r="M36" s="111" t="str">
        <f>IF('Arrear Sheet'!N36="","",IF('Arrear Sheet'!C36="TOTAL","",'Arrear Sheet'!N36))</f>
        <v/>
      </c>
      <c r="N36" s="111" t="str">
        <f>IF('Arrear Sheet'!O36="","",IF('Arrear Sheet'!C36="TOTAL","",SUM(K36:M36)))</f>
        <v/>
      </c>
      <c r="O36" s="111" t="str">
        <f>IF('Arrear Sheet'!P36="","",IF('Arrear Sheet'!C36="TOTAL","",'Arrear Sheet'!P36))</f>
        <v/>
      </c>
      <c r="P36" s="111" t="str">
        <f>IF('Arrear Sheet'!Q36="","",IF('Arrear Sheet'!C36="TOTAL","",'Arrear Sheet'!Q36))</f>
        <v/>
      </c>
      <c r="Q36" s="111" t="str">
        <f>IF('Arrear Sheet'!R36="","",IF('Arrear Sheet'!C36="TOTAL","",SUM(O36-P36)))</f>
        <v/>
      </c>
      <c r="R36" s="111" t="str">
        <f>IF('Arrear Sheet'!S36="","",IF('Arrear Sheet'!C36="TOTAL","",'Arrear Sheet'!S36))</f>
        <v/>
      </c>
      <c r="S36" s="111" t="str">
        <f>IF('Arrear Sheet'!T36="","",IF('Arrear Sheet'!C36="TOTAL","",'Arrear Sheet'!T36))</f>
        <v/>
      </c>
      <c r="T36" s="111" t="str">
        <f>IF('Arrear Sheet'!U36="","",IF('Arrear Sheet'!C36="TOTAL","",SUM(R36-S36)))</f>
        <v/>
      </c>
      <c r="U36" s="111" t="str">
        <f>IF('Arrear Sheet'!V36="","",IF('Arrear Sheet'!C36="TOTAL","",'Arrear Sheet'!V36))</f>
        <v/>
      </c>
      <c r="V36" s="111" t="str">
        <f>IF('Arrear Sheet'!W36="","",IF('Arrear Sheet'!C36="TOTAL","",'Arrear Sheet'!W36))</f>
        <v/>
      </c>
      <c r="W36" s="111" t="str">
        <f>IF('Arrear Sheet'!X36="","",IF('Arrear Sheet'!C36="TOTAL","",SUM(U36-V36)))</f>
        <v/>
      </c>
      <c r="X36" s="111" t="str">
        <f>IF('Arrear Sheet'!Y36="","",IF('Arrear Sheet'!C36="TOTAL","",'Arrear Sheet'!Y36))</f>
        <v/>
      </c>
      <c r="Y36" s="111" t="str">
        <f>IF('Arrear Sheet'!Z36="","",IF('Arrear Sheet'!C36="TOTAL","",'Arrear Sheet'!Z36))</f>
        <v/>
      </c>
      <c r="Z36" s="111" t="str">
        <f>IF('Arrear Sheet'!AA36="","",IF('Arrear Sheet'!C36="TOTAL","",SUM(X36-Y36)))</f>
        <v/>
      </c>
      <c r="AA36" s="111" t="str">
        <f>IF('Arrear Sheet'!AB36="","",IF('Arrear Sheet'!C36="TOTAL","",'Arrear Sheet'!AB36))</f>
        <v/>
      </c>
      <c r="AB36" s="111" t="str">
        <f>IF('Arrear Sheet'!AC36="","",IF('Arrear Sheet'!C36="TOTAL","",'Arrear Sheet'!AC36))</f>
        <v/>
      </c>
      <c r="AC36" s="111" t="str">
        <f t="shared" si="0"/>
        <v/>
      </c>
      <c r="AD36" s="24" t="str">
        <f t="shared" si="1"/>
        <v/>
      </c>
      <c r="AE36" s="41"/>
      <c r="AF36" s="41"/>
      <c r="AH36" s="73"/>
      <c r="AI36" s="73"/>
      <c r="AJ36" s="73"/>
      <c r="AK36" s="73"/>
      <c r="AL36" s="73"/>
      <c r="AM36" s="73"/>
    </row>
    <row r="37" spans="1:39" s="28" customFormat="1" ht="21" customHeight="1">
      <c r="A37" s="22" t="str">
        <f>IF('Arrear Sheet'!B37="","",'Arrear Sheet'!B37)</f>
        <v/>
      </c>
      <c r="B37" s="23" t="str">
        <f>IF('Arrear Sheet'!C37="","",IF('Arrear Sheet'!C37="TOTAL","",'Arrear Sheet'!C37))</f>
        <v/>
      </c>
      <c r="C37" s="111" t="str">
        <f>IF('Arrear Sheet'!D37="","",IF('Arrear Sheet'!C37="TOTAL","",IF('Arrear Sheet'!D37="अक्षरें राशि :-","",'Arrear Sheet'!D37)))</f>
        <v/>
      </c>
      <c r="D37" s="111" t="str">
        <f>IF('Arrear Sheet'!E37="","",IF('Arrear Sheet'!C37="TOTAL","",'Arrear Sheet'!E37))</f>
        <v/>
      </c>
      <c r="E37" s="111" t="str">
        <f>IF('Arrear Sheet'!F37="","",IF('Arrear Sheet'!C37="TOTAL","",'Arrear Sheet'!F37))</f>
        <v/>
      </c>
      <c r="F37" s="111" t="str">
        <f>IF('Arrear Sheet'!G37="","",IF('Arrear Sheet'!C37="TOTAL","",SUM(C37:E37)))</f>
        <v/>
      </c>
      <c r="G37" s="111" t="str">
        <f>IF('Arrear Sheet'!H37="","",IF('Arrear Sheet'!C37="TOTAL","",'Arrear Sheet'!H37))</f>
        <v/>
      </c>
      <c r="H37" s="111" t="str">
        <f>IF('Arrear Sheet'!I37="","",IF('Arrear Sheet'!C37="TOTAL","",'Arrear Sheet'!I37))</f>
        <v/>
      </c>
      <c r="I37" s="111" t="str">
        <f>IF('Arrear Sheet'!J37="","",IF('Arrear Sheet'!C37="TOTAL","",'Arrear Sheet'!J37))</f>
        <v/>
      </c>
      <c r="J37" s="111" t="str">
        <f>IF('Arrear Sheet'!K37="","",IF('Arrear Sheet'!C37="TOTAL","",SUM(G37:I37)))</f>
        <v/>
      </c>
      <c r="K37" s="111" t="str">
        <f>IF('Arrear Sheet'!L37="","",IF('Arrear Sheet'!C37="TOTAL","",'Arrear Sheet'!L37))</f>
        <v/>
      </c>
      <c r="L37" s="111" t="str">
        <f>IF('Arrear Sheet'!M37="","",IF('Arrear Sheet'!C37="TOTAL","",'Arrear Sheet'!M37))</f>
        <v/>
      </c>
      <c r="M37" s="111" t="str">
        <f>IF('Arrear Sheet'!N37="","",IF('Arrear Sheet'!C37="TOTAL","",'Arrear Sheet'!N37))</f>
        <v/>
      </c>
      <c r="N37" s="111" t="str">
        <f>IF('Arrear Sheet'!O37="","",IF('Arrear Sheet'!C37="TOTAL","",SUM(K37:M37)))</f>
        <v/>
      </c>
      <c r="O37" s="111" t="str">
        <f>IF('Arrear Sheet'!P37="","",IF('Arrear Sheet'!C37="TOTAL","",'Arrear Sheet'!P37))</f>
        <v/>
      </c>
      <c r="P37" s="111" t="str">
        <f>IF('Arrear Sheet'!Q37="","",IF('Arrear Sheet'!C37="TOTAL","",'Arrear Sheet'!Q37))</f>
        <v/>
      </c>
      <c r="Q37" s="111" t="str">
        <f>IF('Arrear Sheet'!R37="","",IF('Arrear Sheet'!C37="TOTAL","",SUM(O37-P37)))</f>
        <v/>
      </c>
      <c r="R37" s="111" t="str">
        <f>IF('Arrear Sheet'!S37="","",IF('Arrear Sheet'!C37="TOTAL","",'Arrear Sheet'!S37))</f>
        <v/>
      </c>
      <c r="S37" s="111" t="str">
        <f>IF('Arrear Sheet'!T37="","",IF('Arrear Sheet'!C37="TOTAL","",'Arrear Sheet'!T37))</f>
        <v/>
      </c>
      <c r="T37" s="111" t="str">
        <f>IF('Arrear Sheet'!U37="","",IF('Arrear Sheet'!C37="TOTAL","",SUM(R37-S37)))</f>
        <v/>
      </c>
      <c r="U37" s="111" t="str">
        <f>IF('Arrear Sheet'!V37="","",IF('Arrear Sheet'!C37="TOTAL","",'Arrear Sheet'!V37))</f>
        <v/>
      </c>
      <c r="V37" s="111" t="str">
        <f>IF('Arrear Sheet'!W37="","",IF('Arrear Sheet'!C37="TOTAL","",'Arrear Sheet'!W37))</f>
        <v/>
      </c>
      <c r="W37" s="111" t="str">
        <f>IF('Arrear Sheet'!X37="","",IF('Arrear Sheet'!C37="TOTAL","",SUM(U37-V37)))</f>
        <v/>
      </c>
      <c r="X37" s="111" t="str">
        <f>IF('Arrear Sheet'!Y37="","",IF('Arrear Sheet'!C37="TOTAL","",'Arrear Sheet'!Y37))</f>
        <v/>
      </c>
      <c r="Y37" s="111" t="str">
        <f>IF('Arrear Sheet'!Z37="","",IF('Arrear Sheet'!C37="TOTAL","",'Arrear Sheet'!Z37))</f>
        <v/>
      </c>
      <c r="Z37" s="111" t="str">
        <f>IF('Arrear Sheet'!AA37="","",IF('Arrear Sheet'!C37="TOTAL","",SUM(X37-Y37)))</f>
        <v/>
      </c>
      <c r="AA37" s="111" t="str">
        <f>IF('Arrear Sheet'!AB37="","",IF('Arrear Sheet'!C37="TOTAL","",'Arrear Sheet'!AB37))</f>
        <v/>
      </c>
      <c r="AB37" s="111" t="str">
        <f>IF('Arrear Sheet'!AC37="","",IF('Arrear Sheet'!C37="TOTAL","",'Arrear Sheet'!AC37))</f>
        <v/>
      </c>
      <c r="AC37" s="111" t="str">
        <f t="shared" si="0"/>
        <v/>
      </c>
      <c r="AD37" s="24" t="str">
        <f t="shared" si="1"/>
        <v/>
      </c>
      <c r="AE37" s="41"/>
      <c r="AF37" s="41"/>
      <c r="AH37" s="73"/>
      <c r="AI37" s="73"/>
      <c r="AJ37" s="73"/>
      <c r="AK37" s="73"/>
      <c r="AL37" s="73"/>
      <c r="AM37" s="73"/>
    </row>
    <row r="38" spans="1:39" s="28" customFormat="1" ht="21" customHeight="1">
      <c r="A38" s="22" t="str">
        <f>IF('Arrear Sheet'!B38="","",'Arrear Sheet'!B38)</f>
        <v/>
      </c>
      <c r="B38" s="23" t="str">
        <f>IF('Arrear Sheet'!C38="","",IF('Arrear Sheet'!C38="TOTAL","",'Arrear Sheet'!C38))</f>
        <v/>
      </c>
      <c r="C38" s="111" t="str">
        <f>IF('Arrear Sheet'!D38="","",IF('Arrear Sheet'!C38="TOTAL","",IF('Arrear Sheet'!D38="अक्षरें राशि :-","",'Arrear Sheet'!D38)))</f>
        <v/>
      </c>
      <c r="D38" s="111" t="str">
        <f>IF('Arrear Sheet'!E38="","",IF('Arrear Sheet'!C38="TOTAL","",'Arrear Sheet'!E38))</f>
        <v/>
      </c>
      <c r="E38" s="111" t="str">
        <f>IF('Arrear Sheet'!F38="","",IF('Arrear Sheet'!C38="TOTAL","",'Arrear Sheet'!F38))</f>
        <v/>
      </c>
      <c r="F38" s="111" t="str">
        <f>IF('Arrear Sheet'!G38="","",IF('Arrear Sheet'!C38="TOTAL","",SUM(C38:E38)))</f>
        <v/>
      </c>
      <c r="G38" s="111" t="str">
        <f>IF('Arrear Sheet'!H38="","",IF('Arrear Sheet'!C38="TOTAL","",'Arrear Sheet'!H38))</f>
        <v/>
      </c>
      <c r="H38" s="111" t="str">
        <f>IF('Arrear Sheet'!I38="","",IF('Arrear Sheet'!C38="TOTAL","",'Arrear Sheet'!I38))</f>
        <v/>
      </c>
      <c r="I38" s="111" t="str">
        <f>IF('Arrear Sheet'!J38="","",IF('Arrear Sheet'!C38="TOTAL","",'Arrear Sheet'!J38))</f>
        <v/>
      </c>
      <c r="J38" s="111" t="str">
        <f>IF('Arrear Sheet'!K38="","",IF('Arrear Sheet'!C38="TOTAL","",SUM(G38:I38)))</f>
        <v/>
      </c>
      <c r="K38" s="111" t="str">
        <f>IF('Arrear Sheet'!L38="","",IF('Arrear Sheet'!C38="TOTAL","",'Arrear Sheet'!L38))</f>
        <v/>
      </c>
      <c r="L38" s="111" t="str">
        <f>IF('Arrear Sheet'!M38="","",IF('Arrear Sheet'!C38="TOTAL","",'Arrear Sheet'!M38))</f>
        <v/>
      </c>
      <c r="M38" s="111" t="str">
        <f>IF('Arrear Sheet'!N38="","",IF('Arrear Sheet'!C38="TOTAL","",'Arrear Sheet'!N38))</f>
        <v/>
      </c>
      <c r="N38" s="111" t="str">
        <f>IF('Arrear Sheet'!O38="","",IF('Arrear Sheet'!C38="TOTAL","",SUM(K38:M38)))</f>
        <v/>
      </c>
      <c r="O38" s="111" t="str">
        <f>IF('Arrear Sheet'!P38="","",IF('Arrear Sheet'!C38="TOTAL","",'Arrear Sheet'!P38))</f>
        <v/>
      </c>
      <c r="P38" s="111" t="str">
        <f>IF('Arrear Sheet'!Q38="","",IF('Arrear Sheet'!C38="TOTAL","",'Arrear Sheet'!Q38))</f>
        <v/>
      </c>
      <c r="Q38" s="111" t="str">
        <f>IF('Arrear Sheet'!R38="","",IF('Arrear Sheet'!C38="TOTAL","",SUM(O38-P38)))</f>
        <v/>
      </c>
      <c r="R38" s="111" t="str">
        <f>IF('Arrear Sheet'!S38="","",IF('Arrear Sheet'!C38="TOTAL","",'Arrear Sheet'!S38))</f>
        <v/>
      </c>
      <c r="S38" s="111" t="str">
        <f>IF('Arrear Sheet'!T38="","",IF('Arrear Sheet'!C38="TOTAL","",'Arrear Sheet'!T38))</f>
        <v/>
      </c>
      <c r="T38" s="111" t="str">
        <f>IF('Arrear Sheet'!U38="","",IF('Arrear Sheet'!C38="TOTAL","",SUM(R38-S38)))</f>
        <v/>
      </c>
      <c r="U38" s="111" t="str">
        <f>IF('Arrear Sheet'!V38="","",IF('Arrear Sheet'!C38="TOTAL","",'Arrear Sheet'!V38))</f>
        <v/>
      </c>
      <c r="V38" s="111" t="str">
        <f>IF('Arrear Sheet'!W38="","",IF('Arrear Sheet'!C38="TOTAL","",'Arrear Sheet'!W38))</f>
        <v/>
      </c>
      <c r="W38" s="111" t="str">
        <f>IF('Arrear Sheet'!X38="","",IF('Arrear Sheet'!C38="TOTAL","",SUM(U38-V38)))</f>
        <v/>
      </c>
      <c r="X38" s="111" t="str">
        <f>IF('Arrear Sheet'!Y38="","",IF('Arrear Sheet'!C38="TOTAL","",'Arrear Sheet'!Y38))</f>
        <v/>
      </c>
      <c r="Y38" s="111" t="str">
        <f>IF('Arrear Sheet'!Z38="","",IF('Arrear Sheet'!C38="TOTAL","",'Arrear Sheet'!Z38))</f>
        <v/>
      </c>
      <c r="Z38" s="111" t="str">
        <f>IF('Arrear Sheet'!AA38="","",IF('Arrear Sheet'!C38="TOTAL","",SUM(X38-Y38)))</f>
        <v/>
      </c>
      <c r="AA38" s="111" t="str">
        <f>IF('Arrear Sheet'!AB38="","",IF('Arrear Sheet'!C38="TOTAL","",'Arrear Sheet'!AB38))</f>
        <v/>
      </c>
      <c r="AB38" s="111" t="str">
        <f>IF('Arrear Sheet'!AC38="","",IF('Arrear Sheet'!C38="TOTAL","",'Arrear Sheet'!AC38))</f>
        <v/>
      </c>
      <c r="AC38" s="111" t="str">
        <f t="shared" si="0"/>
        <v/>
      </c>
      <c r="AD38" s="24" t="str">
        <f t="shared" si="1"/>
        <v/>
      </c>
      <c r="AE38" s="41"/>
      <c r="AF38" s="41"/>
      <c r="AH38" s="73"/>
      <c r="AI38" s="73"/>
      <c r="AJ38" s="73"/>
      <c r="AK38" s="73"/>
      <c r="AL38" s="73"/>
      <c r="AM38" s="73"/>
    </row>
    <row r="39" spans="1:39" s="28" customFormat="1" ht="21" customHeight="1">
      <c r="A39" s="22" t="str">
        <f>IF('Arrear Sheet'!B39="","",'Arrear Sheet'!B39)</f>
        <v/>
      </c>
      <c r="B39" s="23" t="str">
        <f>IF('Arrear Sheet'!C39="","",IF('Arrear Sheet'!C39="TOTAL","",'Arrear Sheet'!C39))</f>
        <v/>
      </c>
      <c r="C39" s="111" t="str">
        <f>IF('Arrear Sheet'!D39="","",IF('Arrear Sheet'!C39="TOTAL","",IF('Arrear Sheet'!D39="अक्षरें राशि :-","",'Arrear Sheet'!D39)))</f>
        <v/>
      </c>
      <c r="D39" s="111" t="str">
        <f>IF('Arrear Sheet'!E39="","",IF('Arrear Sheet'!C39="TOTAL","",'Arrear Sheet'!E39))</f>
        <v/>
      </c>
      <c r="E39" s="111" t="str">
        <f>IF('Arrear Sheet'!F39="","",IF('Arrear Sheet'!C39="TOTAL","",'Arrear Sheet'!F39))</f>
        <v/>
      </c>
      <c r="F39" s="111" t="str">
        <f>IF('Arrear Sheet'!G39="","",IF('Arrear Sheet'!C39="TOTAL","",SUM(C39:E39)))</f>
        <v/>
      </c>
      <c r="G39" s="111" t="str">
        <f>IF('Arrear Sheet'!H39="","",IF('Arrear Sheet'!C39="TOTAL","",'Arrear Sheet'!H39))</f>
        <v/>
      </c>
      <c r="H39" s="111" t="str">
        <f>IF('Arrear Sheet'!I39="","",IF('Arrear Sheet'!C39="TOTAL","",'Arrear Sheet'!I39))</f>
        <v/>
      </c>
      <c r="I39" s="111" t="str">
        <f>IF('Arrear Sheet'!J39="","",IF('Arrear Sheet'!C39="TOTAL","",'Arrear Sheet'!J39))</f>
        <v/>
      </c>
      <c r="J39" s="111" t="str">
        <f>IF('Arrear Sheet'!K39="","",IF('Arrear Sheet'!C39="TOTAL","",SUM(G39:I39)))</f>
        <v/>
      </c>
      <c r="K39" s="111" t="str">
        <f>IF('Arrear Sheet'!L39="","",IF('Arrear Sheet'!C39="TOTAL","",'Arrear Sheet'!L39))</f>
        <v/>
      </c>
      <c r="L39" s="111" t="str">
        <f>IF('Arrear Sheet'!M39="","",IF('Arrear Sheet'!C39="TOTAL","",'Arrear Sheet'!M39))</f>
        <v/>
      </c>
      <c r="M39" s="111" t="str">
        <f>IF('Arrear Sheet'!N39="","",IF('Arrear Sheet'!C39="TOTAL","",'Arrear Sheet'!N39))</f>
        <v/>
      </c>
      <c r="N39" s="111" t="str">
        <f>IF('Arrear Sheet'!O39="","",IF('Arrear Sheet'!C39="TOTAL","",SUM(K39:M39)))</f>
        <v/>
      </c>
      <c r="O39" s="111" t="str">
        <f>IF('Arrear Sheet'!P39="","",IF('Arrear Sheet'!C39="TOTAL","",'Arrear Sheet'!P39))</f>
        <v/>
      </c>
      <c r="P39" s="111" t="str">
        <f>IF('Arrear Sheet'!Q39="","",IF('Arrear Sheet'!C39="TOTAL","",'Arrear Sheet'!Q39))</f>
        <v/>
      </c>
      <c r="Q39" s="111" t="str">
        <f>IF('Arrear Sheet'!R39="","",IF('Arrear Sheet'!C39="TOTAL","",SUM(O39-P39)))</f>
        <v/>
      </c>
      <c r="R39" s="111" t="str">
        <f>IF('Arrear Sheet'!S39="","",IF('Arrear Sheet'!C39="TOTAL","",'Arrear Sheet'!S39))</f>
        <v/>
      </c>
      <c r="S39" s="111" t="str">
        <f>IF('Arrear Sheet'!T39="","",IF('Arrear Sheet'!C39="TOTAL","",'Arrear Sheet'!T39))</f>
        <v/>
      </c>
      <c r="T39" s="111" t="str">
        <f>IF('Arrear Sheet'!U39="","",IF('Arrear Sheet'!C39="TOTAL","",SUM(R39-S39)))</f>
        <v/>
      </c>
      <c r="U39" s="111" t="str">
        <f>IF('Arrear Sheet'!V39="","",IF('Arrear Sheet'!C39="TOTAL","",'Arrear Sheet'!V39))</f>
        <v/>
      </c>
      <c r="V39" s="111" t="str">
        <f>IF('Arrear Sheet'!W39="","",IF('Arrear Sheet'!C39="TOTAL","",'Arrear Sheet'!W39))</f>
        <v/>
      </c>
      <c r="W39" s="111" t="str">
        <f>IF('Arrear Sheet'!X39="","",IF('Arrear Sheet'!C39="TOTAL","",SUM(U39-V39)))</f>
        <v/>
      </c>
      <c r="X39" s="111" t="str">
        <f>IF('Arrear Sheet'!Y39="","",IF('Arrear Sheet'!C39="TOTAL","",'Arrear Sheet'!Y39))</f>
        <v/>
      </c>
      <c r="Y39" s="111" t="str">
        <f>IF('Arrear Sheet'!Z39="","",IF('Arrear Sheet'!C39="TOTAL","",'Arrear Sheet'!Z39))</f>
        <v/>
      </c>
      <c r="Z39" s="111" t="str">
        <f>IF('Arrear Sheet'!AA39="","",IF('Arrear Sheet'!C39="TOTAL","",SUM(X39-Y39)))</f>
        <v/>
      </c>
      <c r="AA39" s="111" t="str">
        <f>IF('Arrear Sheet'!AB39="","",IF('Arrear Sheet'!C39="TOTAL","",'Arrear Sheet'!AB39))</f>
        <v/>
      </c>
      <c r="AB39" s="111" t="str">
        <f>IF('Arrear Sheet'!AC39="","",IF('Arrear Sheet'!C39="TOTAL","",'Arrear Sheet'!AC39))</f>
        <v/>
      </c>
      <c r="AC39" s="111" t="str">
        <f t="shared" si="0"/>
        <v/>
      </c>
      <c r="AD39" s="24" t="str">
        <f t="shared" si="1"/>
        <v/>
      </c>
      <c r="AE39" s="41"/>
      <c r="AF39" s="41"/>
      <c r="AH39" s="73"/>
      <c r="AI39" s="73"/>
      <c r="AJ39" s="73"/>
      <c r="AK39" s="73"/>
      <c r="AL39" s="73"/>
      <c r="AM39" s="73"/>
    </row>
    <row r="40" spans="1:39" s="28" customFormat="1" ht="21" customHeight="1">
      <c r="A40" s="22" t="str">
        <f>IF('Arrear Sheet'!B40="","",'Arrear Sheet'!B40)</f>
        <v/>
      </c>
      <c r="B40" s="23" t="str">
        <f>IF('Arrear Sheet'!C40="","",IF('Arrear Sheet'!C40="TOTAL","",'Arrear Sheet'!C40))</f>
        <v/>
      </c>
      <c r="C40" s="111" t="str">
        <f>IF('Arrear Sheet'!D40="","",IF('Arrear Sheet'!C40="TOTAL","",IF('Arrear Sheet'!D40="अक्षरें राशि :-","",'Arrear Sheet'!D40)))</f>
        <v/>
      </c>
      <c r="D40" s="111" t="str">
        <f>IF('Arrear Sheet'!E40="","",IF('Arrear Sheet'!C40="TOTAL","",'Arrear Sheet'!E40))</f>
        <v/>
      </c>
      <c r="E40" s="111" t="str">
        <f>IF('Arrear Sheet'!F40="","",IF('Arrear Sheet'!C40="TOTAL","",'Arrear Sheet'!F40))</f>
        <v/>
      </c>
      <c r="F40" s="111" t="str">
        <f>IF('Arrear Sheet'!G40="","",IF('Arrear Sheet'!C40="TOTAL","",SUM(C40:E40)))</f>
        <v/>
      </c>
      <c r="G40" s="111" t="str">
        <f>IF('Arrear Sheet'!H40="","",IF('Arrear Sheet'!C40="TOTAL","",'Arrear Sheet'!H40))</f>
        <v/>
      </c>
      <c r="H40" s="111" t="str">
        <f>IF('Arrear Sheet'!I40="","",IF('Arrear Sheet'!C40="TOTAL","",'Arrear Sheet'!I40))</f>
        <v/>
      </c>
      <c r="I40" s="111" t="str">
        <f>IF('Arrear Sheet'!J40="","",IF('Arrear Sheet'!C40="TOTAL","",'Arrear Sheet'!J40))</f>
        <v/>
      </c>
      <c r="J40" s="111" t="str">
        <f>IF('Arrear Sheet'!K40="","",IF('Arrear Sheet'!C40="TOTAL","",SUM(G40:I40)))</f>
        <v/>
      </c>
      <c r="K40" s="111" t="str">
        <f>IF('Arrear Sheet'!L40="","",IF('Arrear Sheet'!C40="TOTAL","",'Arrear Sheet'!L40))</f>
        <v/>
      </c>
      <c r="L40" s="111" t="str">
        <f>IF('Arrear Sheet'!M40="","",IF('Arrear Sheet'!C40="TOTAL","",'Arrear Sheet'!M40))</f>
        <v/>
      </c>
      <c r="M40" s="111" t="str">
        <f>IF('Arrear Sheet'!N40="","",IF('Arrear Sheet'!C40="TOTAL","",'Arrear Sheet'!N40))</f>
        <v/>
      </c>
      <c r="N40" s="111" t="str">
        <f>IF('Arrear Sheet'!O40="","",IF('Arrear Sheet'!C40="TOTAL","",SUM(K40:M40)))</f>
        <v/>
      </c>
      <c r="O40" s="111" t="str">
        <f>IF('Arrear Sheet'!P40="","",IF('Arrear Sheet'!C40="TOTAL","",'Arrear Sheet'!P40))</f>
        <v/>
      </c>
      <c r="P40" s="111" t="str">
        <f>IF('Arrear Sheet'!Q40="","",IF('Arrear Sheet'!C40="TOTAL","",'Arrear Sheet'!Q40))</f>
        <v/>
      </c>
      <c r="Q40" s="111" t="str">
        <f>IF('Arrear Sheet'!R40="","",IF('Arrear Sheet'!C40="TOTAL","",SUM(O40-P40)))</f>
        <v/>
      </c>
      <c r="R40" s="111" t="str">
        <f>IF('Arrear Sheet'!S40="","",IF('Arrear Sheet'!C40="TOTAL","",'Arrear Sheet'!S40))</f>
        <v/>
      </c>
      <c r="S40" s="111" t="str">
        <f>IF('Arrear Sheet'!T40="","",IF('Arrear Sheet'!C40="TOTAL","",'Arrear Sheet'!T40))</f>
        <v/>
      </c>
      <c r="T40" s="111" t="str">
        <f>IF('Arrear Sheet'!U40="","",IF('Arrear Sheet'!C40="TOTAL","",SUM(R40-S40)))</f>
        <v/>
      </c>
      <c r="U40" s="111" t="str">
        <f>IF('Arrear Sheet'!V40="","",IF('Arrear Sheet'!C40="TOTAL","",'Arrear Sheet'!V40))</f>
        <v/>
      </c>
      <c r="V40" s="111" t="str">
        <f>IF('Arrear Sheet'!W40="","",IF('Arrear Sheet'!C40="TOTAL","",'Arrear Sheet'!W40))</f>
        <v/>
      </c>
      <c r="W40" s="111" t="str">
        <f>IF('Arrear Sheet'!X40="","",IF('Arrear Sheet'!C40="TOTAL","",SUM(U40-V40)))</f>
        <v/>
      </c>
      <c r="X40" s="111" t="str">
        <f>IF('Arrear Sheet'!Y40="","",IF('Arrear Sheet'!C40="TOTAL","",'Arrear Sheet'!Y40))</f>
        <v/>
      </c>
      <c r="Y40" s="111" t="str">
        <f>IF('Arrear Sheet'!Z40="","",IF('Arrear Sheet'!C40="TOTAL","",'Arrear Sheet'!Z40))</f>
        <v/>
      </c>
      <c r="Z40" s="111" t="str">
        <f>IF('Arrear Sheet'!AA40="","",IF('Arrear Sheet'!C40="TOTAL","",SUM(X40-Y40)))</f>
        <v/>
      </c>
      <c r="AA40" s="111" t="str">
        <f>IF('Arrear Sheet'!AB40="","",IF('Arrear Sheet'!C40="TOTAL","",'Arrear Sheet'!AB40))</f>
        <v/>
      </c>
      <c r="AB40" s="111" t="str">
        <f>IF('Arrear Sheet'!AC40="","",IF('Arrear Sheet'!C40="TOTAL","",'Arrear Sheet'!AC40))</f>
        <v/>
      </c>
      <c r="AC40" s="111" t="str">
        <f t="shared" si="0"/>
        <v/>
      </c>
      <c r="AD40" s="24" t="str">
        <f t="shared" si="1"/>
        <v/>
      </c>
      <c r="AE40" s="41"/>
      <c r="AF40" s="41"/>
      <c r="AH40" s="73"/>
      <c r="AI40" s="73"/>
      <c r="AJ40" s="73"/>
      <c r="AK40" s="73"/>
      <c r="AL40" s="73"/>
      <c r="AM40" s="73"/>
    </row>
    <row r="41" spans="1:39" s="28" customFormat="1" ht="21" customHeight="1">
      <c r="A41" s="22" t="str">
        <f>IF('Arrear Sheet'!B41="","",'Arrear Sheet'!B41)</f>
        <v/>
      </c>
      <c r="B41" s="23" t="str">
        <f>IF('Arrear Sheet'!C41="","",IF('Arrear Sheet'!C41="TOTAL","",'Arrear Sheet'!C41))</f>
        <v/>
      </c>
      <c r="C41" s="111" t="str">
        <f>IF('Arrear Sheet'!D41="","",IF('Arrear Sheet'!C41="TOTAL","",IF('Arrear Sheet'!D41="अक्षरें राशि :-","",'Arrear Sheet'!D41)))</f>
        <v/>
      </c>
      <c r="D41" s="111" t="str">
        <f>IF('Arrear Sheet'!E41="","",IF('Arrear Sheet'!C41="TOTAL","",'Arrear Sheet'!E41))</f>
        <v/>
      </c>
      <c r="E41" s="111" t="str">
        <f>IF('Arrear Sheet'!F41="","",IF('Arrear Sheet'!C41="TOTAL","",'Arrear Sheet'!F41))</f>
        <v/>
      </c>
      <c r="F41" s="111" t="str">
        <f>IF('Arrear Sheet'!G41="","",IF('Arrear Sheet'!C41="TOTAL","",SUM(C41:E41)))</f>
        <v/>
      </c>
      <c r="G41" s="111" t="str">
        <f>IF('Arrear Sheet'!H41="","",IF('Arrear Sheet'!C41="TOTAL","",'Arrear Sheet'!H41))</f>
        <v/>
      </c>
      <c r="H41" s="111" t="str">
        <f>IF('Arrear Sheet'!I41="","",IF('Arrear Sheet'!C41="TOTAL","",'Arrear Sheet'!I41))</f>
        <v/>
      </c>
      <c r="I41" s="111" t="str">
        <f>IF('Arrear Sheet'!J41="","",IF('Arrear Sheet'!C41="TOTAL","",'Arrear Sheet'!J41))</f>
        <v/>
      </c>
      <c r="J41" s="111" t="str">
        <f>IF('Arrear Sheet'!K41="","",IF('Arrear Sheet'!C41="TOTAL","",SUM(G41:I41)))</f>
        <v/>
      </c>
      <c r="K41" s="111" t="str">
        <f>IF('Arrear Sheet'!L41="","",IF('Arrear Sheet'!C41="TOTAL","",'Arrear Sheet'!L41))</f>
        <v/>
      </c>
      <c r="L41" s="111" t="str">
        <f>IF('Arrear Sheet'!M41="","",IF('Arrear Sheet'!C41="TOTAL","",'Arrear Sheet'!M41))</f>
        <v/>
      </c>
      <c r="M41" s="111" t="str">
        <f>IF('Arrear Sheet'!N41="","",IF('Arrear Sheet'!C41="TOTAL","",'Arrear Sheet'!N41))</f>
        <v/>
      </c>
      <c r="N41" s="111" t="str">
        <f>IF('Arrear Sheet'!O41="","",IF('Arrear Sheet'!C41="TOTAL","",SUM(K41:M41)))</f>
        <v/>
      </c>
      <c r="O41" s="111" t="str">
        <f>IF('Arrear Sheet'!P41="","",IF('Arrear Sheet'!C41="TOTAL","",'Arrear Sheet'!P41))</f>
        <v/>
      </c>
      <c r="P41" s="111" t="str">
        <f>IF('Arrear Sheet'!Q41="","",IF('Arrear Sheet'!C41="TOTAL","",'Arrear Sheet'!Q41))</f>
        <v/>
      </c>
      <c r="Q41" s="111" t="str">
        <f>IF('Arrear Sheet'!R41="","",IF('Arrear Sheet'!C41="TOTAL","",SUM(O41-P41)))</f>
        <v/>
      </c>
      <c r="R41" s="111" t="str">
        <f>IF('Arrear Sheet'!S41="","",IF('Arrear Sheet'!C41="TOTAL","",'Arrear Sheet'!S41))</f>
        <v/>
      </c>
      <c r="S41" s="111" t="str">
        <f>IF('Arrear Sheet'!T41="","",IF('Arrear Sheet'!C41="TOTAL","",'Arrear Sheet'!T41))</f>
        <v/>
      </c>
      <c r="T41" s="111" t="str">
        <f>IF('Arrear Sheet'!U41="","",IF('Arrear Sheet'!C41="TOTAL","",SUM(R41-S41)))</f>
        <v/>
      </c>
      <c r="U41" s="111" t="str">
        <f>IF('Arrear Sheet'!V41="","",IF('Arrear Sheet'!C41="TOTAL","",'Arrear Sheet'!V41))</f>
        <v/>
      </c>
      <c r="V41" s="111" t="str">
        <f>IF('Arrear Sheet'!W41="","",IF('Arrear Sheet'!C41="TOTAL","",'Arrear Sheet'!W41))</f>
        <v/>
      </c>
      <c r="W41" s="111" t="str">
        <f>IF('Arrear Sheet'!X41="","",IF('Arrear Sheet'!C41="TOTAL","",SUM(U41-V41)))</f>
        <v/>
      </c>
      <c r="X41" s="111" t="str">
        <f>IF('Arrear Sheet'!Y41="","",IF('Arrear Sheet'!C41="TOTAL","",'Arrear Sheet'!Y41))</f>
        <v/>
      </c>
      <c r="Y41" s="111" t="str">
        <f>IF('Arrear Sheet'!Z41="","",IF('Arrear Sheet'!C41="TOTAL","",'Arrear Sheet'!Z41))</f>
        <v/>
      </c>
      <c r="Z41" s="111" t="str">
        <f>IF('Arrear Sheet'!AA41="","",IF('Arrear Sheet'!C41="TOTAL","",SUM(X41-Y41)))</f>
        <v/>
      </c>
      <c r="AA41" s="111" t="str">
        <f>IF('Arrear Sheet'!AB41="","",IF('Arrear Sheet'!C41="TOTAL","",'Arrear Sheet'!AB41))</f>
        <v/>
      </c>
      <c r="AB41" s="111" t="str">
        <f>IF('Arrear Sheet'!AC41="","",IF('Arrear Sheet'!C41="TOTAL","",'Arrear Sheet'!AC41))</f>
        <v/>
      </c>
      <c r="AC41" s="111" t="str">
        <f t="shared" si="0"/>
        <v/>
      </c>
      <c r="AD41" s="24" t="str">
        <f t="shared" si="1"/>
        <v/>
      </c>
      <c r="AE41" s="41"/>
      <c r="AF41" s="41"/>
      <c r="AH41" s="73"/>
      <c r="AI41" s="73"/>
      <c r="AJ41" s="73"/>
      <c r="AK41" s="73"/>
      <c r="AL41" s="73"/>
      <c r="AM41" s="73"/>
    </row>
    <row r="42" spans="1:39" s="28" customFormat="1" ht="21" customHeight="1">
      <c r="A42" s="22" t="str">
        <f>IF('Arrear Sheet'!B42="","",'Arrear Sheet'!B42)</f>
        <v/>
      </c>
      <c r="B42" s="23" t="str">
        <f>IF('Arrear Sheet'!C42="","",IF('Arrear Sheet'!C42="TOTAL","",'Arrear Sheet'!C42))</f>
        <v/>
      </c>
      <c r="C42" s="111" t="str">
        <f>IF('Arrear Sheet'!D42="","",IF('Arrear Sheet'!C42="TOTAL","",IF('Arrear Sheet'!D42="अक्षरें राशि :-","",'Arrear Sheet'!D42)))</f>
        <v/>
      </c>
      <c r="D42" s="111" t="str">
        <f>IF('Arrear Sheet'!E42="","",IF('Arrear Sheet'!C42="TOTAL","",'Arrear Sheet'!E42))</f>
        <v/>
      </c>
      <c r="E42" s="111" t="str">
        <f>IF('Arrear Sheet'!F42="","",IF('Arrear Sheet'!C42="TOTAL","",'Arrear Sheet'!F42))</f>
        <v/>
      </c>
      <c r="F42" s="111" t="str">
        <f>IF('Arrear Sheet'!G42="","",IF('Arrear Sheet'!C42="TOTAL","",SUM(C42:E42)))</f>
        <v/>
      </c>
      <c r="G42" s="111" t="str">
        <f>IF('Arrear Sheet'!H42="","",IF('Arrear Sheet'!C42="TOTAL","",'Arrear Sheet'!H42))</f>
        <v/>
      </c>
      <c r="H42" s="111" t="str">
        <f>IF('Arrear Sheet'!I42="","",IF('Arrear Sheet'!C42="TOTAL","",'Arrear Sheet'!I42))</f>
        <v/>
      </c>
      <c r="I42" s="111" t="str">
        <f>IF('Arrear Sheet'!J42="","",IF('Arrear Sheet'!C42="TOTAL","",'Arrear Sheet'!J42))</f>
        <v/>
      </c>
      <c r="J42" s="111" t="str">
        <f>IF('Arrear Sheet'!K42="","",IF('Arrear Sheet'!C42="TOTAL","",SUM(G42:I42)))</f>
        <v/>
      </c>
      <c r="K42" s="111" t="str">
        <f>IF('Arrear Sheet'!L42="","",IF('Arrear Sheet'!C42="TOTAL","",'Arrear Sheet'!L42))</f>
        <v/>
      </c>
      <c r="L42" s="111" t="str">
        <f>IF('Arrear Sheet'!M42="","",IF('Arrear Sheet'!C42="TOTAL","",'Arrear Sheet'!M42))</f>
        <v/>
      </c>
      <c r="M42" s="111" t="str">
        <f>IF('Arrear Sheet'!N42="","",IF('Arrear Sheet'!C42="TOTAL","",'Arrear Sheet'!N42))</f>
        <v/>
      </c>
      <c r="N42" s="111" t="str">
        <f>IF('Arrear Sheet'!O42="","",IF('Arrear Sheet'!C42="TOTAL","",SUM(K42:M42)))</f>
        <v/>
      </c>
      <c r="O42" s="111" t="str">
        <f>IF('Arrear Sheet'!P42="","",IF('Arrear Sheet'!C42="TOTAL","",'Arrear Sheet'!P42))</f>
        <v/>
      </c>
      <c r="P42" s="111" t="str">
        <f>IF('Arrear Sheet'!Q42="","",IF('Arrear Sheet'!C42="TOTAL","",'Arrear Sheet'!Q42))</f>
        <v/>
      </c>
      <c r="Q42" s="111" t="str">
        <f>IF('Arrear Sheet'!R42="","",IF('Arrear Sheet'!C42="TOTAL","",SUM(O42-P42)))</f>
        <v/>
      </c>
      <c r="R42" s="111" t="str">
        <f>IF('Arrear Sheet'!S42="","",IF('Arrear Sheet'!C42="TOTAL","",'Arrear Sheet'!S42))</f>
        <v/>
      </c>
      <c r="S42" s="111" t="str">
        <f>IF('Arrear Sheet'!T42="","",IF('Arrear Sheet'!C42="TOTAL","",'Arrear Sheet'!T42))</f>
        <v/>
      </c>
      <c r="T42" s="111" t="str">
        <f>IF('Arrear Sheet'!U42="","",IF('Arrear Sheet'!C42="TOTAL","",SUM(R42-S42)))</f>
        <v/>
      </c>
      <c r="U42" s="111" t="str">
        <f>IF('Arrear Sheet'!V42="","",IF('Arrear Sheet'!C42="TOTAL","",'Arrear Sheet'!V42))</f>
        <v/>
      </c>
      <c r="V42" s="111" t="str">
        <f>IF('Arrear Sheet'!W42="","",IF('Arrear Sheet'!C42="TOTAL","",'Arrear Sheet'!W42))</f>
        <v/>
      </c>
      <c r="W42" s="111" t="str">
        <f>IF('Arrear Sheet'!X42="","",IF('Arrear Sheet'!C42="TOTAL","",SUM(U42-V42)))</f>
        <v/>
      </c>
      <c r="X42" s="111" t="str">
        <f>IF('Arrear Sheet'!Y42="","",IF('Arrear Sheet'!C42="TOTAL","",'Arrear Sheet'!Y42))</f>
        <v/>
      </c>
      <c r="Y42" s="111" t="str">
        <f>IF('Arrear Sheet'!Z42="","",IF('Arrear Sheet'!C42="TOTAL","",'Arrear Sheet'!Z42))</f>
        <v/>
      </c>
      <c r="Z42" s="111" t="str">
        <f>IF('Arrear Sheet'!AA42="","",IF('Arrear Sheet'!C42="TOTAL","",SUM(X42-Y42)))</f>
        <v/>
      </c>
      <c r="AA42" s="111" t="str">
        <f>IF('Arrear Sheet'!AB42="","",IF('Arrear Sheet'!C42="TOTAL","",'Arrear Sheet'!AB42))</f>
        <v/>
      </c>
      <c r="AB42" s="111" t="str">
        <f>IF('Arrear Sheet'!AC42="","",IF('Arrear Sheet'!C42="TOTAL","",'Arrear Sheet'!AC42))</f>
        <v/>
      </c>
      <c r="AC42" s="111" t="str">
        <f t="shared" si="0"/>
        <v/>
      </c>
      <c r="AD42" s="24" t="str">
        <f t="shared" si="1"/>
        <v/>
      </c>
      <c r="AE42" s="41"/>
      <c r="AF42" s="41"/>
      <c r="AH42" s="73"/>
      <c r="AI42" s="73"/>
      <c r="AJ42" s="73"/>
      <c r="AK42" s="73"/>
      <c r="AL42" s="73"/>
      <c r="AM42" s="73"/>
    </row>
    <row r="43" spans="1:39" s="28" customFormat="1" ht="21" customHeight="1">
      <c r="A43" s="22" t="str">
        <f>IF('Arrear Sheet'!B43="","",'Arrear Sheet'!B43)</f>
        <v/>
      </c>
      <c r="B43" s="23" t="str">
        <f>IF('Arrear Sheet'!C43="","",IF('Arrear Sheet'!C43="TOTAL","",'Arrear Sheet'!C43))</f>
        <v/>
      </c>
      <c r="C43" s="111" t="str">
        <f>IF('Arrear Sheet'!D43="","",IF('Arrear Sheet'!C43="TOTAL","",IF('Arrear Sheet'!D43="अक्षरें राशि :-","",'Arrear Sheet'!D43)))</f>
        <v/>
      </c>
      <c r="D43" s="111" t="str">
        <f>IF('Arrear Sheet'!E43="","",IF('Arrear Sheet'!C43="TOTAL","",'Arrear Sheet'!E43))</f>
        <v/>
      </c>
      <c r="E43" s="111" t="str">
        <f>IF('Arrear Sheet'!F43="","",IF('Arrear Sheet'!C43="TOTAL","",'Arrear Sheet'!F43))</f>
        <v/>
      </c>
      <c r="F43" s="111" t="str">
        <f>IF('Arrear Sheet'!G43="","",IF('Arrear Sheet'!C43="TOTAL","",SUM(C43:E43)))</f>
        <v/>
      </c>
      <c r="G43" s="111" t="str">
        <f>IF('Arrear Sheet'!H43="","",IF('Arrear Sheet'!C43="TOTAL","",'Arrear Sheet'!H43))</f>
        <v/>
      </c>
      <c r="H43" s="111" t="str">
        <f>IF('Arrear Sheet'!I43="","",IF('Arrear Sheet'!C43="TOTAL","",'Arrear Sheet'!I43))</f>
        <v/>
      </c>
      <c r="I43" s="111" t="str">
        <f>IF('Arrear Sheet'!J43="","",IF('Arrear Sheet'!C43="TOTAL","",'Arrear Sheet'!J43))</f>
        <v/>
      </c>
      <c r="J43" s="111" t="str">
        <f>IF('Arrear Sheet'!K43="","",IF('Arrear Sheet'!C43="TOTAL","",SUM(G43:I43)))</f>
        <v/>
      </c>
      <c r="K43" s="111" t="str">
        <f>IF('Arrear Sheet'!L43="","",IF('Arrear Sheet'!C43="TOTAL","",'Arrear Sheet'!L43))</f>
        <v/>
      </c>
      <c r="L43" s="111" t="str">
        <f>IF('Arrear Sheet'!M43="","",IF('Arrear Sheet'!C43="TOTAL","",'Arrear Sheet'!M43))</f>
        <v/>
      </c>
      <c r="M43" s="111" t="str">
        <f>IF('Arrear Sheet'!N43="","",IF('Arrear Sheet'!C43="TOTAL","",'Arrear Sheet'!N43))</f>
        <v/>
      </c>
      <c r="N43" s="111" t="str">
        <f>IF('Arrear Sheet'!O43="","",IF('Arrear Sheet'!C43="TOTAL","",SUM(K43:M43)))</f>
        <v/>
      </c>
      <c r="O43" s="111" t="str">
        <f>IF('Arrear Sheet'!P43="","",IF('Arrear Sheet'!C43="TOTAL","",'Arrear Sheet'!P43))</f>
        <v/>
      </c>
      <c r="P43" s="111" t="str">
        <f>IF('Arrear Sheet'!Q43="","",IF('Arrear Sheet'!C43="TOTAL","",'Arrear Sheet'!Q43))</f>
        <v/>
      </c>
      <c r="Q43" s="111" t="str">
        <f>IF('Arrear Sheet'!R43="","",IF('Arrear Sheet'!C43="TOTAL","",SUM(O43-P43)))</f>
        <v/>
      </c>
      <c r="R43" s="111" t="str">
        <f>IF('Arrear Sheet'!S43="","",IF('Arrear Sheet'!C43="TOTAL","",'Arrear Sheet'!S43))</f>
        <v/>
      </c>
      <c r="S43" s="111" t="str">
        <f>IF('Arrear Sheet'!T43="","",IF('Arrear Sheet'!C43="TOTAL","",'Arrear Sheet'!T43))</f>
        <v/>
      </c>
      <c r="T43" s="111" t="str">
        <f>IF('Arrear Sheet'!U43="","",IF('Arrear Sheet'!C43="TOTAL","",SUM(R43-S43)))</f>
        <v/>
      </c>
      <c r="U43" s="111" t="str">
        <f>IF('Arrear Sheet'!V43="","",IF('Arrear Sheet'!C43="TOTAL","",'Arrear Sheet'!V43))</f>
        <v/>
      </c>
      <c r="V43" s="111" t="str">
        <f>IF('Arrear Sheet'!W43="","",IF('Arrear Sheet'!C43="TOTAL","",'Arrear Sheet'!W43))</f>
        <v/>
      </c>
      <c r="W43" s="111" t="str">
        <f>IF('Arrear Sheet'!X43="","",IF('Arrear Sheet'!C43="TOTAL","",SUM(U43-V43)))</f>
        <v/>
      </c>
      <c r="X43" s="111" t="str">
        <f>IF('Arrear Sheet'!Y43="","",IF('Arrear Sheet'!C43="TOTAL","",'Arrear Sheet'!Y43))</f>
        <v/>
      </c>
      <c r="Y43" s="111" t="str">
        <f>IF('Arrear Sheet'!Z43="","",IF('Arrear Sheet'!C43="TOTAL","",'Arrear Sheet'!Z43))</f>
        <v/>
      </c>
      <c r="Z43" s="111" t="str">
        <f>IF('Arrear Sheet'!AA43="","",IF('Arrear Sheet'!C43="TOTAL","",SUM(X43-Y43)))</f>
        <v/>
      </c>
      <c r="AA43" s="111" t="str">
        <f>IF('Arrear Sheet'!AB43="","",IF('Arrear Sheet'!C43="TOTAL","",'Arrear Sheet'!AB43))</f>
        <v/>
      </c>
      <c r="AB43" s="111" t="str">
        <f>IF('Arrear Sheet'!AC43="","",IF('Arrear Sheet'!C43="TOTAL","",'Arrear Sheet'!AC43))</f>
        <v/>
      </c>
      <c r="AC43" s="111" t="str">
        <f t="shared" si="0"/>
        <v/>
      </c>
      <c r="AD43" s="24" t="str">
        <f t="shared" si="1"/>
        <v/>
      </c>
      <c r="AE43" s="41"/>
      <c r="AF43" s="41"/>
      <c r="AH43" s="73"/>
      <c r="AI43" s="73"/>
      <c r="AJ43" s="73"/>
      <c r="AK43" s="73"/>
      <c r="AL43" s="73"/>
      <c r="AM43" s="73"/>
    </row>
    <row r="44" spans="1:39" s="28" customFormat="1" ht="21" customHeight="1">
      <c r="A44" s="22" t="str">
        <f>IF('Arrear Sheet'!B44="","",'Arrear Sheet'!B44)</f>
        <v/>
      </c>
      <c r="B44" s="23" t="str">
        <f>IF('Arrear Sheet'!C44="","",IF('Arrear Sheet'!C44="TOTAL","",'Arrear Sheet'!C44))</f>
        <v/>
      </c>
      <c r="C44" s="111" t="str">
        <f>IF('Arrear Sheet'!D44="","",IF('Arrear Sheet'!C44="TOTAL","",IF('Arrear Sheet'!D44="अक्षरें राशि :-","",'Arrear Sheet'!D44)))</f>
        <v/>
      </c>
      <c r="D44" s="111" t="str">
        <f>IF('Arrear Sheet'!E44="","",IF('Arrear Sheet'!C44="TOTAL","",'Arrear Sheet'!E44))</f>
        <v/>
      </c>
      <c r="E44" s="111" t="str">
        <f>IF('Arrear Sheet'!F44="","",IF('Arrear Sheet'!C44="TOTAL","",'Arrear Sheet'!F44))</f>
        <v/>
      </c>
      <c r="F44" s="111" t="str">
        <f>IF('Arrear Sheet'!G44="","",IF('Arrear Sheet'!C44="TOTAL","",SUM(C44:E44)))</f>
        <v/>
      </c>
      <c r="G44" s="111" t="str">
        <f>IF('Arrear Sheet'!H44="","",IF('Arrear Sheet'!C44="TOTAL","",'Arrear Sheet'!H44))</f>
        <v/>
      </c>
      <c r="H44" s="111" t="str">
        <f>IF('Arrear Sheet'!I44="","",IF('Arrear Sheet'!C44="TOTAL","",'Arrear Sheet'!I44))</f>
        <v/>
      </c>
      <c r="I44" s="111" t="str">
        <f>IF('Arrear Sheet'!J44="","",IF('Arrear Sheet'!C44="TOTAL","",'Arrear Sheet'!J44))</f>
        <v/>
      </c>
      <c r="J44" s="111" t="str">
        <f>IF('Arrear Sheet'!K44="","",IF('Arrear Sheet'!C44="TOTAL","",SUM(G44:I44)))</f>
        <v/>
      </c>
      <c r="K44" s="111" t="str">
        <f>IF('Arrear Sheet'!L44="","",IF('Arrear Sheet'!C44="TOTAL","",'Arrear Sheet'!L44))</f>
        <v/>
      </c>
      <c r="L44" s="111" t="str">
        <f>IF('Arrear Sheet'!M44="","",IF('Arrear Sheet'!C44="TOTAL","",'Arrear Sheet'!M44))</f>
        <v/>
      </c>
      <c r="M44" s="111" t="str">
        <f>IF('Arrear Sheet'!N44="","",IF('Arrear Sheet'!C44="TOTAL","",'Arrear Sheet'!N44))</f>
        <v/>
      </c>
      <c r="N44" s="111" t="str">
        <f>IF('Arrear Sheet'!O44="","",IF('Arrear Sheet'!C44="TOTAL","",SUM(K44:M44)))</f>
        <v/>
      </c>
      <c r="O44" s="111" t="str">
        <f>IF('Arrear Sheet'!P44="","",IF('Arrear Sheet'!C44="TOTAL","",'Arrear Sheet'!P44))</f>
        <v/>
      </c>
      <c r="P44" s="111" t="str">
        <f>IF('Arrear Sheet'!Q44="","",IF('Arrear Sheet'!C44="TOTAL","",'Arrear Sheet'!Q44))</f>
        <v/>
      </c>
      <c r="Q44" s="111" t="str">
        <f>IF('Arrear Sheet'!R44="","",IF('Arrear Sheet'!C44="TOTAL","",SUM(O44-P44)))</f>
        <v/>
      </c>
      <c r="R44" s="111" t="str">
        <f>IF('Arrear Sheet'!S44="","",IF('Arrear Sheet'!C44="TOTAL","",'Arrear Sheet'!S44))</f>
        <v/>
      </c>
      <c r="S44" s="111" t="str">
        <f>IF('Arrear Sheet'!T44="","",IF('Arrear Sheet'!C44="TOTAL","",'Arrear Sheet'!T44))</f>
        <v/>
      </c>
      <c r="T44" s="111" t="str">
        <f>IF('Arrear Sheet'!U44="","",IF('Arrear Sheet'!C44="TOTAL","",SUM(R44-S44)))</f>
        <v/>
      </c>
      <c r="U44" s="111" t="str">
        <f>IF('Arrear Sheet'!V44="","",IF('Arrear Sheet'!C44="TOTAL","",'Arrear Sheet'!V44))</f>
        <v/>
      </c>
      <c r="V44" s="111" t="str">
        <f>IF('Arrear Sheet'!W44="","",IF('Arrear Sheet'!C44="TOTAL","",'Arrear Sheet'!W44))</f>
        <v/>
      </c>
      <c r="W44" s="111" t="str">
        <f>IF('Arrear Sheet'!X44="","",IF('Arrear Sheet'!C44="TOTAL","",SUM(U44-V44)))</f>
        <v/>
      </c>
      <c r="X44" s="111" t="str">
        <f>IF('Arrear Sheet'!Y44="","",IF('Arrear Sheet'!C44="TOTAL","",'Arrear Sheet'!Y44))</f>
        <v/>
      </c>
      <c r="Y44" s="111" t="str">
        <f>IF('Arrear Sheet'!Z44="","",IF('Arrear Sheet'!C44="TOTAL","",'Arrear Sheet'!Z44))</f>
        <v/>
      </c>
      <c r="Z44" s="111" t="str">
        <f>IF('Arrear Sheet'!AA44="","",IF('Arrear Sheet'!C44="TOTAL","",SUM(X44-Y44)))</f>
        <v/>
      </c>
      <c r="AA44" s="111" t="str">
        <f>IF('Arrear Sheet'!AB44="","",IF('Arrear Sheet'!C44="TOTAL","",'Arrear Sheet'!AB44))</f>
        <v/>
      </c>
      <c r="AB44" s="111" t="str">
        <f>IF('Arrear Sheet'!AC44="","",IF('Arrear Sheet'!C44="TOTAL","",'Arrear Sheet'!AC44))</f>
        <v/>
      </c>
      <c r="AC44" s="111" t="str">
        <f t="shared" si="0"/>
        <v/>
      </c>
      <c r="AD44" s="24" t="str">
        <f t="shared" si="1"/>
        <v/>
      </c>
      <c r="AE44" s="41"/>
      <c r="AF44" s="41"/>
      <c r="AH44" s="73"/>
      <c r="AI44" s="73"/>
      <c r="AJ44" s="73"/>
      <c r="AK44" s="73"/>
      <c r="AL44" s="73"/>
      <c r="AM44" s="73"/>
    </row>
    <row r="45" spans="1:39" s="28" customFormat="1" ht="21" customHeight="1">
      <c r="A45" s="22" t="str">
        <f>IF('Arrear Sheet'!B45="","",'Arrear Sheet'!B45)</f>
        <v/>
      </c>
      <c r="B45" s="23" t="str">
        <f>IF('Arrear Sheet'!C45="","",IF('Arrear Sheet'!C45="TOTAL","",'Arrear Sheet'!C45))</f>
        <v/>
      </c>
      <c r="C45" s="111" t="str">
        <f>IF('Arrear Sheet'!D45="","",IF('Arrear Sheet'!C45="TOTAL","",IF('Arrear Sheet'!D45="अक्षरें राशि :-","",'Arrear Sheet'!D45)))</f>
        <v/>
      </c>
      <c r="D45" s="111" t="str">
        <f>IF('Arrear Sheet'!E45="","",IF('Arrear Sheet'!C45="TOTAL","",'Arrear Sheet'!E45))</f>
        <v/>
      </c>
      <c r="E45" s="111" t="str">
        <f>IF('Arrear Sheet'!F45="","",IF('Arrear Sheet'!C45="TOTAL","",'Arrear Sheet'!F45))</f>
        <v/>
      </c>
      <c r="F45" s="111" t="str">
        <f>IF('Arrear Sheet'!G45="","",IF('Arrear Sheet'!C45="TOTAL","",SUM(C45:E45)))</f>
        <v/>
      </c>
      <c r="G45" s="111" t="str">
        <f>IF('Arrear Sheet'!H45="","",IF('Arrear Sheet'!C45="TOTAL","",'Arrear Sheet'!H45))</f>
        <v/>
      </c>
      <c r="H45" s="111" t="str">
        <f>IF('Arrear Sheet'!I45="","",IF('Arrear Sheet'!C45="TOTAL","",'Arrear Sheet'!I45))</f>
        <v/>
      </c>
      <c r="I45" s="111" t="str">
        <f>IF('Arrear Sheet'!J45="","",IF('Arrear Sheet'!C45="TOTAL","",'Arrear Sheet'!J45))</f>
        <v/>
      </c>
      <c r="J45" s="111" t="str">
        <f>IF('Arrear Sheet'!K45="","",IF('Arrear Sheet'!C45="TOTAL","",SUM(G45:I45)))</f>
        <v/>
      </c>
      <c r="K45" s="111" t="str">
        <f>IF('Arrear Sheet'!L45="","",IF('Arrear Sheet'!C45="TOTAL","",'Arrear Sheet'!L45))</f>
        <v/>
      </c>
      <c r="L45" s="111" t="str">
        <f>IF('Arrear Sheet'!M45="","",IF('Arrear Sheet'!C45="TOTAL","",'Arrear Sheet'!M45))</f>
        <v/>
      </c>
      <c r="M45" s="111" t="str">
        <f>IF('Arrear Sheet'!N45="","",IF('Arrear Sheet'!C45="TOTAL","",'Arrear Sheet'!N45))</f>
        <v/>
      </c>
      <c r="N45" s="111" t="str">
        <f>IF('Arrear Sheet'!O45="","",IF('Arrear Sheet'!C45="TOTAL","",SUM(K45:M45)))</f>
        <v/>
      </c>
      <c r="O45" s="111" t="str">
        <f>IF('Arrear Sheet'!P45="","",IF('Arrear Sheet'!C45="TOTAL","",'Arrear Sheet'!P45))</f>
        <v/>
      </c>
      <c r="P45" s="111" t="str">
        <f>IF('Arrear Sheet'!Q45="","",IF('Arrear Sheet'!C45="TOTAL","",'Arrear Sheet'!Q45))</f>
        <v/>
      </c>
      <c r="Q45" s="111" t="str">
        <f>IF('Arrear Sheet'!R45="","",IF('Arrear Sheet'!C45="TOTAL","",SUM(O45-P45)))</f>
        <v/>
      </c>
      <c r="R45" s="111" t="str">
        <f>IF('Arrear Sheet'!S45="","",IF('Arrear Sheet'!C45="TOTAL","",'Arrear Sheet'!S45))</f>
        <v/>
      </c>
      <c r="S45" s="111" t="str">
        <f>IF('Arrear Sheet'!T45="","",IF('Arrear Sheet'!C45="TOTAL","",'Arrear Sheet'!T45))</f>
        <v/>
      </c>
      <c r="T45" s="111" t="str">
        <f>IF('Arrear Sheet'!U45="","",IF('Arrear Sheet'!C45="TOTAL","",SUM(R45-S45)))</f>
        <v/>
      </c>
      <c r="U45" s="111" t="str">
        <f>IF('Arrear Sheet'!V45="","",IF('Arrear Sheet'!C45="TOTAL","",'Arrear Sheet'!V45))</f>
        <v/>
      </c>
      <c r="V45" s="111" t="str">
        <f>IF('Arrear Sheet'!W45="","",IF('Arrear Sheet'!C45="TOTAL","",'Arrear Sheet'!W45))</f>
        <v/>
      </c>
      <c r="W45" s="111" t="str">
        <f>IF('Arrear Sheet'!X45="","",IF('Arrear Sheet'!C45="TOTAL","",SUM(U45-V45)))</f>
        <v/>
      </c>
      <c r="X45" s="111" t="str">
        <f>IF('Arrear Sheet'!Y45="","",IF('Arrear Sheet'!C45="TOTAL","",'Arrear Sheet'!Y45))</f>
        <v/>
      </c>
      <c r="Y45" s="111" t="str">
        <f>IF('Arrear Sheet'!Z45="","",IF('Arrear Sheet'!C45="TOTAL","",'Arrear Sheet'!Z45))</f>
        <v/>
      </c>
      <c r="Z45" s="111" t="str">
        <f>IF('Arrear Sheet'!AA45="","",IF('Arrear Sheet'!C45="TOTAL","",SUM(X45-Y45)))</f>
        <v/>
      </c>
      <c r="AA45" s="111" t="str">
        <f>IF('Arrear Sheet'!AB45="","",IF('Arrear Sheet'!C45="TOTAL","",'Arrear Sheet'!AB45))</f>
        <v/>
      </c>
      <c r="AB45" s="111" t="str">
        <f>IF('Arrear Sheet'!AC45="","",IF('Arrear Sheet'!C45="TOTAL","",'Arrear Sheet'!AC45))</f>
        <v/>
      </c>
      <c r="AC45" s="111" t="str">
        <f t="shared" si="0"/>
        <v/>
      </c>
      <c r="AD45" s="24" t="str">
        <f t="shared" si="1"/>
        <v/>
      </c>
      <c r="AE45" s="41"/>
      <c r="AF45" s="41"/>
      <c r="AH45" s="73"/>
      <c r="AI45" s="73"/>
      <c r="AJ45" s="73"/>
      <c r="AK45" s="73"/>
      <c r="AL45" s="73"/>
      <c r="AM45" s="73"/>
    </row>
    <row r="46" spans="1:39" s="28" customFormat="1" ht="21" customHeight="1">
      <c r="A46" s="22" t="str">
        <f>IF('Arrear Sheet'!B46="","",'Arrear Sheet'!B46)</f>
        <v/>
      </c>
      <c r="B46" s="23" t="str">
        <f>IF('Arrear Sheet'!C46="","",IF('Arrear Sheet'!C46="TOTAL","",'Arrear Sheet'!C46))</f>
        <v/>
      </c>
      <c r="C46" s="111" t="str">
        <f>IF('Arrear Sheet'!D46="","",IF('Arrear Sheet'!C46="TOTAL","",IF('Arrear Sheet'!D46="अक्षरें राशि :-","",'Arrear Sheet'!D46)))</f>
        <v/>
      </c>
      <c r="D46" s="111" t="str">
        <f>IF('Arrear Sheet'!E46="","",IF('Arrear Sheet'!C46="TOTAL","",'Arrear Sheet'!E46))</f>
        <v/>
      </c>
      <c r="E46" s="111" t="str">
        <f>IF('Arrear Sheet'!F46="","",IF('Arrear Sheet'!C46="TOTAL","",'Arrear Sheet'!F46))</f>
        <v/>
      </c>
      <c r="F46" s="111" t="str">
        <f>IF('Arrear Sheet'!G46="","",IF('Arrear Sheet'!C46="TOTAL","",SUM(C46:E46)))</f>
        <v/>
      </c>
      <c r="G46" s="111" t="str">
        <f>IF('Arrear Sheet'!H46="","",IF('Arrear Sheet'!C46="TOTAL","",'Arrear Sheet'!H46))</f>
        <v/>
      </c>
      <c r="H46" s="111" t="str">
        <f>IF('Arrear Sheet'!I46="","",IF('Arrear Sheet'!C46="TOTAL","",'Arrear Sheet'!I46))</f>
        <v/>
      </c>
      <c r="I46" s="111" t="str">
        <f>IF('Arrear Sheet'!J46="","",IF('Arrear Sheet'!C46="TOTAL","",'Arrear Sheet'!J46))</f>
        <v/>
      </c>
      <c r="J46" s="111" t="str">
        <f>IF('Arrear Sheet'!K46="","",IF('Arrear Sheet'!C46="TOTAL","",SUM(G46:I46)))</f>
        <v/>
      </c>
      <c r="K46" s="111" t="str">
        <f>IF('Arrear Sheet'!L46="","",IF('Arrear Sheet'!C46="TOTAL","",'Arrear Sheet'!L46))</f>
        <v/>
      </c>
      <c r="L46" s="111" t="str">
        <f>IF('Arrear Sheet'!M46="","",IF('Arrear Sheet'!C46="TOTAL","",'Arrear Sheet'!M46))</f>
        <v/>
      </c>
      <c r="M46" s="111" t="str">
        <f>IF('Arrear Sheet'!N46="","",IF('Arrear Sheet'!C46="TOTAL","",'Arrear Sheet'!N46))</f>
        <v/>
      </c>
      <c r="N46" s="111" t="str">
        <f>IF('Arrear Sheet'!O46="","",IF('Arrear Sheet'!C46="TOTAL","",SUM(K46:M46)))</f>
        <v/>
      </c>
      <c r="O46" s="111" t="str">
        <f>IF('Arrear Sheet'!P46="","",IF('Arrear Sheet'!C46="TOTAL","",'Arrear Sheet'!P46))</f>
        <v/>
      </c>
      <c r="P46" s="111" t="str">
        <f>IF('Arrear Sheet'!Q46="","",IF('Arrear Sheet'!C46="TOTAL","",'Arrear Sheet'!Q46))</f>
        <v/>
      </c>
      <c r="Q46" s="111" t="str">
        <f>IF('Arrear Sheet'!R46="","",IF('Arrear Sheet'!C46="TOTAL","",SUM(O46-P46)))</f>
        <v/>
      </c>
      <c r="R46" s="111" t="str">
        <f>IF('Arrear Sheet'!S46="","",IF('Arrear Sheet'!C46="TOTAL","",'Arrear Sheet'!S46))</f>
        <v/>
      </c>
      <c r="S46" s="111" t="str">
        <f>IF('Arrear Sheet'!T46="","",IF('Arrear Sheet'!C46="TOTAL","",'Arrear Sheet'!T46))</f>
        <v/>
      </c>
      <c r="T46" s="111" t="str">
        <f>IF('Arrear Sheet'!U46="","",IF('Arrear Sheet'!C46="TOTAL","",SUM(R46-S46)))</f>
        <v/>
      </c>
      <c r="U46" s="111" t="str">
        <f>IF('Arrear Sheet'!V46="","",IF('Arrear Sheet'!C46="TOTAL","",'Arrear Sheet'!V46))</f>
        <v/>
      </c>
      <c r="V46" s="111" t="str">
        <f>IF('Arrear Sheet'!W46="","",IF('Arrear Sheet'!C46="TOTAL","",'Arrear Sheet'!W46))</f>
        <v/>
      </c>
      <c r="W46" s="111" t="str">
        <f>IF('Arrear Sheet'!X46="","",IF('Arrear Sheet'!C46="TOTAL","",SUM(U46-V46)))</f>
        <v/>
      </c>
      <c r="X46" s="111" t="str">
        <f>IF('Arrear Sheet'!Y46="","",IF('Arrear Sheet'!C46="TOTAL","",'Arrear Sheet'!Y46))</f>
        <v/>
      </c>
      <c r="Y46" s="111" t="str">
        <f>IF('Arrear Sheet'!Z46="","",IF('Arrear Sheet'!C46="TOTAL","",'Arrear Sheet'!Z46))</f>
        <v/>
      </c>
      <c r="Z46" s="111" t="str">
        <f>IF('Arrear Sheet'!AA46="","",IF('Arrear Sheet'!C46="TOTAL","",SUM(X46-Y46)))</f>
        <v/>
      </c>
      <c r="AA46" s="111" t="str">
        <f>IF('Arrear Sheet'!AB46="","",IF('Arrear Sheet'!C46="TOTAL","",'Arrear Sheet'!AB46))</f>
        <v/>
      </c>
      <c r="AB46" s="111" t="str">
        <f>IF('Arrear Sheet'!AC46="","",IF('Arrear Sheet'!C46="TOTAL","",'Arrear Sheet'!AC46))</f>
        <v/>
      </c>
      <c r="AC46" s="111" t="str">
        <f t="shared" si="0"/>
        <v/>
      </c>
      <c r="AD46" s="24" t="str">
        <f t="shared" si="1"/>
        <v/>
      </c>
      <c r="AE46" s="41"/>
      <c r="AF46" s="41"/>
      <c r="AH46" s="73"/>
      <c r="AI46" s="73"/>
      <c r="AJ46" s="73"/>
      <c r="AK46" s="73"/>
      <c r="AL46" s="73"/>
      <c r="AM46" s="73"/>
    </row>
    <row r="47" spans="1:39" s="28" customFormat="1" ht="21" customHeight="1">
      <c r="A47" s="22" t="str">
        <f>IF('Arrear Sheet'!B47="","",'Arrear Sheet'!B47)</f>
        <v/>
      </c>
      <c r="B47" s="23" t="str">
        <f>IF('Arrear Sheet'!C47="","",IF('Arrear Sheet'!C47="TOTAL","",'Arrear Sheet'!C47))</f>
        <v/>
      </c>
      <c r="C47" s="111" t="str">
        <f>IF('Arrear Sheet'!D47="","",IF('Arrear Sheet'!C47="TOTAL","",IF('Arrear Sheet'!D47="अक्षरें राशि :-","",'Arrear Sheet'!D47)))</f>
        <v/>
      </c>
      <c r="D47" s="111" t="str">
        <f>IF('Arrear Sheet'!E47="","",IF('Arrear Sheet'!C47="TOTAL","",'Arrear Sheet'!E47))</f>
        <v/>
      </c>
      <c r="E47" s="111" t="str">
        <f>IF('Arrear Sheet'!F47="","",IF('Arrear Sheet'!C47="TOTAL","",'Arrear Sheet'!F47))</f>
        <v/>
      </c>
      <c r="F47" s="111" t="str">
        <f>IF('Arrear Sheet'!G47="","",IF('Arrear Sheet'!C47="TOTAL","",SUM(C47:E47)))</f>
        <v/>
      </c>
      <c r="G47" s="111" t="str">
        <f>IF('Arrear Sheet'!H47="","",IF('Arrear Sheet'!C47="TOTAL","",'Arrear Sheet'!H47))</f>
        <v/>
      </c>
      <c r="H47" s="111" t="str">
        <f>IF('Arrear Sheet'!I47="","",IF('Arrear Sheet'!C47="TOTAL","",'Arrear Sheet'!I47))</f>
        <v/>
      </c>
      <c r="I47" s="111" t="str">
        <f>IF('Arrear Sheet'!J47="","",IF('Arrear Sheet'!C47="TOTAL","",'Arrear Sheet'!J47))</f>
        <v/>
      </c>
      <c r="J47" s="111" t="str">
        <f>IF('Arrear Sheet'!K47="","",IF('Arrear Sheet'!C47="TOTAL","",SUM(G47:I47)))</f>
        <v/>
      </c>
      <c r="K47" s="111" t="str">
        <f>IF('Arrear Sheet'!L47="","",IF('Arrear Sheet'!C47="TOTAL","",'Arrear Sheet'!L47))</f>
        <v/>
      </c>
      <c r="L47" s="111" t="str">
        <f>IF('Arrear Sheet'!M47="","",IF('Arrear Sheet'!C47="TOTAL","",'Arrear Sheet'!M47))</f>
        <v/>
      </c>
      <c r="M47" s="111" t="str">
        <f>IF('Arrear Sheet'!N47="","",IF('Arrear Sheet'!C47="TOTAL","",'Arrear Sheet'!N47))</f>
        <v/>
      </c>
      <c r="N47" s="111" t="str">
        <f>IF('Arrear Sheet'!O47="","",IF('Arrear Sheet'!C47="TOTAL","",SUM(K47:M47)))</f>
        <v/>
      </c>
      <c r="O47" s="111" t="str">
        <f>IF('Arrear Sheet'!P47="","",IF('Arrear Sheet'!C47="TOTAL","",'Arrear Sheet'!P47))</f>
        <v/>
      </c>
      <c r="P47" s="111" t="str">
        <f>IF('Arrear Sheet'!Q47="","",IF('Arrear Sheet'!C47="TOTAL","",'Arrear Sheet'!Q47))</f>
        <v/>
      </c>
      <c r="Q47" s="111" t="str">
        <f>IF('Arrear Sheet'!R47="","",IF('Arrear Sheet'!C47="TOTAL","",SUM(O47-P47)))</f>
        <v/>
      </c>
      <c r="R47" s="111" t="str">
        <f>IF('Arrear Sheet'!S47="","",IF('Arrear Sheet'!C47="TOTAL","",'Arrear Sheet'!S47))</f>
        <v/>
      </c>
      <c r="S47" s="111" t="str">
        <f>IF('Arrear Sheet'!T47="","",IF('Arrear Sheet'!C47="TOTAL","",'Arrear Sheet'!T47))</f>
        <v/>
      </c>
      <c r="T47" s="111" t="str">
        <f>IF('Arrear Sheet'!U47="","",IF('Arrear Sheet'!C47="TOTAL","",SUM(R47-S47)))</f>
        <v/>
      </c>
      <c r="U47" s="111" t="str">
        <f>IF('Arrear Sheet'!V47="","",IF('Arrear Sheet'!C47="TOTAL","",'Arrear Sheet'!V47))</f>
        <v/>
      </c>
      <c r="V47" s="111" t="str">
        <f>IF('Arrear Sheet'!W47="","",IF('Arrear Sheet'!C47="TOTAL","",'Arrear Sheet'!W47))</f>
        <v/>
      </c>
      <c r="W47" s="111" t="str">
        <f>IF('Arrear Sheet'!X47="","",IF('Arrear Sheet'!C47="TOTAL","",SUM(U47-V47)))</f>
        <v/>
      </c>
      <c r="X47" s="111" t="str">
        <f>IF('Arrear Sheet'!Y47="","",IF('Arrear Sheet'!C47="TOTAL","",'Arrear Sheet'!Y47))</f>
        <v/>
      </c>
      <c r="Y47" s="111" t="str">
        <f>IF('Arrear Sheet'!Z47="","",IF('Arrear Sheet'!C47="TOTAL","",'Arrear Sheet'!Z47))</f>
        <v/>
      </c>
      <c r="Z47" s="111" t="str">
        <f>IF('Arrear Sheet'!AA47="","",IF('Arrear Sheet'!C47="TOTAL","",SUM(X47-Y47)))</f>
        <v/>
      </c>
      <c r="AA47" s="111" t="str">
        <f>IF('Arrear Sheet'!AB47="","",IF('Arrear Sheet'!C47="TOTAL","",'Arrear Sheet'!AB47))</f>
        <v/>
      </c>
      <c r="AB47" s="111" t="str">
        <f>IF('Arrear Sheet'!AC47="","",IF('Arrear Sheet'!C47="TOTAL","",'Arrear Sheet'!AC47))</f>
        <v/>
      </c>
      <c r="AC47" s="111" t="str">
        <f t="shared" si="0"/>
        <v/>
      </c>
      <c r="AD47" s="24" t="str">
        <f t="shared" si="1"/>
        <v/>
      </c>
      <c r="AE47" s="41"/>
      <c r="AF47" s="41"/>
      <c r="AH47" s="73"/>
      <c r="AI47" s="73"/>
      <c r="AJ47" s="73"/>
      <c r="AK47" s="73"/>
      <c r="AL47" s="73"/>
      <c r="AM47" s="73"/>
    </row>
    <row r="48" spans="1:39" s="28" customFormat="1" ht="21" customHeight="1">
      <c r="A48" s="22" t="str">
        <f>IF('Arrear Sheet'!B48="","",'Arrear Sheet'!B48)</f>
        <v/>
      </c>
      <c r="B48" s="23" t="str">
        <f>IF('Arrear Sheet'!C48="","",IF('Arrear Sheet'!C48="TOTAL","",'Arrear Sheet'!C48))</f>
        <v/>
      </c>
      <c r="C48" s="111" t="str">
        <f>IF('Arrear Sheet'!D48="","",IF('Arrear Sheet'!C48="TOTAL","",IF('Arrear Sheet'!D48="अक्षरें राशि :-","",'Arrear Sheet'!D48)))</f>
        <v/>
      </c>
      <c r="D48" s="111" t="str">
        <f>IF('Arrear Sheet'!E48="","",IF('Arrear Sheet'!C48="TOTAL","",'Arrear Sheet'!E48))</f>
        <v/>
      </c>
      <c r="E48" s="111" t="str">
        <f>IF('Arrear Sheet'!F48="","",IF('Arrear Sheet'!C48="TOTAL","",'Arrear Sheet'!F48))</f>
        <v/>
      </c>
      <c r="F48" s="111" t="str">
        <f>IF('Arrear Sheet'!G48="","",IF('Arrear Sheet'!C48="TOTAL","",SUM(C48:E48)))</f>
        <v/>
      </c>
      <c r="G48" s="111" t="str">
        <f>IF('Arrear Sheet'!H48="","",IF('Arrear Sheet'!C48="TOTAL","",'Arrear Sheet'!H48))</f>
        <v/>
      </c>
      <c r="H48" s="111" t="str">
        <f>IF('Arrear Sheet'!I48="","",IF('Arrear Sheet'!C48="TOTAL","",'Arrear Sheet'!I48))</f>
        <v/>
      </c>
      <c r="I48" s="111" t="str">
        <f>IF('Arrear Sheet'!J48="","",IF('Arrear Sheet'!C48="TOTAL","",'Arrear Sheet'!J48))</f>
        <v/>
      </c>
      <c r="J48" s="111" t="str">
        <f>IF('Arrear Sheet'!K48="","",IF('Arrear Sheet'!C48="TOTAL","",SUM(G48:I48)))</f>
        <v/>
      </c>
      <c r="K48" s="111" t="str">
        <f>IF('Arrear Sheet'!L48="","",IF('Arrear Sheet'!C48="TOTAL","",'Arrear Sheet'!L48))</f>
        <v/>
      </c>
      <c r="L48" s="111" t="str">
        <f>IF('Arrear Sheet'!M48="","",IF('Arrear Sheet'!C48="TOTAL","",'Arrear Sheet'!M48))</f>
        <v/>
      </c>
      <c r="M48" s="111" t="str">
        <f>IF('Arrear Sheet'!N48="","",IF('Arrear Sheet'!C48="TOTAL","",'Arrear Sheet'!N48))</f>
        <v/>
      </c>
      <c r="N48" s="111" t="str">
        <f>IF('Arrear Sheet'!O48="","",IF('Arrear Sheet'!C48="TOTAL","",SUM(K48:M48)))</f>
        <v/>
      </c>
      <c r="O48" s="111" t="str">
        <f>IF('Arrear Sheet'!P48="","",IF('Arrear Sheet'!C48="TOTAL","",'Arrear Sheet'!P48))</f>
        <v/>
      </c>
      <c r="P48" s="111" t="str">
        <f>IF('Arrear Sheet'!Q48="","",IF('Arrear Sheet'!C48="TOTAL","",'Arrear Sheet'!Q48))</f>
        <v/>
      </c>
      <c r="Q48" s="111" t="str">
        <f>IF('Arrear Sheet'!R48="","",IF('Arrear Sheet'!C48="TOTAL","",SUM(O48-P48)))</f>
        <v/>
      </c>
      <c r="R48" s="111" t="str">
        <f>IF('Arrear Sheet'!S48="","",IF('Arrear Sheet'!C48="TOTAL","",'Arrear Sheet'!S48))</f>
        <v/>
      </c>
      <c r="S48" s="111" t="str">
        <f>IF('Arrear Sheet'!T48="","",IF('Arrear Sheet'!C48="TOTAL","",'Arrear Sheet'!T48))</f>
        <v/>
      </c>
      <c r="T48" s="111" t="str">
        <f>IF('Arrear Sheet'!U48="","",IF('Arrear Sheet'!C48="TOTAL","",SUM(R48-S48)))</f>
        <v/>
      </c>
      <c r="U48" s="111" t="str">
        <f>IF('Arrear Sheet'!V48="","",IF('Arrear Sheet'!C48="TOTAL","",'Arrear Sheet'!V48))</f>
        <v/>
      </c>
      <c r="V48" s="111" t="str">
        <f>IF('Arrear Sheet'!W48="","",IF('Arrear Sheet'!C48="TOTAL","",'Arrear Sheet'!W48))</f>
        <v/>
      </c>
      <c r="W48" s="111" t="str">
        <f>IF('Arrear Sheet'!X48="","",IF('Arrear Sheet'!C48="TOTAL","",SUM(U48-V48)))</f>
        <v/>
      </c>
      <c r="X48" s="111" t="str">
        <f>IF('Arrear Sheet'!Y48="","",IF('Arrear Sheet'!C48="TOTAL","",'Arrear Sheet'!Y48))</f>
        <v/>
      </c>
      <c r="Y48" s="111" t="str">
        <f>IF('Arrear Sheet'!Z48="","",IF('Arrear Sheet'!C48="TOTAL","",'Arrear Sheet'!Z48))</f>
        <v/>
      </c>
      <c r="Z48" s="111" t="str">
        <f>IF('Arrear Sheet'!AA48="","",IF('Arrear Sheet'!C48="TOTAL","",SUM(X48-Y48)))</f>
        <v/>
      </c>
      <c r="AA48" s="111" t="str">
        <f>IF('Arrear Sheet'!AB48="","",IF('Arrear Sheet'!C48="TOTAL","",'Arrear Sheet'!AB48))</f>
        <v/>
      </c>
      <c r="AB48" s="111" t="str">
        <f>IF('Arrear Sheet'!AC48="","",IF('Arrear Sheet'!C48="TOTAL","",'Arrear Sheet'!AC48))</f>
        <v/>
      </c>
      <c r="AC48" s="111" t="str">
        <f t="shared" si="0"/>
        <v/>
      </c>
      <c r="AD48" s="24" t="str">
        <f t="shared" si="1"/>
        <v/>
      </c>
      <c r="AE48" s="41"/>
      <c r="AF48" s="41"/>
      <c r="AH48" s="105"/>
      <c r="AI48" s="105"/>
      <c r="AJ48" s="105"/>
      <c r="AK48" s="105"/>
      <c r="AL48" s="105"/>
      <c r="AM48" s="105"/>
    </row>
    <row r="49" spans="1:39" s="28" customFormat="1" ht="21" customHeight="1">
      <c r="A49" s="22" t="str">
        <f>IF('Arrear Sheet'!B49="","",'Arrear Sheet'!B49)</f>
        <v/>
      </c>
      <c r="B49" s="23" t="str">
        <f>IF('Arrear Sheet'!C49="","",IF('Arrear Sheet'!C49="TOTAL","",'Arrear Sheet'!C49))</f>
        <v/>
      </c>
      <c r="C49" s="111" t="str">
        <f>IF('Arrear Sheet'!D49="","",IF('Arrear Sheet'!C49="TOTAL","",IF('Arrear Sheet'!D49="अक्षरें राशि :-","",'Arrear Sheet'!D49)))</f>
        <v/>
      </c>
      <c r="D49" s="111" t="str">
        <f>IF('Arrear Sheet'!E49="","",IF('Arrear Sheet'!C49="TOTAL","",'Arrear Sheet'!E49))</f>
        <v/>
      </c>
      <c r="E49" s="111" t="str">
        <f>IF('Arrear Sheet'!F49="","",IF('Arrear Sheet'!C49="TOTAL","",'Arrear Sheet'!F49))</f>
        <v/>
      </c>
      <c r="F49" s="111" t="str">
        <f>IF('Arrear Sheet'!G49="","",IF('Arrear Sheet'!C49="TOTAL","",SUM(C49:E49)))</f>
        <v/>
      </c>
      <c r="G49" s="111" t="str">
        <f>IF('Arrear Sheet'!H49="","",IF('Arrear Sheet'!C49="TOTAL","",'Arrear Sheet'!H49))</f>
        <v/>
      </c>
      <c r="H49" s="111" t="str">
        <f>IF('Arrear Sheet'!I49="","",IF('Arrear Sheet'!C49="TOTAL","",'Arrear Sheet'!I49))</f>
        <v/>
      </c>
      <c r="I49" s="111" t="str">
        <f>IF('Arrear Sheet'!J49="","",IF('Arrear Sheet'!C49="TOTAL","",'Arrear Sheet'!J49))</f>
        <v/>
      </c>
      <c r="J49" s="111" t="str">
        <f>IF('Arrear Sheet'!K49="","",IF('Arrear Sheet'!C49="TOTAL","",SUM(G49:I49)))</f>
        <v/>
      </c>
      <c r="K49" s="111" t="str">
        <f>IF('Arrear Sheet'!L49="","",IF('Arrear Sheet'!C49="TOTAL","",'Arrear Sheet'!L49))</f>
        <v/>
      </c>
      <c r="L49" s="111" t="str">
        <f>IF('Arrear Sheet'!M49="","",IF('Arrear Sheet'!C49="TOTAL","",'Arrear Sheet'!M49))</f>
        <v/>
      </c>
      <c r="M49" s="111" t="str">
        <f>IF('Arrear Sheet'!N49="","",IF('Arrear Sheet'!C49="TOTAL","",'Arrear Sheet'!N49))</f>
        <v/>
      </c>
      <c r="N49" s="111" t="str">
        <f>IF('Arrear Sheet'!O49="","",IF('Arrear Sheet'!C49="TOTAL","",SUM(K49:M49)))</f>
        <v/>
      </c>
      <c r="O49" s="111" t="str">
        <f>IF('Arrear Sheet'!P49="","",IF('Arrear Sheet'!C49="TOTAL","",'Arrear Sheet'!P49))</f>
        <v/>
      </c>
      <c r="P49" s="111" t="str">
        <f>IF('Arrear Sheet'!Q49="","",IF('Arrear Sheet'!C49="TOTAL","",'Arrear Sheet'!Q49))</f>
        <v/>
      </c>
      <c r="Q49" s="111" t="str">
        <f>IF('Arrear Sheet'!R49="","",IF('Arrear Sheet'!C49="TOTAL","",SUM(O49-P49)))</f>
        <v/>
      </c>
      <c r="R49" s="111" t="str">
        <f>IF('Arrear Sheet'!S49="","",IF('Arrear Sheet'!C49="TOTAL","",'Arrear Sheet'!S49))</f>
        <v/>
      </c>
      <c r="S49" s="111" t="str">
        <f>IF('Arrear Sheet'!T49="","",IF('Arrear Sheet'!C49="TOTAL","",'Arrear Sheet'!T49))</f>
        <v/>
      </c>
      <c r="T49" s="111" t="str">
        <f>IF('Arrear Sheet'!U49="","",IF('Arrear Sheet'!C49="TOTAL","",SUM(R49-S49)))</f>
        <v/>
      </c>
      <c r="U49" s="111" t="str">
        <f>IF('Arrear Sheet'!V49="","",IF('Arrear Sheet'!C49="TOTAL","",'Arrear Sheet'!V49))</f>
        <v/>
      </c>
      <c r="V49" s="111" t="str">
        <f>IF('Arrear Sheet'!W49="","",IF('Arrear Sheet'!C49="TOTAL","",'Arrear Sheet'!W49))</f>
        <v/>
      </c>
      <c r="W49" s="111" t="str">
        <f>IF('Arrear Sheet'!X49="","",IF('Arrear Sheet'!C49="TOTAL","",SUM(U49-V49)))</f>
        <v/>
      </c>
      <c r="X49" s="111" t="str">
        <f>IF('Arrear Sheet'!Y49="","",IF('Arrear Sheet'!C49="TOTAL","",'Arrear Sheet'!Y49))</f>
        <v/>
      </c>
      <c r="Y49" s="111" t="str">
        <f>IF('Arrear Sheet'!Z49="","",IF('Arrear Sheet'!C49="TOTAL","",'Arrear Sheet'!Z49))</f>
        <v/>
      </c>
      <c r="Z49" s="111" t="str">
        <f>IF('Arrear Sheet'!AA49="","",IF('Arrear Sheet'!C49="TOTAL","",SUM(X49-Y49)))</f>
        <v/>
      </c>
      <c r="AA49" s="111" t="str">
        <f>IF('Arrear Sheet'!AB49="","",IF('Arrear Sheet'!C49="TOTAL","",'Arrear Sheet'!AB49))</f>
        <v/>
      </c>
      <c r="AB49" s="111" t="str">
        <f>IF('Arrear Sheet'!AC49="","",IF('Arrear Sheet'!C49="TOTAL","",'Arrear Sheet'!AC49))</f>
        <v/>
      </c>
      <c r="AC49" s="111" t="str">
        <f t="shared" si="0"/>
        <v/>
      </c>
      <c r="AD49" s="24" t="str">
        <f t="shared" si="1"/>
        <v/>
      </c>
      <c r="AE49" s="41"/>
      <c r="AF49" s="41"/>
      <c r="AH49" s="105"/>
      <c r="AI49" s="105"/>
      <c r="AJ49" s="105"/>
      <c r="AK49" s="105"/>
      <c r="AL49" s="105"/>
      <c r="AM49" s="105"/>
    </row>
    <row r="50" spans="1:39" s="28" customFormat="1" ht="21" customHeight="1">
      <c r="A50" s="22" t="str">
        <f>IF('Arrear Sheet'!B50="","",'Arrear Sheet'!B50)</f>
        <v/>
      </c>
      <c r="B50" s="23" t="str">
        <f>IF('Arrear Sheet'!C50="","",IF('Arrear Sheet'!C50="TOTAL","",'Arrear Sheet'!C50))</f>
        <v/>
      </c>
      <c r="C50" s="111" t="str">
        <f>IF('Arrear Sheet'!D50="","",IF('Arrear Sheet'!C50="TOTAL","",IF('Arrear Sheet'!D50="अक्षरें राशि :-","",'Arrear Sheet'!D50)))</f>
        <v/>
      </c>
      <c r="D50" s="111" t="str">
        <f>IF('Arrear Sheet'!E50="","",IF('Arrear Sheet'!C50="TOTAL","",'Arrear Sheet'!E50))</f>
        <v/>
      </c>
      <c r="E50" s="111" t="str">
        <f>IF('Arrear Sheet'!F50="","",IF('Arrear Sheet'!C50="TOTAL","",'Arrear Sheet'!F50))</f>
        <v/>
      </c>
      <c r="F50" s="111" t="str">
        <f>IF('Arrear Sheet'!G50="","",IF('Arrear Sheet'!C50="TOTAL","",SUM(C50:E50)))</f>
        <v/>
      </c>
      <c r="G50" s="111" t="str">
        <f>IF('Arrear Sheet'!H50="","",IF('Arrear Sheet'!C50="TOTAL","",'Arrear Sheet'!H50))</f>
        <v/>
      </c>
      <c r="H50" s="111" t="str">
        <f>IF('Arrear Sheet'!I50="","",IF('Arrear Sheet'!C50="TOTAL","",'Arrear Sheet'!I50))</f>
        <v/>
      </c>
      <c r="I50" s="111" t="str">
        <f>IF('Arrear Sheet'!J50="","",IF('Arrear Sheet'!C50="TOTAL","",'Arrear Sheet'!J50))</f>
        <v/>
      </c>
      <c r="J50" s="111" t="str">
        <f>IF('Arrear Sheet'!K50="","",IF('Arrear Sheet'!C50="TOTAL","",SUM(G50:I50)))</f>
        <v/>
      </c>
      <c r="K50" s="111" t="str">
        <f>IF('Arrear Sheet'!L50="","",IF('Arrear Sheet'!C50="TOTAL","",'Arrear Sheet'!L50))</f>
        <v/>
      </c>
      <c r="L50" s="111" t="str">
        <f>IF('Arrear Sheet'!M50="","",IF('Arrear Sheet'!C50="TOTAL","",'Arrear Sheet'!M50))</f>
        <v/>
      </c>
      <c r="M50" s="111" t="str">
        <f>IF('Arrear Sheet'!N50="","",IF('Arrear Sheet'!C50="TOTAL","",'Arrear Sheet'!N50))</f>
        <v/>
      </c>
      <c r="N50" s="111" t="str">
        <f>IF('Arrear Sheet'!O50="","",IF('Arrear Sheet'!C50="TOTAL","",SUM(K50:M50)))</f>
        <v/>
      </c>
      <c r="O50" s="111" t="str">
        <f>IF('Arrear Sheet'!P50="","",IF('Arrear Sheet'!C50="TOTAL","",'Arrear Sheet'!P50))</f>
        <v/>
      </c>
      <c r="P50" s="111" t="str">
        <f>IF('Arrear Sheet'!Q50="","",IF('Arrear Sheet'!C50="TOTAL","",'Arrear Sheet'!Q50))</f>
        <v/>
      </c>
      <c r="Q50" s="111" t="str">
        <f>IF('Arrear Sheet'!R50="","",IF('Arrear Sheet'!C50="TOTAL","",SUM(O50-P50)))</f>
        <v/>
      </c>
      <c r="R50" s="111" t="str">
        <f>IF('Arrear Sheet'!S50="","",IF('Arrear Sheet'!C50="TOTAL","",'Arrear Sheet'!S50))</f>
        <v/>
      </c>
      <c r="S50" s="111" t="str">
        <f>IF('Arrear Sheet'!T50="","",IF('Arrear Sheet'!C50="TOTAL","",'Arrear Sheet'!T50))</f>
        <v/>
      </c>
      <c r="T50" s="111" t="str">
        <f>IF('Arrear Sheet'!U50="","",IF('Arrear Sheet'!C50="TOTAL","",SUM(R50-S50)))</f>
        <v/>
      </c>
      <c r="U50" s="111" t="str">
        <f>IF('Arrear Sheet'!V50="","",IF('Arrear Sheet'!C50="TOTAL","",'Arrear Sheet'!V50))</f>
        <v/>
      </c>
      <c r="V50" s="111" t="str">
        <f>IF('Arrear Sheet'!W50="","",IF('Arrear Sheet'!C50="TOTAL","",'Arrear Sheet'!W50))</f>
        <v/>
      </c>
      <c r="W50" s="111" t="str">
        <f>IF('Arrear Sheet'!X50="","",IF('Arrear Sheet'!C50="TOTAL","",SUM(U50-V50)))</f>
        <v/>
      </c>
      <c r="X50" s="111" t="str">
        <f>IF('Arrear Sheet'!Y50="","",IF('Arrear Sheet'!C50="TOTAL","",'Arrear Sheet'!Y50))</f>
        <v/>
      </c>
      <c r="Y50" s="111" t="str">
        <f>IF('Arrear Sheet'!Z50="","",IF('Arrear Sheet'!C50="TOTAL","",'Arrear Sheet'!Z50))</f>
        <v/>
      </c>
      <c r="Z50" s="111" t="str">
        <f>IF('Arrear Sheet'!AA50="","",IF('Arrear Sheet'!C50="TOTAL","",SUM(X50-Y50)))</f>
        <v/>
      </c>
      <c r="AA50" s="111" t="str">
        <f>IF('Arrear Sheet'!AB50="","",IF('Arrear Sheet'!C50="TOTAL","",'Arrear Sheet'!AB50))</f>
        <v/>
      </c>
      <c r="AB50" s="111" t="str">
        <f>IF('Arrear Sheet'!AC50="","",IF('Arrear Sheet'!C50="TOTAL","",'Arrear Sheet'!AC50))</f>
        <v/>
      </c>
      <c r="AC50" s="111" t="str">
        <f t="shared" si="0"/>
        <v/>
      </c>
      <c r="AD50" s="24" t="str">
        <f t="shared" si="1"/>
        <v/>
      </c>
      <c r="AE50" s="41"/>
      <c r="AF50" s="41"/>
      <c r="AH50" s="105"/>
      <c r="AI50" s="105"/>
      <c r="AJ50" s="105"/>
      <c r="AK50" s="105"/>
      <c r="AL50" s="105"/>
      <c r="AM50" s="105"/>
    </row>
    <row r="51" spans="1:39" s="28" customFormat="1" ht="21" customHeight="1">
      <c r="A51" s="22" t="str">
        <f>IF('Arrear Sheet'!B51="","",'Arrear Sheet'!B51)</f>
        <v/>
      </c>
      <c r="B51" s="23" t="str">
        <f>IF('Arrear Sheet'!C51="","",IF('Arrear Sheet'!C51="TOTAL","",'Arrear Sheet'!C51))</f>
        <v/>
      </c>
      <c r="C51" s="111" t="str">
        <f>IF('Arrear Sheet'!D51="","",IF('Arrear Sheet'!C51="TOTAL","",IF('Arrear Sheet'!D51="अक्षरें राशि :-","",'Arrear Sheet'!D51)))</f>
        <v/>
      </c>
      <c r="D51" s="111" t="str">
        <f>IF('Arrear Sheet'!E51="","",IF('Arrear Sheet'!C51="TOTAL","",'Arrear Sheet'!E51))</f>
        <v/>
      </c>
      <c r="E51" s="111" t="str">
        <f>IF('Arrear Sheet'!F51="","",IF('Arrear Sheet'!C51="TOTAL","",'Arrear Sheet'!F51))</f>
        <v/>
      </c>
      <c r="F51" s="111" t="str">
        <f>IF('Arrear Sheet'!G51="","",IF('Arrear Sheet'!C51="TOTAL","",SUM(C51:E51)))</f>
        <v/>
      </c>
      <c r="G51" s="111" t="str">
        <f>IF('Arrear Sheet'!H51="","",IF('Arrear Sheet'!C51="TOTAL","",'Arrear Sheet'!H51))</f>
        <v/>
      </c>
      <c r="H51" s="111" t="str">
        <f>IF('Arrear Sheet'!I51="","",IF('Arrear Sheet'!C51="TOTAL","",'Arrear Sheet'!I51))</f>
        <v/>
      </c>
      <c r="I51" s="111" t="str">
        <f>IF('Arrear Sheet'!J51="","",IF('Arrear Sheet'!C51="TOTAL","",'Arrear Sheet'!J51))</f>
        <v/>
      </c>
      <c r="J51" s="111" t="str">
        <f>IF('Arrear Sheet'!K51="","",IF('Arrear Sheet'!C51="TOTAL","",SUM(G51:I51)))</f>
        <v/>
      </c>
      <c r="K51" s="111" t="str">
        <f>IF('Arrear Sheet'!L51="","",IF('Arrear Sheet'!C51="TOTAL","",'Arrear Sheet'!L51))</f>
        <v/>
      </c>
      <c r="L51" s="111" t="str">
        <f>IF('Arrear Sheet'!M51="","",IF('Arrear Sheet'!C51="TOTAL","",'Arrear Sheet'!M51))</f>
        <v/>
      </c>
      <c r="M51" s="111" t="str">
        <f>IF('Arrear Sheet'!N51="","",IF('Arrear Sheet'!C51="TOTAL","",'Arrear Sheet'!N51))</f>
        <v/>
      </c>
      <c r="N51" s="111" t="str">
        <f>IF('Arrear Sheet'!O51="","",IF('Arrear Sheet'!C51="TOTAL","",SUM(K51:M51)))</f>
        <v/>
      </c>
      <c r="O51" s="111" t="str">
        <f>IF('Arrear Sheet'!P51="","",IF('Arrear Sheet'!C51="TOTAL","",'Arrear Sheet'!P51))</f>
        <v/>
      </c>
      <c r="P51" s="111" t="str">
        <f>IF('Arrear Sheet'!Q51="","",IF('Arrear Sheet'!C51="TOTAL","",'Arrear Sheet'!Q51))</f>
        <v/>
      </c>
      <c r="Q51" s="111" t="str">
        <f>IF('Arrear Sheet'!R51="","",IF('Arrear Sheet'!C51="TOTAL","",SUM(O51-P51)))</f>
        <v/>
      </c>
      <c r="R51" s="111" t="str">
        <f>IF('Arrear Sheet'!S51="","",IF('Arrear Sheet'!C51="TOTAL","",'Arrear Sheet'!S51))</f>
        <v/>
      </c>
      <c r="S51" s="111" t="str">
        <f>IF('Arrear Sheet'!T51="","",IF('Arrear Sheet'!C51="TOTAL","",'Arrear Sheet'!T51))</f>
        <v/>
      </c>
      <c r="T51" s="111" t="str">
        <f>IF('Arrear Sheet'!U51="","",IF('Arrear Sheet'!C51="TOTAL","",SUM(R51-S51)))</f>
        <v/>
      </c>
      <c r="U51" s="111" t="str">
        <f>IF('Arrear Sheet'!V51="","",IF('Arrear Sheet'!C51="TOTAL","",'Arrear Sheet'!V51))</f>
        <v/>
      </c>
      <c r="V51" s="111" t="str">
        <f>IF('Arrear Sheet'!W51="","",IF('Arrear Sheet'!C51="TOTAL","",'Arrear Sheet'!W51))</f>
        <v/>
      </c>
      <c r="W51" s="111" t="str">
        <f>IF('Arrear Sheet'!X51="","",IF('Arrear Sheet'!C51="TOTAL","",SUM(U51-V51)))</f>
        <v/>
      </c>
      <c r="X51" s="111" t="str">
        <f>IF('Arrear Sheet'!Y51="","",IF('Arrear Sheet'!C51="TOTAL","",'Arrear Sheet'!Y51))</f>
        <v/>
      </c>
      <c r="Y51" s="111" t="str">
        <f>IF('Arrear Sheet'!Z51="","",IF('Arrear Sheet'!C51="TOTAL","",'Arrear Sheet'!Z51))</f>
        <v/>
      </c>
      <c r="Z51" s="111" t="str">
        <f>IF('Arrear Sheet'!AA51="","",IF('Arrear Sheet'!C51="TOTAL","",SUM(X51-Y51)))</f>
        <v/>
      </c>
      <c r="AA51" s="111" t="str">
        <f>IF('Arrear Sheet'!AB51="","",IF('Arrear Sheet'!C51="TOTAL","",'Arrear Sheet'!AB51))</f>
        <v/>
      </c>
      <c r="AB51" s="111" t="str">
        <f>IF('Arrear Sheet'!AC51="","",IF('Arrear Sheet'!C51="TOTAL","",'Arrear Sheet'!AC51))</f>
        <v/>
      </c>
      <c r="AC51" s="111" t="str">
        <f t="shared" si="0"/>
        <v/>
      </c>
      <c r="AD51" s="24" t="str">
        <f t="shared" si="1"/>
        <v/>
      </c>
      <c r="AE51" s="41"/>
      <c r="AF51" s="41"/>
      <c r="AH51" s="105"/>
      <c r="AI51" s="105"/>
      <c r="AJ51" s="105"/>
      <c r="AK51" s="105"/>
      <c r="AL51" s="105"/>
      <c r="AM51" s="105"/>
    </row>
    <row r="52" spans="1:39" s="28" customFormat="1" ht="21" customHeight="1">
      <c r="A52" s="22" t="str">
        <f>IF('Arrear Sheet'!B52="","",'Arrear Sheet'!B52)</f>
        <v/>
      </c>
      <c r="B52" s="23" t="str">
        <f>IF('Arrear Sheet'!C52="","",IF('Arrear Sheet'!C52="TOTAL","",'Arrear Sheet'!C52))</f>
        <v/>
      </c>
      <c r="C52" s="111" t="str">
        <f>IF('Arrear Sheet'!D52="","",IF('Arrear Sheet'!C52="TOTAL","",IF('Arrear Sheet'!D52="अक्षरें राशि :-","",'Arrear Sheet'!D52)))</f>
        <v/>
      </c>
      <c r="D52" s="111" t="str">
        <f>IF('Arrear Sheet'!E52="","",IF('Arrear Sheet'!C52="TOTAL","",'Arrear Sheet'!E52))</f>
        <v/>
      </c>
      <c r="E52" s="111" t="str">
        <f>IF('Arrear Sheet'!F52="","",IF('Arrear Sheet'!C52="TOTAL","",'Arrear Sheet'!F52))</f>
        <v/>
      </c>
      <c r="F52" s="111" t="str">
        <f>IF('Arrear Sheet'!G52="","",IF('Arrear Sheet'!C52="TOTAL","",SUM(C52:E52)))</f>
        <v/>
      </c>
      <c r="G52" s="111" t="str">
        <f>IF('Arrear Sheet'!H52="","",IF('Arrear Sheet'!C52="TOTAL","",'Arrear Sheet'!H52))</f>
        <v/>
      </c>
      <c r="H52" s="111" t="str">
        <f>IF('Arrear Sheet'!I52="","",IF('Arrear Sheet'!C52="TOTAL","",'Arrear Sheet'!I52))</f>
        <v/>
      </c>
      <c r="I52" s="111" t="str">
        <f>IF('Arrear Sheet'!J52="","",IF('Arrear Sheet'!C52="TOTAL","",'Arrear Sheet'!J52))</f>
        <v/>
      </c>
      <c r="J52" s="111" t="str">
        <f>IF('Arrear Sheet'!K52="","",IF('Arrear Sheet'!C52="TOTAL","",SUM(G52:I52)))</f>
        <v/>
      </c>
      <c r="K52" s="111" t="str">
        <f>IF('Arrear Sheet'!L52="","",IF('Arrear Sheet'!C52="TOTAL","",'Arrear Sheet'!L52))</f>
        <v/>
      </c>
      <c r="L52" s="111" t="str">
        <f>IF('Arrear Sheet'!M52="","",IF('Arrear Sheet'!C52="TOTAL","",'Arrear Sheet'!M52))</f>
        <v/>
      </c>
      <c r="M52" s="111" t="str">
        <f>IF('Arrear Sheet'!N52="","",IF('Arrear Sheet'!C52="TOTAL","",'Arrear Sheet'!N52))</f>
        <v/>
      </c>
      <c r="N52" s="111" t="str">
        <f>IF('Arrear Sheet'!O52="","",IF('Arrear Sheet'!C52="TOTAL","",SUM(K52:M52)))</f>
        <v/>
      </c>
      <c r="O52" s="111" t="str">
        <f>IF('Arrear Sheet'!P52="","",IF('Arrear Sheet'!C52="TOTAL","",'Arrear Sheet'!P52))</f>
        <v/>
      </c>
      <c r="P52" s="111" t="str">
        <f>IF('Arrear Sheet'!Q52="","",IF('Arrear Sheet'!C52="TOTAL","",'Arrear Sheet'!Q52))</f>
        <v/>
      </c>
      <c r="Q52" s="111" t="str">
        <f>IF('Arrear Sheet'!R52="","",IF('Arrear Sheet'!C52="TOTAL","",SUM(O52-P52)))</f>
        <v/>
      </c>
      <c r="R52" s="111" t="str">
        <f>IF('Arrear Sheet'!S52="","",IF('Arrear Sheet'!C52="TOTAL","",'Arrear Sheet'!S52))</f>
        <v/>
      </c>
      <c r="S52" s="111" t="str">
        <f>IF('Arrear Sheet'!T52="","",IF('Arrear Sheet'!C52="TOTAL","",'Arrear Sheet'!T52))</f>
        <v/>
      </c>
      <c r="T52" s="111" t="str">
        <f>IF('Arrear Sheet'!U52="","",IF('Arrear Sheet'!C52="TOTAL","",SUM(R52-S52)))</f>
        <v/>
      </c>
      <c r="U52" s="111" t="str">
        <f>IF('Arrear Sheet'!V52="","",IF('Arrear Sheet'!C52="TOTAL","",'Arrear Sheet'!V52))</f>
        <v/>
      </c>
      <c r="V52" s="111" t="str">
        <f>IF('Arrear Sheet'!W52="","",IF('Arrear Sheet'!C52="TOTAL","",'Arrear Sheet'!W52))</f>
        <v/>
      </c>
      <c r="W52" s="111" t="str">
        <f>IF('Arrear Sheet'!X52="","",IF('Arrear Sheet'!C52="TOTAL","",SUM(U52-V52)))</f>
        <v/>
      </c>
      <c r="X52" s="111" t="str">
        <f>IF('Arrear Sheet'!Y52="","",IF('Arrear Sheet'!C52="TOTAL","",'Arrear Sheet'!Y52))</f>
        <v/>
      </c>
      <c r="Y52" s="111" t="str">
        <f>IF('Arrear Sheet'!Z52="","",IF('Arrear Sheet'!C52="TOTAL","",'Arrear Sheet'!Z52))</f>
        <v/>
      </c>
      <c r="Z52" s="111" t="str">
        <f>IF('Arrear Sheet'!AA52="","",IF('Arrear Sheet'!C52="TOTAL","",SUM(X52-Y52)))</f>
        <v/>
      </c>
      <c r="AA52" s="111" t="str">
        <f>IF('Arrear Sheet'!AB52="","",IF('Arrear Sheet'!C52="TOTAL","",'Arrear Sheet'!AB52))</f>
        <v/>
      </c>
      <c r="AB52" s="111" t="str">
        <f>IF('Arrear Sheet'!AC52="","",IF('Arrear Sheet'!C52="TOTAL","",'Arrear Sheet'!AC52))</f>
        <v/>
      </c>
      <c r="AC52" s="111" t="str">
        <f t="shared" si="0"/>
        <v/>
      </c>
      <c r="AD52" s="24" t="str">
        <f t="shared" si="1"/>
        <v/>
      </c>
      <c r="AE52" s="41"/>
      <c r="AF52" s="41"/>
      <c r="AH52" s="105"/>
      <c r="AI52" s="105"/>
      <c r="AJ52" s="105"/>
      <c r="AK52" s="105"/>
      <c r="AL52" s="105"/>
      <c r="AM52" s="105"/>
    </row>
    <row r="53" spans="1:39" s="28" customFormat="1" ht="21" customHeight="1">
      <c r="A53" s="22" t="str">
        <f>IF('Arrear Sheet'!B53="","",'Arrear Sheet'!B53)</f>
        <v/>
      </c>
      <c r="B53" s="23" t="str">
        <f>IF('Arrear Sheet'!C53="","",IF('Arrear Sheet'!C53="TOTAL","",'Arrear Sheet'!C53))</f>
        <v/>
      </c>
      <c r="C53" s="111" t="str">
        <f>IF('Arrear Sheet'!D53="","",IF('Arrear Sheet'!C53="TOTAL","",IF('Arrear Sheet'!D53="अक्षरें राशि :-","",'Arrear Sheet'!D53)))</f>
        <v/>
      </c>
      <c r="D53" s="111" t="str">
        <f>IF('Arrear Sheet'!E53="","",IF('Arrear Sheet'!C53="TOTAL","",'Arrear Sheet'!E53))</f>
        <v/>
      </c>
      <c r="E53" s="111" t="str">
        <f>IF('Arrear Sheet'!F53="","",IF('Arrear Sheet'!C53="TOTAL","",'Arrear Sheet'!F53))</f>
        <v/>
      </c>
      <c r="F53" s="111" t="str">
        <f>IF('Arrear Sheet'!G53="","",IF('Arrear Sheet'!C53="TOTAL","",SUM(C53:E53)))</f>
        <v/>
      </c>
      <c r="G53" s="111" t="str">
        <f>IF('Arrear Sheet'!H53="","",IF('Arrear Sheet'!C53="TOTAL","",'Arrear Sheet'!H53))</f>
        <v/>
      </c>
      <c r="H53" s="111" t="str">
        <f>IF('Arrear Sheet'!I53="","",IF('Arrear Sheet'!C53="TOTAL","",'Arrear Sheet'!I53))</f>
        <v/>
      </c>
      <c r="I53" s="111" t="str">
        <f>IF('Arrear Sheet'!J53="","",IF('Arrear Sheet'!C53="TOTAL","",'Arrear Sheet'!J53))</f>
        <v/>
      </c>
      <c r="J53" s="111" t="str">
        <f>IF('Arrear Sheet'!K53="","",IF('Arrear Sheet'!C53="TOTAL","",SUM(G53:I53)))</f>
        <v/>
      </c>
      <c r="K53" s="111" t="str">
        <f>IF('Arrear Sheet'!L53="","",IF('Arrear Sheet'!C53="TOTAL","",'Arrear Sheet'!L53))</f>
        <v/>
      </c>
      <c r="L53" s="111" t="str">
        <f>IF('Arrear Sheet'!M53="","",IF('Arrear Sheet'!C53="TOTAL","",'Arrear Sheet'!M53))</f>
        <v/>
      </c>
      <c r="M53" s="111" t="str">
        <f>IF('Arrear Sheet'!N53="","",IF('Arrear Sheet'!C53="TOTAL","",'Arrear Sheet'!N53))</f>
        <v/>
      </c>
      <c r="N53" s="111" t="str">
        <f>IF('Arrear Sheet'!O53="","",IF('Arrear Sheet'!C53="TOTAL","",SUM(K53:M53)))</f>
        <v/>
      </c>
      <c r="O53" s="111" t="str">
        <f>IF('Arrear Sheet'!P53="","",IF('Arrear Sheet'!C53="TOTAL","",'Arrear Sheet'!P53))</f>
        <v/>
      </c>
      <c r="P53" s="111" t="str">
        <f>IF('Arrear Sheet'!Q53="","",IF('Arrear Sheet'!C53="TOTAL","",'Arrear Sheet'!Q53))</f>
        <v/>
      </c>
      <c r="Q53" s="111" t="str">
        <f>IF('Arrear Sheet'!R53="","",IF('Arrear Sheet'!C53="TOTAL","",SUM(O53-P53)))</f>
        <v/>
      </c>
      <c r="R53" s="111" t="str">
        <f>IF('Arrear Sheet'!S53="","",IF('Arrear Sheet'!C53="TOTAL","",'Arrear Sheet'!S53))</f>
        <v/>
      </c>
      <c r="S53" s="111" t="str">
        <f>IF('Arrear Sheet'!T53="","",IF('Arrear Sheet'!C53="TOTAL","",'Arrear Sheet'!T53))</f>
        <v/>
      </c>
      <c r="T53" s="111" t="str">
        <f>IF('Arrear Sheet'!U53="","",IF('Arrear Sheet'!C53="TOTAL","",SUM(R53-S53)))</f>
        <v/>
      </c>
      <c r="U53" s="111" t="str">
        <f>IF('Arrear Sheet'!V53="","",IF('Arrear Sheet'!C53="TOTAL","",'Arrear Sheet'!V53))</f>
        <v/>
      </c>
      <c r="V53" s="111" t="str">
        <f>IF('Arrear Sheet'!W53="","",IF('Arrear Sheet'!C53="TOTAL","",'Arrear Sheet'!W53))</f>
        <v/>
      </c>
      <c r="W53" s="111" t="str">
        <f>IF('Arrear Sheet'!X53="","",IF('Arrear Sheet'!C53="TOTAL","",SUM(U53-V53)))</f>
        <v/>
      </c>
      <c r="X53" s="111" t="str">
        <f>IF('Arrear Sheet'!Y53="","",IF('Arrear Sheet'!C53="TOTAL","",'Arrear Sheet'!Y53))</f>
        <v/>
      </c>
      <c r="Y53" s="111" t="str">
        <f>IF('Arrear Sheet'!Z53="","",IF('Arrear Sheet'!C53="TOTAL","",'Arrear Sheet'!Z53))</f>
        <v/>
      </c>
      <c r="Z53" s="111" t="str">
        <f>IF('Arrear Sheet'!AA53="","",IF('Arrear Sheet'!C53="TOTAL","",SUM(X53-Y53)))</f>
        <v/>
      </c>
      <c r="AA53" s="111" t="str">
        <f>IF('Arrear Sheet'!AB53="","",IF('Arrear Sheet'!C53="TOTAL","",'Arrear Sheet'!AB53))</f>
        <v/>
      </c>
      <c r="AB53" s="111" t="str">
        <f>IF('Arrear Sheet'!AC53="","",IF('Arrear Sheet'!C53="TOTAL","",'Arrear Sheet'!AC53))</f>
        <v/>
      </c>
      <c r="AC53" s="111" t="str">
        <f t="shared" si="0"/>
        <v/>
      </c>
      <c r="AD53" s="24" t="str">
        <f t="shared" si="1"/>
        <v/>
      </c>
      <c r="AE53" s="41"/>
      <c r="AF53" s="41"/>
      <c r="AH53" s="105"/>
      <c r="AI53" s="105"/>
      <c r="AJ53" s="105"/>
      <c r="AK53" s="105"/>
      <c r="AL53" s="105"/>
      <c r="AM53" s="105"/>
    </row>
    <row r="54" spans="1:39" s="28" customFormat="1" ht="21" customHeight="1">
      <c r="A54" s="22" t="str">
        <f>IF('Arrear Sheet'!B54="","",'Arrear Sheet'!B54)</f>
        <v/>
      </c>
      <c r="B54" s="23" t="str">
        <f>IF('Arrear Sheet'!C54="","",IF('Arrear Sheet'!C54="TOTAL","",'Arrear Sheet'!C54))</f>
        <v/>
      </c>
      <c r="C54" s="111" t="str">
        <f>IF('Arrear Sheet'!D54="","",IF('Arrear Sheet'!C54="TOTAL","",IF('Arrear Sheet'!D54="अक्षरें राशि :-","",'Arrear Sheet'!D54)))</f>
        <v/>
      </c>
      <c r="D54" s="111" t="str">
        <f>IF('Arrear Sheet'!E54="","",IF('Arrear Sheet'!C54="TOTAL","",'Arrear Sheet'!E54))</f>
        <v/>
      </c>
      <c r="E54" s="111" t="str">
        <f>IF('Arrear Sheet'!F54="","",IF('Arrear Sheet'!C54="TOTAL","",'Arrear Sheet'!F54))</f>
        <v/>
      </c>
      <c r="F54" s="111" t="str">
        <f>IF('Arrear Sheet'!G54="","",IF('Arrear Sheet'!C54="TOTAL","",SUM(C54:E54)))</f>
        <v/>
      </c>
      <c r="G54" s="111" t="str">
        <f>IF('Arrear Sheet'!H54="","",IF('Arrear Sheet'!C54="TOTAL","",'Arrear Sheet'!H54))</f>
        <v/>
      </c>
      <c r="H54" s="111" t="str">
        <f>IF('Arrear Sheet'!I54="","",IF('Arrear Sheet'!C54="TOTAL","",'Arrear Sheet'!I54))</f>
        <v/>
      </c>
      <c r="I54" s="111" t="str">
        <f>IF('Arrear Sheet'!J54="","",IF('Arrear Sheet'!C54="TOTAL","",'Arrear Sheet'!J54))</f>
        <v/>
      </c>
      <c r="J54" s="111" t="str">
        <f>IF('Arrear Sheet'!K54="","",IF('Arrear Sheet'!C54="TOTAL","",SUM(G54:I54)))</f>
        <v/>
      </c>
      <c r="K54" s="111" t="str">
        <f>IF('Arrear Sheet'!L54="","",IF('Arrear Sheet'!C54="TOTAL","",'Arrear Sheet'!L54))</f>
        <v/>
      </c>
      <c r="L54" s="111" t="str">
        <f>IF('Arrear Sheet'!M54="","",IF('Arrear Sheet'!C54="TOTAL","",'Arrear Sheet'!M54))</f>
        <v/>
      </c>
      <c r="M54" s="111" t="str">
        <f>IF('Arrear Sheet'!N54="","",IF('Arrear Sheet'!C54="TOTAL","",'Arrear Sheet'!N54))</f>
        <v/>
      </c>
      <c r="N54" s="111" t="str">
        <f>IF('Arrear Sheet'!O54="","",IF('Arrear Sheet'!C54="TOTAL","",SUM(K54:M54)))</f>
        <v/>
      </c>
      <c r="O54" s="111" t="str">
        <f>IF('Arrear Sheet'!P54="","",IF('Arrear Sheet'!C54="TOTAL","",'Arrear Sheet'!P54))</f>
        <v/>
      </c>
      <c r="P54" s="111" t="str">
        <f>IF('Arrear Sheet'!Q54="","",IF('Arrear Sheet'!C54="TOTAL","",'Arrear Sheet'!Q54))</f>
        <v/>
      </c>
      <c r="Q54" s="111" t="str">
        <f>IF('Arrear Sheet'!R54="","",IF('Arrear Sheet'!C54="TOTAL","",SUM(O54-P54)))</f>
        <v/>
      </c>
      <c r="R54" s="111" t="str">
        <f>IF('Arrear Sheet'!S54="","",IF('Arrear Sheet'!C54="TOTAL","",'Arrear Sheet'!S54))</f>
        <v/>
      </c>
      <c r="S54" s="111" t="str">
        <f>IF('Arrear Sheet'!T54="","",IF('Arrear Sheet'!C54="TOTAL","",'Arrear Sheet'!T54))</f>
        <v/>
      </c>
      <c r="T54" s="111" t="str">
        <f>IF('Arrear Sheet'!U54="","",IF('Arrear Sheet'!C54="TOTAL","",SUM(R54-S54)))</f>
        <v/>
      </c>
      <c r="U54" s="111" t="str">
        <f>IF('Arrear Sheet'!V54="","",IF('Arrear Sheet'!C54="TOTAL","",'Arrear Sheet'!V54))</f>
        <v/>
      </c>
      <c r="V54" s="111" t="str">
        <f>IF('Arrear Sheet'!W54="","",IF('Arrear Sheet'!C54="TOTAL","",'Arrear Sheet'!W54))</f>
        <v/>
      </c>
      <c r="W54" s="111" t="str">
        <f>IF('Arrear Sheet'!X54="","",IF('Arrear Sheet'!C54="TOTAL","",SUM(U54-V54)))</f>
        <v/>
      </c>
      <c r="X54" s="111" t="str">
        <f>IF('Arrear Sheet'!Y54="","",IF('Arrear Sheet'!C54="TOTAL","",'Arrear Sheet'!Y54))</f>
        <v/>
      </c>
      <c r="Y54" s="111" t="str">
        <f>IF('Arrear Sheet'!Z54="","",IF('Arrear Sheet'!C54="TOTAL","",'Arrear Sheet'!Z54))</f>
        <v/>
      </c>
      <c r="Z54" s="111" t="str">
        <f>IF('Arrear Sheet'!AA54="","",IF('Arrear Sheet'!C54="TOTAL","",SUM(X54-Y54)))</f>
        <v/>
      </c>
      <c r="AA54" s="111" t="str">
        <f>IF('Arrear Sheet'!AB54="","",IF('Arrear Sheet'!C54="TOTAL","",'Arrear Sheet'!AB54))</f>
        <v/>
      </c>
      <c r="AB54" s="111" t="str">
        <f>IF('Arrear Sheet'!AC54="","",IF('Arrear Sheet'!C54="TOTAL","",'Arrear Sheet'!AC54))</f>
        <v/>
      </c>
      <c r="AC54" s="111" t="str">
        <f t="shared" si="0"/>
        <v/>
      </c>
      <c r="AD54" s="24" t="str">
        <f t="shared" si="1"/>
        <v/>
      </c>
      <c r="AE54" s="41"/>
      <c r="AF54" s="41"/>
      <c r="AH54" s="109"/>
      <c r="AI54" s="109"/>
      <c r="AJ54" s="109"/>
      <c r="AK54" s="109"/>
      <c r="AL54" s="109"/>
      <c r="AM54" s="109"/>
    </row>
    <row r="55" spans="1:39" s="28" customFormat="1" ht="21" customHeight="1">
      <c r="A55" s="22" t="str">
        <f>IF('Arrear Sheet'!B55="","",'Arrear Sheet'!B55)</f>
        <v/>
      </c>
      <c r="B55" s="23" t="str">
        <f>IF('Arrear Sheet'!C55="","",IF('Arrear Sheet'!C55="TOTAL","",'Arrear Sheet'!C55))</f>
        <v/>
      </c>
      <c r="C55" s="111" t="str">
        <f>IF('Arrear Sheet'!D55="","",IF('Arrear Sheet'!C55="TOTAL","",IF('Arrear Sheet'!D55="अक्षरें राशि :-","",'Arrear Sheet'!D55)))</f>
        <v/>
      </c>
      <c r="D55" s="111" t="str">
        <f>IF('Arrear Sheet'!E55="","",IF('Arrear Sheet'!C55="TOTAL","",'Arrear Sheet'!E55))</f>
        <v/>
      </c>
      <c r="E55" s="111" t="str">
        <f>IF('Arrear Sheet'!F55="","",IF('Arrear Sheet'!C55="TOTAL","",'Arrear Sheet'!F55))</f>
        <v/>
      </c>
      <c r="F55" s="111" t="str">
        <f>IF('Arrear Sheet'!G55="","",IF('Arrear Sheet'!C55="TOTAL","",SUM(C55:E55)))</f>
        <v/>
      </c>
      <c r="G55" s="111" t="str">
        <f>IF('Arrear Sheet'!H55="","",IF('Arrear Sheet'!C55="TOTAL","",'Arrear Sheet'!H55))</f>
        <v/>
      </c>
      <c r="H55" s="111" t="str">
        <f>IF('Arrear Sheet'!I55="","",IF('Arrear Sheet'!C55="TOTAL","",'Arrear Sheet'!I55))</f>
        <v/>
      </c>
      <c r="I55" s="111" t="str">
        <f>IF('Arrear Sheet'!J55="","",IF('Arrear Sheet'!C55="TOTAL","",'Arrear Sheet'!J55))</f>
        <v/>
      </c>
      <c r="J55" s="111" t="str">
        <f>IF('Arrear Sheet'!K55="","",IF('Arrear Sheet'!C55="TOTAL","",SUM(G55:I55)))</f>
        <v/>
      </c>
      <c r="K55" s="111" t="str">
        <f>IF('Arrear Sheet'!L55="","",IF('Arrear Sheet'!C55="TOTAL","",'Arrear Sheet'!L55))</f>
        <v/>
      </c>
      <c r="L55" s="111" t="str">
        <f>IF('Arrear Sheet'!M55="","",IF('Arrear Sheet'!C55="TOTAL","",'Arrear Sheet'!M55))</f>
        <v/>
      </c>
      <c r="M55" s="111" t="str">
        <f>IF('Arrear Sheet'!N55="","",IF('Arrear Sheet'!C55="TOTAL","",'Arrear Sheet'!N55))</f>
        <v/>
      </c>
      <c r="N55" s="111" t="str">
        <f>IF('Arrear Sheet'!O55="","",IF('Arrear Sheet'!C55="TOTAL","",SUM(K55:M55)))</f>
        <v/>
      </c>
      <c r="O55" s="111" t="str">
        <f>IF('Arrear Sheet'!P55="","",IF('Arrear Sheet'!C55="TOTAL","",'Arrear Sheet'!P55))</f>
        <v/>
      </c>
      <c r="P55" s="111" t="str">
        <f>IF('Arrear Sheet'!Q55="","",IF('Arrear Sheet'!C55="TOTAL","",'Arrear Sheet'!Q55))</f>
        <v/>
      </c>
      <c r="Q55" s="111" t="str">
        <f>IF('Arrear Sheet'!R55="","",IF('Arrear Sheet'!C55="TOTAL","",SUM(O55-P55)))</f>
        <v/>
      </c>
      <c r="R55" s="111" t="str">
        <f>IF('Arrear Sheet'!S55="","",IF('Arrear Sheet'!C55="TOTAL","",'Arrear Sheet'!S55))</f>
        <v/>
      </c>
      <c r="S55" s="111" t="str">
        <f>IF('Arrear Sheet'!T55="","",IF('Arrear Sheet'!C55="TOTAL","",'Arrear Sheet'!T55))</f>
        <v/>
      </c>
      <c r="T55" s="111" t="str">
        <f>IF('Arrear Sheet'!U55="","",IF('Arrear Sheet'!C55="TOTAL","",SUM(R55-S55)))</f>
        <v/>
      </c>
      <c r="U55" s="111" t="str">
        <f>IF('Arrear Sheet'!V55="","",IF('Arrear Sheet'!C55="TOTAL","",'Arrear Sheet'!V55))</f>
        <v/>
      </c>
      <c r="V55" s="111" t="str">
        <f>IF('Arrear Sheet'!W55="","",IF('Arrear Sheet'!C55="TOTAL","",'Arrear Sheet'!W55))</f>
        <v/>
      </c>
      <c r="W55" s="111" t="str">
        <f>IF('Arrear Sheet'!X55="","",IF('Arrear Sheet'!C55="TOTAL","",SUM(U55-V55)))</f>
        <v/>
      </c>
      <c r="X55" s="111" t="str">
        <f>IF('Arrear Sheet'!Y55="","",IF('Arrear Sheet'!C55="TOTAL","",'Arrear Sheet'!Y55))</f>
        <v/>
      </c>
      <c r="Y55" s="111" t="str">
        <f>IF('Arrear Sheet'!Z55="","",IF('Arrear Sheet'!C55="TOTAL","",'Arrear Sheet'!Z55))</f>
        <v/>
      </c>
      <c r="Z55" s="111" t="str">
        <f>IF('Arrear Sheet'!AA55="","",IF('Arrear Sheet'!C55="TOTAL","",SUM(X55-Y55)))</f>
        <v/>
      </c>
      <c r="AA55" s="111" t="str">
        <f>IF('Arrear Sheet'!AB55="","",IF('Arrear Sheet'!C55="TOTAL","",'Arrear Sheet'!AB55))</f>
        <v/>
      </c>
      <c r="AB55" s="111" t="str">
        <f>IF('Arrear Sheet'!AC55="","",IF('Arrear Sheet'!C55="TOTAL","",'Arrear Sheet'!AC55))</f>
        <v/>
      </c>
      <c r="AC55" s="111" t="str">
        <f t="shared" si="0"/>
        <v/>
      </c>
      <c r="AD55" s="24" t="str">
        <f t="shared" si="1"/>
        <v/>
      </c>
      <c r="AE55" s="41"/>
      <c r="AF55" s="41"/>
      <c r="AH55" s="109"/>
      <c r="AI55" s="109"/>
      <c r="AJ55" s="109"/>
      <c r="AK55" s="109"/>
      <c r="AL55" s="109"/>
      <c r="AM55" s="109"/>
    </row>
    <row r="56" spans="1:39" s="28" customFormat="1" ht="21" customHeight="1">
      <c r="A56" s="22" t="str">
        <f>IF('Arrear Sheet'!B56="","",'Arrear Sheet'!B56)</f>
        <v/>
      </c>
      <c r="B56" s="23" t="str">
        <f>IF('Arrear Sheet'!C56="","",IF('Arrear Sheet'!C56="TOTAL","",'Arrear Sheet'!C56))</f>
        <v/>
      </c>
      <c r="C56" s="111" t="str">
        <f>IF('Arrear Sheet'!D56="","",IF('Arrear Sheet'!C56="TOTAL","",IF('Arrear Sheet'!D56="अक्षरें राशि :-","",'Arrear Sheet'!D56)))</f>
        <v/>
      </c>
      <c r="D56" s="111" t="str">
        <f>IF('Arrear Sheet'!E56="","",IF('Arrear Sheet'!C56="TOTAL","",'Arrear Sheet'!E56))</f>
        <v/>
      </c>
      <c r="E56" s="111" t="str">
        <f>IF('Arrear Sheet'!F56="","",IF('Arrear Sheet'!C56="TOTAL","",'Arrear Sheet'!F56))</f>
        <v/>
      </c>
      <c r="F56" s="111" t="str">
        <f>IF('Arrear Sheet'!G56="","",IF('Arrear Sheet'!C56="TOTAL","",SUM(C56:E56)))</f>
        <v/>
      </c>
      <c r="G56" s="111" t="str">
        <f>IF('Arrear Sheet'!H56="","",IF('Arrear Sheet'!C56="TOTAL","",'Arrear Sheet'!H56))</f>
        <v/>
      </c>
      <c r="H56" s="111" t="str">
        <f>IF('Arrear Sheet'!I56="","",IF('Arrear Sheet'!C56="TOTAL","",'Arrear Sheet'!I56))</f>
        <v/>
      </c>
      <c r="I56" s="111" t="str">
        <f>IF('Arrear Sheet'!J56="","",IF('Arrear Sheet'!C56="TOTAL","",'Arrear Sheet'!J56))</f>
        <v/>
      </c>
      <c r="J56" s="111" t="str">
        <f>IF('Arrear Sheet'!K56="","",IF('Arrear Sheet'!C56="TOTAL","",SUM(G56:I56)))</f>
        <v/>
      </c>
      <c r="K56" s="111" t="str">
        <f>IF('Arrear Sheet'!L56="","",IF('Arrear Sheet'!C56="TOTAL","",'Arrear Sheet'!L56))</f>
        <v/>
      </c>
      <c r="L56" s="111" t="str">
        <f>IF('Arrear Sheet'!M56="","",IF('Arrear Sheet'!C56="TOTAL","",'Arrear Sheet'!M56))</f>
        <v/>
      </c>
      <c r="M56" s="111" t="str">
        <f>IF('Arrear Sheet'!N56="","",IF('Arrear Sheet'!C56="TOTAL","",'Arrear Sheet'!N56))</f>
        <v/>
      </c>
      <c r="N56" s="111" t="str">
        <f>IF('Arrear Sheet'!O56="","",IF('Arrear Sheet'!C56="TOTAL","",SUM(K56:M56)))</f>
        <v/>
      </c>
      <c r="O56" s="111" t="str">
        <f>IF('Arrear Sheet'!P56="","",IF('Arrear Sheet'!C56="TOTAL","",'Arrear Sheet'!P56))</f>
        <v/>
      </c>
      <c r="P56" s="111" t="str">
        <f>IF('Arrear Sheet'!Q56="","",IF('Arrear Sheet'!C56="TOTAL","",'Arrear Sheet'!Q56))</f>
        <v/>
      </c>
      <c r="Q56" s="111" t="str">
        <f>IF('Arrear Sheet'!R56="","",IF('Arrear Sheet'!C56="TOTAL","",SUM(O56-P56)))</f>
        <v/>
      </c>
      <c r="R56" s="111" t="str">
        <f>IF('Arrear Sheet'!S56="","",IF('Arrear Sheet'!C56="TOTAL","",'Arrear Sheet'!S56))</f>
        <v/>
      </c>
      <c r="S56" s="111" t="str">
        <f>IF('Arrear Sheet'!T56="","",IF('Arrear Sheet'!C56="TOTAL","",'Arrear Sheet'!T56))</f>
        <v/>
      </c>
      <c r="T56" s="111" t="str">
        <f>IF('Arrear Sheet'!U56="","",IF('Arrear Sheet'!C56="TOTAL","",SUM(R56-S56)))</f>
        <v/>
      </c>
      <c r="U56" s="111" t="str">
        <f>IF('Arrear Sheet'!V56="","",IF('Arrear Sheet'!C56="TOTAL","",'Arrear Sheet'!V56))</f>
        <v/>
      </c>
      <c r="V56" s="111" t="str">
        <f>IF('Arrear Sheet'!W56="","",IF('Arrear Sheet'!C56="TOTAL","",'Arrear Sheet'!W56))</f>
        <v/>
      </c>
      <c r="W56" s="111" t="str">
        <f>IF('Arrear Sheet'!X56="","",IF('Arrear Sheet'!C56="TOTAL","",SUM(U56-V56)))</f>
        <v/>
      </c>
      <c r="X56" s="111" t="str">
        <f>IF('Arrear Sheet'!Y56="","",IF('Arrear Sheet'!C56="TOTAL","",'Arrear Sheet'!Y56))</f>
        <v/>
      </c>
      <c r="Y56" s="111" t="str">
        <f>IF('Arrear Sheet'!Z56="","",IF('Arrear Sheet'!C56="TOTAL","",'Arrear Sheet'!Z56))</f>
        <v/>
      </c>
      <c r="Z56" s="111" t="str">
        <f>IF('Arrear Sheet'!AA56="","",IF('Arrear Sheet'!C56="TOTAL","",SUM(X56-Y56)))</f>
        <v/>
      </c>
      <c r="AA56" s="111" t="str">
        <f>IF('Arrear Sheet'!AB56="","",IF('Arrear Sheet'!C56="TOTAL","",'Arrear Sheet'!AB56))</f>
        <v/>
      </c>
      <c r="AB56" s="111" t="str">
        <f>IF('Arrear Sheet'!AC56="","",IF('Arrear Sheet'!C56="TOTAL","",'Arrear Sheet'!AC56))</f>
        <v/>
      </c>
      <c r="AC56" s="111" t="str">
        <f t="shared" si="0"/>
        <v/>
      </c>
      <c r="AD56" s="24" t="str">
        <f t="shared" si="1"/>
        <v/>
      </c>
      <c r="AE56" s="41"/>
      <c r="AF56" s="41"/>
      <c r="AH56" s="109"/>
      <c r="AI56" s="109"/>
      <c r="AJ56" s="109"/>
      <c r="AK56" s="109"/>
      <c r="AL56" s="109"/>
      <c r="AM56" s="109"/>
    </row>
    <row r="57" spans="1:39" s="28" customFormat="1" ht="21" customHeight="1">
      <c r="A57" s="22" t="str">
        <f>IF('Arrear Sheet'!B57="","",'Arrear Sheet'!B57)</f>
        <v/>
      </c>
      <c r="B57" s="23" t="str">
        <f>IF('Arrear Sheet'!C57="","",IF('Arrear Sheet'!C57="TOTAL","",'Arrear Sheet'!C57))</f>
        <v/>
      </c>
      <c r="C57" s="111" t="str">
        <f>IF('Arrear Sheet'!D57="","",IF('Arrear Sheet'!C57="TOTAL","",IF('Arrear Sheet'!D57="अक्षरें राशि :-","",'Arrear Sheet'!D57)))</f>
        <v/>
      </c>
      <c r="D57" s="111" t="str">
        <f>IF('Arrear Sheet'!E57="","",IF('Arrear Sheet'!C57="TOTAL","",'Arrear Sheet'!E57))</f>
        <v/>
      </c>
      <c r="E57" s="111" t="str">
        <f>IF('Arrear Sheet'!F57="","",IF('Arrear Sheet'!C57="TOTAL","",'Arrear Sheet'!F57))</f>
        <v/>
      </c>
      <c r="F57" s="111" t="str">
        <f>IF('Arrear Sheet'!G57="","",IF('Arrear Sheet'!C57="TOTAL","",SUM(C57:E57)))</f>
        <v/>
      </c>
      <c r="G57" s="111" t="str">
        <f>IF('Arrear Sheet'!H57="","",IF('Arrear Sheet'!C57="TOTAL","",'Arrear Sheet'!H57))</f>
        <v/>
      </c>
      <c r="H57" s="111" t="str">
        <f>IF('Arrear Sheet'!I57="","",IF('Arrear Sheet'!C57="TOTAL","",'Arrear Sheet'!I57))</f>
        <v/>
      </c>
      <c r="I57" s="111" t="str">
        <f>IF('Arrear Sheet'!J57="","",IF('Arrear Sheet'!C57="TOTAL","",'Arrear Sheet'!J57))</f>
        <v/>
      </c>
      <c r="J57" s="111" t="str">
        <f>IF('Arrear Sheet'!K57="","",IF('Arrear Sheet'!C57="TOTAL","",SUM(G57:I57)))</f>
        <v/>
      </c>
      <c r="K57" s="111" t="str">
        <f>IF('Arrear Sheet'!L57="","",IF('Arrear Sheet'!C57="TOTAL","",'Arrear Sheet'!L57))</f>
        <v/>
      </c>
      <c r="L57" s="111" t="str">
        <f>IF('Arrear Sheet'!M57="","",IF('Arrear Sheet'!C57="TOTAL","",'Arrear Sheet'!M57))</f>
        <v/>
      </c>
      <c r="M57" s="111" t="str">
        <f>IF('Arrear Sheet'!N57="","",IF('Arrear Sheet'!C57="TOTAL","",'Arrear Sheet'!N57))</f>
        <v/>
      </c>
      <c r="N57" s="111" t="str">
        <f>IF('Arrear Sheet'!O57="","",IF('Arrear Sheet'!C57="TOTAL","",SUM(K57:M57)))</f>
        <v/>
      </c>
      <c r="O57" s="111" t="str">
        <f>IF('Arrear Sheet'!P57="","",IF('Arrear Sheet'!C57="TOTAL","",'Arrear Sheet'!P57))</f>
        <v/>
      </c>
      <c r="P57" s="111" t="str">
        <f>IF('Arrear Sheet'!Q57="","",IF('Arrear Sheet'!C57="TOTAL","",'Arrear Sheet'!Q57))</f>
        <v/>
      </c>
      <c r="Q57" s="111" t="str">
        <f>IF('Arrear Sheet'!R57="","",IF('Arrear Sheet'!C57="TOTAL","",SUM(O57-P57)))</f>
        <v/>
      </c>
      <c r="R57" s="111" t="str">
        <f>IF('Arrear Sheet'!S57="","",IF('Arrear Sheet'!C57="TOTAL","",'Arrear Sheet'!S57))</f>
        <v/>
      </c>
      <c r="S57" s="111" t="str">
        <f>IF('Arrear Sheet'!T57="","",IF('Arrear Sheet'!C57="TOTAL","",'Arrear Sheet'!T57))</f>
        <v/>
      </c>
      <c r="T57" s="111" t="str">
        <f>IF('Arrear Sheet'!U57="","",IF('Arrear Sheet'!C57="TOTAL","",SUM(R57-S57)))</f>
        <v/>
      </c>
      <c r="U57" s="111" t="str">
        <f>IF('Arrear Sheet'!V57="","",IF('Arrear Sheet'!C57="TOTAL","",'Arrear Sheet'!V57))</f>
        <v/>
      </c>
      <c r="V57" s="111" t="str">
        <f>IF('Arrear Sheet'!W57="","",IF('Arrear Sheet'!C57="TOTAL","",'Arrear Sheet'!W57))</f>
        <v/>
      </c>
      <c r="W57" s="111" t="str">
        <f>IF('Arrear Sheet'!X57="","",IF('Arrear Sheet'!C57="TOTAL","",SUM(U57-V57)))</f>
        <v/>
      </c>
      <c r="X57" s="111" t="str">
        <f>IF('Arrear Sheet'!Y57="","",IF('Arrear Sheet'!C57="TOTAL","",'Arrear Sheet'!Y57))</f>
        <v/>
      </c>
      <c r="Y57" s="111" t="str">
        <f>IF('Arrear Sheet'!Z57="","",IF('Arrear Sheet'!C57="TOTAL","",'Arrear Sheet'!Z57))</f>
        <v/>
      </c>
      <c r="Z57" s="111" t="str">
        <f>IF('Arrear Sheet'!AA57="","",IF('Arrear Sheet'!C57="TOTAL","",SUM(X57-Y57)))</f>
        <v/>
      </c>
      <c r="AA57" s="111" t="str">
        <f>IF('Arrear Sheet'!AB57="","",IF('Arrear Sheet'!C57="TOTAL","",'Arrear Sheet'!AB57))</f>
        <v/>
      </c>
      <c r="AB57" s="111" t="str">
        <f>IF('Arrear Sheet'!AC57="","",IF('Arrear Sheet'!C57="TOTAL","",'Arrear Sheet'!AC57))</f>
        <v/>
      </c>
      <c r="AC57" s="111" t="str">
        <f t="shared" si="0"/>
        <v/>
      </c>
      <c r="AD57" s="24" t="str">
        <f t="shared" si="1"/>
        <v/>
      </c>
      <c r="AE57" s="41"/>
      <c r="AF57" s="41"/>
      <c r="AH57" s="109"/>
      <c r="AI57" s="109"/>
      <c r="AJ57" s="109"/>
      <c r="AK57" s="109"/>
      <c r="AL57" s="109"/>
      <c r="AM57" s="109"/>
    </row>
    <row r="58" spans="1:39" s="28" customFormat="1" ht="21" customHeight="1">
      <c r="A58" s="22" t="str">
        <f>IF('Arrear Sheet'!B58="","",'Arrear Sheet'!B58)</f>
        <v/>
      </c>
      <c r="B58" s="23" t="str">
        <f>IF('Arrear Sheet'!C58="","",IF('Arrear Sheet'!C58="TOTAL","",'Arrear Sheet'!C58))</f>
        <v/>
      </c>
      <c r="C58" s="111" t="str">
        <f>IF('Arrear Sheet'!D58="","",IF('Arrear Sheet'!C58="TOTAL","",IF('Arrear Sheet'!D58="अक्षरें राशि :-","",'Arrear Sheet'!D58)))</f>
        <v/>
      </c>
      <c r="D58" s="111" t="str">
        <f>IF('Arrear Sheet'!E58="","",IF('Arrear Sheet'!C58="TOTAL","",'Arrear Sheet'!E58))</f>
        <v/>
      </c>
      <c r="E58" s="111" t="str">
        <f>IF('Arrear Sheet'!F58="","",IF('Arrear Sheet'!C58="TOTAL","",'Arrear Sheet'!F58))</f>
        <v/>
      </c>
      <c r="F58" s="111" t="str">
        <f>IF('Arrear Sheet'!G58="","",IF('Arrear Sheet'!C58="TOTAL","",SUM(C58:E58)))</f>
        <v/>
      </c>
      <c r="G58" s="111" t="str">
        <f>IF('Arrear Sheet'!H58="","",IF('Arrear Sheet'!C58="TOTAL","",'Arrear Sheet'!H58))</f>
        <v/>
      </c>
      <c r="H58" s="111" t="str">
        <f>IF('Arrear Sheet'!I58="","",IF('Arrear Sheet'!C58="TOTAL","",'Arrear Sheet'!I58))</f>
        <v/>
      </c>
      <c r="I58" s="111" t="str">
        <f>IF('Arrear Sheet'!J58="","",IF('Arrear Sheet'!C58="TOTAL","",'Arrear Sheet'!J58))</f>
        <v/>
      </c>
      <c r="J58" s="111" t="str">
        <f>IF('Arrear Sheet'!K58="","",IF('Arrear Sheet'!C58="TOTAL","",SUM(G58:I58)))</f>
        <v/>
      </c>
      <c r="K58" s="111" t="str">
        <f>IF('Arrear Sheet'!L58="","",IF('Arrear Sheet'!C58="TOTAL","",'Arrear Sheet'!L58))</f>
        <v/>
      </c>
      <c r="L58" s="111" t="str">
        <f>IF('Arrear Sheet'!M58="","",IF('Arrear Sheet'!C58="TOTAL","",'Arrear Sheet'!M58))</f>
        <v/>
      </c>
      <c r="M58" s="111" t="str">
        <f>IF('Arrear Sheet'!N58="","",IF('Arrear Sheet'!C58="TOTAL","",'Arrear Sheet'!N58))</f>
        <v/>
      </c>
      <c r="N58" s="111" t="str">
        <f>IF('Arrear Sheet'!O58="","",IF('Arrear Sheet'!C58="TOTAL","",SUM(K58:M58)))</f>
        <v/>
      </c>
      <c r="O58" s="111" t="str">
        <f>IF('Arrear Sheet'!P58="","",IF('Arrear Sheet'!C58="TOTAL","",'Arrear Sheet'!P58))</f>
        <v/>
      </c>
      <c r="P58" s="111" t="str">
        <f>IF('Arrear Sheet'!Q58="","",IF('Arrear Sheet'!C58="TOTAL","",'Arrear Sheet'!Q58))</f>
        <v/>
      </c>
      <c r="Q58" s="111" t="str">
        <f>IF('Arrear Sheet'!R58="","",IF('Arrear Sheet'!C58="TOTAL","",SUM(O58-P58)))</f>
        <v/>
      </c>
      <c r="R58" s="111" t="str">
        <f>IF('Arrear Sheet'!S58="","",IF('Arrear Sheet'!C58="TOTAL","",'Arrear Sheet'!S58))</f>
        <v/>
      </c>
      <c r="S58" s="111" t="str">
        <f>IF('Arrear Sheet'!T58="","",IF('Arrear Sheet'!C58="TOTAL","",'Arrear Sheet'!T58))</f>
        <v/>
      </c>
      <c r="T58" s="111" t="str">
        <f>IF('Arrear Sheet'!U58="","",IF('Arrear Sheet'!C58="TOTAL","",SUM(R58-S58)))</f>
        <v/>
      </c>
      <c r="U58" s="111" t="str">
        <f>IF('Arrear Sheet'!V58="","",IF('Arrear Sheet'!C58="TOTAL","",'Arrear Sheet'!V58))</f>
        <v/>
      </c>
      <c r="V58" s="111" t="str">
        <f>IF('Arrear Sheet'!W58="","",IF('Arrear Sheet'!C58="TOTAL","",'Arrear Sheet'!W58))</f>
        <v/>
      </c>
      <c r="W58" s="111" t="str">
        <f>IF('Arrear Sheet'!X58="","",IF('Arrear Sheet'!C58="TOTAL","",SUM(U58-V58)))</f>
        <v/>
      </c>
      <c r="X58" s="111" t="str">
        <f>IF('Arrear Sheet'!Y58="","",IF('Arrear Sheet'!C58="TOTAL","",'Arrear Sheet'!Y58))</f>
        <v/>
      </c>
      <c r="Y58" s="111" t="str">
        <f>IF('Arrear Sheet'!Z58="","",IF('Arrear Sheet'!C58="TOTAL","",'Arrear Sheet'!Z58))</f>
        <v/>
      </c>
      <c r="Z58" s="111" t="str">
        <f>IF('Arrear Sheet'!AA58="","",IF('Arrear Sheet'!C58="TOTAL","",SUM(X58-Y58)))</f>
        <v/>
      </c>
      <c r="AA58" s="111" t="str">
        <f>IF('Arrear Sheet'!AB58="","",IF('Arrear Sheet'!C58="TOTAL","",'Arrear Sheet'!AB58))</f>
        <v/>
      </c>
      <c r="AB58" s="111" t="str">
        <f>IF('Arrear Sheet'!AC58="","",IF('Arrear Sheet'!C58="TOTAL","",'Arrear Sheet'!AC58))</f>
        <v/>
      </c>
      <c r="AC58" s="111" t="str">
        <f t="shared" si="0"/>
        <v/>
      </c>
      <c r="AD58" s="24" t="str">
        <f t="shared" si="1"/>
        <v/>
      </c>
      <c r="AE58" s="41"/>
      <c r="AF58" s="41"/>
      <c r="AH58" s="109"/>
      <c r="AI58" s="109"/>
      <c r="AJ58" s="109"/>
      <c r="AK58" s="109"/>
      <c r="AL58" s="109"/>
      <c r="AM58" s="109"/>
    </row>
    <row r="59" spans="1:39" s="28" customFormat="1" ht="21" customHeight="1">
      <c r="A59" s="22" t="str">
        <f>IF('Arrear Sheet'!B59="","",'Arrear Sheet'!B59)</f>
        <v/>
      </c>
      <c r="B59" s="23" t="str">
        <f>IF('Arrear Sheet'!C59="","",IF('Arrear Sheet'!C59="TOTAL","",'Arrear Sheet'!C59))</f>
        <v/>
      </c>
      <c r="C59" s="111" t="str">
        <f>IF('Arrear Sheet'!D59="","",IF('Arrear Sheet'!C59="TOTAL","",IF('Arrear Sheet'!D59="अक्षरें राशि :-","",'Arrear Sheet'!D59)))</f>
        <v/>
      </c>
      <c r="D59" s="111" t="str">
        <f>IF('Arrear Sheet'!E59="","",IF('Arrear Sheet'!C59="TOTAL","",'Arrear Sheet'!E59))</f>
        <v/>
      </c>
      <c r="E59" s="111" t="str">
        <f>IF('Arrear Sheet'!F59="","",IF('Arrear Sheet'!C59="TOTAL","",'Arrear Sheet'!F59))</f>
        <v/>
      </c>
      <c r="F59" s="111" t="str">
        <f>IF('Arrear Sheet'!G59="","",IF('Arrear Sheet'!C59="TOTAL","",SUM(C59:E59)))</f>
        <v/>
      </c>
      <c r="G59" s="111" t="str">
        <f>IF('Arrear Sheet'!H59="","",IF('Arrear Sheet'!C59="TOTAL","",'Arrear Sheet'!H59))</f>
        <v/>
      </c>
      <c r="H59" s="111" t="str">
        <f>IF('Arrear Sheet'!I59="","",IF('Arrear Sheet'!C59="TOTAL","",'Arrear Sheet'!I59))</f>
        <v/>
      </c>
      <c r="I59" s="111" t="str">
        <f>IF('Arrear Sheet'!J59="","",IF('Arrear Sheet'!C59="TOTAL","",'Arrear Sheet'!J59))</f>
        <v/>
      </c>
      <c r="J59" s="111" t="str">
        <f>IF('Arrear Sheet'!K59="","",IF('Arrear Sheet'!C59="TOTAL","",SUM(G59:I59)))</f>
        <v/>
      </c>
      <c r="K59" s="111" t="str">
        <f>IF('Arrear Sheet'!L59="","",IF('Arrear Sheet'!C59="TOTAL","",'Arrear Sheet'!L59))</f>
        <v/>
      </c>
      <c r="L59" s="111" t="str">
        <f>IF('Arrear Sheet'!M59="","",IF('Arrear Sheet'!C59="TOTAL","",'Arrear Sheet'!M59))</f>
        <v/>
      </c>
      <c r="M59" s="111" t="str">
        <f>IF('Arrear Sheet'!N59="","",IF('Arrear Sheet'!C59="TOTAL","",'Arrear Sheet'!N59))</f>
        <v/>
      </c>
      <c r="N59" s="111" t="str">
        <f>IF('Arrear Sheet'!O59="","",IF('Arrear Sheet'!C59="TOTAL","",SUM(K59:M59)))</f>
        <v/>
      </c>
      <c r="O59" s="111" t="str">
        <f>IF('Arrear Sheet'!P59="","",IF('Arrear Sheet'!C59="TOTAL","",'Arrear Sheet'!P59))</f>
        <v/>
      </c>
      <c r="P59" s="111" t="str">
        <f>IF('Arrear Sheet'!Q59="","",IF('Arrear Sheet'!C59="TOTAL","",'Arrear Sheet'!Q59))</f>
        <v/>
      </c>
      <c r="Q59" s="111" t="str">
        <f>IF('Arrear Sheet'!R59="","",IF('Arrear Sheet'!C59="TOTAL","",SUM(O59-P59)))</f>
        <v/>
      </c>
      <c r="R59" s="111" t="str">
        <f>IF('Arrear Sheet'!S59="","",IF('Arrear Sheet'!C59="TOTAL","",'Arrear Sheet'!S59))</f>
        <v/>
      </c>
      <c r="S59" s="111" t="str">
        <f>IF('Arrear Sheet'!T59="","",IF('Arrear Sheet'!C59="TOTAL","",'Arrear Sheet'!T59))</f>
        <v/>
      </c>
      <c r="T59" s="111" t="str">
        <f>IF('Arrear Sheet'!U59="","",IF('Arrear Sheet'!C59="TOTAL","",SUM(R59-S59)))</f>
        <v/>
      </c>
      <c r="U59" s="111" t="str">
        <f>IF('Arrear Sheet'!V59="","",IF('Arrear Sheet'!C59="TOTAL","",'Arrear Sheet'!V59))</f>
        <v/>
      </c>
      <c r="V59" s="111" t="str">
        <f>IF('Arrear Sheet'!W59="","",IF('Arrear Sheet'!C59="TOTAL","",'Arrear Sheet'!W59))</f>
        <v/>
      </c>
      <c r="W59" s="111" t="str">
        <f>IF('Arrear Sheet'!X59="","",IF('Arrear Sheet'!C59="TOTAL","",SUM(U59-V59)))</f>
        <v/>
      </c>
      <c r="X59" s="111" t="str">
        <f>IF('Arrear Sheet'!Y59="","",IF('Arrear Sheet'!C59="TOTAL","",'Arrear Sheet'!Y59))</f>
        <v/>
      </c>
      <c r="Y59" s="111" t="str">
        <f>IF('Arrear Sheet'!Z59="","",IF('Arrear Sheet'!C59="TOTAL","",'Arrear Sheet'!Z59))</f>
        <v/>
      </c>
      <c r="Z59" s="111" t="str">
        <f>IF('Arrear Sheet'!AA59="","",IF('Arrear Sheet'!C59="TOTAL","",SUM(X59-Y59)))</f>
        <v/>
      </c>
      <c r="AA59" s="111" t="str">
        <f>IF('Arrear Sheet'!AB59="","",IF('Arrear Sheet'!C59="TOTAL","",'Arrear Sheet'!AB59))</f>
        <v/>
      </c>
      <c r="AB59" s="111" t="str">
        <f>IF('Arrear Sheet'!AC59="","",IF('Arrear Sheet'!C59="TOTAL","",'Arrear Sheet'!AC59))</f>
        <v/>
      </c>
      <c r="AC59" s="111" t="str">
        <f t="shared" si="0"/>
        <v/>
      </c>
      <c r="AD59" s="24" t="str">
        <f t="shared" si="1"/>
        <v/>
      </c>
      <c r="AE59" s="41"/>
      <c r="AF59" s="41"/>
      <c r="AH59" s="109"/>
      <c r="AI59" s="109"/>
      <c r="AJ59" s="109"/>
      <c r="AK59" s="109"/>
      <c r="AL59" s="109"/>
      <c r="AM59" s="109"/>
    </row>
    <row r="60" spans="1:39" s="28" customFormat="1" ht="21" customHeight="1">
      <c r="A60" s="22" t="str">
        <f>IF('Arrear Sheet'!B60="","",'Arrear Sheet'!B60)</f>
        <v/>
      </c>
      <c r="B60" s="23" t="str">
        <f>IF('Arrear Sheet'!C60="","",IF('Arrear Sheet'!C60="TOTAL","",'Arrear Sheet'!C60))</f>
        <v/>
      </c>
      <c r="C60" s="111" t="str">
        <f>IF('Arrear Sheet'!D60="","",IF('Arrear Sheet'!C60="TOTAL","",IF('Arrear Sheet'!D60="अक्षरें राशि :-","",'Arrear Sheet'!D60)))</f>
        <v/>
      </c>
      <c r="D60" s="111" t="str">
        <f>IF('Arrear Sheet'!E60="","",IF('Arrear Sheet'!C60="TOTAL","",'Arrear Sheet'!E60))</f>
        <v/>
      </c>
      <c r="E60" s="111" t="str">
        <f>IF('Arrear Sheet'!F60="","",IF('Arrear Sheet'!C60="TOTAL","",'Arrear Sheet'!F60))</f>
        <v/>
      </c>
      <c r="F60" s="111" t="str">
        <f>IF('Arrear Sheet'!G60="","",IF('Arrear Sheet'!C60="TOTAL","",SUM(C60:E60)))</f>
        <v/>
      </c>
      <c r="G60" s="111" t="str">
        <f>IF('Arrear Sheet'!H60="","",IF('Arrear Sheet'!C60="TOTAL","",'Arrear Sheet'!H60))</f>
        <v/>
      </c>
      <c r="H60" s="111" t="str">
        <f>IF('Arrear Sheet'!I60="","",IF('Arrear Sheet'!C60="TOTAL","",'Arrear Sheet'!I60))</f>
        <v/>
      </c>
      <c r="I60" s="111" t="str">
        <f>IF('Arrear Sheet'!J60="","",IF('Arrear Sheet'!C60="TOTAL","",'Arrear Sheet'!J60))</f>
        <v/>
      </c>
      <c r="J60" s="111" t="str">
        <f>IF('Arrear Sheet'!K60="","",IF('Arrear Sheet'!C60="TOTAL","",SUM(G60:I60)))</f>
        <v/>
      </c>
      <c r="K60" s="111" t="str">
        <f>IF('Arrear Sheet'!L60="","",IF('Arrear Sheet'!C60="TOTAL","",'Arrear Sheet'!L60))</f>
        <v/>
      </c>
      <c r="L60" s="111" t="str">
        <f>IF('Arrear Sheet'!M60="","",IF('Arrear Sheet'!C60="TOTAL","",'Arrear Sheet'!M60))</f>
        <v/>
      </c>
      <c r="M60" s="111" t="str">
        <f>IF('Arrear Sheet'!N60="","",IF('Arrear Sheet'!C60="TOTAL","",'Arrear Sheet'!N60))</f>
        <v/>
      </c>
      <c r="N60" s="111" t="str">
        <f>IF('Arrear Sheet'!O60="","",IF('Arrear Sheet'!C60="TOTAL","",SUM(K60:M60)))</f>
        <v/>
      </c>
      <c r="O60" s="111" t="str">
        <f>IF('Arrear Sheet'!P60="","",IF('Arrear Sheet'!C60="TOTAL","",'Arrear Sheet'!P60))</f>
        <v/>
      </c>
      <c r="P60" s="111" t="str">
        <f>IF('Arrear Sheet'!Q60="","",IF('Arrear Sheet'!C60="TOTAL","",'Arrear Sheet'!Q60))</f>
        <v/>
      </c>
      <c r="Q60" s="111" t="str">
        <f>IF('Arrear Sheet'!R60="","",IF('Arrear Sheet'!C60="TOTAL","",SUM(O60-P60)))</f>
        <v/>
      </c>
      <c r="R60" s="111" t="str">
        <f>IF('Arrear Sheet'!S60="","",IF('Arrear Sheet'!C60="TOTAL","",'Arrear Sheet'!S60))</f>
        <v/>
      </c>
      <c r="S60" s="111" t="str">
        <f>IF('Arrear Sheet'!T60="","",IF('Arrear Sheet'!C60="TOTAL","",'Arrear Sheet'!T60))</f>
        <v/>
      </c>
      <c r="T60" s="111" t="str">
        <f>IF('Arrear Sheet'!U60="","",IF('Arrear Sheet'!C60="TOTAL","",SUM(R60-S60)))</f>
        <v/>
      </c>
      <c r="U60" s="111" t="str">
        <f>IF('Arrear Sheet'!V60="","",IF('Arrear Sheet'!C60="TOTAL","",'Arrear Sheet'!V60))</f>
        <v/>
      </c>
      <c r="V60" s="111" t="str">
        <f>IF('Arrear Sheet'!W60="","",IF('Arrear Sheet'!C60="TOTAL","",'Arrear Sheet'!W60))</f>
        <v/>
      </c>
      <c r="W60" s="111" t="str">
        <f>IF('Arrear Sheet'!X60="","",IF('Arrear Sheet'!C60="TOTAL","",SUM(U60-V60)))</f>
        <v/>
      </c>
      <c r="X60" s="111" t="str">
        <f>IF('Arrear Sheet'!Y60="","",IF('Arrear Sheet'!C60="TOTAL","",'Arrear Sheet'!Y60))</f>
        <v/>
      </c>
      <c r="Y60" s="111" t="str">
        <f>IF('Arrear Sheet'!Z60="","",IF('Arrear Sheet'!C60="TOTAL","",'Arrear Sheet'!Z60))</f>
        <v/>
      </c>
      <c r="Z60" s="111" t="str">
        <f>IF('Arrear Sheet'!AA60="","",IF('Arrear Sheet'!C60="TOTAL","",SUM(X60-Y60)))</f>
        <v/>
      </c>
      <c r="AA60" s="111" t="str">
        <f>IF('Arrear Sheet'!AB60="","",IF('Arrear Sheet'!C60="TOTAL","",'Arrear Sheet'!AB60))</f>
        <v/>
      </c>
      <c r="AB60" s="111" t="str">
        <f>IF('Arrear Sheet'!AC60="","",IF('Arrear Sheet'!C60="TOTAL","",'Arrear Sheet'!AC60))</f>
        <v/>
      </c>
      <c r="AC60" s="111" t="str">
        <f t="shared" si="0"/>
        <v/>
      </c>
      <c r="AD60" s="24" t="str">
        <f t="shared" si="1"/>
        <v/>
      </c>
      <c r="AE60" s="41"/>
      <c r="AF60" s="41"/>
      <c r="AH60" s="109"/>
      <c r="AI60" s="109"/>
      <c r="AJ60" s="109"/>
      <c r="AK60" s="109"/>
      <c r="AL60" s="109"/>
      <c r="AM60" s="109"/>
    </row>
    <row r="61" spans="1:39" s="28" customFormat="1" ht="21" customHeight="1">
      <c r="A61" s="22" t="str">
        <f>IF('Arrear Sheet'!B61="","",'Arrear Sheet'!B61)</f>
        <v/>
      </c>
      <c r="B61" s="23" t="str">
        <f>IF('Arrear Sheet'!C61="","",IF('Arrear Sheet'!C61="TOTAL","",'Arrear Sheet'!C61))</f>
        <v/>
      </c>
      <c r="C61" s="111" t="str">
        <f>IF('Arrear Sheet'!D61="","",IF('Arrear Sheet'!C61="TOTAL","",IF('Arrear Sheet'!D61="अक्षरें राशि :-","",'Arrear Sheet'!D61)))</f>
        <v/>
      </c>
      <c r="D61" s="111" t="str">
        <f>IF('Arrear Sheet'!E61="","",IF('Arrear Sheet'!C61="TOTAL","",'Arrear Sheet'!E61))</f>
        <v/>
      </c>
      <c r="E61" s="111" t="str">
        <f>IF('Arrear Sheet'!F61="","",IF('Arrear Sheet'!C61="TOTAL","",'Arrear Sheet'!F61))</f>
        <v/>
      </c>
      <c r="F61" s="111" t="str">
        <f>IF('Arrear Sheet'!G61="","",IF('Arrear Sheet'!C61="TOTAL","",SUM(C61:E61)))</f>
        <v/>
      </c>
      <c r="G61" s="111" t="str">
        <f>IF('Arrear Sheet'!H61="","",IF('Arrear Sheet'!C61="TOTAL","",'Arrear Sheet'!H61))</f>
        <v/>
      </c>
      <c r="H61" s="111" t="str">
        <f>IF('Arrear Sheet'!I61="","",IF('Arrear Sheet'!C61="TOTAL","",'Arrear Sheet'!I61))</f>
        <v/>
      </c>
      <c r="I61" s="111" t="str">
        <f>IF('Arrear Sheet'!J61="","",IF('Arrear Sheet'!C61="TOTAL","",'Arrear Sheet'!J61))</f>
        <v/>
      </c>
      <c r="J61" s="111" t="str">
        <f>IF('Arrear Sheet'!K61="","",IF('Arrear Sheet'!C61="TOTAL","",SUM(G61:I61)))</f>
        <v/>
      </c>
      <c r="K61" s="111" t="str">
        <f>IF('Arrear Sheet'!L61="","",IF('Arrear Sheet'!C61="TOTAL","",'Arrear Sheet'!L61))</f>
        <v/>
      </c>
      <c r="L61" s="111" t="str">
        <f>IF('Arrear Sheet'!M61="","",IF('Arrear Sheet'!C61="TOTAL","",'Arrear Sheet'!M61))</f>
        <v/>
      </c>
      <c r="M61" s="111" t="str">
        <f>IF('Arrear Sheet'!N61="","",IF('Arrear Sheet'!C61="TOTAL","",'Arrear Sheet'!N61))</f>
        <v/>
      </c>
      <c r="N61" s="111" t="str">
        <f>IF('Arrear Sheet'!O61="","",IF('Arrear Sheet'!C61="TOTAL","",SUM(K61:M61)))</f>
        <v/>
      </c>
      <c r="O61" s="111" t="str">
        <f>IF('Arrear Sheet'!P61="","",IF('Arrear Sheet'!C61="TOTAL","",'Arrear Sheet'!P61))</f>
        <v/>
      </c>
      <c r="P61" s="111" t="str">
        <f>IF('Arrear Sheet'!Q61="","",IF('Arrear Sheet'!C61="TOTAL","",'Arrear Sheet'!Q61))</f>
        <v/>
      </c>
      <c r="Q61" s="111" t="str">
        <f>IF('Arrear Sheet'!R61="","",IF('Arrear Sheet'!C61="TOTAL","",SUM(O61-P61)))</f>
        <v/>
      </c>
      <c r="R61" s="111" t="str">
        <f>IF('Arrear Sheet'!S61="","",IF('Arrear Sheet'!C61="TOTAL","",'Arrear Sheet'!S61))</f>
        <v/>
      </c>
      <c r="S61" s="111" t="str">
        <f>IF('Arrear Sheet'!T61="","",IF('Arrear Sheet'!C61="TOTAL","",'Arrear Sheet'!T61))</f>
        <v/>
      </c>
      <c r="T61" s="111" t="str">
        <f>IF('Arrear Sheet'!U61="","",IF('Arrear Sheet'!C61="TOTAL","",SUM(R61-S61)))</f>
        <v/>
      </c>
      <c r="U61" s="111" t="str">
        <f>IF('Arrear Sheet'!V61="","",IF('Arrear Sheet'!C61="TOTAL","",'Arrear Sheet'!V61))</f>
        <v/>
      </c>
      <c r="V61" s="111" t="str">
        <f>IF('Arrear Sheet'!W61="","",IF('Arrear Sheet'!C61="TOTAL","",'Arrear Sheet'!W61))</f>
        <v/>
      </c>
      <c r="W61" s="111" t="str">
        <f>IF('Arrear Sheet'!X61="","",IF('Arrear Sheet'!C61="TOTAL","",SUM(U61-V61)))</f>
        <v/>
      </c>
      <c r="X61" s="111" t="str">
        <f>IF('Arrear Sheet'!Y61="","",IF('Arrear Sheet'!C61="TOTAL","",'Arrear Sheet'!Y61))</f>
        <v/>
      </c>
      <c r="Y61" s="111" t="str">
        <f>IF('Arrear Sheet'!Z61="","",IF('Arrear Sheet'!C61="TOTAL","",'Arrear Sheet'!Z61))</f>
        <v/>
      </c>
      <c r="Z61" s="111" t="str">
        <f>IF('Arrear Sheet'!AA61="","",IF('Arrear Sheet'!C61="TOTAL","",SUM(X61-Y61)))</f>
        <v/>
      </c>
      <c r="AA61" s="111" t="str">
        <f>IF('Arrear Sheet'!AB61="","",IF('Arrear Sheet'!C61="TOTAL","",'Arrear Sheet'!AB61))</f>
        <v/>
      </c>
      <c r="AB61" s="111" t="str">
        <f>IF('Arrear Sheet'!AC61="","",IF('Arrear Sheet'!C61="TOTAL","",'Arrear Sheet'!AC61))</f>
        <v/>
      </c>
      <c r="AC61" s="111" t="str">
        <f t="shared" si="0"/>
        <v/>
      </c>
      <c r="AD61" s="24" t="str">
        <f t="shared" si="1"/>
        <v/>
      </c>
      <c r="AE61" s="41"/>
      <c r="AF61" s="41"/>
      <c r="AH61" s="109"/>
      <c r="AI61" s="109"/>
      <c r="AJ61" s="109"/>
      <c r="AK61" s="109"/>
      <c r="AL61" s="109"/>
      <c r="AM61" s="109"/>
    </row>
    <row r="62" spans="1:39" s="28" customFormat="1" ht="21" customHeight="1">
      <c r="A62" s="22" t="str">
        <f>IF('Arrear Sheet'!B62="","",'Arrear Sheet'!B62)</f>
        <v/>
      </c>
      <c r="B62" s="23" t="str">
        <f>IF('Arrear Sheet'!C62="","",IF('Arrear Sheet'!C62="TOTAL","",'Arrear Sheet'!C62))</f>
        <v/>
      </c>
      <c r="C62" s="111" t="str">
        <f>IF('Arrear Sheet'!D62="","",IF('Arrear Sheet'!C62="TOTAL","",IF('Arrear Sheet'!D62="अक्षरें राशि :-","",'Arrear Sheet'!D62)))</f>
        <v/>
      </c>
      <c r="D62" s="111" t="str">
        <f>IF('Arrear Sheet'!E62="","",IF('Arrear Sheet'!C62="TOTAL","",'Arrear Sheet'!E62))</f>
        <v/>
      </c>
      <c r="E62" s="111" t="str">
        <f>IF('Arrear Sheet'!F62="","",IF('Arrear Sheet'!C62="TOTAL","",'Arrear Sheet'!F62))</f>
        <v/>
      </c>
      <c r="F62" s="111" t="str">
        <f>IF('Arrear Sheet'!G62="","",IF('Arrear Sheet'!C62="TOTAL","",SUM(C62:E62)))</f>
        <v/>
      </c>
      <c r="G62" s="111" t="str">
        <f>IF('Arrear Sheet'!H62="","",IF('Arrear Sheet'!C62="TOTAL","",'Arrear Sheet'!H62))</f>
        <v/>
      </c>
      <c r="H62" s="111" t="str">
        <f>IF('Arrear Sheet'!I62="","",IF('Arrear Sheet'!C62="TOTAL","",'Arrear Sheet'!I62))</f>
        <v/>
      </c>
      <c r="I62" s="111" t="str">
        <f>IF('Arrear Sheet'!J62="","",IF('Arrear Sheet'!C62="TOTAL","",'Arrear Sheet'!J62))</f>
        <v/>
      </c>
      <c r="J62" s="111" t="str">
        <f>IF('Arrear Sheet'!K62="","",IF('Arrear Sheet'!C62="TOTAL","",SUM(G62:I62)))</f>
        <v/>
      </c>
      <c r="K62" s="111" t="str">
        <f>IF('Arrear Sheet'!L62="","",IF('Arrear Sheet'!C62="TOTAL","",'Arrear Sheet'!L62))</f>
        <v/>
      </c>
      <c r="L62" s="111" t="str">
        <f>IF('Arrear Sheet'!M62="","",IF('Arrear Sheet'!C62="TOTAL","",'Arrear Sheet'!M62))</f>
        <v/>
      </c>
      <c r="M62" s="111" t="str">
        <f>IF('Arrear Sheet'!N62="","",IF('Arrear Sheet'!C62="TOTAL","",'Arrear Sheet'!N62))</f>
        <v/>
      </c>
      <c r="N62" s="111" t="str">
        <f>IF('Arrear Sheet'!O62="","",IF('Arrear Sheet'!C62="TOTAL","",SUM(K62:M62)))</f>
        <v/>
      </c>
      <c r="O62" s="111" t="str">
        <f>IF('Arrear Sheet'!P62="","",IF('Arrear Sheet'!C62="TOTAL","",'Arrear Sheet'!P62))</f>
        <v/>
      </c>
      <c r="P62" s="111" t="str">
        <f>IF('Arrear Sheet'!Q62="","",IF('Arrear Sheet'!C62="TOTAL","",'Arrear Sheet'!Q62))</f>
        <v/>
      </c>
      <c r="Q62" s="111" t="str">
        <f>IF('Arrear Sheet'!R62="","",IF('Arrear Sheet'!C62="TOTAL","",SUM(O62-P62)))</f>
        <v/>
      </c>
      <c r="R62" s="111" t="str">
        <f>IF('Arrear Sheet'!S62="","",IF('Arrear Sheet'!C62="TOTAL","",'Arrear Sheet'!S62))</f>
        <v/>
      </c>
      <c r="S62" s="111" t="str">
        <f>IF('Arrear Sheet'!T62="","",IF('Arrear Sheet'!C62="TOTAL","",'Arrear Sheet'!T62))</f>
        <v/>
      </c>
      <c r="T62" s="111" t="str">
        <f>IF('Arrear Sheet'!U62="","",IF('Arrear Sheet'!C62="TOTAL","",SUM(R62-S62)))</f>
        <v/>
      </c>
      <c r="U62" s="111" t="str">
        <f>IF('Arrear Sheet'!V62="","",IF('Arrear Sheet'!C62="TOTAL","",'Arrear Sheet'!V62))</f>
        <v/>
      </c>
      <c r="V62" s="111" t="str">
        <f>IF('Arrear Sheet'!W62="","",IF('Arrear Sheet'!C62="TOTAL","",'Arrear Sheet'!W62))</f>
        <v/>
      </c>
      <c r="W62" s="111" t="str">
        <f>IF('Arrear Sheet'!X62="","",IF('Arrear Sheet'!C62="TOTAL","",SUM(U62-V62)))</f>
        <v/>
      </c>
      <c r="X62" s="111" t="str">
        <f>IF('Arrear Sheet'!Y62="","",IF('Arrear Sheet'!C62="TOTAL","",'Arrear Sheet'!Y62))</f>
        <v/>
      </c>
      <c r="Y62" s="111" t="str">
        <f>IF('Arrear Sheet'!Z62="","",IF('Arrear Sheet'!C62="TOTAL","",'Arrear Sheet'!Z62))</f>
        <v/>
      </c>
      <c r="Z62" s="111" t="str">
        <f>IF('Arrear Sheet'!AA62="","",IF('Arrear Sheet'!C62="TOTAL","",SUM(X62-Y62)))</f>
        <v/>
      </c>
      <c r="AA62" s="111" t="str">
        <f>IF('Arrear Sheet'!AB62="","",IF('Arrear Sheet'!C62="TOTAL","",'Arrear Sheet'!AB62))</f>
        <v/>
      </c>
      <c r="AB62" s="111" t="str">
        <f>IF('Arrear Sheet'!AC62="","",IF('Arrear Sheet'!C62="TOTAL","",'Arrear Sheet'!AC62))</f>
        <v/>
      </c>
      <c r="AC62" s="111" t="str">
        <f t="shared" si="0"/>
        <v/>
      </c>
      <c r="AD62" s="24" t="str">
        <f t="shared" si="1"/>
        <v/>
      </c>
      <c r="AE62" s="41"/>
      <c r="AF62" s="41"/>
      <c r="AH62" s="109"/>
      <c r="AI62" s="109"/>
      <c r="AJ62" s="109"/>
      <c r="AK62" s="109"/>
      <c r="AL62" s="109"/>
      <c r="AM62" s="109"/>
    </row>
    <row r="63" spans="1:39" s="28" customFormat="1" ht="21" customHeight="1">
      <c r="A63" s="22" t="str">
        <f>IF('Arrear Sheet'!B63="","",'Arrear Sheet'!B63)</f>
        <v/>
      </c>
      <c r="B63" s="23" t="str">
        <f>IF('Arrear Sheet'!C63="","",IF('Arrear Sheet'!C63="TOTAL","",'Arrear Sheet'!C63))</f>
        <v/>
      </c>
      <c r="C63" s="111" t="str">
        <f>IF('Arrear Sheet'!D63="","",IF('Arrear Sheet'!C63="TOTAL","",IF('Arrear Sheet'!D63="अक्षरें राशि :-","",'Arrear Sheet'!D63)))</f>
        <v/>
      </c>
      <c r="D63" s="111" t="str">
        <f>IF('Arrear Sheet'!E63="","",IF('Arrear Sheet'!C63="TOTAL","",'Arrear Sheet'!E63))</f>
        <v/>
      </c>
      <c r="E63" s="111" t="str">
        <f>IF('Arrear Sheet'!F63="","",IF('Arrear Sheet'!C63="TOTAL","",'Arrear Sheet'!F63))</f>
        <v/>
      </c>
      <c r="F63" s="111" t="str">
        <f>IF('Arrear Sheet'!G63="","",IF('Arrear Sheet'!C63="TOTAL","",SUM(C63:E63)))</f>
        <v/>
      </c>
      <c r="G63" s="111" t="str">
        <f>IF('Arrear Sheet'!H63="","",IF('Arrear Sheet'!C63="TOTAL","",'Arrear Sheet'!H63))</f>
        <v/>
      </c>
      <c r="H63" s="111" t="str">
        <f>IF('Arrear Sheet'!I63="","",IF('Arrear Sheet'!C63="TOTAL","",'Arrear Sheet'!I63))</f>
        <v/>
      </c>
      <c r="I63" s="111" t="str">
        <f>IF('Arrear Sheet'!J63="","",IF('Arrear Sheet'!C63="TOTAL","",'Arrear Sheet'!J63))</f>
        <v/>
      </c>
      <c r="J63" s="111" t="str">
        <f>IF('Arrear Sheet'!K63="","",IF('Arrear Sheet'!C63="TOTAL","",SUM(G63:I63)))</f>
        <v/>
      </c>
      <c r="K63" s="111" t="str">
        <f>IF('Arrear Sheet'!L63="","",IF('Arrear Sheet'!C63="TOTAL","",'Arrear Sheet'!L63))</f>
        <v/>
      </c>
      <c r="L63" s="111" t="str">
        <f>IF('Arrear Sheet'!M63="","",IF('Arrear Sheet'!C63="TOTAL","",'Arrear Sheet'!M63))</f>
        <v/>
      </c>
      <c r="M63" s="111" t="str">
        <f>IF('Arrear Sheet'!N63="","",IF('Arrear Sheet'!C63="TOTAL","",'Arrear Sheet'!N63))</f>
        <v/>
      </c>
      <c r="N63" s="111" t="str">
        <f>IF('Arrear Sheet'!O63="","",IF('Arrear Sheet'!C63="TOTAL","",SUM(K63:M63)))</f>
        <v/>
      </c>
      <c r="O63" s="111" t="str">
        <f>IF('Arrear Sheet'!P63="","",IF('Arrear Sheet'!C63="TOTAL","",'Arrear Sheet'!P63))</f>
        <v/>
      </c>
      <c r="P63" s="111" t="str">
        <f>IF('Arrear Sheet'!Q63="","",IF('Arrear Sheet'!C63="TOTAL","",'Arrear Sheet'!Q63))</f>
        <v/>
      </c>
      <c r="Q63" s="111" t="str">
        <f>IF('Arrear Sheet'!R63="","",IF('Arrear Sheet'!C63="TOTAL","",SUM(O63-P63)))</f>
        <v/>
      </c>
      <c r="R63" s="111" t="str">
        <f>IF('Arrear Sheet'!S63="","",IF('Arrear Sheet'!C63="TOTAL","",'Arrear Sheet'!S63))</f>
        <v/>
      </c>
      <c r="S63" s="111" t="str">
        <f>IF('Arrear Sheet'!T63="","",IF('Arrear Sheet'!C63="TOTAL","",'Arrear Sheet'!T63))</f>
        <v/>
      </c>
      <c r="T63" s="111" t="str">
        <f>IF('Arrear Sheet'!U63="","",IF('Arrear Sheet'!C63="TOTAL","",SUM(R63-S63)))</f>
        <v/>
      </c>
      <c r="U63" s="111" t="str">
        <f>IF('Arrear Sheet'!V63="","",IF('Arrear Sheet'!C63="TOTAL","",'Arrear Sheet'!V63))</f>
        <v/>
      </c>
      <c r="V63" s="111" t="str">
        <f>IF('Arrear Sheet'!W63="","",IF('Arrear Sheet'!C63="TOTAL","",'Arrear Sheet'!W63))</f>
        <v/>
      </c>
      <c r="W63" s="111" t="str">
        <f>IF('Arrear Sheet'!X63="","",IF('Arrear Sheet'!C63="TOTAL","",SUM(U63-V63)))</f>
        <v/>
      </c>
      <c r="X63" s="111" t="str">
        <f>IF('Arrear Sheet'!Y63="","",IF('Arrear Sheet'!C63="TOTAL","",'Arrear Sheet'!Y63))</f>
        <v/>
      </c>
      <c r="Y63" s="111" t="str">
        <f>IF('Arrear Sheet'!Z63="","",IF('Arrear Sheet'!C63="TOTAL","",'Arrear Sheet'!Z63))</f>
        <v/>
      </c>
      <c r="Z63" s="111" t="str">
        <f>IF('Arrear Sheet'!AA63="","",IF('Arrear Sheet'!C63="TOTAL","",SUM(X63-Y63)))</f>
        <v/>
      </c>
      <c r="AA63" s="111" t="str">
        <f>IF('Arrear Sheet'!AB63="","",IF('Arrear Sheet'!C63="TOTAL","",'Arrear Sheet'!AB63))</f>
        <v/>
      </c>
      <c r="AB63" s="111" t="str">
        <f>IF('Arrear Sheet'!AC63="","",IF('Arrear Sheet'!C63="TOTAL","",'Arrear Sheet'!AC63))</f>
        <v/>
      </c>
      <c r="AC63" s="111" t="str">
        <f t="shared" si="0"/>
        <v/>
      </c>
      <c r="AD63" s="24" t="str">
        <f t="shared" si="1"/>
        <v/>
      </c>
      <c r="AE63" s="41"/>
      <c r="AF63" s="41"/>
      <c r="AH63" s="109"/>
      <c r="AI63" s="109"/>
      <c r="AJ63" s="109"/>
      <c r="AK63" s="109"/>
      <c r="AL63" s="109"/>
      <c r="AM63" s="109"/>
    </row>
    <row r="64" spans="1:39" s="28" customFormat="1" ht="21" customHeight="1">
      <c r="A64" s="22" t="str">
        <f>IF('Arrear Sheet'!B64="","",'Arrear Sheet'!B64)</f>
        <v/>
      </c>
      <c r="B64" s="23" t="str">
        <f>IF('Arrear Sheet'!C64="","",IF('Arrear Sheet'!C64="TOTAL","",'Arrear Sheet'!C64))</f>
        <v/>
      </c>
      <c r="C64" s="111" t="str">
        <f>IF('Arrear Sheet'!D64="","",IF('Arrear Sheet'!C64="TOTAL","",IF('Arrear Sheet'!D64="अक्षरें राशि :-","",'Arrear Sheet'!D64)))</f>
        <v/>
      </c>
      <c r="D64" s="111" t="str">
        <f>IF('Arrear Sheet'!E64="","",IF('Arrear Sheet'!C64="TOTAL","",'Arrear Sheet'!E64))</f>
        <v/>
      </c>
      <c r="E64" s="111" t="str">
        <f>IF('Arrear Sheet'!F64="","",IF('Arrear Sheet'!C64="TOTAL","",'Arrear Sheet'!F64))</f>
        <v/>
      </c>
      <c r="F64" s="111" t="str">
        <f>IF('Arrear Sheet'!G64="","",IF('Arrear Sheet'!C64="TOTAL","",SUM(C64:E64)))</f>
        <v/>
      </c>
      <c r="G64" s="111" t="str">
        <f>IF('Arrear Sheet'!H64="","",IF('Arrear Sheet'!C64="TOTAL","",'Arrear Sheet'!H64))</f>
        <v/>
      </c>
      <c r="H64" s="111" t="str">
        <f>IF('Arrear Sheet'!I64="","",IF('Arrear Sheet'!C64="TOTAL","",'Arrear Sheet'!I64))</f>
        <v/>
      </c>
      <c r="I64" s="111" t="str">
        <f>IF('Arrear Sheet'!J64="","",IF('Arrear Sheet'!C64="TOTAL","",'Arrear Sheet'!J64))</f>
        <v/>
      </c>
      <c r="J64" s="111" t="str">
        <f>IF('Arrear Sheet'!K64="","",IF('Arrear Sheet'!C64="TOTAL","",SUM(G64:I64)))</f>
        <v/>
      </c>
      <c r="K64" s="111" t="str">
        <f>IF('Arrear Sheet'!L64="","",IF('Arrear Sheet'!C64="TOTAL","",'Arrear Sheet'!L64))</f>
        <v/>
      </c>
      <c r="L64" s="111" t="str">
        <f>IF('Arrear Sheet'!M64="","",IF('Arrear Sheet'!C64="TOTAL","",'Arrear Sheet'!M64))</f>
        <v/>
      </c>
      <c r="M64" s="111" t="str">
        <f>IF('Arrear Sheet'!N64="","",IF('Arrear Sheet'!C64="TOTAL","",'Arrear Sheet'!N64))</f>
        <v/>
      </c>
      <c r="N64" s="111" t="str">
        <f>IF('Arrear Sheet'!O64="","",IF('Arrear Sheet'!C64="TOTAL","",SUM(K64:M64)))</f>
        <v/>
      </c>
      <c r="O64" s="111" t="str">
        <f>IF('Arrear Sheet'!P64="","",IF('Arrear Sheet'!C64="TOTAL","",'Arrear Sheet'!P64))</f>
        <v/>
      </c>
      <c r="P64" s="111" t="str">
        <f>IF('Arrear Sheet'!Q64="","",IF('Arrear Sheet'!C64="TOTAL","",'Arrear Sheet'!Q64))</f>
        <v/>
      </c>
      <c r="Q64" s="111" t="str">
        <f>IF('Arrear Sheet'!R64="","",IF('Arrear Sheet'!C64="TOTAL","",SUM(O64-P64)))</f>
        <v/>
      </c>
      <c r="R64" s="111" t="str">
        <f>IF('Arrear Sheet'!S64="","",IF('Arrear Sheet'!C64="TOTAL","",'Arrear Sheet'!S64))</f>
        <v/>
      </c>
      <c r="S64" s="111" t="str">
        <f>IF('Arrear Sheet'!T64="","",IF('Arrear Sheet'!C64="TOTAL","",'Arrear Sheet'!T64))</f>
        <v/>
      </c>
      <c r="T64" s="111" t="str">
        <f>IF('Arrear Sheet'!U64="","",IF('Arrear Sheet'!C64="TOTAL","",SUM(R64-S64)))</f>
        <v/>
      </c>
      <c r="U64" s="111" t="str">
        <f>IF('Arrear Sheet'!V64="","",IF('Arrear Sheet'!C64="TOTAL","",'Arrear Sheet'!V64))</f>
        <v/>
      </c>
      <c r="V64" s="111" t="str">
        <f>IF('Arrear Sheet'!W64="","",IF('Arrear Sheet'!C64="TOTAL","",'Arrear Sheet'!W64))</f>
        <v/>
      </c>
      <c r="W64" s="111" t="str">
        <f>IF('Arrear Sheet'!X64="","",IF('Arrear Sheet'!C64="TOTAL","",SUM(U64-V64)))</f>
        <v/>
      </c>
      <c r="X64" s="111" t="str">
        <f>IF('Arrear Sheet'!Y64="","",IF('Arrear Sheet'!C64="TOTAL","",'Arrear Sheet'!Y64))</f>
        <v/>
      </c>
      <c r="Y64" s="111" t="str">
        <f>IF('Arrear Sheet'!Z64="","",IF('Arrear Sheet'!C64="TOTAL","",'Arrear Sheet'!Z64))</f>
        <v/>
      </c>
      <c r="Z64" s="111" t="str">
        <f>IF('Arrear Sheet'!AA64="","",IF('Arrear Sheet'!C64="TOTAL","",SUM(X64-Y64)))</f>
        <v/>
      </c>
      <c r="AA64" s="111" t="str">
        <f>IF('Arrear Sheet'!AB64="","",IF('Arrear Sheet'!C64="TOTAL","",'Arrear Sheet'!AB64))</f>
        <v/>
      </c>
      <c r="AB64" s="111" t="str">
        <f>IF('Arrear Sheet'!AC64="","",IF('Arrear Sheet'!C64="TOTAL","",'Arrear Sheet'!AC64))</f>
        <v/>
      </c>
      <c r="AC64" s="111" t="str">
        <f t="shared" si="0"/>
        <v/>
      </c>
      <c r="AD64" s="24" t="str">
        <f t="shared" si="1"/>
        <v/>
      </c>
      <c r="AE64" s="41"/>
      <c r="AF64" s="41"/>
      <c r="AH64" s="109"/>
      <c r="AI64" s="109"/>
      <c r="AJ64" s="109"/>
      <c r="AK64" s="109"/>
      <c r="AL64" s="109"/>
      <c r="AM64" s="109"/>
    </row>
    <row r="65" spans="1:39" s="28" customFormat="1" ht="21" customHeight="1">
      <c r="A65" s="22" t="str">
        <f>IF('Arrear Sheet'!B65="","",'Arrear Sheet'!B65)</f>
        <v/>
      </c>
      <c r="B65" s="23" t="str">
        <f>IF('Arrear Sheet'!C65="","",IF('Arrear Sheet'!C65="TOTAL","",'Arrear Sheet'!C65))</f>
        <v/>
      </c>
      <c r="C65" s="111" t="str">
        <f>IF('Arrear Sheet'!D65="","",IF('Arrear Sheet'!C65="TOTAL","",IF('Arrear Sheet'!D65="अक्षरें राशि :-","",'Arrear Sheet'!D65)))</f>
        <v/>
      </c>
      <c r="D65" s="111" t="str">
        <f>IF('Arrear Sheet'!E65="","",IF('Arrear Sheet'!C65="TOTAL","",'Arrear Sheet'!E65))</f>
        <v/>
      </c>
      <c r="E65" s="111" t="str">
        <f>IF('Arrear Sheet'!F65="","",IF('Arrear Sheet'!C65="TOTAL","",'Arrear Sheet'!F65))</f>
        <v/>
      </c>
      <c r="F65" s="111" t="str">
        <f>IF('Arrear Sheet'!G65="","",IF('Arrear Sheet'!C65="TOTAL","",SUM(C65:E65)))</f>
        <v/>
      </c>
      <c r="G65" s="111" t="str">
        <f>IF('Arrear Sheet'!H65="","",IF('Arrear Sheet'!C65="TOTAL","",'Arrear Sheet'!H65))</f>
        <v/>
      </c>
      <c r="H65" s="111" t="str">
        <f>IF('Arrear Sheet'!I65="","",IF('Arrear Sheet'!C65="TOTAL","",'Arrear Sheet'!I65))</f>
        <v/>
      </c>
      <c r="I65" s="111" t="str">
        <f>IF('Arrear Sheet'!J65="","",IF('Arrear Sheet'!C65="TOTAL","",'Arrear Sheet'!J65))</f>
        <v/>
      </c>
      <c r="J65" s="111" t="str">
        <f>IF('Arrear Sheet'!K65="","",IF('Arrear Sheet'!C65="TOTAL","",SUM(G65:I65)))</f>
        <v/>
      </c>
      <c r="K65" s="111" t="str">
        <f>IF('Arrear Sheet'!L65="","",IF('Arrear Sheet'!C65="TOTAL","",'Arrear Sheet'!L65))</f>
        <v/>
      </c>
      <c r="L65" s="111" t="str">
        <f>IF('Arrear Sheet'!M65="","",IF('Arrear Sheet'!C65="TOTAL","",'Arrear Sheet'!M65))</f>
        <v/>
      </c>
      <c r="M65" s="111" t="str">
        <f>IF('Arrear Sheet'!N65="","",IF('Arrear Sheet'!C65="TOTAL","",'Arrear Sheet'!N65))</f>
        <v/>
      </c>
      <c r="N65" s="111" t="str">
        <f>IF('Arrear Sheet'!O65="","",IF('Arrear Sheet'!C65="TOTAL","",SUM(K65:M65)))</f>
        <v/>
      </c>
      <c r="O65" s="111" t="str">
        <f>IF('Arrear Sheet'!P65="","",IF('Arrear Sheet'!C65="TOTAL","",'Arrear Sheet'!P65))</f>
        <v/>
      </c>
      <c r="P65" s="111" t="str">
        <f>IF('Arrear Sheet'!Q65="","",IF('Arrear Sheet'!C65="TOTAL","",'Arrear Sheet'!Q65))</f>
        <v/>
      </c>
      <c r="Q65" s="111" t="str">
        <f>IF('Arrear Sheet'!R65="","",IF('Arrear Sheet'!C65="TOTAL","",SUM(O65-P65)))</f>
        <v/>
      </c>
      <c r="R65" s="111" t="str">
        <f>IF('Arrear Sheet'!S65="","",IF('Arrear Sheet'!C65="TOTAL","",'Arrear Sheet'!S65))</f>
        <v/>
      </c>
      <c r="S65" s="111" t="str">
        <f>IF('Arrear Sheet'!T65="","",IF('Arrear Sheet'!C65="TOTAL","",'Arrear Sheet'!T65))</f>
        <v/>
      </c>
      <c r="T65" s="111" t="str">
        <f>IF('Arrear Sheet'!U65="","",IF('Arrear Sheet'!C65="TOTAL","",SUM(R65-S65)))</f>
        <v/>
      </c>
      <c r="U65" s="111" t="str">
        <f>IF('Arrear Sheet'!V65="","",IF('Arrear Sheet'!C65="TOTAL","",'Arrear Sheet'!V65))</f>
        <v/>
      </c>
      <c r="V65" s="111" t="str">
        <f>IF('Arrear Sheet'!W65="","",IF('Arrear Sheet'!C65="TOTAL","",'Arrear Sheet'!W65))</f>
        <v/>
      </c>
      <c r="W65" s="111" t="str">
        <f>IF('Arrear Sheet'!X65="","",IF('Arrear Sheet'!C65="TOTAL","",SUM(U65-V65)))</f>
        <v/>
      </c>
      <c r="X65" s="111" t="str">
        <f>IF('Arrear Sheet'!Y65="","",IF('Arrear Sheet'!C65="TOTAL","",'Arrear Sheet'!Y65))</f>
        <v/>
      </c>
      <c r="Y65" s="111" t="str">
        <f>IF('Arrear Sheet'!Z65="","",IF('Arrear Sheet'!C65="TOTAL","",'Arrear Sheet'!Z65))</f>
        <v/>
      </c>
      <c r="Z65" s="111" t="str">
        <f>IF('Arrear Sheet'!AA65="","",IF('Arrear Sheet'!C65="TOTAL","",SUM(X65-Y65)))</f>
        <v/>
      </c>
      <c r="AA65" s="111" t="str">
        <f>IF('Arrear Sheet'!AB65="","",IF('Arrear Sheet'!C65="TOTAL","",'Arrear Sheet'!AB65))</f>
        <v/>
      </c>
      <c r="AB65" s="111" t="str">
        <f>IF('Arrear Sheet'!AC65="","",IF('Arrear Sheet'!C65="TOTAL","",'Arrear Sheet'!AC65))</f>
        <v/>
      </c>
      <c r="AC65" s="111" t="str">
        <f t="shared" si="0"/>
        <v/>
      </c>
      <c r="AD65" s="24" t="str">
        <f t="shared" si="1"/>
        <v/>
      </c>
      <c r="AE65" s="41"/>
      <c r="AF65" s="41"/>
      <c r="AH65" s="109"/>
      <c r="AI65" s="109"/>
      <c r="AJ65" s="109"/>
      <c r="AK65" s="109"/>
      <c r="AL65" s="109"/>
      <c r="AM65" s="109"/>
    </row>
    <row r="66" spans="1:39" s="28" customFormat="1" ht="21" customHeight="1">
      <c r="A66" s="22" t="str">
        <f>IF('Arrear Sheet'!B66="","",'Arrear Sheet'!B66)</f>
        <v/>
      </c>
      <c r="B66" s="23" t="str">
        <f>IF('Arrear Sheet'!C66="","",IF('Arrear Sheet'!C66="TOTAL","",'Arrear Sheet'!C66))</f>
        <v/>
      </c>
      <c r="C66" s="111" t="str">
        <f>IF('Arrear Sheet'!D66="","",IF('Arrear Sheet'!C66="TOTAL","",IF('Arrear Sheet'!D66="अक्षरें राशि :-","",'Arrear Sheet'!D66)))</f>
        <v/>
      </c>
      <c r="D66" s="111" t="str">
        <f>IF('Arrear Sheet'!E66="","",IF('Arrear Sheet'!C66="TOTAL","",'Arrear Sheet'!E66))</f>
        <v/>
      </c>
      <c r="E66" s="111" t="str">
        <f>IF('Arrear Sheet'!F66="","",IF('Arrear Sheet'!C66="TOTAL","",'Arrear Sheet'!F66))</f>
        <v/>
      </c>
      <c r="F66" s="111" t="str">
        <f>IF('Arrear Sheet'!G66="","",IF('Arrear Sheet'!C66="TOTAL","",SUM(C66:E66)))</f>
        <v/>
      </c>
      <c r="G66" s="111" t="str">
        <f>IF('Arrear Sheet'!H66="","",IF('Arrear Sheet'!C66="TOTAL","",'Arrear Sheet'!H66))</f>
        <v/>
      </c>
      <c r="H66" s="111" t="str">
        <f>IF('Arrear Sheet'!I66="","",IF('Arrear Sheet'!C66="TOTAL","",'Arrear Sheet'!I66))</f>
        <v/>
      </c>
      <c r="I66" s="111" t="str">
        <f>IF('Arrear Sheet'!J66="","",IF('Arrear Sheet'!C66="TOTAL","",'Arrear Sheet'!J66))</f>
        <v/>
      </c>
      <c r="J66" s="111" t="str">
        <f>IF('Arrear Sheet'!K66="","",IF('Arrear Sheet'!C66="TOTAL","",SUM(G66:I66)))</f>
        <v/>
      </c>
      <c r="K66" s="111" t="str">
        <f>IF('Arrear Sheet'!L66="","",IF('Arrear Sheet'!C66="TOTAL","",'Arrear Sheet'!L66))</f>
        <v/>
      </c>
      <c r="L66" s="111" t="str">
        <f>IF('Arrear Sheet'!M66="","",IF('Arrear Sheet'!C66="TOTAL","",'Arrear Sheet'!M66))</f>
        <v/>
      </c>
      <c r="M66" s="111" t="str">
        <f>IF('Arrear Sheet'!N66="","",IF('Arrear Sheet'!C66="TOTAL","",'Arrear Sheet'!N66))</f>
        <v/>
      </c>
      <c r="N66" s="111" t="str">
        <f>IF('Arrear Sheet'!O66="","",IF('Arrear Sheet'!C66="TOTAL","",SUM(K66:M66)))</f>
        <v/>
      </c>
      <c r="O66" s="111" t="str">
        <f>IF('Arrear Sheet'!P66="","",IF('Arrear Sheet'!C66="TOTAL","",'Arrear Sheet'!P66))</f>
        <v/>
      </c>
      <c r="P66" s="111" t="str">
        <f>IF('Arrear Sheet'!Q66="","",IF('Arrear Sheet'!C66="TOTAL","",'Arrear Sheet'!Q66))</f>
        <v/>
      </c>
      <c r="Q66" s="111" t="str">
        <f>IF('Arrear Sheet'!R66="","",IF('Arrear Sheet'!C66="TOTAL","",SUM(O66-P66)))</f>
        <v/>
      </c>
      <c r="R66" s="111" t="str">
        <f>IF('Arrear Sheet'!S66="","",IF('Arrear Sheet'!C66="TOTAL","",'Arrear Sheet'!S66))</f>
        <v/>
      </c>
      <c r="S66" s="111" t="str">
        <f>IF('Arrear Sheet'!T66="","",IF('Arrear Sheet'!C66="TOTAL","",'Arrear Sheet'!T66))</f>
        <v/>
      </c>
      <c r="T66" s="111" t="str">
        <f>IF('Arrear Sheet'!U66="","",IF('Arrear Sheet'!C66="TOTAL","",SUM(R66-S66)))</f>
        <v/>
      </c>
      <c r="U66" s="111" t="str">
        <f>IF('Arrear Sheet'!V66="","",IF('Arrear Sheet'!C66="TOTAL","",'Arrear Sheet'!V66))</f>
        <v/>
      </c>
      <c r="V66" s="111" t="str">
        <f>IF('Arrear Sheet'!W66="","",IF('Arrear Sheet'!C66="TOTAL","",'Arrear Sheet'!W66))</f>
        <v/>
      </c>
      <c r="W66" s="111" t="str">
        <f>IF('Arrear Sheet'!X66="","",IF('Arrear Sheet'!C66="TOTAL","",SUM(U66-V66)))</f>
        <v/>
      </c>
      <c r="X66" s="111" t="str">
        <f>IF('Arrear Sheet'!Y66="","",IF('Arrear Sheet'!C66="TOTAL","",'Arrear Sheet'!Y66))</f>
        <v/>
      </c>
      <c r="Y66" s="111" t="str">
        <f>IF('Arrear Sheet'!Z66="","",IF('Arrear Sheet'!C66="TOTAL","",'Arrear Sheet'!Z66))</f>
        <v/>
      </c>
      <c r="Z66" s="111" t="str">
        <f>IF('Arrear Sheet'!AA66="","",IF('Arrear Sheet'!C66="TOTAL","",SUM(X66-Y66)))</f>
        <v/>
      </c>
      <c r="AA66" s="111" t="str">
        <f>IF('Arrear Sheet'!AB66="","",IF('Arrear Sheet'!C66="TOTAL","",'Arrear Sheet'!AB66))</f>
        <v/>
      </c>
      <c r="AB66" s="111" t="str">
        <f>IF('Arrear Sheet'!AC66="","",IF('Arrear Sheet'!C66="TOTAL","",'Arrear Sheet'!AC66))</f>
        <v/>
      </c>
      <c r="AC66" s="111" t="str">
        <f t="shared" si="0"/>
        <v/>
      </c>
      <c r="AD66" s="24" t="str">
        <f t="shared" si="1"/>
        <v/>
      </c>
      <c r="AE66" s="41"/>
      <c r="AF66" s="41"/>
      <c r="AH66" s="109"/>
      <c r="AI66" s="109"/>
      <c r="AJ66" s="109"/>
      <c r="AK66" s="109"/>
      <c r="AL66" s="109"/>
      <c r="AM66" s="109"/>
    </row>
    <row r="67" spans="1:39" s="28" customFormat="1" ht="21" customHeight="1">
      <c r="A67" s="22" t="str">
        <f>IF('Arrear Sheet'!B67="","",'Arrear Sheet'!B67)</f>
        <v/>
      </c>
      <c r="B67" s="23" t="str">
        <f>IF('Arrear Sheet'!C67="","",IF('Arrear Sheet'!C67="TOTAL","",'Arrear Sheet'!C67))</f>
        <v/>
      </c>
      <c r="C67" s="111" t="str">
        <f>IF('Arrear Sheet'!D67="","",IF('Arrear Sheet'!C67="TOTAL","",IF('Arrear Sheet'!D67="अक्षरें राशि :-","",'Arrear Sheet'!D67)))</f>
        <v/>
      </c>
      <c r="D67" s="111" t="str">
        <f>IF('Arrear Sheet'!E67="","",IF('Arrear Sheet'!C67="TOTAL","",'Arrear Sheet'!E67))</f>
        <v/>
      </c>
      <c r="E67" s="111" t="str">
        <f>IF('Arrear Sheet'!F67="","",IF('Arrear Sheet'!C67="TOTAL","",'Arrear Sheet'!F67))</f>
        <v/>
      </c>
      <c r="F67" s="111" t="str">
        <f>IF('Arrear Sheet'!G67="","",IF('Arrear Sheet'!C67="TOTAL","",SUM(C67:E67)))</f>
        <v/>
      </c>
      <c r="G67" s="111" t="str">
        <f>IF('Arrear Sheet'!H67="","",IF('Arrear Sheet'!C67="TOTAL","",'Arrear Sheet'!H67))</f>
        <v/>
      </c>
      <c r="H67" s="111" t="str">
        <f>IF('Arrear Sheet'!I67="","",IF('Arrear Sheet'!C67="TOTAL","",'Arrear Sheet'!I67))</f>
        <v/>
      </c>
      <c r="I67" s="111" t="str">
        <f>IF('Arrear Sheet'!J67="","",IF('Arrear Sheet'!C67="TOTAL","",'Arrear Sheet'!J67))</f>
        <v/>
      </c>
      <c r="J67" s="111" t="str">
        <f>IF('Arrear Sheet'!K67="","",IF('Arrear Sheet'!C67="TOTAL","",SUM(G67:I67)))</f>
        <v/>
      </c>
      <c r="K67" s="111" t="str">
        <f>IF('Arrear Sheet'!L67="","",IF('Arrear Sheet'!C67="TOTAL","",'Arrear Sheet'!L67))</f>
        <v/>
      </c>
      <c r="L67" s="111" t="str">
        <f>IF('Arrear Sheet'!M67="","",IF('Arrear Sheet'!C67="TOTAL","",'Arrear Sheet'!M67))</f>
        <v/>
      </c>
      <c r="M67" s="111" t="str">
        <f>IF('Arrear Sheet'!N67="","",IF('Arrear Sheet'!C67="TOTAL","",'Arrear Sheet'!N67))</f>
        <v/>
      </c>
      <c r="N67" s="111" t="str">
        <f>IF('Arrear Sheet'!O67="","",IF('Arrear Sheet'!C67="TOTAL","",SUM(K67:M67)))</f>
        <v/>
      </c>
      <c r="O67" s="111" t="str">
        <f>IF('Arrear Sheet'!P67="","",IF('Arrear Sheet'!C67="TOTAL","",'Arrear Sheet'!P67))</f>
        <v/>
      </c>
      <c r="P67" s="111" t="str">
        <f>IF('Arrear Sheet'!Q67="","",IF('Arrear Sheet'!C67="TOTAL","",'Arrear Sheet'!Q67))</f>
        <v/>
      </c>
      <c r="Q67" s="111" t="str">
        <f>IF('Arrear Sheet'!R67="","",IF('Arrear Sheet'!C67="TOTAL","",SUM(O67-P67)))</f>
        <v/>
      </c>
      <c r="R67" s="111" t="str">
        <f>IF('Arrear Sheet'!S67="","",IF('Arrear Sheet'!C67="TOTAL","",'Arrear Sheet'!S67))</f>
        <v/>
      </c>
      <c r="S67" s="111" t="str">
        <f>IF('Arrear Sheet'!T67="","",IF('Arrear Sheet'!C67="TOTAL","",'Arrear Sheet'!T67))</f>
        <v/>
      </c>
      <c r="T67" s="111" t="str">
        <f>IF('Arrear Sheet'!U67="","",IF('Arrear Sheet'!C67="TOTAL","",SUM(R67-S67)))</f>
        <v/>
      </c>
      <c r="U67" s="111" t="str">
        <f>IF('Arrear Sheet'!V67="","",IF('Arrear Sheet'!C67="TOTAL","",'Arrear Sheet'!V67))</f>
        <v/>
      </c>
      <c r="V67" s="111" t="str">
        <f>IF('Arrear Sheet'!W67="","",IF('Arrear Sheet'!C67="TOTAL","",'Arrear Sheet'!W67))</f>
        <v/>
      </c>
      <c r="W67" s="111" t="str">
        <f>IF('Arrear Sheet'!X67="","",IF('Arrear Sheet'!C67="TOTAL","",SUM(U67-V67)))</f>
        <v/>
      </c>
      <c r="X67" s="111" t="str">
        <f>IF('Arrear Sheet'!Y67="","",IF('Arrear Sheet'!C67="TOTAL","",'Arrear Sheet'!Y67))</f>
        <v/>
      </c>
      <c r="Y67" s="111" t="str">
        <f>IF('Arrear Sheet'!Z67="","",IF('Arrear Sheet'!C67="TOTAL","",'Arrear Sheet'!Z67))</f>
        <v/>
      </c>
      <c r="Z67" s="111" t="str">
        <f>IF('Arrear Sheet'!AA67="","",IF('Arrear Sheet'!C67="TOTAL","",SUM(X67-Y67)))</f>
        <v/>
      </c>
      <c r="AA67" s="111" t="str">
        <f>IF('Arrear Sheet'!AB67="","",IF('Arrear Sheet'!C67="TOTAL","",'Arrear Sheet'!AB67))</f>
        <v/>
      </c>
      <c r="AB67" s="111" t="str">
        <f>IF('Arrear Sheet'!AC67="","",IF('Arrear Sheet'!C67="TOTAL","",'Arrear Sheet'!AC67))</f>
        <v/>
      </c>
      <c r="AC67" s="111" t="str">
        <f t="shared" si="0"/>
        <v/>
      </c>
      <c r="AD67" s="24" t="str">
        <f t="shared" si="1"/>
        <v/>
      </c>
      <c r="AE67" s="41"/>
      <c r="AF67" s="41"/>
      <c r="AH67" s="109"/>
      <c r="AI67" s="109"/>
      <c r="AJ67" s="109"/>
      <c r="AK67" s="109"/>
      <c r="AL67" s="109"/>
      <c r="AM67" s="109"/>
    </row>
    <row r="68" spans="1:39" s="28" customFormat="1" ht="21" customHeight="1">
      <c r="A68" s="22" t="str">
        <f>IF('Arrear Sheet'!B68="","",'Arrear Sheet'!B68)</f>
        <v/>
      </c>
      <c r="B68" s="23" t="str">
        <f>IF('Arrear Sheet'!C68="","",IF('Arrear Sheet'!C68="TOTAL","",'Arrear Sheet'!C68))</f>
        <v/>
      </c>
      <c r="C68" s="111" t="str">
        <f>IF('Arrear Sheet'!D68="","",IF('Arrear Sheet'!C68="TOTAL","",IF('Arrear Sheet'!D68="अक्षरें राशि :-","",'Arrear Sheet'!D68)))</f>
        <v/>
      </c>
      <c r="D68" s="111" t="str">
        <f>IF('Arrear Sheet'!E68="","",IF('Arrear Sheet'!C68="TOTAL","",'Arrear Sheet'!E68))</f>
        <v/>
      </c>
      <c r="E68" s="111" t="str">
        <f>IF('Arrear Sheet'!F68="","",IF('Arrear Sheet'!C68="TOTAL","",'Arrear Sheet'!F68))</f>
        <v/>
      </c>
      <c r="F68" s="111" t="str">
        <f>IF('Arrear Sheet'!G68="","",IF('Arrear Sheet'!C68="TOTAL","",SUM(C68:E68)))</f>
        <v/>
      </c>
      <c r="G68" s="111" t="str">
        <f>IF('Arrear Sheet'!H68="","",IF('Arrear Sheet'!C68="TOTAL","",'Arrear Sheet'!H68))</f>
        <v/>
      </c>
      <c r="H68" s="111" t="str">
        <f>IF('Arrear Sheet'!I68="","",IF('Arrear Sheet'!C68="TOTAL","",'Arrear Sheet'!I68))</f>
        <v/>
      </c>
      <c r="I68" s="111" t="str">
        <f>IF('Arrear Sheet'!J68="","",IF('Arrear Sheet'!C68="TOTAL","",'Arrear Sheet'!J68))</f>
        <v/>
      </c>
      <c r="J68" s="111" t="str">
        <f>IF('Arrear Sheet'!K68="","",IF('Arrear Sheet'!C68="TOTAL","",SUM(G68:I68)))</f>
        <v/>
      </c>
      <c r="K68" s="111" t="str">
        <f>IF('Arrear Sheet'!L68="","",IF('Arrear Sheet'!C68="TOTAL","",'Arrear Sheet'!L68))</f>
        <v/>
      </c>
      <c r="L68" s="111" t="str">
        <f>IF('Arrear Sheet'!M68="","",IF('Arrear Sheet'!C68="TOTAL","",'Arrear Sheet'!M68))</f>
        <v/>
      </c>
      <c r="M68" s="111" t="str">
        <f>IF('Arrear Sheet'!N68="","",IF('Arrear Sheet'!C68="TOTAL","",'Arrear Sheet'!N68))</f>
        <v/>
      </c>
      <c r="N68" s="111" t="str">
        <f>IF('Arrear Sheet'!O68="","",IF('Arrear Sheet'!C68="TOTAL","",SUM(K68:M68)))</f>
        <v/>
      </c>
      <c r="O68" s="111" t="str">
        <f>IF('Arrear Sheet'!P68="","",IF('Arrear Sheet'!C68="TOTAL","",'Arrear Sheet'!P68))</f>
        <v/>
      </c>
      <c r="P68" s="111" t="str">
        <f>IF('Arrear Sheet'!Q68="","",IF('Arrear Sheet'!C68="TOTAL","",'Arrear Sheet'!Q68))</f>
        <v/>
      </c>
      <c r="Q68" s="111" t="str">
        <f>IF('Arrear Sheet'!R68="","",IF('Arrear Sheet'!C68="TOTAL","",SUM(O68-P68)))</f>
        <v/>
      </c>
      <c r="R68" s="111" t="str">
        <f>IF('Arrear Sheet'!S68="","",IF('Arrear Sheet'!C68="TOTAL","",'Arrear Sheet'!S68))</f>
        <v/>
      </c>
      <c r="S68" s="111" t="str">
        <f>IF('Arrear Sheet'!T68="","",IF('Arrear Sheet'!C68="TOTAL","",'Arrear Sheet'!T68))</f>
        <v/>
      </c>
      <c r="T68" s="111" t="str">
        <f>IF('Arrear Sheet'!U68="","",IF('Arrear Sheet'!C68="TOTAL","",SUM(R68-S68)))</f>
        <v/>
      </c>
      <c r="U68" s="111" t="str">
        <f>IF('Arrear Sheet'!V68="","",IF('Arrear Sheet'!C68="TOTAL","",'Arrear Sheet'!V68))</f>
        <v/>
      </c>
      <c r="V68" s="111" t="str">
        <f>IF('Arrear Sheet'!W68="","",IF('Arrear Sheet'!C68="TOTAL","",'Arrear Sheet'!W68))</f>
        <v/>
      </c>
      <c r="W68" s="111" t="str">
        <f>IF('Arrear Sheet'!X68="","",IF('Arrear Sheet'!C68="TOTAL","",SUM(U68-V68)))</f>
        <v/>
      </c>
      <c r="X68" s="111" t="str">
        <f>IF('Arrear Sheet'!Y68="","",IF('Arrear Sheet'!C68="TOTAL","",'Arrear Sheet'!Y68))</f>
        <v/>
      </c>
      <c r="Y68" s="111" t="str">
        <f>IF('Arrear Sheet'!Z68="","",IF('Arrear Sheet'!C68="TOTAL","",'Arrear Sheet'!Z68))</f>
        <v/>
      </c>
      <c r="Z68" s="111" t="str">
        <f>IF('Arrear Sheet'!AA68="","",IF('Arrear Sheet'!C68="TOTAL","",SUM(X68-Y68)))</f>
        <v/>
      </c>
      <c r="AA68" s="111" t="str">
        <f>IF('Arrear Sheet'!AB68="","",IF('Arrear Sheet'!C68="TOTAL","",'Arrear Sheet'!AB68))</f>
        <v/>
      </c>
      <c r="AB68" s="111" t="str">
        <f>IF('Arrear Sheet'!AC68="","",IF('Arrear Sheet'!C68="TOTAL","",'Arrear Sheet'!AC68))</f>
        <v/>
      </c>
      <c r="AC68" s="111" t="str">
        <f t="shared" si="0"/>
        <v/>
      </c>
      <c r="AD68" s="24" t="str">
        <f t="shared" si="1"/>
        <v/>
      </c>
      <c r="AE68" s="41"/>
      <c r="AF68" s="41"/>
      <c r="AH68" s="109"/>
      <c r="AI68" s="109"/>
      <c r="AJ68" s="109"/>
      <c r="AK68" s="109"/>
      <c r="AL68" s="109"/>
      <c r="AM68" s="109"/>
    </row>
    <row r="69" spans="1:39" s="28" customFormat="1" ht="21" customHeight="1">
      <c r="A69" s="22" t="str">
        <f>IF('Arrear Sheet'!B69="","",'Arrear Sheet'!B69)</f>
        <v/>
      </c>
      <c r="B69" s="23" t="str">
        <f>IF('Arrear Sheet'!C69="","",IF('Arrear Sheet'!C69="TOTAL","",'Arrear Sheet'!C69))</f>
        <v/>
      </c>
      <c r="C69" s="111" t="str">
        <f>IF('Arrear Sheet'!D69="","",IF('Arrear Sheet'!C69="TOTAL","",IF('Arrear Sheet'!D69="अक्षरें राशि :-","",'Arrear Sheet'!D69)))</f>
        <v/>
      </c>
      <c r="D69" s="111" t="str">
        <f>IF('Arrear Sheet'!E69="","",IF('Arrear Sheet'!C69="TOTAL","",'Arrear Sheet'!E69))</f>
        <v/>
      </c>
      <c r="E69" s="111" t="str">
        <f>IF('Arrear Sheet'!F69="","",IF('Arrear Sheet'!C69="TOTAL","",'Arrear Sheet'!F69))</f>
        <v/>
      </c>
      <c r="F69" s="111" t="str">
        <f>IF('Arrear Sheet'!G69="","",IF('Arrear Sheet'!C69="TOTAL","",SUM(C69:E69)))</f>
        <v/>
      </c>
      <c r="G69" s="111" t="str">
        <f>IF('Arrear Sheet'!H69="","",IF('Arrear Sheet'!C69="TOTAL","",'Arrear Sheet'!H69))</f>
        <v/>
      </c>
      <c r="H69" s="111" t="str">
        <f>IF('Arrear Sheet'!I69="","",IF('Arrear Sheet'!C69="TOTAL","",'Arrear Sheet'!I69))</f>
        <v/>
      </c>
      <c r="I69" s="111" t="str">
        <f>IF('Arrear Sheet'!J69="","",IF('Arrear Sheet'!C69="TOTAL","",'Arrear Sheet'!J69))</f>
        <v/>
      </c>
      <c r="J69" s="111" t="str">
        <f>IF('Arrear Sheet'!K69="","",IF('Arrear Sheet'!C69="TOTAL","",SUM(G69:I69)))</f>
        <v/>
      </c>
      <c r="K69" s="111" t="str">
        <f>IF('Arrear Sheet'!L69="","",IF('Arrear Sheet'!C69="TOTAL","",'Arrear Sheet'!L69))</f>
        <v/>
      </c>
      <c r="L69" s="111" t="str">
        <f>IF('Arrear Sheet'!M69="","",IF('Arrear Sheet'!C69="TOTAL","",'Arrear Sheet'!M69))</f>
        <v/>
      </c>
      <c r="M69" s="111" t="str">
        <f>IF('Arrear Sheet'!N69="","",IF('Arrear Sheet'!C69="TOTAL","",'Arrear Sheet'!N69))</f>
        <v/>
      </c>
      <c r="N69" s="111" t="str">
        <f>IF('Arrear Sheet'!O69="","",IF('Arrear Sheet'!C69="TOTAL","",SUM(K69:M69)))</f>
        <v/>
      </c>
      <c r="O69" s="111" t="str">
        <f>IF('Arrear Sheet'!P69="","",IF('Arrear Sheet'!C69="TOTAL","",'Arrear Sheet'!P69))</f>
        <v/>
      </c>
      <c r="P69" s="111" t="str">
        <f>IF('Arrear Sheet'!Q69="","",IF('Arrear Sheet'!C69="TOTAL","",'Arrear Sheet'!Q69))</f>
        <v/>
      </c>
      <c r="Q69" s="111" t="str">
        <f>IF('Arrear Sheet'!R69="","",IF('Arrear Sheet'!C69="TOTAL","",SUM(O69-P69)))</f>
        <v/>
      </c>
      <c r="R69" s="111" t="str">
        <f>IF('Arrear Sheet'!S69="","",IF('Arrear Sheet'!C69="TOTAL","",'Arrear Sheet'!S69))</f>
        <v/>
      </c>
      <c r="S69" s="111" t="str">
        <f>IF('Arrear Sheet'!T69="","",IF('Arrear Sheet'!C69="TOTAL","",'Arrear Sheet'!T69))</f>
        <v/>
      </c>
      <c r="T69" s="111" t="str">
        <f>IF('Arrear Sheet'!U69="","",IF('Arrear Sheet'!C69="TOTAL","",SUM(R69-S69)))</f>
        <v/>
      </c>
      <c r="U69" s="111" t="str">
        <f>IF('Arrear Sheet'!V69="","",IF('Arrear Sheet'!C69="TOTAL","",'Arrear Sheet'!V69))</f>
        <v/>
      </c>
      <c r="V69" s="111" t="str">
        <f>IF('Arrear Sheet'!W69="","",IF('Arrear Sheet'!C69="TOTAL","",'Arrear Sheet'!W69))</f>
        <v/>
      </c>
      <c r="W69" s="111" t="str">
        <f>IF('Arrear Sheet'!X69="","",IF('Arrear Sheet'!C69="TOTAL","",SUM(U69-V69)))</f>
        <v/>
      </c>
      <c r="X69" s="111" t="str">
        <f>IF('Arrear Sheet'!Y69="","",IF('Arrear Sheet'!C69="TOTAL","",'Arrear Sheet'!Y69))</f>
        <v/>
      </c>
      <c r="Y69" s="111" t="str">
        <f>IF('Arrear Sheet'!Z69="","",IF('Arrear Sheet'!C69="TOTAL","",'Arrear Sheet'!Z69))</f>
        <v/>
      </c>
      <c r="Z69" s="111" t="str">
        <f>IF('Arrear Sheet'!AA69="","",IF('Arrear Sheet'!C69="TOTAL","",SUM(X69-Y69)))</f>
        <v/>
      </c>
      <c r="AA69" s="111" t="str">
        <f>IF('Arrear Sheet'!AB69="","",IF('Arrear Sheet'!C69="TOTAL","",'Arrear Sheet'!AB69))</f>
        <v/>
      </c>
      <c r="AB69" s="111" t="str">
        <f>IF('Arrear Sheet'!AC69="","",IF('Arrear Sheet'!C69="TOTAL","",'Arrear Sheet'!AC69))</f>
        <v/>
      </c>
      <c r="AC69" s="111" t="str">
        <f t="shared" si="0"/>
        <v/>
      </c>
      <c r="AD69" s="24" t="str">
        <f t="shared" si="1"/>
        <v/>
      </c>
      <c r="AE69" s="41"/>
      <c r="AF69" s="41"/>
      <c r="AH69" s="109"/>
      <c r="AI69" s="109"/>
      <c r="AJ69" s="109"/>
      <c r="AK69" s="109"/>
      <c r="AL69" s="109"/>
      <c r="AM69" s="109"/>
    </row>
    <row r="70" spans="1:39" s="28" customFormat="1" ht="21" customHeight="1">
      <c r="A70" s="22" t="str">
        <f>IF('Arrear Sheet'!B70="","",'Arrear Sheet'!B70)</f>
        <v/>
      </c>
      <c r="B70" s="23" t="str">
        <f>IF('Arrear Sheet'!C70="","",IF('Arrear Sheet'!C70="TOTAL","",'Arrear Sheet'!C70))</f>
        <v/>
      </c>
      <c r="C70" s="111" t="str">
        <f>IF('Arrear Sheet'!D70="","",IF('Arrear Sheet'!C70="TOTAL","",IF('Arrear Sheet'!D70="अक्षरें राशि :-","",'Arrear Sheet'!D70)))</f>
        <v/>
      </c>
      <c r="D70" s="111" t="str">
        <f>IF('Arrear Sheet'!E70="","",IF('Arrear Sheet'!C70="TOTAL","",'Arrear Sheet'!E70))</f>
        <v/>
      </c>
      <c r="E70" s="111" t="str">
        <f>IF('Arrear Sheet'!F70="","",IF('Arrear Sheet'!C70="TOTAL","",'Arrear Sheet'!F70))</f>
        <v/>
      </c>
      <c r="F70" s="111" t="str">
        <f>IF('Arrear Sheet'!G70="","",IF('Arrear Sheet'!C70="TOTAL","",SUM(C70:E70)))</f>
        <v/>
      </c>
      <c r="G70" s="111" t="str">
        <f>IF('Arrear Sheet'!H70="","",IF('Arrear Sheet'!C70="TOTAL","",'Arrear Sheet'!H70))</f>
        <v/>
      </c>
      <c r="H70" s="111" t="str">
        <f>IF('Arrear Sheet'!I70="","",IF('Arrear Sheet'!C70="TOTAL","",'Arrear Sheet'!I70))</f>
        <v/>
      </c>
      <c r="I70" s="111" t="str">
        <f>IF('Arrear Sheet'!J70="","",IF('Arrear Sheet'!C70="TOTAL","",'Arrear Sheet'!J70))</f>
        <v/>
      </c>
      <c r="J70" s="111" t="str">
        <f>IF('Arrear Sheet'!K70="","",IF('Arrear Sheet'!C70="TOTAL","",SUM(G70:I70)))</f>
        <v/>
      </c>
      <c r="K70" s="111" t="str">
        <f>IF('Arrear Sheet'!L70="","",IF('Arrear Sheet'!C70="TOTAL","",'Arrear Sheet'!L70))</f>
        <v/>
      </c>
      <c r="L70" s="111" t="str">
        <f>IF('Arrear Sheet'!M70="","",IF('Arrear Sheet'!C70="TOTAL","",'Arrear Sheet'!M70))</f>
        <v/>
      </c>
      <c r="M70" s="111" t="str">
        <f>IF('Arrear Sheet'!N70="","",IF('Arrear Sheet'!C70="TOTAL","",'Arrear Sheet'!N70))</f>
        <v/>
      </c>
      <c r="N70" s="111" t="str">
        <f>IF('Arrear Sheet'!O70="","",IF('Arrear Sheet'!C70="TOTAL","",SUM(K70:M70)))</f>
        <v/>
      </c>
      <c r="O70" s="111" t="str">
        <f>IF('Arrear Sheet'!P70="","",IF('Arrear Sheet'!C70="TOTAL","",'Arrear Sheet'!P70))</f>
        <v/>
      </c>
      <c r="P70" s="111" t="str">
        <f>IF('Arrear Sheet'!Q70="","",IF('Arrear Sheet'!C70="TOTAL","",'Arrear Sheet'!Q70))</f>
        <v/>
      </c>
      <c r="Q70" s="111" t="str">
        <f>IF('Arrear Sheet'!R70="","",IF('Arrear Sheet'!C70="TOTAL","",SUM(O70-P70)))</f>
        <v/>
      </c>
      <c r="R70" s="111" t="str">
        <f>IF('Arrear Sheet'!S70="","",IF('Arrear Sheet'!C70="TOTAL","",'Arrear Sheet'!S70))</f>
        <v/>
      </c>
      <c r="S70" s="111" t="str">
        <f>IF('Arrear Sheet'!T70="","",IF('Arrear Sheet'!C70="TOTAL","",'Arrear Sheet'!T70))</f>
        <v/>
      </c>
      <c r="T70" s="111" t="str">
        <f>IF('Arrear Sheet'!U70="","",IF('Arrear Sheet'!C70="TOTAL","",SUM(R70-S70)))</f>
        <v/>
      </c>
      <c r="U70" s="111" t="str">
        <f>IF('Arrear Sheet'!V70="","",IF('Arrear Sheet'!C70="TOTAL","",'Arrear Sheet'!V70))</f>
        <v/>
      </c>
      <c r="V70" s="111" t="str">
        <f>IF('Arrear Sheet'!W70="","",IF('Arrear Sheet'!C70="TOTAL","",'Arrear Sheet'!W70))</f>
        <v/>
      </c>
      <c r="W70" s="111" t="str">
        <f>IF('Arrear Sheet'!X70="","",IF('Arrear Sheet'!C70="TOTAL","",SUM(U70-V70)))</f>
        <v/>
      </c>
      <c r="X70" s="111" t="str">
        <f>IF('Arrear Sheet'!Y70="","",IF('Arrear Sheet'!C70="TOTAL","",'Arrear Sheet'!Y70))</f>
        <v/>
      </c>
      <c r="Y70" s="111" t="str">
        <f>IF('Arrear Sheet'!Z70="","",IF('Arrear Sheet'!C70="TOTAL","",'Arrear Sheet'!Z70))</f>
        <v/>
      </c>
      <c r="Z70" s="111" t="str">
        <f>IF('Arrear Sheet'!AA70="","",IF('Arrear Sheet'!C70="TOTAL","",SUM(X70-Y70)))</f>
        <v/>
      </c>
      <c r="AA70" s="111" t="str">
        <f>IF('Arrear Sheet'!AB70="","",IF('Arrear Sheet'!C70="TOTAL","",'Arrear Sheet'!AB70))</f>
        <v/>
      </c>
      <c r="AB70" s="111" t="str">
        <f>IF('Arrear Sheet'!AC70="","",IF('Arrear Sheet'!C70="TOTAL","",'Arrear Sheet'!AC70))</f>
        <v/>
      </c>
      <c r="AC70" s="111" t="str">
        <f t="shared" si="0"/>
        <v/>
      </c>
      <c r="AD70" s="24" t="str">
        <f t="shared" si="1"/>
        <v/>
      </c>
      <c r="AE70" s="41"/>
      <c r="AF70" s="41"/>
      <c r="AH70" s="109"/>
      <c r="AI70" s="109"/>
      <c r="AJ70" s="109"/>
      <c r="AK70" s="109"/>
      <c r="AL70" s="109"/>
      <c r="AM70" s="109"/>
    </row>
    <row r="71" spans="1:39" s="28" customFormat="1" ht="21" customHeight="1">
      <c r="A71" s="22" t="str">
        <f>IF('Arrear Sheet'!B71="","",'Arrear Sheet'!B71)</f>
        <v/>
      </c>
      <c r="B71" s="23" t="str">
        <f>IF('Arrear Sheet'!C71="","",IF('Arrear Sheet'!C71="TOTAL","",'Arrear Sheet'!C71))</f>
        <v/>
      </c>
      <c r="C71" s="111" t="str">
        <f>IF('Arrear Sheet'!D71="","",IF('Arrear Sheet'!C71="TOTAL","",IF('Arrear Sheet'!D71="अक्षरें राशि :-","",'Arrear Sheet'!D71)))</f>
        <v/>
      </c>
      <c r="D71" s="111" t="str">
        <f>IF('Arrear Sheet'!E71="","",IF('Arrear Sheet'!C71="TOTAL","",'Arrear Sheet'!E71))</f>
        <v/>
      </c>
      <c r="E71" s="111" t="str">
        <f>IF('Arrear Sheet'!F71="","",IF('Arrear Sheet'!C71="TOTAL","",'Arrear Sheet'!F71))</f>
        <v/>
      </c>
      <c r="F71" s="111" t="str">
        <f>IF('Arrear Sheet'!G71="","",IF('Arrear Sheet'!C71="TOTAL","",SUM(C71:E71)))</f>
        <v/>
      </c>
      <c r="G71" s="111" t="str">
        <f>IF('Arrear Sheet'!H71="","",IF('Arrear Sheet'!C71="TOTAL","",'Arrear Sheet'!H71))</f>
        <v/>
      </c>
      <c r="H71" s="111" t="str">
        <f>IF('Arrear Sheet'!I71="","",IF('Arrear Sheet'!C71="TOTAL","",'Arrear Sheet'!I71))</f>
        <v/>
      </c>
      <c r="I71" s="111" t="str">
        <f>IF('Arrear Sheet'!J71="","",IF('Arrear Sheet'!C71="TOTAL","",'Arrear Sheet'!J71))</f>
        <v/>
      </c>
      <c r="J71" s="111" t="str">
        <f>IF('Arrear Sheet'!K71="","",IF('Arrear Sheet'!C71="TOTAL","",SUM(G71:I71)))</f>
        <v/>
      </c>
      <c r="K71" s="111" t="str">
        <f>IF('Arrear Sheet'!L71="","",IF('Arrear Sheet'!C71="TOTAL","",'Arrear Sheet'!L71))</f>
        <v/>
      </c>
      <c r="L71" s="111" t="str">
        <f>IF('Arrear Sheet'!M71="","",IF('Arrear Sheet'!C71="TOTAL","",'Arrear Sheet'!M71))</f>
        <v/>
      </c>
      <c r="M71" s="111" t="str">
        <f>IF('Arrear Sheet'!N71="","",IF('Arrear Sheet'!C71="TOTAL","",'Arrear Sheet'!N71))</f>
        <v/>
      </c>
      <c r="N71" s="111" t="str">
        <f>IF('Arrear Sheet'!O71="","",IF('Arrear Sheet'!C71="TOTAL","",SUM(K71:M71)))</f>
        <v/>
      </c>
      <c r="O71" s="111" t="str">
        <f>IF('Arrear Sheet'!P71="","",IF('Arrear Sheet'!C71="TOTAL","",'Arrear Sheet'!P71))</f>
        <v/>
      </c>
      <c r="P71" s="111" t="str">
        <f>IF('Arrear Sheet'!Q71="","",IF('Arrear Sheet'!C71="TOTAL","",'Arrear Sheet'!Q71))</f>
        <v/>
      </c>
      <c r="Q71" s="111" t="str">
        <f>IF('Arrear Sheet'!R71="","",IF('Arrear Sheet'!C71="TOTAL","",SUM(O71-P71)))</f>
        <v/>
      </c>
      <c r="R71" s="111" t="str">
        <f>IF('Arrear Sheet'!S71="","",IF('Arrear Sheet'!C71="TOTAL","",'Arrear Sheet'!S71))</f>
        <v/>
      </c>
      <c r="S71" s="111" t="str">
        <f>IF('Arrear Sheet'!T71="","",IF('Arrear Sheet'!C71="TOTAL","",'Arrear Sheet'!T71))</f>
        <v/>
      </c>
      <c r="T71" s="111" t="str">
        <f>IF('Arrear Sheet'!U71="","",IF('Arrear Sheet'!C71="TOTAL","",SUM(R71-S71)))</f>
        <v/>
      </c>
      <c r="U71" s="111" t="str">
        <f>IF('Arrear Sheet'!V71="","",IF('Arrear Sheet'!C71="TOTAL","",'Arrear Sheet'!V71))</f>
        <v/>
      </c>
      <c r="V71" s="111" t="str">
        <f>IF('Arrear Sheet'!W71="","",IF('Arrear Sheet'!C71="TOTAL","",'Arrear Sheet'!W71))</f>
        <v/>
      </c>
      <c r="W71" s="111" t="str">
        <f>IF('Arrear Sheet'!X71="","",IF('Arrear Sheet'!C71="TOTAL","",SUM(U71-V71)))</f>
        <v/>
      </c>
      <c r="X71" s="111" t="str">
        <f>IF('Arrear Sheet'!Y71="","",IF('Arrear Sheet'!C71="TOTAL","",'Arrear Sheet'!Y71))</f>
        <v/>
      </c>
      <c r="Y71" s="111" t="str">
        <f>IF('Arrear Sheet'!Z71="","",IF('Arrear Sheet'!C71="TOTAL","",'Arrear Sheet'!Z71))</f>
        <v/>
      </c>
      <c r="Z71" s="111" t="str">
        <f>IF('Arrear Sheet'!AA71="","",IF('Arrear Sheet'!C71="TOTAL","",SUM(X71-Y71)))</f>
        <v/>
      </c>
      <c r="AA71" s="111" t="str">
        <f>IF('Arrear Sheet'!AB71="","",IF('Arrear Sheet'!C71="TOTAL","",'Arrear Sheet'!AB71))</f>
        <v/>
      </c>
      <c r="AB71" s="111" t="str">
        <f>IF('Arrear Sheet'!AC71="","",IF('Arrear Sheet'!C71="TOTAL","",'Arrear Sheet'!AC71))</f>
        <v/>
      </c>
      <c r="AC71" s="111" t="str">
        <f t="shared" si="0"/>
        <v/>
      </c>
      <c r="AD71" s="24" t="str">
        <f t="shared" si="1"/>
        <v/>
      </c>
      <c r="AE71" s="41"/>
      <c r="AF71" s="41"/>
      <c r="AH71" s="109"/>
      <c r="AI71" s="109"/>
      <c r="AJ71" s="109"/>
      <c r="AK71" s="109"/>
      <c r="AL71" s="109"/>
      <c r="AM71" s="109"/>
    </row>
    <row r="72" spans="1:39" s="28" customFormat="1" ht="21" customHeight="1">
      <c r="A72" s="22" t="str">
        <f>IF('Arrear Sheet'!B72="","",'Arrear Sheet'!B72)</f>
        <v/>
      </c>
      <c r="B72" s="23" t="str">
        <f>IF('Arrear Sheet'!C72="","",IF('Arrear Sheet'!C72="TOTAL","",'Arrear Sheet'!C72))</f>
        <v/>
      </c>
      <c r="C72" s="111" t="str">
        <f>IF('Arrear Sheet'!D72="","",IF('Arrear Sheet'!C72="TOTAL","",IF('Arrear Sheet'!D72="अक्षरें राशि :-","",'Arrear Sheet'!D72)))</f>
        <v/>
      </c>
      <c r="D72" s="111" t="str">
        <f>IF('Arrear Sheet'!E72="","",IF('Arrear Sheet'!C72="TOTAL","",'Arrear Sheet'!E72))</f>
        <v/>
      </c>
      <c r="E72" s="111" t="str">
        <f>IF('Arrear Sheet'!F72="","",IF('Arrear Sheet'!C72="TOTAL","",'Arrear Sheet'!F72))</f>
        <v/>
      </c>
      <c r="F72" s="111" t="str">
        <f>IF('Arrear Sheet'!G72="","",IF('Arrear Sheet'!C72="TOTAL","",SUM(C72:E72)))</f>
        <v/>
      </c>
      <c r="G72" s="111" t="str">
        <f>IF('Arrear Sheet'!H72="","",IF('Arrear Sheet'!C72="TOTAL","",'Arrear Sheet'!H72))</f>
        <v/>
      </c>
      <c r="H72" s="111" t="str">
        <f>IF('Arrear Sheet'!I72="","",IF('Arrear Sheet'!C72="TOTAL","",'Arrear Sheet'!I72))</f>
        <v/>
      </c>
      <c r="I72" s="111" t="str">
        <f>IF('Arrear Sheet'!J72="","",IF('Arrear Sheet'!C72="TOTAL","",'Arrear Sheet'!J72))</f>
        <v/>
      </c>
      <c r="J72" s="111" t="str">
        <f>IF('Arrear Sheet'!K72="","",IF('Arrear Sheet'!C72="TOTAL","",SUM(G72:I72)))</f>
        <v/>
      </c>
      <c r="K72" s="111" t="str">
        <f>IF('Arrear Sheet'!L72="","",IF('Arrear Sheet'!C72="TOTAL","",'Arrear Sheet'!L72))</f>
        <v/>
      </c>
      <c r="L72" s="111" t="str">
        <f>IF('Arrear Sheet'!M72="","",IF('Arrear Sheet'!C72="TOTAL","",'Arrear Sheet'!M72))</f>
        <v/>
      </c>
      <c r="M72" s="111" t="str">
        <f>IF('Arrear Sheet'!N72="","",IF('Arrear Sheet'!C72="TOTAL","",'Arrear Sheet'!N72))</f>
        <v/>
      </c>
      <c r="N72" s="111" t="str">
        <f>IF('Arrear Sheet'!O72="","",IF('Arrear Sheet'!C72="TOTAL","",SUM(K72:M72)))</f>
        <v/>
      </c>
      <c r="O72" s="111" t="str">
        <f>IF('Arrear Sheet'!P72="","",IF('Arrear Sheet'!C72="TOTAL","",'Arrear Sheet'!P72))</f>
        <v/>
      </c>
      <c r="P72" s="111" t="str">
        <f>IF('Arrear Sheet'!Q72="","",IF('Arrear Sheet'!C72="TOTAL","",'Arrear Sheet'!Q72))</f>
        <v/>
      </c>
      <c r="Q72" s="111" t="str">
        <f>IF('Arrear Sheet'!R72="","",IF('Arrear Sheet'!C72="TOTAL","",SUM(O72-P72)))</f>
        <v/>
      </c>
      <c r="R72" s="111" t="str">
        <f>IF('Arrear Sheet'!S72="","",IF('Arrear Sheet'!C72="TOTAL","",'Arrear Sheet'!S72))</f>
        <v/>
      </c>
      <c r="S72" s="111" t="str">
        <f>IF('Arrear Sheet'!T72="","",IF('Arrear Sheet'!C72="TOTAL","",'Arrear Sheet'!T72))</f>
        <v/>
      </c>
      <c r="T72" s="111" t="str">
        <f>IF('Arrear Sheet'!U72="","",IF('Arrear Sheet'!C72="TOTAL","",SUM(R72-S72)))</f>
        <v/>
      </c>
      <c r="U72" s="111" t="str">
        <f>IF('Arrear Sheet'!V72="","",IF('Arrear Sheet'!C72="TOTAL","",'Arrear Sheet'!V72))</f>
        <v/>
      </c>
      <c r="V72" s="111" t="str">
        <f>IF('Arrear Sheet'!W72="","",IF('Arrear Sheet'!C72="TOTAL","",'Arrear Sheet'!W72))</f>
        <v/>
      </c>
      <c r="W72" s="111" t="str">
        <f>IF('Arrear Sheet'!X72="","",IF('Arrear Sheet'!C72="TOTAL","",SUM(U72-V72)))</f>
        <v/>
      </c>
      <c r="X72" s="111" t="str">
        <f>IF('Arrear Sheet'!Y72="","",IF('Arrear Sheet'!C72="TOTAL","",'Arrear Sheet'!Y72))</f>
        <v/>
      </c>
      <c r="Y72" s="111" t="str">
        <f>IF('Arrear Sheet'!Z72="","",IF('Arrear Sheet'!C72="TOTAL","",'Arrear Sheet'!Z72))</f>
        <v/>
      </c>
      <c r="Z72" s="111" t="str">
        <f>IF('Arrear Sheet'!AA72="","",IF('Arrear Sheet'!C72="TOTAL","",SUM(X72-Y72)))</f>
        <v/>
      </c>
      <c r="AA72" s="111" t="str">
        <f>IF('Arrear Sheet'!AB72="","",IF('Arrear Sheet'!C72="TOTAL","",'Arrear Sheet'!AB72))</f>
        <v/>
      </c>
      <c r="AB72" s="111" t="str">
        <f>IF('Arrear Sheet'!AC72="","",IF('Arrear Sheet'!C72="TOTAL","",'Arrear Sheet'!AC72))</f>
        <v/>
      </c>
      <c r="AC72" s="111" t="str">
        <f t="shared" si="0"/>
        <v/>
      </c>
      <c r="AD72" s="24" t="str">
        <f t="shared" si="1"/>
        <v/>
      </c>
      <c r="AE72" s="41"/>
      <c r="AF72" s="41"/>
      <c r="AH72" s="109"/>
      <c r="AI72" s="109"/>
      <c r="AJ72" s="109"/>
      <c r="AK72" s="109"/>
      <c r="AL72" s="109"/>
      <c r="AM72" s="109"/>
    </row>
    <row r="73" spans="1:39" s="28" customFormat="1" ht="21" customHeight="1">
      <c r="A73" s="22" t="str">
        <f>IF('Arrear Sheet'!B73="","",'Arrear Sheet'!B73)</f>
        <v/>
      </c>
      <c r="B73" s="23" t="str">
        <f>IF('Arrear Sheet'!C73="","",IF('Arrear Sheet'!C73="TOTAL","",'Arrear Sheet'!C73))</f>
        <v/>
      </c>
      <c r="C73" s="111" t="str">
        <f>IF('Arrear Sheet'!D73="","",IF('Arrear Sheet'!C73="TOTAL","",IF('Arrear Sheet'!D73="अक्षरें राशि :-","",'Arrear Sheet'!D73)))</f>
        <v/>
      </c>
      <c r="D73" s="111" t="str">
        <f>IF('Arrear Sheet'!E73="","",IF('Arrear Sheet'!C73="TOTAL","",'Arrear Sheet'!E73))</f>
        <v/>
      </c>
      <c r="E73" s="111" t="str">
        <f>IF('Arrear Sheet'!F73="","",IF('Arrear Sheet'!C73="TOTAL","",'Arrear Sheet'!F73))</f>
        <v/>
      </c>
      <c r="F73" s="111" t="str">
        <f>IF('Arrear Sheet'!G73="","",IF('Arrear Sheet'!C73="TOTAL","",SUM(C73:E73)))</f>
        <v/>
      </c>
      <c r="G73" s="111" t="str">
        <f>IF('Arrear Sheet'!H73="","",IF('Arrear Sheet'!C73="TOTAL","",'Arrear Sheet'!H73))</f>
        <v/>
      </c>
      <c r="H73" s="111" t="str">
        <f>IF('Arrear Sheet'!I73="","",IF('Arrear Sheet'!C73="TOTAL","",'Arrear Sheet'!I73))</f>
        <v/>
      </c>
      <c r="I73" s="111" t="str">
        <f>IF('Arrear Sheet'!J73="","",IF('Arrear Sheet'!C73="TOTAL","",'Arrear Sheet'!J73))</f>
        <v/>
      </c>
      <c r="J73" s="111" t="str">
        <f>IF('Arrear Sheet'!K73="","",IF('Arrear Sheet'!C73="TOTAL","",SUM(G73:I73)))</f>
        <v/>
      </c>
      <c r="K73" s="111" t="str">
        <f>IF('Arrear Sheet'!L73="","",IF('Arrear Sheet'!C73="TOTAL","",'Arrear Sheet'!L73))</f>
        <v/>
      </c>
      <c r="L73" s="111" t="str">
        <f>IF('Arrear Sheet'!M73="","",IF('Arrear Sheet'!C73="TOTAL","",'Arrear Sheet'!M73))</f>
        <v/>
      </c>
      <c r="M73" s="111" t="str">
        <f>IF('Arrear Sheet'!N73="","",IF('Arrear Sheet'!C73="TOTAL","",'Arrear Sheet'!N73))</f>
        <v/>
      </c>
      <c r="N73" s="111" t="str">
        <f>IF('Arrear Sheet'!O73="","",IF('Arrear Sheet'!C73="TOTAL","",SUM(K73:M73)))</f>
        <v/>
      </c>
      <c r="O73" s="111" t="str">
        <f>IF('Arrear Sheet'!P73="","",IF('Arrear Sheet'!C73="TOTAL","",'Arrear Sheet'!P73))</f>
        <v/>
      </c>
      <c r="P73" s="111" t="str">
        <f>IF('Arrear Sheet'!Q73="","",IF('Arrear Sheet'!C73="TOTAL","",'Arrear Sheet'!Q73))</f>
        <v/>
      </c>
      <c r="Q73" s="111" t="str">
        <f>IF('Arrear Sheet'!R73="","",IF('Arrear Sheet'!C73="TOTAL","",SUM(O73-P73)))</f>
        <v/>
      </c>
      <c r="R73" s="111" t="str">
        <f>IF('Arrear Sheet'!S73="","",IF('Arrear Sheet'!C73="TOTAL","",'Arrear Sheet'!S73))</f>
        <v/>
      </c>
      <c r="S73" s="111" t="str">
        <f>IF('Arrear Sheet'!T73="","",IF('Arrear Sheet'!C73="TOTAL","",'Arrear Sheet'!T73))</f>
        <v/>
      </c>
      <c r="T73" s="111" t="str">
        <f>IF('Arrear Sheet'!U73="","",IF('Arrear Sheet'!C73="TOTAL","",SUM(R73-S73)))</f>
        <v/>
      </c>
      <c r="U73" s="111" t="str">
        <f>IF('Arrear Sheet'!V73="","",IF('Arrear Sheet'!C73="TOTAL","",'Arrear Sheet'!V73))</f>
        <v/>
      </c>
      <c r="V73" s="111" t="str">
        <f>IF('Arrear Sheet'!W73="","",IF('Arrear Sheet'!C73="TOTAL","",'Arrear Sheet'!W73))</f>
        <v/>
      </c>
      <c r="W73" s="111" t="str">
        <f>IF('Arrear Sheet'!X73="","",IF('Arrear Sheet'!C73="TOTAL","",SUM(U73-V73)))</f>
        <v/>
      </c>
      <c r="X73" s="111" t="str">
        <f>IF('Arrear Sheet'!Y73="","",IF('Arrear Sheet'!C73="TOTAL","",'Arrear Sheet'!Y73))</f>
        <v/>
      </c>
      <c r="Y73" s="111" t="str">
        <f>IF('Arrear Sheet'!Z73="","",IF('Arrear Sheet'!C73="TOTAL","",'Arrear Sheet'!Z73))</f>
        <v/>
      </c>
      <c r="Z73" s="111" t="str">
        <f>IF('Arrear Sheet'!AA73="","",IF('Arrear Sheet'!C73="TOTAL","",SUM(X73-Y73)))</f>
        <v/>
      </c>
      <c r="AA73" s="111" t="str">
        <f>IF('Arrear Sheet'!AB73="","",IF('Arrear Sheet'!C73="TOTAL","",'Arrear Sheet'!AB73))</f>
        <v/>
      </c>
      <c r="AB73" s="111" t="str">
        <f>IF('Arrear Sheet'!AC73="","",IF('Arrear Sheet'!C73="TOTAL","",'Arrear Sheet'!AC73))</f>
        <v/>
      </c>
      <c r="AC73" s="111" t="str">
        <f t="shared" ref="AC73:AC98" si="2">IFERROR(IF(C73="","",SUM(Q73,T73,W73,Z73,AA73,AB73)),"")</f>
        <v/>
      </c>
      <c r="AD73" s="24" t="str">
        <f t="shared" ref="AD73:AD98" si="3">IF(B73="","",IF(C73="","",SUM(N73-AC73)))</f>
        <v/>
      </c>
      <c r="AE73" s="41"/>
      <c r="AF73" s="41"/>
      <c r="AH73" s="109"/>
      <c r="AI73" s="109"/>
      <c r="AJ73" s="109"/>
      <c r="AK73" s="109"/>
      <c r="AL73" s="109"/>
      <c r="AM73" s="109"/>
    </row>
    <row r="74" spans="1:39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11" t="str">
        <f>IF('Arrear Sheet'!D74="","",IF('Arrear Sheet'!C74="TOTAL","",IF('Arrear Sheet'!D74="अक्षरें राशि :-","",'Arrear Sheet'!D74)))</f>
        <v/>
      </c>
      <c r="D74" s="111" t="str">
        <f>IF('Arrear Sheet'!E74="","",IF('Arrear Sheet'!C74="TOTAL","",'Arrear Sheet'!E74))</f>
        <v/>
      </c>
      <c r="E74" s="111" t="str">
        <f>IF('Arrear Sheet'!F74="","",IF('Arrear Sheet'!C74="TOTAL","",'Arrear Sheet'!F74))</f>
        <v/>
      </c>
      <c r="F74" s="111" t="str">
        <f>IF('Arrear Sheet'!G74="","",IF('Arrear Sheet'!C74="TOTAL","",SUM(C74:E74)))</f>
        <v/>
      </c>
      <c r="G74" s="111" t="str">
        <f>IF('Arrear Sheet'!H74="","",IF('Arrear Sheet'!C74="TOTAL","",'Arrear Sheet'!H74))</f>
        <v/>
      </c>
      <c r="H74" s="111" t="str">
        <f>IF('Arrear Sheet'!I74="","",IF('Arrear Sheet'!C74="TOTAL","",'Arrear Sheet'!I74))</f>
        <v/>
      </c>
      <c r="I74" s="111" t="str">
        <f>IF('Arrear Sheet'!J74="","",IF('Arrear Sheet'!C74="TOTAL","",'Arrear Sheet'!J74))</f>
        <v/>
      </c>
      <c r="J74" s="111" t="str">
        <f>IF('Arrear Sheet'!K74="","",IF('Arrear Sheet'!C74="TOTAL","",SUM(G74:I74)))</f>
        <v/>
      </c>
      <c r="K74" s="111" t="str">
        <f>IF('Arrear Sheet'!L74="","",IF('Arrear Sheet'!C74="TOTAL","",'Arrear Sheet'!L74))</f>
        <v/>
      </c>
      <c r="L74" s="111" t="str">
        <f>IF('Arrear Sheet'!M74="","",IF('Arrear Sheet'!C74="TOTAL","",'Arrear Sheet'!M74))</f>
        <v/>
      </c>
      <c r="M74" s="111" t="str">
        <f>IF('Arrear Sheet'!N74="","",IF('Arrear Sheet'!C74="TOTAL","",'Arrear Sheet'!N74))</f>
        <v/>
      </c>
      <c r="N74" s="111" t="str">
        <f>IF('Arrear Sheet'!O74="","",IF('Arrear Sheet'!C74="TOTAL","",SUM(K74:M74)))</f>
        <v/>
      </c>
      <c r="O74" s="111" t="str">
        <f>IF('Arrear Sheet'!P74="","",IF('Arrear Sheet'!C74="TOTAL","",'Arrear Sheet'!P74))</f>
        <v/>
      </c>
      <c r="P74" s="111" t="str">
        <f>IF('Arrear Sheet'!Q74="","",IF('Arrear Sheet'!C74="TOTAL","",'Arrear Sheet'!Q74))</f>
        <v/>
      </c>
      <c r="Q74" s="111" t="str">
        <f>IF('Arrear Sheet'!R74="","",IF('Arrear Sheet'!C74="TOTAL","",SUM(O74-P74)))</f>
        <v/>
      </c>
      <c r="R74" s="111" t="str">
        <f>IF('Arrear Sheet'!S74="","",IF('Arrear Sheet'!C74="TOTAL","",'Arrear Sheet'!S74))</f>
        <v/>
      </c>
      <c r="S74" s="111" t="str">
        <f>IF('Arrear Sheet'!T74="","",IF('Arrear Sheet'!C74="TOTAL","",'Arrear Sheet'!T74))</f>
        <v/>
      </c>
      <c r="T74" s="111" t="str">
        <f>IF('Arrear Sheet'!U74="","",IF('Arrear Sheet'!C74="TOTAL","",SUM(R74-S74)))</f>
        <v/>
      </c>
      <c r="U74" s="111" t="str">
        <f>IF('Arrear Sheet'!V74="","",IF('Arrear Sheet'!C74="TOTAL","",'Arrear Sheet'!V74))</f>
        <v/>
      </c>
      <c r="V74" s="111" t="str">
        <f>IF('Arrear Sheet'!W74="","",IF('Arrear Sheet'!C74="TOTAL","",'Arrear Sheet'!W74))</f>
        <v/>
      </c>
      <c r="W74" s="111" t="str">
        <f>IF('Arrear Sheet'!X74="","",IF('Arrear Sheet'!C74="TOTAL","",SUM(U74-V74)))</f>
        <v/>
      </c>
      <c r="X74" s="111" t="str">
        <f>IF('Arrear Sheet'!Y74="","",IF('Arrear Sheet'!C74="TOTAL","",'Arrear Sheet'!Y74))</f>
        <v/>
      </c>
      <c r="Y74" s="111" t="str">
        <f>IF('Arrear Sheet'!Z74="","",IF('Arrear Sheet'!C74="TOTAL","",'Arrear Sheet'!Z74))</f>
        <v/>
      </c>
      <c r="Z74" s="111" t="str">
        <f>IF('Arrear Sheet'!AA74="","",IF('Arrear Sheet'!C74="TOTAL","",SUM(X74-Y74)))</f>
        <v/>
      </c>
      <c r="AA74" s="111" t="str">
        <f>IF('Arrear Sheet'!AB74="","",IF('Arrear Sheet'!C74="TOTAL","",'Arrear Sheet'!AB74))</f>
        <v/>
      </c>
      <c r="AB74" s="111" t="str">
        <f>IF('Arrear Sheet'!AC74="","",IF('Arrear Sheet'!C74="TOTAL","",'Arrear Sheet'!AC74))</f>
        <v/>
      </c>
      <c r="AC74" s="111" t="str">
        <f t="shared" si="2"/>
        <v/>
      </c>
      <c r="AD74" s="24" t="str">
        <f t="shared" si="3"/>
        <v/>
      </c>
      <c r="AE74" s="41"/>
      <c r="AF74" s="41"/>
      <c r="AH74" s="109"/>
      <c r="AI74" s="109"/>
      <c r="AJ74" s="109"/>
      <c r="AK74" s="109"/>
      <c r="AL74" s="109"/>
      <c r="AM74" s="109"/>
    </row>
    <row r="75" spans="1:39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11" t="str">
        <f>IF('Arrear Sheet'!D75="","",IF('Arrear Sheet'!C75="TOTAL","",IF('Arrear Sheet'!D75="अक्षरें राशि :-","",'Arrear Sheet'!D75)))</f>
        <v/>
      </c>
      <c r="D75" s="111" t="str">
        <f>IF('Arrear Sheet'!E75="","",IF('Arrear Sheet'!C75="TOTAL","",'Arrear Sheet'!E75))</f>
        <v/>
      </c>
      <c r="E75" s="111" t="str">
        <f>IF('Arrear Sheet'!F75="","",IF('Arrear Sheet'!C75="TOTAL","",'Arrear Sheet'!F75))</f>
        <v/>
      </c>
      <c r="F75" s="111" t="str">
        <f>IF('Arrear Sheet'!G75="","",IF('Arrear Sheet'!C75="TOTAL","",SUM(C75:E75)))</f>
        <v/>
      </c>
      <c r="G75" s="111" t="str">
        <f>IF('Arrear Sheet'!H75="","",IF('Arrear Sheet'!C75="TOTAL","",'Arrear Sheet'!H75))</f>
        <v/>
      </c>
      <c r="H75" s="111" t="str">
        <f>IF('Arrear Sheet'!I75="","",IF('Arrear Sheet'!C75="TOTAL","",'Arrear Sheet'!I75))</f>
        <v/>
      </c>
      <c r="I75" s="111" t="str">
        <f>IF('Arrear Sheet'!J75="","",IF('Arrear Sheet'!C75="TOTAL","",'Arrear Sheet'!J75))</f>
        <v/>
      </c>
      <c r="J75" s="111" t="str">
        <f>IF('Arrear Sheet'!K75="","",IF('Arrear Sheet'!C75="TOTAL","",SUM(G75:I75)))</f>
        <v/>
      </c>
      <c r="K75" s="111" t="str">
        <f>IF('Arrear Sheet'!L75="","",IF('Arrear Sheet'!C75="TOTAL","",'Arrear Sheet'!L75))</f>
        <v/>
      </c>
      <c r="L75" s="111" t="str">
        <f>IF('Arrear Sheet'!M75="","",IF('Arrear Sheet'!C75="TOTAL","",'Arrear Sheet'!M75))</f>
        <v/>
      </c>
      <c r="M75" s="111" t="str">
        <f>IF('Arrear Sheet'!N75="","",IF('Arrear Sheet'!C75="TOTAL","",'Arrear Sheet'!N75))</f>
        <v/>
      </c>
      <c r="N75" s="111" t="str">
        <f>IF('Arrear Sheet'!O75="","",IF('Arrear Sheet'!C75="TOTAL","",SUM(K75:M75)))</f>
        <v/>
      </c>
      <c r="O75" s="111" t="str">
        <f>IF('Arrear Sheet'!P75="","",IF('Arrear Sheet'!C75="TOTAL","",'Arrear Sheet'!P75))</f>
        <v/>
      </c>
      <c r="P75" s="111" t="str">
        <f>IF('Arrear Sheet'!Q75="","",IF('Arrear Sheet'!C75="TOTAL","",'Arrear Sheet'!Q75))</f>
        <v/>
      </c>
      <c r="Q75" s="111" t="str">
        <f>IF('Arrear Sheet'!R75="","",IF('Arrear Sheet'!C75="TOTAL","",SUM(O75-P75)))</f>
        <v/>
      </c>
      <c r="R75" s="111" t="str">
        <f>IF('Arrear Sheet'!S75="","",IF('Arrear Sheet'!C75="TOTAL","",'Arrear Sheet'!S75))</f>
        <v/>
      </c>
      <c r="S75" s="111" t="str">
        <f>IF('Arrear Sheet'!T75="","",IF('Arrear Sheet'!C75="TOTAL","",'Arrear Sheet'!T75))</f>
        <v/>
      </c>
      <c r="T75" s="111" t="str">
        <f>IF('Arrear Sheet'!U75="","",IF('Arrear Sheet'!C75="TOTAL","",SUM(R75-S75)))</f>
        <v/>
      </c>
      <c r="U75" s="111" t="str">
        <f>IF('Arrear Sheet'!V75="","",IF('Arrear Sheet'!C75="TOTAL","",'Arrear Sheet'!V75))</f>
        <v/>
      </c>
      <c r="V75" s="111" t="str">
        <f>IF('Arrear Sheet'!W75="","",IF('Arrear Sheet'!C75="TOTAL","",'Arrear Sheet'!W75))</f>
        <v/>
      </c>
      <c r="W75" s="111" t="str">
        <f>IF('Arrear Sheet'!X75="","",IF('Arrear Sheet'!C75="TOTAL","",SUM(U75-V75)))</f>
        <v/>
      </c>
      <c r="X75" s="111" t="str">
        <f>IF('Arrear Sheet'!Y75="","",IF('Arrear Sheet'!C75="TOTAL","",'Arrear Sheet'!Y75))</f>
        <v/>
      </c>
      <c r="Y75" s="111" t="str">
        <f>IF('Arrear Sheet'!Z75="","",IF('Arrear Sheet'!C75="TOTAL","",'Arrear Sheet'!Z75))</f>
        <v/>
      </c>
      <c r="Z75" s="111" t="str">
        <f>IF('Arrear Sheet'!AA75="","",IF('Arrear Sheet'!C75="TOTAL","",SUM(X75-Y75)))</f>
        <v/>
      </c>
      <c r="AA75" s="111" t="str">
        <f>IF('Arrear Sheet'!AB75="","",IF('Arrear Sheet'!C75="TOTAL","",'Arrear Sheet'!AB75))</f>
        <v/>
      </c>
      <c r="AB75" s="111" t="str">
        <f>IF('Arrear Sheet'!AC75="","",IF('Arrear Sheet'!C75="TOTAL","",'Arrear Sheet'!AC75))</f>
        <v/>
      </c>
      <c r="AC75" s="111" t="str">
        <f t="shared" si="2"/>
        <v/>
      </c>
      <c r="AD75" s="24" t="str">
        <f t="shared" si="3"/>
        <v/>
      </c>
      <c r="AE75" s="41"/>
      <c r="AF75" s="41"/>
      <c r="AH75" s="109"/>
      <c r="AI75" s="109"/>
      <c r="AJ75" s="109"/>
      <c r="AK75" s="109"/>
      <c r="AL75" s="109"/>
      <c r="AM75" s="109"/>
    </row>
    <row r="76" spans="1:39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11" t="str">
        <f>IF('Arrear Sheet'!D76="","",IF('Arrear Sheet'!C76="TOTAL","",IF('Arrear Sheet'!D76="अक्षरें राशि :-","",'Arrear Sheet'!D76)))</f>
        <v/>
      </c>
      <c r="D76" s="111" t="str">
        <f>IF('Arrear Sheet'!E76="","",IF('Arrear Sheet'!C76="TOTAL","",'Arrear Sheet'!E76))</f>
        <v/>
      </c>
      <c r="E76" s="111" t="str">
        <f>IF('Arrear Sheet'!F76="","",IF('Arrear Sheet'!C76="TOTAL","",'Arrear Sheet'!F76))</f>
        <v/>
      </c>
      <c r="F76" s="111" t="str">
        <f>IF('Arrear Sheet'!G76="","",IF('Arrear Sheet'!C76="TOTAL","",SUM(C76:E76)))</f>
        <v/>
      </c>
      <c r="G76" s="111" t="str">
        <f>IF('Arrear Sheet'!H76="","",IF('Arrear Sheet'!C76="TOTAL","",'Arrear Sheet'!H76))</f>
        <v/>
      </c>
      <c r="H76" s="111" t="str">
        <f>IF('Arrear Sheet'!I76="","",IF('Arrear Sheet'!C76="TOTAL","",'Arrear Sheet'!I76))</f>
        <v/>
      </c>
      <c r="I76" s="111" t="str">
        <f>IF('Arrear Sheet'!J76="","",IF('Arrear Sheet'!C76="TOTAL","",'Arrear Sheet'!J76))</f>
        <v/>
      </c>
      <c r="J76" s="111" t="str">
        <f>IF('Arrear Sheet'!K76="","",IF('Arrear Sheet'!C76="TOTAL","",SUM(G76:I76)))</f>
        <v/>
      </c>
      <c r="K76" s="111" t="str">
        <f>IF('Arrear Sheet'!L76="","",IF('Arrear Sheet'!C76="TOTAL","",'Arrear Sheet'!L76))</f>
        <v/>
      </c>
      <c r="L76" s="111" t="str">
        <f>IF('Arrear Sheet'!M76="","",IF('Arrear Sheet'!C76="TOTAL","",'Arrear Sheet'!M76))</f>
        <v/>
      </c>
      <c r="M76" s="111" t="str">
        <f>IF('Arrear Sheet'!N76="","",IF('Arrear Sheet'!C76="TOTAL","",'Arrear Sheet'!N76))</f>
        <v/>
      </c>
      <c r="N76" s="111" t="str">
        <f>IF('Arrear Sheet'!O76="","",IF('Arrear Sheet'!C76="TOTAL","",SUM(K76:M76)))</f>
        <v/>
      </c>
      <c r="O76" s="111" t="str">
        <f>IF('Arrear Sheet'!P76="","",IF('Arrear Sheet'!C76="TOTAL","",'Arrear Sheet'!P76))</f>
        <v/>
      </c>
      <c r="P76" s="111" t="str">
        <f>IF('Arrear Sheet'!Q76="","",IF('Arrear Sheet'!C76="TOTAL","",'Arrear Sheet'!Q76))</f>
        <v/>
      </c>
      <c r="Q76" s="111" t="str">
        <f>IF('Arrear Sheet'!R76="","",IF('Arrear Sheet'!C76="TOTAL","",SUM(O76-P76)))</f>
        <v/>
      </c>
      <c r="R76" s="111" t="str">
        <f>IF('Arrear Sheet'!S76="","",IF('Arrear Sheet'!C76="TOTAL","",'Arrear Sheet'!S76))</f>
        <v/>
      </c>
      <c r="S76" s="111" t="str">
        <f>IF('Arrear Sheet'!T76="","",IF('Arrear Sheet'!C76="TOTAL","",'Arrear Sheet'!T76))</f>
        <v/>
      </c>
      <c r="T76" s="111" t="str">
        <f>IF('Arrear Sheet'!U76="","",IF('Arrear Sheet'!C76="TOTAL","",SUM(R76-S76)))</f>
        <v/>
      </c>
      <c r="U76" s="111" t="str">
        <f>IF('Arrear Sheet'!V76="","",IF('Arrear Sheet'!C76="TOTAL","",'Arrear Sheet'!V76))</f>
        <v/>
      </c>
      <c r="V76" s="111" t="str">
        <f>IF('Arrear Sheet'!W76="","",IF('Arrear Sheet'!C76="TOTAL","",'Arrear Sheet'!W76))</f>
        <v/>
      </c>
      <c r="W76" s="111" t="str">
        <f>IF('Arrear Sheet'!X76="","",IF('Arrear Sheet'!C76="TOTAL","",SUM(U76-V76)))</f>
        <v/>
      </c>
      <c r="X76" s="111" t="str">
        <f>IF('Arrear Sheet'!Y76="","",IF('Arrear Sheet'!C76="TOTAL","",'Arrear Sheet'!Y76))</f>
        <v/>
      </c>
      <c r="Y76" s="111" t="str">
        <f>IF('Arrear Sheet'!Z76="","",IF('Arrear Sheet'!C76="TOTAL","",'Arrear Sheet'!Z76))</f>
        <v/>
      </c>
      <c r="Z76" s="111" t="str">
        <f>IF('Arrear Sheet'!AA76="","",IF('Arrear Sheet'!C76="TOTAL","",SUM(X76-Y76)))</f>
        <v/>
      </c>
      <c r="AA76" s="111" t="str">
        <f>IF('Arrear Sheet'!AB76="","",IF('Arrear Sheet'!C76="TOTAL","",'Arrear Sheet'!AB76))</f>
        <v/>
      </c>
      <c r="AB76" s="111" t="str">
        <f>IF('Arrear Sheet'!AC76="","",IF('Arrear Sheet'!C76="TOTAL","",'Arrear Sheet'!AC76))</f>
        <v/>
      </c>
      <c r="AC76" s="111" t="str">
        <f t="shared" si="2"/>
        <v/>
      </c>
      <c r="AD76" s="24" t="str">
        <f t="shared" si="3"/>
        <v/>
      </c>
      <c r="AE76" s="41"/>
      <c r="AF76" s="41"/>
      <c r="AH76" s="109"/>
      <c r="AI76" s="109"/>
      <c r="AJ76" s="109"/>
      <c r="AK76" s="109"/>
      <c r="AL76" s="109"/>
      <c r="AM76" s="109"/>
    </row>
    <row r="77" spans="1:39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11" t="str">
        <f>IF('Arrear Sheet'!D77="","",IF('Arrear Sheet'!C77="TOTAL","",IF('Arrear Sheet'!D77="अक्षरें राशि :-","",'Arrear Sheet'!D77)))</f>
        <v/>
      </c>
      <c r="D77" s="111" t="str">
        <f>IF('Arrear Sheet'!E77="","",IF('Arrear Sheet'!C77="TOTAL","",'Arrear Sheet'!E77))</f>
        <v/>
      </c>
      <c r="E77" s="111" t="str">
        <f>IF('Arrear Sheet'!F77="","",IF('Arrear Sheet'!C77="TOTAL","",'Arrear Sheet'!F77))</f>
        <v/>
      </c>
      <c r="F77" s="111" t="str">
        <f>IF('Arrear Sheet'!G77="","",IF('Arrear Sheet'!C77="TOTAL","",SUM(C77:E77)))</f>
        <v/>
      </c>
      <c r="G77" s="111" t="str">
        <f>IF('Arrear Sheet'!H77="","",IF('Arrear Sheet'!C77="TOTAL","",'Arrear Sheet'!H77))</f>
        <v/>
      </c>
      <c r="H77" s="111" t="str">
        <f>IF('Arrear Sheet'!I77="","",IF('Arrear Sheet'!C77="TOTAL","",'Arrear Sheet'!I77))</f>
        <v/>
      </c>
      <c r="I77" s="111" t="str">
        <f>IF('Arrear Sheet'!J77="","",IF('Arrear Sheet'!C77="TOTAL","",'Arrear Sheet'!J77))</f>
        <v/>
      </c>
      <c r="J77" s="111" t="str">
        <f>IF('Arrear Sheet'!K77="","",IF('Arrear Sheet'!C77="TOTAL","",SUM(G77:I77)))</f>
        <v/>
      </c>
      <c r="K77" s="111" t="str">
        <f>IF('Arrear Sheet'!L77="","",IF('Arrear Sheet'!C77="TOTAL","",'Arrear Sheet'!L77))</f>
        <v/>
      </c>
      <c r="L77" s="111" t="str">
        <f>IF('Arrear Sheet'!M77="","",IF('Arrear Sheet'!C77="TOTAL","",'Arrear Sheet'!M77))</f>
        <v/>
      </c>
      <c r="M77" s="111" t="str">
        <f>IF('Arrear Sheet'!N77="","",IF('Arrear Sheet'!C77="TOTAL","",'Arrear Sheet'!N77))</f>
        <v/>
      </c>
      <c r="N77" s="111" t="str">
        <f>IF('Arrear Sheet'!O77="","",IF('Arrear Sheet'!C77="TOTAL","",SUM(K77:M77)))</f>
        <v/>
      </c>
      <c r="O77" s="111" t="str">
        <f>IF('Arrear Sheet'!P77="","",IF('Arrear Sheet'!C77="TOTAL","",'Arrear Sheet'!P77))</f>
        <v/>
      </c>
      <c r="P77" s="111" t="str">
        <f>IF('Arrear Sheet'!Q77="","",IF('Arrear Sheet'!C77="TOTAL","",'Arrear Sheet'!Q77))</f>
        <v/>
      </c>
      <c r="Q77" s="111" t="str">
        <f>IF('Arrear Sheet'!R77="","",IF('Arrear Sheet'!C77="TOTAL","",SUM(O77-P77)))</f>
        <v/>
      </c>
      <c r="R77" s="111" t="str">
        <f>IF('Arrear Sheet'!S77="","",IF('Arrear Sheet'!C77="TOTAL","",'Arrear Sheet'!S77))</f>
        <v/>
      </c>
      <c r="S77" s="111" t="str">
        <f>IF('Arrear Sheet'!T77="","",IF('Arrear Sheet'!C77="TOTAL","",'Arrear Sheet'!T77))</f>
        <v/>
      </c>
      <c r="T77" s="111" t="str">
        <f>IF('Arrear Sheet'!U77="","",IF('Arrear Sheet'!C77="TOTAL","",SUM(R77-S77)))</f>
        <v/>
      </c>
      <c r="U77" s="111" t="str">
        <f>IF('Arrear Sheet'!V77="","",IF('Arrear Sheet'!C77="TOTAL","",'Arrear Sheet'!V77))</f>
        <v/>
      </c>
      <c r="V77" s="111" t="str">
        <f>IF('Arrear Sheet'!W77="","",IF('Arrear Sheet'!C77="TOTAL","",'Arrear Sheet'!W77))</f>
        <v/>
      </c>
      <c r="W77" s="111" t="str">
        <f>IF('Arrear Sheet'!X77="","",IF('Arrear Sheet'!C77="TOTAL","",SUM(U77-V77)))</f>
        <v/>
      </c>
      <c r="X77" s="111" t="str">
        <f>IF('Arrear Sheet'!Y77="","",IF('Arrear Sheet'!C77="TOTAL","",'Arrear Sheet'!Y77))</f>
        <v/>
      </c>
      <c r="Y77" s="111" t="str">
        <f>IF('Arrear Sheet'!Z77="","",IF('Arrear Sheet'!C77="TOTAL","",'Arrear Sheet'!Z77))</f>
        <v/>
      </c>
      <c r="Z77" s="111" t="str">
        <f>IF('Arrear Sheet'!AA77="","",IF('Arrear Sheet'!C77="TOTAL","",SUM(X77-Y77)))</f>
        <v/>
      </c>
      <c r="AA77" s="111" t="str">
        <f>IF('Arrear Sheet'!AB77="","",IF('Arrear Sheet'!C77="TOTAL","",'Arrear Sheet'!AB77))</f>
        <v/>
      </c>
      <c r="AB77" s="111" t="str">
        <f>IF('Arrear Sheet'!AC77="","",IF('Arrear Sheet'!C77="TOTAL","",'Arrear Sheet'!AC77))</f>
        <v/>
      </c>
      <c r="AC77" s="111" t="str">
        <f t="shared" si="2"/>
        <v/>
      </c>
      <c r="AD77" s="24" t="str">
        <f t="shared" si="3"/>
        <v/>
      </c>
      <c r="AE77" s="41"/>
      <c r="AF77" s="41"/>
      <c r="AH77" s="109"/>
      <c r="AI77" s="109"/>
      <c r="AJ77" s="109"/>
      <c r="AK77" s="109"/>
      <c r="AL77" s="109"/>
      <c r="AM77" s="109"/>
    </row>
    <row r="78" spans="1:39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11" t="str">
        <f>IF('Arrear Sheet'!D78="","",IF('Arrear Sheet'!C78="TOTAL","",IF('Arrear Sheet'!D78="अक्षरें राशि :-","",'Arrear Sheet'!D78)))</f>
        <v/>
      </c>
      <c r="D78" s="111" t="str">
        <f>IF('Arrear Sheet'!E78="","",IF('Arrear Sheet'!C78="TOTAL","",'Arrear Sheet'!E78))</f>
        <v/>
      </c>
      <c r="E78" s="111" t="str">
        <f>IF('Arrear Sheet'!F78="","",IF('Arrear Sheet'!C78="TOTAL","",'Arrear Sheet'!F78))</f>
        <v/>
      </c>
      <c r="F78" s="111" t="str">
        <f>IF('Arrear Sheet'!G78="","",IF('Arrear Sheet'!C78="TOTAL","",SUM(C78:E78)))</f>
        <v/>
      </c>
      <c r="G78" s="111" t="str">
        <f>IF('Arrear Sheet'!H78="","",IF('Arrear Sheet'!C78="TOTAL","",'Arrear Sheet'!H78))</f>
        <v/>
      </c>
      <c r="H78" s="111" t="str">
        <f>IF('Arrear Sheet'!I78="","",IF('Arrear Sheet'!C78="TOTAL","",'Arrear Sheet'!I78))</f>
        <v/>
      </c>
      <c r="I78" s="111" t="str">
        <f>IF('Arrear Sheet'!J78="","",IF('Arrear Sheet'!C78="TOTAL","",'Arrear Sheet'!J78))</f>
        <v/>
      </c>
      <c r="J78" s="111" t="str">
        <f>IF('Arrear Sheet'!K78="","",IF('Arrear Sheet'!C78="TOTAL","",SUM(G78:I78)))</f>
        <v/>
      </c>
      <c r="K78" s="111" t="str">
        <f>IF('Arrear Sheet'!L78="","",IF('Arrear Sheet'!C78="TOTAL","",'Arrear Sheet'!L78))</f>
        <v/>
      </c>
      <c r="L78" s="111" t="str">
        <f>IF('Arrear Sheet'!M78="","",IF('Arrear Sheet'!C78="TOTAL","",'Arrear Sheet'!M78))</f>
        <v/>
      </c>
      <c r="M78" s="111" t="str">
        <f>IF('Arrear Sheet'!N78="","",IF('Arrear Sheet'!C78="TOTAL","",'Arrear Sheet'!N78))</f>
        <v/>
      </c>
      <c r="N78" s="111" t="str">
        <f>IF('Arrear Sheet'!O78="","",IF('Arrear Sheet'!C78="TOTAL","",SUM(K78:M78)))</f>
        <v/>
      </c>
      <c r="O78" s="111" t="str">
        <f>IF('Arrear Sheet'!P78="","",IF('Arrear Sheet'!C78="TOTAL","",'Arrear Sheet'!P78))</f>
        <v/>
      </c>
      <c r="P78" s="111" t="str">
        <f>IF('Arrear Sheet'!Q78="","",IF('Arrear Sheet'!C78="TOTAL","",'Arrear Sheet'!Q78))</f>
        <v/>
      </c>
      <c r="Q78" s="111" t="str">
        <f>IF('Arrear Sheet'!R78="","",IF('Arrear Sheet'!C78="TOTAL","",SUM(O78-P78)))</f>
        <v/>
      </c>
      <c r="R78" s="111" t="str">
        <f>IF('Arrear Sheet'!S78="","",IF('Arrear Sheet'!C78="TOTAL","",'Arrear Sheet'!S78))</f>
        <v/>
      </c>
      <c r="S78" s="111" t="str">
        <f>IF('Arrear Sheet'!T78="","",IF('Arrear Sheet'!C78="TOTAL","",'Arrear Sheet'!T78))</f>
        <v/>
      </c>
      <c r="T78" s="111" t="str">
        <f>IF('Arrear Sheet'!U78="","",IF('Arrear Sheet'!C78="TOTAL","",SUM(R78-S78)))</f>
        <v/>
      </c>
      <c r="U78" s="111" t="str">
        <f>IF('Arrear Sheet'!V78="","",IF('Arrear Sheet'!C78="TOTAL","",'Arrear Sheet'!V78))</f>
        <v/>
      </c>
      <c r="V78" s="111" t="str">
        <f>IF('Arrear Sheet'!W78="","",IF('Arrear Sheet'!C78="TOTAL","",'Arrear Sheet'!W78))</f>
        <v/>
      </c>
      <c r="W78" s="111" t="str">
        <f>IF('Arrear Sheet'!X78="","",IF('Arrear Sheet'!C78="TOTAL","",SUM(U78-V78)))</f>
        <v/>
      </c>
      <c r="X78" s="111" t="str">
        <f>IF('Arrear Sheet'!Y78="","",IF('Arrear Sheet'!C78="TOTAL","",'Arrear Sheet'!Y78))</f>
        <v/>
      </c>
      <c r="Y78" s="111" t="str">
        <f>IF('Arrear Sheet'!Z78="","",IF('Arrear Sheet'!C78="TOTAL","",'Arrear Sheet'!Z78))</f>
        <v/>
      </c>
      <c r="Z78" s="111" t="str">
        <f>IF('Arrear Sheet'!AA78="","",IF('Arrear Sheet'!C78="TOTAL","",SUM(X78-Y78)))</f>
        <v/>
      </c>
      <c r="AA78" s="111" t="str">
        <f>IF('Arrear Sheet'!AB78="","",IF('Arrear Sheet'!C78="TOTAL","",'Arrear Sheet'!AB78))</f>
        <v/>
      </c>
      <c r="AB78" s="111" t="str">
        <f>IF('Arrear Sheet'!AC78="","",IF('Arrear Sheet'!C78="TOTAL","",'Arrear Sheet'!AC78))</f>
        <v/>
      </c>
      <c r="AC78" s="111" t="str">
        <f t="shared" si="2"/>
        <v/>
      </c>
      <c r="AD78" s="24" t="str">
        <f t="shared" si="3"/>
        <v/>
      </c>
      <c r="AE78" s="41"/>
      <c r="AF78" s="41"/>
      <c r="AH78" s="109"/>
      <c r="AI78" s="109"/>
      <c r="AJ78" s="109"/>
      <c r="AK78" s="109"/>
      <c r="AL78" s="109"/>
      <c r="AM78" s="109"/>
    </row>
    <row r="79" spans="1:39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11" t="str">
        <f>IF('Arrear Sheet'!D79="","",IF('Arrear Sheet'!C79="TOTAL","",IF('Arrear Sheet'!D79="अक्षरें राशि :-","",'Arrear Sheet'!D79)))</f>
        <v/>
      </c>
      <c r="D79" s="111" t="str">
        <f>IF('Arrear Sheet'!E79="","",IF('Arrear Sheet'!C79="TOTAL","",'Arrear Sheet'!E79))</f>
        <v/>
      </c>
      <c r="E79" s="111" t="str">
        <f>IF('Arrear Sheet'!F79="","",IF('Arrear Sheet'!C79="TOTAL","",'Arrear Sheet'!F79))</f>
        <v/>
      </c>
      <c r="F79" s="111" t="str">
        <f>IF('Arrear Sheet'!G79="","",IF('Arrear Sheet'!C79="TOTAL","",SUM(C79:E79)))</f>
        <v/>
      </c>
      <c r="G79" s="111" t="str">
        <f>IF('Arrear Sheet'!H79="","",IF('Arrear Sheet'!C79="TOTAL","",'Arrear Sheet'!H79))</f>
        <v/>
      </c>
      <c r="H79" s="111" t="str">
        <f>IF('Arrear Sheet'!I79="","",IF('Arrear Sheet'!C79="TOTAL","",'Arrear Sheet'!I79))</f>
        <v/>
      </c>
      <c r="I79" s="111" t="str">
        <f>IF('Arrear Sheet'!J79="","",IF('Arrear Sheet'!C79="TOTAL","",'Arrear Sheet'!J79))</f>
        <v/>
      </c>
      <c r="J79" s="111" t="str">
        <f>IF('Arrear Sheet'!K79="","",IF('Arrear Sheet'!C79="TOTAL","",SUM(G79:I79)))</f>
        <v/>
      </c>
      <c r="K79" s="111" t="str">
        <f>IF('Arrear Sheet'!L79="","",IF('Arrear Sheet'!C79="TOTAL","",'Arrear Sheet'!L79))</f>
        <v/>
      </c>
      <c r="L79" s="111" t="str">
        <f>IF('Arrear Sheet'!M79="","",IF('Arrear Sheet'!C79="TOTAL","",'Arrear Sheet'!M79))</f>
        <v/>
      </c>
      <c r="M79" s="111" t="str">
        <f>IF('Arrear Sheet'!N79="","",IF('Arrear Sheet'!C79="TOTAL","",'Arrear Sheet'!N79))</f>
        <v/>
      </c>
      <c r="N79" s="111" t="str">
        <f>IF('Arrear Sheet'!O79="","",IF('Arrear Sheet'!C79="TOTAL","",SUM(K79:M79)))</f>
        <v/>
      </c>
      <c r="O79" s="111" t="str">
        <f>IF('Arrear Sheet'!P79="","",IF('Arrear Sheet'!C79="TOTAL","",'Arrear Sheet'!P79))</f>
        <v/>
      </c>
      <c r="P79" s="111" t="str">
        <f>IF('Arrear Sheet'!Q79="","",IF('Arrear Sheet'!C79="TOTAL","",'Arrear Sheet'!Q79))</f>
        <v/>
      </c>
      <c r="Q79" s="111" t="str">
        <f>IF('Arrear Sheet'!R79="","",IF('Arrear Sheet'!C79="TOTAL","",SUM(O79-P79)))</f>
        <v/>
      </c>
      <c r="R79" s="111" t="str">
        <f>IF('Arrear Sheet'!S79="","",IF('Arrear Sheet'!C79="TOTAL","",'Arrear Sheet'!S79))</f>
        <v/>
      </c>
      <c r="S79" s="111" t="str">
        <f>IF('Arrear Sheet'!T79="","",IF('Arrear Sheet'!C79="TOTAL","",'Arrear Sheet'!T79))</f>
        <v/>
      </c>
      <c r="T79" s="111" t="str">
        <f>IF('Arrear Sheet'!U79="","",IF('Arrear Sheet'!C79="TOTAL","",SUM(R79-S79)))</f>
        <v/>
      </c>
      <c r="U79" s="111" t="str">
        <f>IF('Arrear Sheet'!V79="","",IF('Arrear Sheet'!C79="TOTAL","",'Arrear Sheet'!V79))</f>
        <v/>
      </c>
      <c r="V79" s="111" t="str">
        <f>IF('Arrear Sheet'!W79="","",IF('Arrear Sheet'!C79="TOTAL","",'Arrear Sheet'!W79))</f>
        <v/>
      </c>
      <c r="W79" s="111" t="str">
        <f>IF('Arrear Sheet'!X79="","",IF('Arrear Sheet'!C79="TOTAL","",SUM(U79-V79)))</f>
        <v/>
      </c>
      <c r="X79" s="111" t="str">
        <f>IF('Arrear Sheet'!Y79="","",IF('Arrear Sheet'!C79="TOTAL","",'Arrear Sheet'!Y79))</f>
        <v/>
      </c>
      <c r="Y79" s="111" t="str">
        <f>IF('Arrear Sheet'!Z79="","",IF('Arrear Sheet'!C79="TOTAL","",'Arrear Sheet'!Z79))</f>
        <v/>
      </c>
      <c r="Z79" s="111" t="str">
        <f>IF('Arrear Sheet'!AA79="","",IF('Arrear Sheet'!C79="TOTAL","",SUM(X79-Y79)))</f>
        <v/>
      </c>
      <c r="AA79" s="111" t="str">
        <f>IF('Arrear Sheet'!AB79="","",IF('Arrear Sheet'!C79="TOTAL","",'Arrear Sheet'!AB79))</f>
        <v/>
      </c>
      <c r="AB79" s="111" t="str">
        <f>IF('Arrear Sheet'!AC79="","",IF('Arrear Sheet'!C79="TOTAL","",'Arrear Sheet'!AC79))</f>
        <v/>
      </c>
      <c r="AC79" s="111" t="str">
        <f t="shared" si="2"/>
        <v/>
      </c>
      <c r="AD79" s="24" t="str">
        <f t="shared" si="3"/>
        <v/>
      </c>
      <c r="AE79" s="41"/>
      <c r="AF79" s="41"/>
      <c r="AH79" s="158"/>
      <c r="AI79" s="158"/>
      <c r="AJ79" s="158"/>
      <c r="AK79" s="158"/>
      <c r="AL79" s="158"/>
      <c r="AM79" s="158"/>
    </row>
    <row r="80" spans="1:39" s="28" customFormat="1" ht="21" customHeight="1">
      <c r="A80" s="22" t="str">
        <f>IF('Arrear Sheet'!B80="","",'Arrear Sheet'!B80)</f>
        <v/>
      </c>
      <c r="B80" s="23" t="str">
        <f>IF('Arrear Sheet'!C80="","",IF('Arrear Sheet'!C80="TOTAL","",'Arrear Sheet'!C80))</f>
        <v/>
      </c>
      <c r="C80" s="111" t="str">
        <f>IF('Arrear Sheet'!D80="","",IF('Arrear Sheet'!C80="TOTAL","",IF('Arrear Sheet'!D80="अक्षरें राशि :-","",'Arrear Sheet'!D80)))</f>
        <v/>
      </c>
      <c r="D80" s="111" t="str">
        <f>IF('Arrear Sheet'!E80="","",IF('Arrear Sheet'!C80="TOTAL","",'Arrear Sheet'!E80))</f>
        <v/>
      </c>
      <c r="E80" s="111" t="str">
        <f>IF('Arrear Sheet'!F80="","",IF('Arrear Sheet'!C80="TOTAL","",'Arrear Sheet'!F80))</f>
        <v/>
      </c>
      <c r="F80" s="111" t="str">
        <f>IF('Arrear Sheet'!G80="","",IF('Arrear Sheet'!C80="TOTAL","",SUM(C80:E80)))</f>
        <v/>
      </c>
      <c r="G80" s="111" t="str">
        <f>IF('Arrear Sheet'!H80="","",IF('Arrear Sheet'!C80="TOTAL","",'Arrear Sheet'!H80))</f>
        <v/>
      </c>
      <c r="H80" s="111" t="str">
        <f>IF('Arrear Sheet'!I80="","",IF('Arrear Sheet'!C80="TOTAL","",'Arrear Sheet'!I80))</f>
        <v/>
      </c>
      <c r="I80" s="111" t="str">
        <f>IF('Arrear Sheet'!J80="","",IF('Arrear Sheet'!C80="TOTAL","",'Arrear Sheet'!J80))</f>
        <v/>
      </c>
      <c r="J80" s="111" t="str">
        <f>IF('Arrear Sheet'!K80="","",IF('Arrear Sheet'!C80="TOTAL","",SUM(G80:I80)))</f>
        <v/>
      </c>
      <c r="K80" s="111" t="str">
        <f>IF('Arrear Sheet'!L80="","",IF('Arrear Sheet'!C80="TOTAL","",'Arrear Sheet'!L80))</f>
        <v/>
      </c>
      <c r="L80" s="111" t="str">
        <f>IF('Arrear Sheet'!M80="","",IF('Arrear Sheet'!C80="TOTAL","",'Arrear Sheet'!M80))</f>
        <v/>
      </c>
      <c r="M80" s="111" t="str">
        <f>IF('Arrear Sheet'!N80="","",IF('Arrear Sheet'!C80="TOTAL","",'Arrear Sheet'!N80))</f>
        <v/>
      </c>
      <c r="N80" s="111" t="str">
        <f>IF('Arrear Sheet'!O80="","",IF('Arrear Sheet'!C80="TOTAL","",SUM(K80:M80)))</f>
        <v/>
      </c>
      <c r="O80" s="111" t="str">
        <f>IF('Arrear Sheet'!P80="","",IF('Arrear Sheet'!C80="TOTAL","",'Arrear Sheet'!P80))</f>
        <v/>
      </c>
      <c r="P80" s="111" t="str">
        <f>IF('Arrear Sheet'!Q80="","",IF('Arrear Sheet'!C80="TOTAL","",'Arrear Sheet'!Q80))</f>
        <v/>
      </c>
      <c r="Q80" s="111" t="str">
        <f>IF('Arrear Sheet'!R80="","",IF('Arrear Sheet'!C80="TOTAL","",SUM(O80-P80)))</f>
        <v/>
      </c>
      <c r="R80" s="111" t="str">
        <f>IF('Arrear Sheet'!S80="","",IF('Arrear Sheet'!C80="TOTAL","",'Arrear Sheet'!S80))</f>
        <v/>
      </c>
      <c r="S80" s="111" t="str">
        <f>IF('Arrear Sheet'!T80="","",IF('Arrear Sheet'!C80="TOTAL","",'Arrear Sheet'!T80))</f>
        <v/>
      </c>
      <c r="T80" s="111" t="str">
        <f>IF('Arrear Sheet'!U80="","",IF('Arrear Sheet'!C80="TOTAL","",SUM(R80-S80)))</f>
        <v/>
      </c>
      <c r="U80" s="111" t="str">
        <f>IF('Arrear Sheet'!V80="","",IF('Arrear Sheet'!C80="TOTAL","",'Arrear Sheet'!V80))</f>
        <v/>
      </c>
      <c r="V80" s="111" t="str">
        <f>IF('Arrear Sheet'!W80="","",IF('Arrear Sheet'!C80="TOTAL","",'Arrear Sheet'!W80))</f>
        <v/>
      </c>
      <c r="W80" s="111" t="str">
        <f>IF('Arrear Sheet'!X80="","",IF('Arrear Sheet'!C80="TOTAL","",SUM(U80-V80)))</f>
        <v/>
      </c>
      <c r="X80" s="111" t="str">
        <f>IF('Arrear Sheet'!Y80="","",IF('Arrear Sheet'!C80="TOTAL","",'Arrear Sheet'!Y80))</f>
        <v/>
      </c>
      <c r="Y80" s="111" t="str">
        <f>IF('Arrear Sheet'!Z80="","",IF('Arrear Sheet'!C80="TOTAL","",'Arrear Sheet'!Z80))</f>
        <v/>
      </c>
      <c r="Z80" s="111" t="str">
        <f>IF('Arrear Sheet'!AA80="","",IF('Arrear Sheet'!C80="TOTAL","",SUM(X80-Y80)))</f>
        <v/>
      </c>
      <c r="AA80" s="111" t="str">
        <f>IF('Arrear Sheet'!AB80="","",IF('Arrear Sheet'!C80="TOTAL","",'Arrear Sheet'!AB80))</f>
        <v/>
      </c>
      <c r="AB80" s="111" t="str">
        <f>IF('Arrear Sheet'!AC80="","",IF('Arrear Sheet'!C80="TOTAL","",'Arrear Sheet'!AC80))</f>
        <v/>
      </c>
      <c r="AC80" s="111" t="str">
        <f t="shared" si="2"/>
        <v/>
      </c>
      <c r="AD80" s="24" t="str">
        <f t="shared" si="3"/>
        <v/>
      </c>
      <c r="AE80" s="41"/>
      <c r="AF80" s="41"/>
      <c r="AH80" s="158"/>
      <c r="AI80" s="158"/>
      <c r="AJ80" s="158"/>
      <c r="AK80" s="158"/>
      <c r="AL80" s="158"/>
      <c r="AM80" s="158"/>
    </row>
    <row r="81" spans="1:39" s="28" customFormat="1" ht="21" customHeight="1">
      <c r="A81" s="22" t="str">
        <f>IF('Arrear Sheet'!B81="","",'Arrear Sheet'!B81)</f>
        <v/>
      </c>
      <c r="B81" s="23" t="str">
        <f>IF('Arrear Sheet'!C81="","",IF('Arrear Sheet'!C81="TOTAL","",'Arrear Sheet'!C81))</f>
        <v/>
      </c>
      <c r="C81" s="111" t="str">
        <f>IF('Arrear Sheet'!D81="","",IF('Arrear Sheet'!C81="TOTAL","",IF('Arrear Sheet'!D81="अक्षरें राशि :-","",'Arrear Sheet'!D81)))</f>
        <v/>
      </c>
      <c r="D81" s="111" t="str">
        <f>IF('Arrear Sheet'!E81="","",IF('Arrear Sheet'!C81="TOTAL","",'Arrear Sheet'!E81))</f>
        <v/>
      </c>
      <c r="E81" s="111" t="str">
        <f>IF('Arrear Sheet'!F81="","",IF('Arrear Sheet'!C81="TOTAL","",'Arrear Sheet'!F81))</f>
        <v/>
      </c>
      <c r="F81" s="111" t="str">
        <f>IF('Arrear Sheet'!G81="","",IF('Arrear Sheet'!C81="TOTAL","",SUM(C81:E81)))</f>
        <v/>
      </c>
      <c r="G81" s="111" t="str">
        <f>IF('Arrear Sheet'!H81="","",IF('Arrear Sheet'!C81="TOTAL","",'Arrear Sheet'!H81))</f>
        <v/>
      </c>
      <c r="H81" s="111" t="str">
        <f>IF('Arrear Sheet'!I81="","",IF('Arrear Sheet'!C81="TOTAL","",'Arrear Sheet'!I81))</f>
        <v/>
      </c>
      <c r="I81" s="111" t="str">
        <f>IF('Arrear Sheet'!J81="","",IF('Arrear Sheet'!C81="TOTAL","",'Arrear Sheet'!J81))</f>
        <v/>
      </c>
      <c r="J81" s="111" t="str">
        <f>IF('Arrear Sheet'!K81="","",IF('Arrear Sheet'!C81="TOTAL","",SUM(G81:I81)))</f>
        <v/>
      </c>
      <c r="K81" s="111" t="str">
        <f>IF('Arrear Sheet'!L81="","",IF('Arrear Sheet'!C81="TOTAL","",'Arrear Sheet'!L81))</f>
        <v/>
      </c>
      <c r="L81" s="111" t="str">
        <f>IF('Arrear Sheet'!M81="","",IF('Arrear Sheet'!C81="TOTAL","",'Arrear Sheet'!M81))</f>
        <v/>
      </c>
      <c r="M81" s="111" t="str">
        <f>IF('Arrear Sheet'!N81="","",IF('Arrear Sheet'!C81="TOTAL","",'Arrear Sheet'!N81))</f>
        <v/>
      </c>
      <c r="N81" s="111" t="str">
        <f>IF('Arrear Sheet'!O81="","",IF('Arrear Sheet'!C81="TOTAL","",SUM(K81:M81)))</f>
        <v/>
      </c>
      <c r="O81" s="111" t="str">
        <f>IF('Arrear Sheet'!P81="","",IF('Arrear Sheet'!C81="TOTAL","",'Arrear Sheet'!P81))</f>
        <v/>
      </c>
      <c r="P81" s="111" t="str">
        <f>IF('Arrear Sheet'!Q81="","",IF('Arrear Sheet'!C81="TOTAL","",'Arrear Sheet'!Q81))</f>
        <v/>
      </c>
      <c r="Q81" s="111" t="str">
        <f>IF('Arrear Sheet'!R81="","",IF('Arrear Sheet'!C81="TOTAL","",SUM(O81-P81)))</f>
        <v/>
      </c>
      <c r="R81" s="111" t="str">
        <f>IF('Arrear Sheet'!S81="","",IF('Arrear Sheet'!C81="TOTAL","",'Arrear Sheet'!S81))</f>
        <v/>
      </c>
      <c r="S81" s="111" t="str">
        <f>IF('Arrear Sheet'!T81="","",IF('Arrear Sheet'!C81="TOTAL","",'Arrear Sheet'!T81))</f>
        <v/>
      </c>
      <c r="T81" s="111" t="str">
        <f>IF('Arrear Sheet'!U81="","",IF('Arrear Sheet'!C81="TOTAL","",SUM(R81-S81)))</f>
        <v/>
      </c>
      <c r="U81" s="111" t="str">
        <f>IF('Arrear Sheet'!V81="","",IF('Arrear Sheet'!C81="TOTAL","",'Arrear Sheet'!V81))</f>
        <v/>
      </c>
      <c r="V81" s="111" t="str">
        <f>IF('Arrear Sheet'!W81="","",IF('Arrear Sheet'!C81="TOTAL","",'Arrear Sheet'!W81))</f>
        <v/>
      </c>
      <c r="W81" s="111" t="str">
        <f>IF('Arrear Sheet'!X81="","",IF('Arrear Sheet'!C81="TOTAL","",SUM(U81-V81)))</f>
        <v/>
      </c>
      <c r="X81" s="111" t="str">
        <f>IF('Arrear Sheet'!Y81="","",IF('Arrear Sheet'!C81="TOTAL","",'Arrear Sheet'!Y81))</f>
        <v/>
      </c>
      <c r="Y81" s="111" t="str">
        <f>IF('Arrear Sheet'!Z81="","",IF('Arrear Sheet'!C81="TOTAL","",'Arrear Sheet'!Z81))</f>
        <v/>
      </c>
      <c r="Z81" s="111" t="str">
        <f>IF('Arrear Sheet'!AA81="","",IF('Arrear Sheet'!C81="TOTAL","",SUM(X81-Y81)))</f>
        <v/>
      </c>
      <c r="AA81" s="111" t="str">
        <f>IF('Arrear Sheet'!AB81="","",IF('Arrear Sheet'!C81="TOTAL","",'Arrear Sheet'!AB81))</f>
        <v/>
      </c>
      <c r="AB81" s="111" t="str">
        <f>IF('Arrear Sheet'!AC81="","",IF('Arrear Sheet'!C81="TOTAL","",'Arrear Sheet'!AC81))</f>
        <v/>
      </c>
      <c r="AC81" s="111" t="str">
        <f t="shared" si="2"/>
        <v/>
      </c>
      <c r="AD81" s="24" t="str">
        <f t="shared" si="3"/>
        <v/>
      </c>
      <c r="AE81" s="41"/>
      <c r="AF81" s="41"/>
      <c r="AH81" s="158"/>
      <c r="AI81" s="158"/>
      <c r="AJ81" s="158"/>
      <c r="AK81" s="158"/>
      <c r="AL81" s="158"/>
      <c r="AM81" s="158"/>
    </row>
    <row r="82" spans="1:39" s="28" customFormat="1" ht="21" customHeight="1">
      <c r="A82" s="22" t="str">
        <f>IF('Arrear Sheet'!B82="","",'Arrear Sheet'!B82)</f>
        <v/>
      </c>
      <c r="B82" s="23" t="str">
        <f>IF('Arrear Sheet'!C82="","",IF('Arrear Sheet'!C82="TOTAL","",'Arrear Sheet'!C82))</f>
        <v/>
      </c>
      <c r="C82" s="111" t="str">
        <f>IF('Arrear Sheet'!D82="","",IF('Arrear Sheet'!C82="TOTAL","",IF('Arrear Sheet'!D82="अक्षरें राशि :-","",'Arrear Sheet'!D82)))</f>
        <v/>
      </c>
      <c r="D82" s="111" t="str">
        <f>IF('Arrear Sheet'!E82="","",IF('Arrear Sheet'!C82="TOTAL","",'Arrear Sheet'!E82))</f>
        <v/>
      </c>
      <c r="E82" s="111" t="str">
        <f>IF('Arrear Sheet'!F82="","",IF('Arrear Sheet'!C82="TOTAL","",'Arrear Sheet'!F82))</f>
        <v/>
      </c>
      <c r="F82" s="111" t="str">
        <f>IF('Arrear Sheet'!G82="","",IF('Arrear Sheet'!C82="TOTAL","",SUM(C82:E82)))</f>
        <v/>
      </c>
      <c r="G82" s="111" t="str">
        <f>IF('Arrear Sheet'!H82="","",IF('Arrear Sheet'!C82="TOTAL","",'Arrear Sheet'!H82))</f>
        <v/>
      </c>
      <c r="H82" s="111" t="str">
        <f>IF('Arrear Sheet'!I82="","",IF('Arrear Sheet'!C82="TOTAL","",'Arrear Sheet'!I82))</f>
        <v/>
      </c>
      <c r="I82" s="111" t="str">
        <f>IF('Arrear Sheet'!J82="","",IF('Arrear Sheet'!C82="TOTAL","",'Arrear Sheet'!J82))</f>
        <v/>
      </c>
      <c r="J82" s="111" t="str">
        <f>IF('Arrear Sheet'!K82="","",IF('Arrear Sheet'!C82="TOTAL","",SUM(G82:I82)))</f>
        <v/>
      </c>
      <c r="K82" s="111" t="str">
        <f>IF('Arrear Sheet'!L82="","",IF('Arrear Sheet'!C82="TOTAL","",'Arrear Sheet'!L82))</f>
        <v/>
      </c>
      <c r="L82" s="111" t="str">
        <f>IF('Arrear Sheet'!M82="","",IF('Arrear Sheet'!C82="TOTAL","",'Arrear Sheet'!M82))</f>
        <v/>
      </c>
      <c r="M82" s="111" t="str">
        <f>IF('Arrear Sheet'!N82="","",IF('Arrear Sheet'!C82="TOTAL","",'Arrear Sheet'!N82))</f>
        <v/>
      </c>
      <c r="N82" s="111" t="str">
        <f>IF('Arrear Sheet'!O82="","",IF('Arrear Sheet'!C82="TOTAL","",SUM(K82:M82)))</f>
        <v/>
      </c>
      <c r="O82" s="111" t="str">
        <f>IF('Arrear Sheet'!P82="","",IF('Arrear Sheet'!C82="TOTAL","",'Arrear Sheet'!P82))</f>
        <v/>
      </c>
      <c r="P82" s="111" t="str">
        <f>IF('Arrear Sheet'!Q82="","",IF('Arrear Sheet'!C82="TOTAL","",'Arrear Sheet'!Q82))</f>
        <v/>
      </c>
      <c r="Q82" s="111" t="str">
        <f>IF('Arrear Sheet'!R82="","",IF('Arrear Sheet'!C82="TOTAL","",SUM(O82-P82)))</f>
        <v/>
      </c>
      <c r="R82" s="111" t="str">
        <f>IF('Arrear Sheet'!S82="","",IF('Arrear Sheet'!C82="TOTAL","",'Arrear Sheet'!S82))</f>
        <v/>
      </c>
      <c r="S82" s="111" t="str">
        <f>IF('Arrear Sheet'!T82="","",IF('Arrear Sheet'!C82="TOTAL","",'Arrear Sheet'!T82))</f>
        <v/>
      </c>
      <c r="T82" s="111" t="str">
        <f>IF('Arrear Sheet'!U82="","",IF('Arrear Sheet'!C82="TOTAL","",SUM(R82-S82)))</f>
        <v/>
      </c>
      <c r="U82" s="111" t="str">
        <f>IF('Arrear Sheet'!V82="","",IF('Arrear Sheet'!C82="TOTAL","",'Arrear Sheet'!V82))</f>
        <v/>
      </c>
      <c r="V82" s="111" t="str">
        <f>IF('Arrear Sheet'!W82="","",IF('Arrear Sheet'!C82="TOTAL","",'Arrear Sheet'!W82))</f>
        <v/>
      </c>
      <c r="W82" s="111" t="str">
        <f>IF('Arrear Sheet'!X82="","",IF('Arrear Sheet'!C82="TOTAL","",SUM(U82-V82)))</f>
        <v/>
      </c>
      <c r="X82" s="111" t="str">
        <f>IF('Arrear Sheet'!Y82="","",IF('Arrear Sheet'!C82="TOTAL","",'Arrear Sheet'!Y82))</f>
        <v/>
      </c>
      <c r="Y82" s="111" t="str">
        <f>IF('Arrear Sheet'!Z82="","",IF('Arrear Sheet'!C82="TOTAL","",'Arrear Sheet'!Z82))</f>
        <v/>
      </c>
      <c r="Z82" s="111" t="str">
        <f>IF('Arrear Sheet'!AA82="","",IF('Arrear Sheet'!C82="TOTAL","",SUM(X82-Y82)))</f>
        <v/>
      </c>
      <c r="AA82" s="111" t="str">
        <f>IF('Arrear Sheet'!AB82="","",IF('Arrear Sheet'!C82="TOTAL","",'Arrear Sheet'!AB82))</f>
        <v/>
      </c>
      <c r="AB82" s="111" t="str">
        <f>IF('Arrear Sheet'!AC82="","",IF('Arrear Sheet'!C82="TOTAL","",'Arrear Sheet'!AC82))</f>
        <v/>
      </c>
      <c r="AC82" s="111" t="str">
        <f t="shared" si="2"/>
        <v/>
      </c>
      <c r="AD82" s="24" t="str">
        <f t="shared" si="3"/>
        <v/>
      </c>
      <c r="AE82" s="41"/>
      <c r="AF82" s="41"/>
      <c r="AH82" s="158"/>
      <c r="AI82" s="158"/>
      <c r="AJ82" s="158"/>
      <c r="AK82" s="158"/>
      <c r="AL82" s="158"/>
      <c r="AM82" s="158"/>
    </row>
    <row r="83" spans="1:39" s="28" customFormat="1" ht="21" customHeight="1">
      <c r="A83" s="22" t="str">
        <f>IF('Arrear Sheet'!B83="","",'Arrear Sheet'!B83)</f>
        <v/>
      </c>
      <c r="B83" s="23" t="str">
        <f>IF('Arrear Sheet'!C83="","",IF('Arrear Sheet'!C83="TOTAL","",'Arrear Sheet'!C83))</f>
        <v/>
      </c>
      <c r="C83" s="111" t="str">
        <f>IF('Arrear Sheet'!D83="","",IF('Arrear Sheet'!C83="TOTAL","",IF('Arrear Sheet'!D83="अक्षरें राशि :-","",'Arrear Sheet'!D83)))</f>
        <v/>
      </c>
      <c r="D83" s="111" t="str">
        <f>IF('Arrear Sheet'!E83="","",IF('Arrear Sheet'!C83="TOTAL","",'Arrear Sheet'!E83))</f>
        <v/>
      </c>
      <c r="E83" s="111" t="str">
        <f>IF('Arrear Sheet'!F83="","",IF('Arrear Sheet'!C83="TOTAL","",'Arrear Sheet'!F83))</f>
        <v/>
      </c>
      <c r="F83" s="111" t="str">
        <f>IF('Arrear Sheet'!G83="","",IF('Arrear Sheet'!C83="TOTAL","",SUM(C83:E83)))</f>
        <v/>
      </c>
      <c r="G83" s="111" t="str">
        <f>IF('Arrear Sheet'!H83="","",IF('Arrear Sheet'!C83="TOTAL","",'Arrear Sheet'!H83))</f>
        <v/>
      </c>
      <c r="H83" s="111" t="str">
        <f>IF('Arrear Sheet'!I83="","",IF('Arrear Sheet'!C83="TOTAL","",'Arrear Sheet'!I83))</f>
        <v/>
      </c>
      <c r="I83" s="111" t="str">
        <f>IF('Arrear Sheet'!J83="","",IF('Arrear Sheet'!C83="TOTAL","",'Arrear Sheet'!J83))</f>
        <v/>
      </c>
      <c r="J83" s="111" t="str">
        <f>IF('Arrear Sheet'!K83="","",IF('Arrear Sheet'!C83="TOTAL","",SUM(G83:I83)))</f>
        <v/>
      </c>
      <c r="K83" s="111" t="str">
        <f>IF('Arrear Sheet'!L83="","",IF('Arrear Sheet'!C83="TOTAL","",'Arrear Sheet'!L83))</f>
        <v/>
      </c>
      <c r="L83" s="111" t="str">
        <f>IF('Arrear Sheet'!M83="","",IF('Arrear Sheet'!C83="TOTAL","",'Arrear Sheet'!M83))</f>
        <v/>
      </c>
      <c r="M83" s="111" t="str">
        <f>IF('Arrear Sheet'!N83="","",IF('Arrear Sheet'!C83="TOTAL","",'Arrear Sheet'!N83))</f>
        <v/>
      </c>
      <c r="N83" s="111" t="str">
        <f>IF('Arrear Sheet'!O83="","",IF('Arrear Sheet'!C83="TOTAL","",SUM(K83:M83)))</f>
        <v/>
      </c>
      <c r="O83" s="111" t="str">
        <f>IF('Arrear Sheet'!P83="","",IF('Arrear Sheet'!C83="TOTAL","",'Arrear Sheet'!P83))</f>
        <v/>
      </c>
      <c r="P83" s="111" t="str">
        <f>IF('Arrear Sheet'!Q83="","",IF('Arrear Sheet'!C83="TOTAL","",'Arrear Sheet'!Q83))</f>
        <v/>
      </c>
      <c r="Q83" s="111" t="str">
        <f>IF('Arrear Sheet'!R83="","",IF('Arrear Sheet'!C83="TOTAL","",SUM(O83-P83)))</f>
        <v/>
      </c>
      <c r="R83" s="111" t="str">
        <f>IF('Arrear Sheet'!S83="","",IF('Arrear Sheet'!C83="TOTAL","",'Arrear Sheet'!S83))</f>
        <v/>
      </c>
      <c r="S83" s="111" t="str">
        <f>IF('Arrear Sheet'!T83="","",IF('Arrear Sheet'!C83="TOTAL","",'Arrear Sheet'!T83))</f>
        <v/>
      </c>
      <c r="T83" s="111" t="str">
        <f>IF('Arrear Sheet'!U83="","",IF('Arrear Sheet'!C83="TOTAL","",SUM(R83-S83)))</f>
        <v/>
      </c>
      <c r="U83" s="111" t="str">
        <f>IF('Arrear Sheet'!V83="","",IF('Arrear Sheet'!C83="TOTAL","",'Arrear Sheet'!V83))</f>
        <v/>
      </c>
      <c r="V83" s="111" t="str">
        <f>IF('Arrear Sheet'!W83="","",IF('Arrear Sheet'!C83="TOTAL","",'Arrear Sheet'!W83))</f>
        <v/>
      </c>
      <c r="W83" s="111" t="str">
        <f>IF('Arrear Sheet'!X83="","",IF('Arrear Sheet'!C83="TOTAL","",SUM(U83-V83)))</f>
        <v/>
      </c>
      <c r="X83" s="111" t="str">
        <f>IF('Arrear Sheet'!Y83="","",IF('Arrear Sheet'!C83="TOTAL","",'Arrear Sheet'!Y83))</f>
        <v/>
      </c>
      <c r="Y83" s="111" t="str">
        <f>IF('Arrear Sheet'!Z83="","",IF('Arrear Sheet'!C83="TOTAL","",'Arrear Sheet'!Z83))</f>
        <v/>
      </c>
      <c r="Z83" s="111" t="str">
        <f>IF('Arrear Sheet'!AA83="","",IF('Arrear Sheet'!C83="TOTAL","",SUM(X83-Y83)))</f>
        <v/>
      </c>
      <c r="AA83" s="111" t="str">
        <f>IF('Arrear Sheet'!AB83="","",IF('Arrear Sheet'!C83="TOTAL","",'Arrear Sheet'!AB83))</f>
        <v/>
      </c>
      <c r="AB83" s="111" t="str">
        <f>IF('Arrear Sheet'!AC83="","",IF('Arrear Sheet'!C83="TOTAL","",'Arrear Sheet'!AC83))</f>
        <v/>
      </c>
      <c r="AC83" s="111" t="str">
        <f t="shared" si="2"/>
        <v/>
      </c>
      <c r="AD83" s="24" t="str">
        <f t="shared" si="3"/>
        <v/>
      </c>
      <c r="AE83" s="41"/>
      <c r="AF83" s="41"/>
      <c r="AH83" s="158"/>
      <c r="AI83" s="158"/>
      <c r="AJ83" s="158"/>
      <c r="AK83" s="158"/>
      <c r="AL83" s="158"/>
      <c r="AM83" s="158"/>
    </row>
    <row r="84" spans="1:39" s="28" customFormat="1" ht="21" customHeight="1">
      <c r="A84" s="22" t="str">
        <f>IF('Arrear Sheet'!B84="","",'Arrear Sheet'!B84)</f>
        <v/>
      </c>
      <c r="B84" s="23" t="str">
        <f>IF('Arrear Sheet'!C84="","",IF('Arrear Sheet'!C84="TOTAL","",'Arrear Sheet'!C84))</f>
        <v/>
      </c>
      <c r="C84" s="111" t="str">
        <f>IF('Arrear Sheet'!D84="","",IF('Arrear Sheet'!C84="TOTAL","",IF('Arrear Sheet'!D84="अक्षरें राशि :-","",'Arrear Sheet'!D84)))</f>
        <v/>
      </c>
      <c r="D84" s="111" t="str">
        <f>IF('Arrear Sheet'!E84="","",IF('Arrear Sheet'!C84="TOTAL","",'Arrear Sheet'!E84))</f>
        <v/>
      </c>
      <c r="E84" s="111" t="str">
        <f>IF('Arrear Sheet'!F84="","",IF('Arrear Sheet'!C84="TOTAL","",'Arrear Sheet'!F84))</f>
        <v/>
      </c>
      <c r="F84" s="111" t="str">
        <f>IF('Arrear Sheet'!G84="","",IF('Arrear Sheet'!C84="TOTAL","",SUM(C84:E84)))</f>
        <v/>
      </c>
      <c r="G84" s="111" t="str">
        <f>IF('Arrear Sheet'!H84="","",IF('Arrear Sheet'!C84="TOTAL","",'Arrear Sheet'!H84))</f>
        <v/>
      </c>
      <c r="H84" s="111" t="str">
        <f>IF('Arrear Sheet'!I84="","",IF('Arrear Sheet'!C84="TOTAL","",'Arrear Sheet'!I84))</f>
        <v/>
      </c>
      <c r="I84" s="111" t="str">
        <f>IF('Arrear Sheet'!J84="","",IF('Arrear Sheet'!C84="TOTAL","",'Arrear Sheet'!J84))</f>
        <v/>
      </c>
      <c r="J84" s="111" t="str">
        <f>IF('Arrear Sheet'!K84="","",IF('Arrear Sheet'!C84="TOTAL","",SUM(G84:I84)))</f>
        <v/>
      </c>
      <c r="K84" s="111" t="str">
        <f>IF('Arrear Sheet'!L84="","",IF('Arrear Sheet'!C84="TOTAL","",'Arrear Sheet'!L84))</f>
        <v/>
      </c>
      <c r="L84" s="111" t="str">
        <f>IF('Arrear Sheet'!M84="","",IF('Arrear Sheet'!C84="TOTAL","",'Arrear Sheet'!M84))</f>
        <v/>
      </c>
      <c r="M84" s="111" t="str">
        <f>IF('Arrear Sheet'!N84="","",IF('Arrear Sheet'!C84="TOTAL","",'Arrear Sheet'!N84))</f>
        <v/>
      </c>
      <c r="N84" s="111" t="str">
        <f>IF('Arrear Sheet'!O84="","",IF('Arrear Sheet'!C84="TOTAL","",SUM(K84:M84)))</f>
        <v/>
      </c>
      <c r="O84" s="111" t="str">
        <f>IF('Arrear Sheet'!P84="","",IF('Arrear Sheet'!C84="TOTAL","",'Arrear Sheet'!P84))</f>
        <v/>
      </c>
      <c r="P84" s="111" t="str">
        <f>IF('Arrear Sheet'!Q84="","",IF('Arrear Sheet'!C84="TOTAL","",'Arrear Sheet'!Q84))</f>
        <v/>
      </c>
      <c r="Q84" s="111" t="str">
        <f>IF('Arrear Sheet'!R84="","",IF('Arrear Sheet'!C84="TOTAL","",SUM(O84-P84)))</f>
        <v/>
      </c>
      <c r="R84" s="111" t="str">
        <f>IF('Arrear Sheet'!S84="","",IF('Arrear Sheet'!C84="TOTAL","",'Arrear Sheet'!S84))</f>
        <v/>
      </c>
      <c r="S84" s="111" t="str">
        <f>IF('Arrear Sheet'!T84="","",IF('Arrear Sheet'!C84="TOTAL","",'Arrear Sheet'!T84))</f>
        <v/>
      </c>
      <c r="T84" s="111" t="str">
        <f>IF('Arrear Sheet'!U84="","",IF('Arrear Sheet'!C84="TOTAL","",SUM(R84-S84)))</f>
        <v/>
      </c>
      <c r="U84" s="111" t="str">
        <f>IF('Arrear Sheet'!V84="","",IF('Arrear Sheet'!C84="TOTAL","",'Arrear Sheet'!V84))</f>
        <v/>
      </c>
      <c r="V84" s="111" t="str">
        <f>IF('Arrear Sheet'!W84="","",IF('Arrear Sheet'!C84="TOTAL","",'Arrear Sheet'!W84))</f>
        <v/>
      </c>
      <c r="W84" s="111" t="str">
        <f>IF('Arrear Sheet'!X84="","",IF('Arrear Sheet'!C84="TOTAL","",SUM(U84-V84)))</f>
        <v/>
      </c>
      <c r="X84" s="111" t="str">
        <f>IF('Arrear Sheet'!Y84="","",IF('Arrear Sheet'!C84="TOTAL","",'Arrear Sheet'!Y84))</f>
        <v/>
      </c>
      <c r="Y84" s="111" t="str">
        <f>IF('Arrear Sheet'!Z84="","",IF('Arrear Sheet'!C84="TOTAL","",'Arrear Sheet'!Z84))</f>
        <v/>
      </c>
      <c r="Z84" s="111" t="str">
        <f>IF('Arrear Sheet'!AA84="","",IF('Arrear Sheet'!C84="TOTAL","",SUM(X84-Y84)))</f>
        <v/>
      </c>
      <c r="AA84" s="111" t="str">
        <f>IF('Arrear Sheet'!AB84="","",IF('Arrear Sheet'!C84="TOTAL","",'Arrear Sheet'!AB84))</f>
        <v/>
      </c>
      <c r="AB84" s="111" t="str">
        <f>IF('Arrear Sheet'!AC84="","",IF('Arrear Sheet'!C84="TOTAL","",'Arrear Sheet'!AC84))</f>
        <v/>
      </c>
      <c r="AC84" s="111" t="str">
        <f t="shared" si="2"/>
        <v/>
      </c>
      <c r="AD84" s="24" t="str">
        <f t="shared" si="3"/>
        <v/>
      </c>
      <c r="AE84" s="41"/>
      <c r="AF84" s="41"/>
      <c r="AH84" s="158"/>
      <c r="AI84" s="158"/>
      <c r="AJ84" s="158"/>
      <c r="AK84" s="158"/>
      <c r="AL84" s="158"/>
      <c r="AM84" s="158"/>
    </row>
    <row r="85" spans="1:39" s="28" customFormat="1" ht="21" customHeight="1">
      <c r="A85" s="22" t="str">
        <f>IF('Arrear Sheet'!B85="","",'Arrear Sheet'!B85)</f>
        <v/>
      </c>
      <c r="B85" s="23" t="str">
        <f>IF('Arrear Sheet'!C85="","",IF('Arrear Sheet'!C85="TOTAL","",'Arrear Sheet'!C85))</f>
        <v/>
      </c>
      <c r="C85" s="111" t="str">
        <f>IF('Arrear Sheet'!D85="","",IF('Arrear Sheet'!C85="TOTAL","",IF('Arrear Sheet'!D85="अक्षरें राशि :-","",'Arrear Sheet'!D85)))</f>
        <v/>
      </c>
      <c r="D85" s="111" t="str">
        <f>IF('Arrear Sheet'!E85="","",IF('Arrear Sheet'!C85="TOTAL","",'Arrear Sheet'!E85))</f>
        <v/>
      </c>
      <c r="E85" s="111" t="str">
        <f>IF('Arrear Sheet'!F85="","",IF('Arrear Sheet'!C85="TOTAL","",'Arrear Sheet'!F85))</f>
        <v/>
      </c>
      <c r="F85" s="111" t="str">
        <f>IF('Arrear Sheet'!G85="","",IF('Arrear Sheet'!C85="TOTAL","",SUM(C85:E85)))</f>
        <v/>
      </c>
      <c r="G85" s="111" t="str">
        <f>IF('Arrear Sheet'!H85="","",IF('Arrear Sheet'!C85="TOTAL","",'Arrear Sheet'!H85))</f>
        <v/>
      </c>
      <c r="H85" s="111" t="str">
        <f>IF('Arrear Sheet'!I85="","",IF('Arrear Sheet'!C85="TOTAL","",'Arrear Sheet'!I85))</f>
        <v/>
      </c>
      <c r="I85" s="111" t="str">
        <f>IF('Arrear Sheet'!J85="","",IF('Arrear Sheet'!C85="TOTAL","",'Arrear Sheet'!J85))</f>
        <v/>
      </c>
      <c r="J85" s="111" t="str">
        <f>IF('Arrear Sheet'!K85="","",IF('Arrear Sheet'!C85="TOTAL","",SUM(G85:I85)))</f>
        <v/>
      </c>
      <c r="K85" s="111" t="str">
        <f>IF('Arrear Sheet'!L85="","",IF('Arrear Sheet'!C85="TOTAL","",'Arrear Sheet'!L85))</f>
        <v/>
      </c>
      <c r="L85" s="111" t="str">
        <f>IF('Arrear Sheet'!M85="","",IF('Arrear Sheet'!C85="TOTAL","",'Arrear Sheet'!M85))</f>
        <v/>
      </c>
      <c r="M85" s="111" t="str">
        <f>IF('Arrear Sheet'!N85="","",IF('Arrear Sheet'!C85="TOTAL","",'Arrear Sheet'!N85))</f>
        <v/>
      </c>
      <c r="N85" s="111" t="str">
        <f>IF('Arrear Sheet'!O85="","",IF('Arrear Sheet'!C85="TOTAL","",SUM(K85:M85)))</f>
        <v/>
      </c>
      <c r="O85" s="111" t="str">
        <f>IF('Arrear Sheet'!P85="","",IF('Arrear Sheet'!C85="TOTAL","",'Arrear Sheet'!P85))</f>
        <v/>
      </c>
      <c r="P85" s="111" t="str">
        <f>IF('Arrear Sheet'!Q85="","",IF('Arrear Sheet'!C85="TOTAL","",'Arrear Sheet'!Q85))</f>
        <v/>
      </c>
      <c r="Q85" s="111" t="str">
        <f>IF('Arrear Sheet'!R85="","",IF('Arrear Sheet'!C85="TOTAL","",SUM(O85-P85)))</f>
        <v/>
      </c>
      <c r="R85" s="111" t="str">
        <f>IF('Arrear Sheet'!S85="","",IF('Arrear Sheet'!C85="TOTAL","",'Arrear Sheet'!S85))</f>
        <v/>
      </c>
      <c r="S85" s="111" t="str">
        <f>IF('Arrear Sheet'!T85="","",IF('Arrear Sheet'!C85="TOTAL","",'Arrear Sheet'!T85))</f>
        <v/>
      </c>
      <c r="T85" s="111" t="str">
        <f>IF('Arrear Sheet'!U85="","",IF('Arrear Sheet'!C85="TOTAL","",SUM(R85-S85)))</f>
        <v/>
      </c>
      <c r="U85" s="111" t="str">
        <f>IF('Arrear Sheet'!V85="","",IF('Arrear Sheet'!C85="TOTAL","",'Arrear Sheet'!V85))</f>
        <v/>
      </c>
      <c r="V85" s="111" t="str">
        <f>IF('Arrear Sheet'!W85="","",IF('Arrear Sheet'!C85="TOTAL","",'Arrear Sheet'!W85))</f>
        <v/>
      </c>
      <c r="W85" s="111" t="str">
        <f>IF('Arrear Sheet'!X85="","",IF('Arrear Sheet'!C85="TOTAL","",SUM(U85-V85)))</f>
        <v/>
      </c>
      <c r="X85" s="111" t="str">
        <f>IF('Arrear Sheet'!Y85="","",IF('Arrear Sheet'!C85="TOTAL","",'Arrear Sheet'!Y85))</f>
        <v/>
      </c>
      <c r="Y85" s="111" t="str">
        <f>IF('Arrear Sheet'!Z85="","",IF('Arrear Sheet'!C85="TOTAL","",'Arrear Sheet'!Z85))</f>
        <v/>
      </c>
      <c r="Z85" s="111" t="str">
        <f>IF('Arrear Sheet'!AA85="","",IF('Arrear Sheet'!C85="TOTAL","",SUM(X85-Y85)))</f>
        <v/>
      </c>
      <c r="AA85" s="111" t="str">
        <f>IF('Arrear Sheet'!AB85="","",IF('Arrear Sheet'!C85="TOTAL","",'Arrear Sheet'!AB85))</f>
        <v/>
      </c>
      <c r="AB85" s="111" t="str">
        <f>IF('Arrear Sheet'!AC85="","",IF('Arrear Sheet'!C85="TOTAL","",'Arrear Sheet'!AC85))</f>
        <v/>
      </c>
      <c r="AC85" s="111" t="str">
        <f t="shared" si="2"/>
        <v/>
      </c>
      <c r="AD85" s="24" t="str">
        <f t="shared" si="3"/>
        <v/>
      </c>
      <c r="AE85" s="41"/>
      <c r="AF85" s="41"/>
      <c r="AH85" s="158"/>
      <c r="AI85" s="158"/>
      <c r="AJ85" s="158"/>
      <c r="AK85" s="158"/>
      <c r="AL85" s="158"/>
      <c r="AM85" s="158"/>
    </row>
    <row r="86" spans="1:39" s="28" customFormat="1" ht="21" customHeight="1">
      <c r="A86" s="22" t="str">
        <f>IF('Arrear Sheet'!B86="","",'Arrear Sheet'!B86)</f>
        <v/>
      </c>
      <c r="B86" s="23" t="str">
        <f>IF('Arrear Sheet'!C86="","",IF('Arrear Sheet'!C86="TOTAL","",'Arrear Sheet'!C86))</f>
        <v/>
      </c>
      <c r="C86" s="111" t="str">
        <f>IF('Arrear Sheet'!D86="","",IF('Arrear Sheet'!C86="TOTAL","",IF('Arrear Sheet'!D86="अक्षरें राशि :-","",'Arrear Sheet'!D86)))</f>
        <v/>
      </c>
      <c r="D86" s="111" t="str">
        <f>IF('Arrear Sheet'!E86="","",IF('Arrear Sheet'!C86="TOTAL","",'Arrear Sheet'!E86))</f>
        <v/>
      </c>
      <c r="E86" s="111" t="str">
        <f>IF('Arrear Sheet'!F86="","",IF('Arrear Sheet'!C86="TOTAL","",'Arrear Sheet'!F86))</f>
        <v/>
      </c>
      <c r="F86" s="111" t="str">
        <f>IF('Arrear Sheet'!G86="","",IF('Arrear Sheet'!C86="TOTAL","",SUM(C86:E86)))</f>
        <v/>
      </c>
      <c r="G86" s="111" t="str">
        <f>IF('Arrear Sheet'!H86="","",IF('Arrear Sheet'!C86="TOTAL","",'Arrear Sheet'!H86))</f>
        <v/>
      </c>
      <c r="H86" s="111" t="str">
        <f>IF('Arrear Sheet'!I86="","",IF('Arrear Sheet'!C86="TOTAL","",'Arrear Sheet'!I86))</f>
        <v/>
      </c>
      <c r="I86" s="111" t="str">
        <f>IF('Arrear Sheet'!J86="","",IF('Arrear Sheet'!C86="TOTAL","",'Arrear Sheet'!J86))</f>
        <v/>
      </c>
      <c r="J86" s="111" t="str">
        <f>IF('Arrear Sheet'!K86="","",IF('Arrear Sheet'!C86="TOTAL","",SUM(G86:I86)))</f>
        <v/>
      </c>
      <c r="K86" s="111" t="str">
        <f>IF('Arrear Sheet'!L86="","",IF('Arrear Sheet'!C86="TOTAL","",'Arrear Sheet'!L86))</f>
        <v/>
      </c>
      <c r="L86" s="111" t="str">
        <f>IF('Arrear Sheet'!M86="","",IF('Arrear Sheet'!C86="TOTAL","",'Arrear Sheet'!M86))</f>
        <v/>
      </c>
      <c r="M86" s="111" t="str">
        <f>IF('Arrear Sheet'!N86="","",IF('Arrear Sheet'!C86="TOTAL","",'Arrear Sheet'!N86))</f>
        <v/>
      </c>
      <c r="N86" s="111" t="str">
        <f>IF('Arrear Sheet'!O86="","",IF('Arrear Sheet'!C86="TOTAL","",SUM(K86:M86)))</f>
        <v/>
      </c>
      <c r="O86" s="111" t="str">
        <f>IF('Arrear Sheet'!P86="","",IF('Arrear Sheet'!C86="TOTAL","",'Arrear Sheet'!P86))</f>
        <v/>
      </c>
      <c r="P86" s="111" t="str">
        <f>IF('Arrear Sheet'!Q86="","",IF('Arrear Sheet'!C86="TOTAL","",'Arrear Sheet'!Q86))</f>
        <v/>
      </c>
      <c r="Q86" s="111" t="str">
        <f>IF('Arrear Sheet'!R86="","",IF('Arrear Sheet'!C86="TOTAL","",SUM(O86-P86)))</f>
        <v/>
      </c>
      <c r="R86" s="111" t="str">
        <f>IF('Arrear Sheet'!S86="","",IF('Arrear Sheet'!C86="TOTAL","",'Arrear Sheet'!S86))</f>
        <v/>
      </c>
      <c r="S86" s="111" t="str">
        <f>IF('Arrear Sheet'!T86="","",IF('Arrear Sheet'!C86="TOTAL","",'Arrear Sheet'!T86))</f>
        <v/>
      </c>
      <c r="T86" s="111" t="str">
        <f>IF('Arrear Sheet'!U86="","",IF('Arrear Sheet'!C86="TOTAL","",SUM(R86-S86)))</f>
        <v/>
      </c>
      <c r="U86" s="111" t="str">
        <f>IF('Arrear Sheet'!V86="","",IF('Arrear Sheet'!C86="TOTAL","",'Arrear Sheet'!V86))</f>
        <v/>
      </c>
      <c r="V86" s="111" t="str">
        <f>IF('Arrear Sheet'!W86="","",IF('Arrear Sheet'!C86="TOTAL","",'Arrear Sheet'!W86))</f>
        <v/>
      </c>
      <c r="W86" s="111" t="str">
        <f>IF('Arrear Sheet'!X86="","",IF('Arrear Sheet'!C86="TOTAL","",SUM(U86-V86)))</f>
        <v/>
      </c>
      <c r="X86" s="111" t="str">
        <f>IF('Arrear Sheet'!Y86="","",IF('Arrear Sheet'!C86="TOTAL","",'Arrear Sheet'!Y86))</f>
        <v/>
      </c>
      <c r="Y86" s="111" t="str">
        <f>IF('Arrear Sheet'!Z86="","",IF('Arrear Sheet'!C86="TOTAL","",'Arrear Sheet'!Z86))</f>
        <v/>
      </c>
      <c r="Z86" s="111" t="str">
        <f>IF('Arrear Sheet'!AA86="","",IF('Arrear Sheet'!C86="TOTAL","",SUM(X86-Y86)))</f>
        <v/>
      </c>
      <c r="AA86" s="111" t="str">
        <f>IF('Arrear Sheet'!AB86="","",IF('Arrear Sheet'!C86="TOTAL","",'Arrear Sheet'!AB86))</f>
        <v/>
      </c>
      <c r="AB86" s="111" t="str">
        <f>IF('Arrear Sheet'!AC86="","",IF('Arrear Sheet'!C86="TOTAL","",'Arrear Sheet'!AC86))</f>
        <v/>
      </c>
      <c r="AC86" s="111" t="str">
        <f t="shared" si="2"/>
        <v/>
      </c>
      <c r="AD86" s="24" t="str">
        <f t="shared" si="3"/>
        <v/>
      </c>
      <c r="AE86" s="41"/>
      <c r="AF86" s="41"/>
      <c r="AH86" s="165"/>
      <c r="AI86" s="165"/>
      <c r="AJ86" s="165"/>
      <c r="AK86" s="165"/>
      <c r="AL86" s="165"/>
      <c r="AM86" s="165"/>
    </row>
    <row r="87" spans="1:39" s="28" customFormat="1" ht="21" customHeight="1">
      <c r="A87" s="22" t="str">
        <f>IF('Arrear Sheet'!B87="","",'Arrear Sheet'!B87)</f>
        <v/>
      </c>
      <c r="B87" s="23" t="str">
        <f>IF('Arrear Sheet'!C87="","",IF('Arrear Sheet'!C87="TOTAL","",'Arrear Sheet'!C87))</f>
        <v/>
      </c>
      <c r="C87" s="111" t="str">
        <f>IF('Arrear Sheet'!D87="","",IF('Arrear Sheet'!C87="TOTAL","",IF('Arrear Sheet'!D87="अक्षरें राशि :-","",'Arrear Sheet'!D87)))</f>
        <v/>
      </c>
      <c r="D87" s="111" t="str">
        <f>IF('Arrear Sheet'!E87="","",IF('Arrear Sheet'!C87="TOTAL","",'Arrear Sheet'!E87))</f>
        <v/>
      </c>
      <c r="E87" s="111" t="str">
        <f>IF('Arrear Sheet'!F87="","",IF('Arrear Sheet'!C87="TOTAL","",'Arrear Sheet'!F87))</f>
        <v/>
      </c>
      <c r="F87" s="111" t="str">
        <f>IF('Arrear Sheet'!G87="","",IF('Arrear Sheet'!C87="TOTAL","",SUM(C87:E87)))</f>
        <v/>
      </c>
      <c r="G87" s="111" t="str">
        <f>IF('Arrear Sheet'!H87="","",IF('Arrear Sheet'!C87="TOTAL","",'Arrear Sheet'!H87))</f>
        <v/>
      </c>
      <c r="H87" s="111" t="str">
        <f>IF('Arrear Sheet'!I87="","",IF('Arrear Sheet'!C87="TOTAL","",'Arrear Sheet'!I87))</f>
        <v/>
      </c>
      <c r="I87" s="111" t="str">
        <f>IF('Arrear Sheet'!J87="","",IF('Arrear Sheet'!C87="TOTAL","",'Arrear Sheet'!J87))</f>
        <v/>
      </c>
      <c r="J87" s="111" t="str">
        <f>IF('Arrear Sheet'!K87="","",IF('Arrear Sheet'!C87="TOTAL","",SUM(G87:I87)))</f>
        <v/>
      </c>
      <c r="K87" s="111" t="str">
        <f>IF('Arrear Sheet'!L87="","",IF('Arrear Sheet'!C87="TOTAL","",'Arrear Sheet'!L87))</f>
        <v/>
      </c>
      <c r="L87" s="111" t="str">
        <f>IF('Arrear Sheet'!M87="","",IF('Arrear Sheet'!C87="TOTAL","",'Arrear Sheet'!M87))</f>
        <v/>
      </c>
      <c r="M87" s="111" t="str">
        <f>IF('Arrear Sheet'!N87="","",IF('Arrear Sheet'!C87="TOTAL","",'Arrear Sheet'!N87))</f>
        <v/>
      </c>
      <c r="N87" s="111" t="str">
        <f>IF('Arrear Sheet'!O87="","",IF('Arrear Sheet'!C87="TOTAL","",SUM(K87:M87)))</f>
        <v/>
      </c>
      <c r="O87" s="111" t="str">
        <f>IF('Arrear Sheet'!P87="","",IF('Arrear Sheet'!C87="TOTAL","",'Arrear Sheet'!P87))</f>
        <v/>
      </c>
      <c r="P87" s="111" t="str">
        <f>IF('Arrear Sheet'!Q87="","",IF('Arrear Sheet'!C87="TOTAL","",'Arrear Sheet'!Q87))</f>
        <v/>
      </c>
      <c r="Q87" s="111" t="str">
        <f>IF('Arrear Sheet'!R87="","",IF('Arrear Sheet'!C87="TOTAL","",SUM(O87-P87)))</f>
        <v/>
      </c>
      <c r="R87" s="111" t="str">
        <f>IF('Arrear Sheet'!S87="","",IF('Arrear Sheet'!C87="TOTAL","",'Arrear Sheet'!S87))</f>
        <v/>
      </c>
      <c r="S87" s="111" t="str">
        <f>IF('Arrear Sheet'!T87="","",IF('Arrear Sheet'!C87="TOTAL","",'Arrear Sheet'!T87))</f>
        <v/>
      </c>
      <c r="T87" s="111" t="str">
        <f>IF('Arrear Sheet'!U87="","",IF('Arrear Sheet'!C87="TOTAL","",SUM(R87-S87)))</f>
        <v/>
      </c>
      <c r="U87" s="111" t="str">
        <f>IF('Arrear Sheet'!V87="","",IF('Arrear Sheet'!C87="TOTAL","",'Arrear Sheet'!V87))</f>
        <v/>
      </c>
      <c r="V87" s="111" t="str">
        <f>IF('Arrear Sheet'!W87="","",IF('Arrear Sheet'!C87="TOTAL","",'Arrear Sheet'!W87))</f>
        <v/>
      </c>
      <c r="W87" s="111" t="str">
        <f>IF('Arrear Sheet'!X87="","",IF('Arrear Sheet'!C87="TOTAL","",SUM(U87-V87)))</f>
        <v/>
      </c>
      <c r="X87" s="111" t="str">
        <f>IF('Arrear Sheet'!Y87="","",IF('Arrear Sheet'!C87="TOTAL","",'Arrear Sheet'!Y87))</f>
        <v/>
      </c>
      <c r="Y87" s="111" t="str">
        <f>IF('Arrear Sheet'!Z87="","",IF('Arrear Sheet'!C87="TOTAL","",'Arrear Sheet'!Z87))</f>
        <v/>
      </c>
      <c r="Z87" s="111" t="str">
        <f>IF('Arrear Sheet'!AA87="","",IF('Arrear Sheet'!C87="TOTAL","",SUM(X87-Y87)))</f>
        <v/>
      </c>
      <c r="AA87" s="111" t="str">
        <f>IF('Arrear Sheet'!AB87="","",IF('Arrear Sheet'!C87="TOTAL","",'Arrear Sheet'!AB87))</f>
        <v/>
      </c>
      <c r="AB87" s="111" t="str">
        <f>IF('Arrear Sheet'!AC87="","",IF('Arrear Sheet'!C87="TOTAL","",'Arrear Sheet'!AC87))</f>
        <v/>
      </c>
      <c r="AC87" s="111" t="str">
        <f t="shared" si="2"/>
        <v/>
      </c>
      <c r="AD87" s="24" t="str">
        <f t="shared" si="3"/>
        <v/>
      </c>
      <c r="AE87" s="41"/>
      <c r="AF87" s="41"/>
      <c r="AH87" s="165"/>
      <c r="AI87" s="165"/>
      <c r="AJ87" s="165"/>
      <c r="AK87" s="165"/>
      <c r="AL87" s="165"/>
      <c r="AM87" s="165"/>
    </row>
    <row r="88" spans="1:39" s="28" customFormat="1" ht="21" customHeight="1">
      <c r="A88" s="22" t="str">
        <f>IF('Arrear Sheet'!B88="","",'Arrear Sheet'!B88)</f>
        <v/>
      </c>
      <c r="B88" s="23" t="str">
        <f>IF('Arrear Sheet'!C88="","",IF('Arrear Sheet'!C88="TOTAL","",'Arrear Sheet'!C88))</f>
        <v/>
      </c>
      <c r="C88" s="111" t="str">
        <f>IF('Arrear Sheet'!D88="","",IF('Arrear Sheet'!C88="TOTAL","",IF('Arrear Sheet'!D88="अक्षरें राशि :-","",'Arrear Sheet'!D88)))</f>
        <v/>
      </c>
      <c r="D88" s="111" t="str">
        <f>IF('Arrear Sheet'!E88="","",IF('Arrear Sheet'!C88="TOTAL","",'Arrear Sheet'!E88))</f>
        <v/>
      </c>
      <c r="E88" s="111" t="str">
        <f>IF('Arrear Sheet'!F88="","",IF('Arrear Sheet'!C88="TOTAL","",'Arrear Sheet'!F88))</f>
        <v/>
      </c>
      <c r="F88" s="111" t="str">
        <f>IF('Arrear Sheet'!G88="","",IF('Arrear Sheet'!C88="TOTAL","",SUM(C88:E88)))</f>
        <v/>
      </c>
      <c r="G88" s="111" t="str">
        <f>IF('Arrear Sheet'!H88="","",IF('Arrear Sheet'!C88="TOTAL","",'Arrear Sheet'!H88))</f>
        <v/>
      </c>
      <c r="H88" s="111" t="str">
        <f>IF('Arrear Sheet'!I88="","",IF('Arrear Sheet'!C88="TOTAL","",'Arrear Sheet'!I88))</f>
        <v/>
      </c>
      <c r="I88" s="111" t="str">
        <f>IF('Arrear Sheet'!J88="","",IF('Arrear Sheet'!C88="TOTAL","",'Arrear Sheet'!J88))</f>
        <v/>
      </c>
      <c r="J88" s="111" t="str">
        <f>IF('Arrear Sheet'!K88="","",IF('Arrear Sheet'!C88="TOTAL","",SUM(G88:I88)))</f>
        <v/>
      </c>
      <c r="K88" s="111" t="str">
        <f>IF('Arrear Sheet'!L88="","",IF('Arrear Sheet'!C88="TOTAL","",'Arrear Sheet'!L88))</f>
        <v/>
      </c>
      <c r="L88" s="111" t="str">
        <f>IF('Arrear Sheet'!M88="","",IF('Arrear Sheet'!C88="TOTAL","",'Arrear Sheet'!M88))</f>
        <v/>
      </c>
      <c r="M88" s="111" t="str">
        <f>IF('Arrear Sheet'!N88="","",IF('Arrear Sheet'!C88="TOTAL","",'Arrear Sheet'!N88))</f>
        <v/>
      </c>
      <c r="N88" s="111" t="str">
        <f>IF('Arrear Sheet'!O88="","",IF('Arrear Sheet'!C88="TOTAL","",SUM(K88:M88)))</f>
        <v/>
      </c>
      <c r="O88" s="111" t="str">
        <f>IF('Arrear Sheet'!P88="","",IF('Arrear Sheet'!C88="TOTAL","",'Arrear Sheet'!P88))</f>
        <v/>
      </c>
      <c r="P88" s="111" t="str">
        <f>IF('Arrear Sheet'!Q88="","",IF('Arrear Sheet'!C88="TOTAL","",'Arrear Sheet'!Q88))</f>
        <v/>
      </c>
      <c r="Q88" s="111" t="str">
        <f>IF('Arrear Sheet'!R88="","",IF('Arrear Sheet'!C88="TOTAL","",SUM(O88-P88)))</f>
        <v/>
      </c>
      <c r="R88" s="111" t="str">
        <f>IF('Arrear Sheet'!S88="","",IF('Arrear Sheet'!C88="TOTAL","",'Arrear Sheet'!S88))</f>
        <v/>
      </c>
      <c r="S88" s="111" t="str">
        <f>IF('Arrear Sheet'!T88="","",IF('Arrear Sheet'!C88="TOTAL","",'Arrear Sheet'!T88))</f>
        <v/>
      </c>
      <c r="T88" s="111" t="str">
        <f>IF('Arrear Sheet'!U88="","",IF('Arrear Sheet'!C88="TOTAL","",SUM(R88-S88)))</f>
        <v/>
      </c>
      <c r="U88" s="111" t="str">
        <f>IF('Arrear Sheet'!V88="","",IF('Arrear Sheet'!C88="TOTAL","",'Arrear Sheet'!V88))</f>
        <v/>
      </c>
      <c r="V88" s="111" t="str">
        <f>IF('Arrear Sheet'!W88="","",IF('Arrear Sheet'!C88="TOTAL","",'Arrear Sheet'!W88))</f>
        <v/>
      </c>
      <c r="W88" s="111" t="str">
        <f>IF('Arrear Sheet'!X88="","",IF('Arrear Sheet'!C88="TOTAL","",SUM(U88-V88)))</f>
        <v/>
      </c>
      <c r="X88" s="111" t="str">
        <f>IF('Arrear Sheet'!Y88="","",IF('Arrear Sheet'!C88="TOTAL","",'Arrear Sheet'!Y88))</f>
        <v/>
      </c>
      <c r="Y88" s="111" t="str">
        <f>IF('Arrear Sheet'!Z88="","",IF('Arrear Sheet'!C88="TOTAL","",'Arrear Sheet'!Z88))</f>
        <v/>
      </c>
      <c r="Z88" s="111" t="str">
        <f>IF('Arrear Sheet'!AA88="","",IF('Arrear Sheet'!C88="TOTAL","",SUM(X88-Y88)))</f>
        <v/>
      </c>
      <c r="AA88" s="111" t="str">
        <f>IF('Arrear Sheet'!AB88="","",IF('Arrear Sheet'!C88="TOTAL","",'Arrear Sheet'!AB88))</f>
        <v/>
      </c>
      <c r="AB88" s="111" t="str">
        <f>IF('Arrear Sheet'!AC88="","",IF('Arrear Sheet'!C88="TOTAL","",'Arrear Sheet'!AC88))</f>
        <v/>
      </c>
      <c r="AC88" s="111" t="str">
        <f t="shared" si="2"/>
        <v/>
      </c>
      <c r="AD88" s="24" t="str">
        <f t="shared" si="3"/>
        <v/>
      </c>
      <c r="AE88" s="41"/>
      <c r="AF88" s="41"/>
      <c r="AH88" s="165"/>
      <c r="AI88" s="165"/>
      <c r="AJ88" s="165"/>
      <c r="AK88" s="165"/>
      <c r="AL88" s="165"/>
      <c r="AM88" s="165"/>
    </row>
    <row r="89" spans="1:39" s="28" customFormat="1" ht="21" customHeight="1">
      <c r="A89" s="22" t="str">
        <f>IF('Arrear Sheet'!B89="","",'Arrear Sheet'!B89)</f>
        <v/>
      </c>
      <c r="B89" s="23" t="str">
        <f>IF('Arrear Sheet'!C89="","",IF('Arrear Sheet'!C89="TOTAL","",'Arrear Sheet'!C89))</f>
        <v/>
      </c>
      <c r="C89" s="111" t="str">
        <f>IF('Arrear Sheet'!D89="","",IF('Arrear Sheet'!C89="TOTAL","",IF('Arrear Sheet'!D89="अक्षरें राशि :-","",'Arrear Sheet'!D89)))</f>
        <v/>
      </c>
      <c r="D89" s="111" t="str">
        <f>IF('Arrear Sheet'!E89="","",IF('Arrear Sheet'!C89="TOTAL","",'Arrear Sheet'!E89))</f>
        <v/>
      </c>
      <c r="E89" s="111" t="str">
        <f>IF('Arrear Sheet'!F89="","",IF('Arrear Sheet'!C89="TOTAL","",'Arrear Sheet'!F89))</f>
        <v/>
      </c>
      <c r="F89" s="111" t="str">
        <f>IF('Arrear Sheet'!G89="","",IF('Arrear Sheet'!C89="TOTAL","",SUM(C89:E89)))</f>
        <v/>
      </c>
      <c r="G89" s="111" t="str">
        <f>IF('Arrear Sheet'!H89="","",IF('Arrear Sheet'!C89="TOTAL","",'Arrear Sheet'!H89))</f>
        <v/>
      </c>
      <c r="H89" s="111" t="str">
        <f>IF('Arrear Sheet'!I89="","",IF('Arrear Sheet'!C89="TOTAL","",'Arrear Sheet'!I89))</f>
        <v/>
      </c>
      <c r="I89" s="111" t="str">
        <f>IF('Arrear Sheet'!J89="","",IF('Arrear Sheet'!C89="TOTAL","",'Arrear Sheet'!J89))</f>
        <v/>
      </c>
      <c r="J89" s="111" t="str">
        <f>IF('Arrear Sheet'!K89="","",IF('Arrear Sheet'!C89="TOTAL","",SUM(G89:I89)))</f>
        <v/>
      </c>
      <c r="K89" s="111" t="str">
        <f>IF('Arrear Sheet'!L89="","",IF('Arrear Sheet'!C89="TOTAL","",'Arrear Sheet'!L89))</f>
        <v/>
      </c>
      <c r="L89" s="111" t="str">
        <f>IF('Arrear Sheet'!M89="","",IF('Arrear Sheet'!C89="TOTAL","",'Arrear Sheet'!M89))</f>
        <v/>
      </c>
      <c r="M89" s="111" t="str">
        <f>IF('Arrear Sheet'!N89="","",IF('Arrear Sheet'!C89="TOTAL","",'Arrear Sheet'!N89))</f>
        <v/>
      </c>
      <c r="N89" s="111" t="str">
        <f>IF('Arrear Sheet'!O89="","",IF('Arrear Sheet'!C89="TOTAL","",SUM(K89:M89)))</f>
        <v/>
      </c>
      <c r="O89" s="111" t="str">
        <f>IF('Arrear Sheet'!P89="","",IF('Arrear Sheet'!C89="TOTAL","",'Arrear Sheet'!P89))</f>
        <v/>
      </c>
      <c r="P89" s="111" t="str">
        <f>IF('Arrear Sheet'!Q89="","",IF('Arrear Sheet'!C89="TOTAL","",'Arrear Sheet'!Q89))</f>
        <v/>
      </c>
      <c r="Q89" s="111" t="str">
        <f>IF('Arrear Sheet'!R89="","",IF('Arrear Sheet'!C89="TOTAL","",SUM(O89-P89)))</f>
        <v/>
      </c>
      <c r="R89" s="111" t="str">
        <f>IF('Arrear Sheet'!S89="","",IF('Arrear Sheet'!C89="TOTAL","",'Arrear Sheet'!S89))</f>
        <v/>
      </c>
      <c r="S89" s="111" t="str">
        <f>IF('Arrear Sheet'!T89="","",IF('Arrear Sheet'!C89="TOTAL","",'Arrear Sheet'!T89))</f>
        <v/>
      </c>
      <c r="T89" s="111" t="str">
        <f>IF('Arrear Sheet'!U89="","",IF('Arrear Sheet'!C89="TOTAL","",SUM(R89-S89)))</f>
        <v/>
      </c>
      <c r="U89" s="111" t="str">
        <f>IF('Arrear Sheet'!V89="","",IF('Arrear Sheet'!C89="TOTAL","",'Arrear Sheet'!V89))</f>
        <v/>
      </c>
      <c r="V89" s="111" t="str">
        <f>IF('Arrear Sheet'!W89="","",IF('Arrear Sheet'!C89="TOTAL","",'Arrear Sheet'!W89))</f>
        <v/>
      </c>
      <c r="W89" s="111" t="str">
        <f>IF('Arrear Sheet'!X89="","",IF('Arrear Sheet'!C89="TOTAL","",SUM(U89-V89)))</f>
        <v/>
      </c>
      <c r="X89" s="111" t="str">
        <f>IF('Arrear Sheet'!Y89="","",IF('Arrear Sheet'!C89="TOTAL","",'Arrear Sheet'!Y89))</f>
        <v/>
      </c>
      <c r="Y89" s="111" t="str">
        <f>IF('Arrear Sheet'!Z89="","",IF('Arrear Sheet'!C89="TOTAL","",'Arrear Sheet'!Z89))</f>
        <v/>
      </c>
      <c r="Z89" s="111" t="str">
        <f>IF('Arrear Sheet'!AA89="","",IF('Arrear Sheet'!C89="TOTAL","",SUM(X89-Y89)))</f>
        <v/>
      </c>
      <c r="AA89" s="111" t="str">
        <f>IF('Arrear Sheet'!AB89="","",IF('Arrear Sheet'!C89="TOTAL","",'Arrear Sheet'!AB89))</f>
        <v/>
      </c>
      <c r="AB89" s="111" t="str">
        <f>IF('Arrear Sheet'!AC89="","",IF('Arrear Sheet'!C89="TOTAL","",'Arrear Sheet'!AC89))</f>
        <v/>
      </c>
      <c r="AC89" s="111" t="str">
        <f t="shared" si="2"/>
        <v/>
      </c>
      <c r="AD89" s="24" t="str">
        <f t="shared" si="3"/>
        <v/>
      </c>
      <c r="AE89" s="41"/>
      <c r="AF89" s="41"/>
      <c r="AH89" s="165"/>
      <c r="AI89" s="165"/>
      <c r="AJ89" s="165"/>
      <c r="AK89" s="165"/>
      <c r="AL89" s="165"/>
      <c r="AM89" s="165"/>
    </row>
    <row r="90" spans="1:39" s="28" customFormat="1" ht="21" customHeight="1">
      <c r="A90" s="22" t="str">
        <f>IF('Arrear Sheet'!B90="","",'Arrear Sheet'!B90)</f>
        <v/>
      </c>
      <c r="B90" s="23" t="str">
        <f>IF('Arrear Sheet'!C90="","",IF('Arrear Sheet'!C90="TOTAL","",'Arrear Sheet'!C90))</f>
        <v/>
      </c>
      <c r="C90" s="111" t="str">
        <f>IF('Arrear Sheet'!D90="","",IF('Arrear Sheet'!C90="TOTAL","",IF('Arrear Sheet'!D90="अक्षरें राशि :-","",'Arrear Sheet'!D90)))</f>
        <v/>
      </c>
      <c r="D90" s="111" t="str">
        <f>IF('Arrear Sheet'!E90="","",IF('Arrear Sheet'!C90="TOTAL","",'Arrear Sheet'!E90))</f>
        <v/>
      </c>
      <c r="E90" s="111" t="str">
        <f>IF('Arrear Sheet'!F90="","",IF('Arrear Sheet'!C90="TOTAL","",'Arrear Sheet'!F90))</f>
        <v/>
      </c>
      <c r="F90" s="111" t="str">
        <f>IF('Arrear Sheet'!G90="","",IF('Arrear Sheet'!C90="TOTAL","",SUM(C90:E90)))</f>
        <v/>
      </c>
      <c r="G90" s="111" t="str">
        <f>IF('Arrear Sheet'!H90="","",IF('Arrear Sheet'!C90="TOTAL","",'Arrear Sheet'!H90))</f>
        <v/>
      </c>
      <c r="H90" s="111" t="str">
        <f>IF('Arrear Sheet'!I90="","",IF('Arrear Sheet'!C90="TOTAL","",'Arrear Sheet'!I90))</f>
        <v/>
      </c>
      <c r="I90" s="111" t="str">
        <f>IF('Arrear Sheet'!J90="","",IF('Arrear Sheet'!C90="TOTAL","",'Arrear Sheet'!J90))</f>
        <v/>
      </c>
      <c r="J90" s="111" t="str">
        <f>IF('Arrear Sheet'!K90="","",IF('Arrear Sheet'!C90="TOTAL","",SUM(G90:I90)))</f>
        <v/>
      </c>
      <c r="K90" s="111" t="str">
        <f>IF('Arrear Sheet'!L90="","",IF('Arrear Sheet'!C90="TOTAL","",'Arrear Sheet'!L90))</f>
        <v/>
      </c>
      <c r="L90" s="111" t="str">
        <f>IF('Arrear Sheet'!M90="","",IF('Arrear Sheet'!C90="TOTAL","",'Arrear Sheet'!M90))</f>
        <v/>
      </c>
      <c r="M90" s="111" t="str">
        <f>IF('Arrear Sheet'!N90="","",IF('Arrear Sheet'!C90="TOTAL","",'Arrear Sheet'!N90))</f>
        <v/>
      </c>
      <c r="N90" s="111" t="str">
        <f>IF('Arrear Sheet'!O90="","",IF('Arrear Sheet'!C90="TOTAL","",SUM(K90:M90)))</f>
        <v/>
      </c>
      <c r="O90" s="111" t="str">
        <f>IF('Arrear Sheet'!P90="","",IF('Arrear Sheet'!C90="TOTAL","",'Arrear Sheet'!P90))</f>
        <v/>
      </c>
      <c r="P90" s="111" t="str">
        <f>IF('Arrear Sheet'!Q90="","",IF('Arrear Sheet'!C90="TOTAL","",'Arrear Sheet'!Q90))</f>
        <v/>
      </c>
      <c r="Q90" s="111" t="str">
        <f>IF('Arrear Sheet'!R90="","",IF('Arrear Sheet'!C90="TOTAL","",SUM(O90-P90)))</f>
        <v/>
      </c>
      <c r="R90" s="111" t="str">
        <f>IF('Arrear Sheet'!S90="","",IF('Arrear Sheet'!C90="TOTAL","",'Arrear Sheet'!S90))</f>
        <v/>
      </c>
      <c r="S90" s="111" t="str">
        <f>IF('Arrear Sheet'!T90="","",IF('Arrear Sheet'!C90="TOTAL","",'Arrear Sheet'!T90))</f>
        <v/>
      </c>
      <c r="T90" s="111" t="str">
        <f>IF('Arrear Sheet'!U90="","",IF('Arrear Sheet'!C90="TOTAL","",SUM(R90-S90)))</f>
        <v/>
      </c>
      <c r="U90" s="111" t="str">
        <f>IF('Arrear Sheet'!V90="","",IF('Arrear Sheet'!C90="TOTAL","",'Arrear Sheet'!V90))</f>
        <v/>
      </c>
      <c r="V90" s="111" t="str">
        <f>IF('Arrear Sheet'!W90="","",IF('Arrear Sheet'!C90="TOTAL","",'Arrear Sheet'!W90))</f>
        <v/>
      </c>
      <c r="W90" s="111" t="str">
        <f>IF('Arrear Sheet'!X90="","",IF('Arrear Sheet'!C90="TOTAL","",SUM(U90-V90)))</f>
        <v/>
      </c>
      <c r="X90" s="111" t="str">
        <f>IF('Arrear Sheet'!Y90="","",IF('Arrear Sheet'!C90="TOTAL","",'Arrear Sheet'!Y90))</f>
        <v/>
      </c>
      <c r="Y90" s="111" t="str">
        <f>IF('Arrear Sheet'!Z90="","",IF('Arrear Sheet'!C90="TOTAL","",'Arrear Sheet'!Z90))</f>
        <v/>
      </c>
      <c r="Z90" s="111" t="str">
        <f>IF('Arrear Sheet'!AA90="","",IF('Arrear Sheet'!C90="TOTAL","",SUM(X90-Y90)))</f>
        <v/>
      </c>
      <c r="AA90" s="111" t="str">
        <f>IF('Arrear Sheet'!AB90="","",IF('Arrear Sheet'!C90="TOTAL","",'Arrear Sheet'!AB90))</f>
        <v/>
      </c>
      <c r="AB90" s="111" t="str">
        <f>IF('Arrear Sheet'!AC90="","",IF('Arrear Sheet'!C90="TOTAL","",'Arrear Sheet'!AC90))</f>
        <v/>
      </c>
      <c r="AC90" s="111" t="str">
        <f t="shared" si="2"/>
        <v/>
      </c>
      <c r="AD90" s="24" t="str">
        <f t="shared" si="3"/>
        <v/>
      </c>
      <c r="AE90" s="41"/>
      <c r="AF90" s="41"/>
      <c r="AH90" s="165"/>
      <c r="AI90" s="165"/>
      <c r="AJ90" s="165"/>
      <c r="AK90" s="165"/>
      <c r="AL90" s="165"/>
      <c r="AM90" s="165"/>
    </row>
    <row r="91" spans="1:39" s="28" customFormat="1" ht="21" customHeight="1">
      <c r="A91" s="22" t="str">
        <f>IF('Arrear Sheet'!B91="","",'Arrear Sheet'!B91)</f>
        <v/>
      </c>
      <c r="B91" s="23" t="str">
        <f>IF('Arrear Sheet'!C91="","",IF('Arrear Sheet'!C91="TOTAL","",'Arrear Sheet'!C91))</f>
        <v/>
      </c>
      <c r="C91" s="111" t="str">
        <f>IF('Arrear Sheet'!D91="","",IF('Arrear Sheet'!C91="TOTAL","",IF('Arrear Sheet'!D91="अक्षरें राशि :-","",'Arrear Sheet'!D91)))</f>
        <v/>
      </c>
      <c r="D91" s="111" t="str">
        <f>IF('Arrear Sheet'!E91="","",IF('Arrear Sheet'!C91="TOTAL","",'Arrear Sheet'!E91))</f>
        <v/>
      </c>
      <c r="E91" s="111" t="str">
        <f>IF('Arrear Sheet'!F91="","",IF('Arrear Sheet'!C91="TOTAL","",'Arrear Sheet'!F91))</f>
        <v/>
      </c>
      <c r="F91" s="111" t="str">
        <f>IF('Arrear Sheet'!G91="","",IF('Arrear Sheet'!C91="TOTAL","",SUM(C91:E91)))</f>
        <v/>
      </c>
      <c r="G91" s="111" t="str">
        <f>IF('Arrear Sheet'!H91="","",IF('Arrear Sheet'!C91="TOTAL","",'Arrear Sheet'!H91))</f>
        <v/>
      </c>
      <c r="H91" s="111" t="str">
        <f>IF('Arrear Sheet'!I91="","",IF('Arrear Sheet'!C91="TOTAL","",'Arrear Sheet'!I91))</f>
        <v/>
      </c>
      <c r="I91" s="111" t="str">
        <f>IF('Arrear Sheet'!J91="","",IF('Arrear Sheet'!C91="TOTAL","",'Arrear Sheet'!J91))</f>
        <v/>
      </c>
      <c r="J91" s="111" t="str">
        <f>IF('Arrear Sheet'!K91="","",IF('Arrear Sheet'!C91="TOTAL","",SUM(G91:I91)))</f>
        <v/>
      </c>
      <c r="K91" s="111" t="str">
        <f>IF('Arrear Sheet'!L91="","",IF('Arrear Sheet'!C91="TOTAL","",'Arrear Sheet'!L91))</f>
        <v/>
      </c>
      <c r="L91" s="111" t="str">
        <f>IF('Arrear Sheet'!M91="","",IF('Arrear Sheet'!C91="TOTAL","",'Arrear Sheet'!M91))</f>
        <v/>
      </c>
      <c r="M91" s="111" t="str">
        <f>IF('Arrear Sheet'!N91="","",IF('Arrear Sheet'!C91="TOTAL","",'Arrear Sheet'!N91))</f>
        <v/>
      </c>
      <c r="N91" s="111" t="str">
        <f>IF('Arrear Sheet'!O91="","",IF('Arrear Sheet'!C91="TOTAL","",SUM(K91:M91)))</f>
        <v/>
      </c>
      <c r="O91" s="111" t="str">
        <f>IF('Arrear Sheet'!P91="","",IF('Arrear Sheet'!C91="TOTAL","",'Arrear Sheet'!P91))</f>
        <v/>
      </c>
      <c r="P91" s="111" t="str">
        <f>IF('Arrear Sheet'!Q91="","",IF('Arrear Sheet'!C91="TOTAL","",'Arrear Sheet'!Q91))</f>
        <v/>
      </c>
      <c r="Q91" s="111" t="str">
        <f>IF('Arrear Sheet'!R91="","",IF('Arrear Sheet'!C91="TOTAL","",SUM(O91-P91)))</f>
        <v/>
      </c>
      <c r="R91" s="111" t="str">
        <f>IF('Arrear Sheet'!S91="","",IF('Arrear Sheet'!C91="TOTAL","",'Arrear Sheet'!S91))</f>
        <v/>
      </c>
      <c r="S91" s="111" t="str">
        <f>IF('Arrear Sheet'!T91="","",IF('Arrear Sheet'!C91="TOTAL","",'Arrear Sheet'!T91))</f>
        <v/>
      </c>
      <c r="T91" s="111" t="str">
        <f>IF('Arrear Sheet'!U91="","",IF('Arrear Sheet'!C91="TOTAL","",SUM(R91-S91)))</f>
        <v/>
      </c>
      <c r="U91" s="111" t="str">
        <f>IF('Arrear Sheet'!V91="","",IF('Arrear Sheet'!C91="TOTAL","",'Arrear Sheet'!V91))</f>
        <v/>
      </c>
      <c r="V91" s="111" t="str">
        <f>IF('Arrear Sheet'!W91="","",IF('Arrear Sheet'!C91="TOTAL","",'Arrear Sheet'!W91))</f>
        <v/>
      </c>
      <c r="W91" s="111" t="str">
        <f>IF('Arrear Sheet'!X91="","",IF('Arrear Sheet'!C91="TOTAL","",SUM(U91-V91)))</f>
        <v/>
      </c>
      <c r="X91" s="111" t="str">
        <f>IF('Arrear Sheet'!Y91="","",IF('Arrear Sheet'!C91="TOTAL","",'Arrear Sheet'!Y91))</f>
        <v/>
      </c>
      <c r="Y91" s="111" t="str">
        <f>IF('Arrear Sheet'!Z91="","",IF('Arrear Sheet'!C91="TOTAL","",'Arrear Sheet'!Z91))</f>
        <v/>
      </c>
      <c r="Z91" s="111" t="str">
        <f>IF('Arrear Sheet'!AA91="","",IF('Arrear Sheet'!C91="TOTAL","",SUM(X91-Y91)))</f>
        <v/>
      </c>
      <c r="AA91" s="111" t="str">
        <f>IF('Arrear Sheet'!AB91="","",IF('Arrear Sheet'!C91="TOTAL","",'Arrear Sheet'!AB91))</f>
        <v/>
      </c>
      <c r="AB91" s="111" t="str">
        <f>IF('Arrear Sheet'!AC91="","",IF('Arrear Sheet'!C91="TOTAL","",'Arrear Sheet'!AC91))</f>
        <v/>
      </c>
      <c r="AC91" s="111" t="str">
        <f t="shared" si="2"/>
        <v/>
      </c>
      <c r="AD91" s="24" t="str">
        <f t="shared" si="3"/>
        <v/>
      </c>
      <c r="AE91" s="41"/>
      <c r="AF91" s="41"/>
      <c r="AH91" s="178"/>
      <c r="AI91" s="178"/>
      <c r="AJ91" s="178"/>
      <c r="AK91" s="178"/>
      <c r="AL91" s="178"/>
      <c r="AM91" s="178"/>
    </row>
    <row r="92" spans="1:39" s="28" customFormat="1" ht="21" customHeight="1">
      <c r="A92" s="22" t="str">
        <f>IF('Arrear Sheet'!B92="","",'Arrear Sheet'!B92)</f>
        <v/>
      </c>
      <c r="B92" s="23" t="str">
        <f>IF('Arrear Sheet'!C92="","",IF('Arrear Sheet'!C92="TOTAL","",'Arrear Sheet'!C92))</f>
        <v/>
      </c>
      <c r="C92" s="111" t="str">
        <f>IF('Arrear Sheet'!D92="","",IF('Arrear Sheet'!C92="TOTAL","",IF('Arrear Sheet'!D92="अक्षरें राशि :-","",'Arrear Sheet'!D92)))</f>
        <v/>
      </c>
      <c r="D92" s="111" t="str">
        <f>IF('Arrear Sheet'!E92="","",IF('Arrear Sheet'!C92="TOTAL","",'Arrear Sheet'!E92))</f>
        <v/>
      </c>
      <c r="E92" s="111" t="str">
        <f>IF('Arrear Sheet'!F92="","",IF('Arrear Sheet'!C92="TOTAL","",'Arrear Sheet'!F92))</f>
        <v/>
      </c>
      <c r="F92" s="111" t="str">
        <f>IF('Arrear Sheet'!G92="","",IF('Arrear Sheet'!C92="TOTAL","",SUM(C92:E92)))</f>
        <v/>
      </c>
      <c r="G92" s="111" t="str">
        <f>IF('Arrear Sheet'!H92="","",IF('Arrear Sheet'!C92="TOTAL","",'Arrear Sheet'!H92))</f>
        <v/>
      </c>
      <c r="H92" s="111" t="str">
        <f>IF('Arrear Sheet'!I92="","",IF('Arrear Sheet'!C92="TOTAL","",'Arrear Sheet'!I92))</f>
        <v/>
      </c>
      <c r="I92" s="111" t="str">
        <f>IF('Arrear Sheet'!J92="","",IF('Arrear Sheet'!C92="TOTAL","",'Arrear Sheet'!J92))</f>
        <v/>
      </c>
      <c r="J92" s="111" t="str">
        <f>IF('Arrear Sheet'!K92="","",IF('Arrear Sheet'!C92="TOTAL","",SUM(G92:I92)))</f>
        <v/>
      </c>
      <c r="K92" s="111" t="str">
        <f>IF('Arrear Sheet'!L92="","",IF('Arrear Sheet'!C92="TOTAL","",'Arrear Sheet'!L92))</f>
        <v/>
      </c>
      <c r="L92" s="111" t="str">
        <f>IF('Arrear Sheet'!M92="","",IF('Arrear Sheet'!C92="TOTAL","",'Arrear Sheet'!M92))</f>
        <v/>
      </c>
      <c r="M92" s="111" t="str">
        <f>IF('Arrear Sheet'!N92="","",IF('Arrear Sheet'!C92="TOTAL","",'Arrear Sheet'!N92))</f>
        <v/>
      </c>
      <c r="N92" s="111" t="str">
        <f>IF('Arrear Sheet'!O92="","",IF('Arrear Sheet'!C92="TOTAL","",SUM(K92:M92)))</f>
        <v/>
      </c>
      <c r="O92" s="111" t="str">
        <f>IF('Arrear Sheet'!P92="","",IF('Arrear Sheet'!C92="TOTAL","",'Arrear Sheet'!P92))</f>
        <v/>
      </c>
      <c r="P92" s="111" t="str">
        <f>IF('Arrear Sheet'!Q92="","",IF('Arrear Sheet'!C92="TOTAL","",'Arrear Sheet'!Q92))</f>
        <v/>
      </c>
      <c r="Q92" s="111" t="str">
        <f>IF('Arrear Sheet'!R92="","",IF('Arrear Sheet'!C92="TOTAL","",SUM(O92-P92)))</f>
        <v/>
      </c>
      <c r="R92" s="111" t="str">
        <f>IF('Arrear Sheet'!S92="","",IF('Arrear Sheet'!C92="TOTAL","",'Arrear Sheet'!S92))</f>
        <v/>
      </c>
      <c r="S92" s="111" t="str">
        <f>IF('Arrear Sheet'!T92="","",IF('Arrear Sheet'!C92="TOTAL","",'Arrear Sheet'!T92))</f>
        <v/>
      </c>
      <c r="T92" s="111" t="str">
        <f>IF('Arrear Sheet'!U92="","",IF('Arrear Sheet'!C92="TOTAL","",SUM(R92-S92)))</f>
        <v/>
      </c>
      <c r="U92" s="111" t="str">
        <f>IF('Arrear Sheet'!V92="","",IF('Arrear Sheet'!C92="TOTAL","",'Arrear Sheet'!V92))</f>
        <v/>
      </c>
      <c r="V92" s="111" t="str">
        <f>IF('Arrear Sheet'!W92="","",IF('Arrear Sheet'!C92="TOTAL","",'Arrear Sheet'!W92))</f>
        <v/>
      </c>
      <c r="W92" s="111" t="str">
        <f>IF('Arrear Sheet'!X92="","",IF('Arrear Sheet'!C92="TOTAL","",SUM(U92-V92)))</f>
        <v/>
      </c>
      <c r="X92" s="111" t="str">
        <f>IF('Arrear Sheet'!Y92="","",IF('Arrear Sheet'!C92="TOTAL","",'Arrear Sheet'!Y92))</f>
        <v/>
      </c>
      <c r="Y92" s="111" t="str">
        <f>IF('Arrear Sheet'!Z92="","",IF('Arrear Sheet'!C92="TOTAL","",'Arrear Sheet'!Z92))</f>
        <v/>
      </c>
      <c r="Z92" s="111" t="str">
        <f>IF('Arrear Sheet'!AA92="","",IF('Arrear Sheet'!C92="TOTAL","",SUM(X92-Y92)))</f>
        <v/>
      </c>
      <c r="AA92" s="111" t="str">
        <f>IF('Arrear Sheet'!AB92="","",IF('Arrear Sheet'!C92="TOTAL","",'Arrear Sheet'!AB92))</f>
        <v/>
      </c>
      <c r="AB92" s="111" t="str">
        <f>IF('Arrear Sheet'!AC92="","",IF('Arrear Sheet'!C92="TOTAL","",'Arrear Sheet'!AC92))</f>
        <v/>
      </c>
      <c r="AC92" s="111" t="str">
        <f t="shared" si="2"/>
        <v/>
      </c>
      <c r="AD92" s="24" t="str">
        <f t="shared" si="3"/>
        <v/>
      </c>
      <c r="AE92" s="41"/>
      <c r="AF92" s="41"/>
      <c r="AH92" s="178"/>
      <c r="AI92" s="178"/>
      <c r="AJ92" s="178"/>
      <c r="AK92" s="178"/>
      <c r="AL92" s="178"/>
      <c r="AM92" s="178"/>
    </row>
    <row r="93" spans="1:39" s="28" customFormat="1" ht="21" customHeight="1">
      <c r="A93" s="22" t="str">
        <f>IF('Arrear Sheet'!B93="","",'Arrear Sheet'!B93)</f>
        <v/>
      </c>
      <c r="B93" s="23" t="str">
        <f>IF('Arrear Sheet'!C93="","",IF('Arrear Sheet'!C93="TOTAL","",'Arrear Sheet'!C93))</f>
        <v/>
      </c>
      <c r="C93" s="111" t="str">
        <f>IF('Arrear Sheet'!D93="","",IF('Arrear Sheet'!C93="TOTAL","",IF('Arrear Sheet'!D93="अक्षरें राशि :-","",'Arrear Sheet'!D93)))</f>
        <v/>
      </c>
      <c r="D93" s="111" t="str">
        <f>IF('Arrear Sheet'!E93="","",IF('Arrear Sheet'!C93="TOTAL","",'Arrear Sheet'!E93))</f>
        <v/>
      </c>
      <c r="E93" s="111" t="str">
        <f>IF('Arrear Sheet'!F93="","",IF('Arrear Sheet'!C93="TOTAL","",'Arrear Sheet'!F93))</f>
        <v/>
      </c>
      <c r="F93" s="111" t="str">
        <f>IF('Arrear Sheet'!G93="","",IF('Arrear Sheet'!C93="TOTAL","",SUM(C93:E93)))</f>
        <v/>
      </c>
      <c r="G93" s="111" t="str">
        <f>IF('Arrear Sheet'!H93="","",IF('Arrear Sheet'!C93="TOTAL","",'Arrear Sheet'!H93))</f>
        <v/>
      </c>
      <c r="H93" s="111" t="str">
        <f>IF('Arrear Sheet'!I93="","",IF('Arrear Sheet'!C93="TOTAL","",'Arrear Sheet'!I93))</f>
        <v/>
      </c>
      <c r="I93" s="111" t="str">
        <f>IF('Arrear Sheet'!J93="","",IF('Arrear Sheet'!C93="TOTAL","",'Arrear Sheet'!J93))</f>
        <v/>
      </c>
      <c r="J93" s="111" t="str">
        <f>IF('Arrear Sheet'!K93="","",IF('Arrear Sheet'!C93="TOTAL","",SUM(G93:I93)))</f>
        <v/>
      </c>
      <c r="K93" s="111" t="str">
        <f>IF('Arrear Sheet'!L93="","",IF('Arrear Sheet'!C93="TOTAL","",'Arrear Sheet'!L93))</f>
        <v/>
      </c>
      <c r="L93" s="111" t="str">
        <f>IF('Arrear Sheet'!M93="","",IF('Arrear Sheet'!C93="TOTAL","",'Arrear Sheet'!M93))</f>
        <v/>
      </c>
      <c r="M93" s="111" t="str">
        <f>IF('Arrear Sheet'!N93="","",IF('Arrear Sheet'!C93="TOTAL","",'Arrear Sheet'!N93))</f>
        <v/>
      </c>
      <c r="N93" s="111" t="str">
        <f>IF('Arrear Sheet'!O93="","",IF('Arrear Sheet'!C93="TOTAL","",SUM(K93:M93)))</f>
        <v/>
      </c>
      <c r="O93" s="111" t="str">
        <f>IF('Arrear Sheet'!P93="","",IF('Arrear Sheet'!C93="TOTAL","",'Arrear Sheet'!P93))</f>
        <v/>
      </c>
      <c r="P93" s="111" t="str">
        <f>IF('Arrear Sheet'!Q93="","",IF('Arrear Sheet'!C93="TOTAL","",'Arrear Sheet'!Q93))</f>
        <v/>
      </c>
      <c r="Q93" s="111" t="str">
        <f>IF('Arrear Sheet'!R93="","",IF('Arrear Sheet'!C93="TOTAL","",SUM(O93-P93)))</f>
        <v/>
      </c>
      <c r="R93" s="111" t="str">
        <f>IF('Arrear Sheet'!S93="","",IF('Arrear Sheet'!C93="TOTAL","",'Arrear Sheet'!S93))</f>
        <v/>
      </c>
      <c r="S93" s="111" t="str">
        <f>IF('Arrear Sheet'!T93="","",IF('Arrear Sheet'!C93="TOTAL","",'Arrear Sheet'!T93))</f>
        <v/>
      </c>
      <c r="T93" s="111" t="str">
        <f>IF('Arrear Sheet'!U93="","",IF('Arrear Sheet'!C93="TOTAL","",SUM(R93-S93)))</f>
        <v/>
      </c>
      <c r="U93" s="111" t="str">
        <f>IF('Arrear Sheet'!V93="","",IF('Arrear Sheet'!C93="TOTAL","",'Arrear Sheet'!V93))</f>
        <v/>
      </c>
      <c r="V93" s="111" t="str">
        <f>IF('Arrear Sheet'!W93="","",IF('Arrear Sheet'!C93="TOTAL","",'Arrear Sheet'!W93))</f>
        <v/>
      </c>
      <c r="W93" s="111" t="str">
        <f>IF('Arrear Sheet'!X93="","",IF('Arrear Sheet'!C93="TOTAL","",SUM(U93-V93)))</f>
        <v/>
      </c>
      <c r="X93" s="111" t="str">
        <f>IF('Arrear Sheet'!Y93="","",IF('Arrear Sheet'!C93="TOTAL","",'Arrear Sheet'!Y93))</f>
        <v/>
      </c>
      <c r="Y93" s="111" t="str">
        <f>IF('Arrear Sheet'!Z93="","",IF('Arrear Sheet'!C93="TOTAL","",'Arrear Sheet'!Z93))</f>
        <v/>
      </c>
      <c r="Z93" s="111" t="str">
        <f>IF('Arrear Sheet'!AA93="","",IF('Arrear Sheet'!C93="TOTAL","",SUM(X93-Y93)))</f>
        <v/>
      </c>
      <c r="AA93" s="111" t="str">
        <f>IF('Arrear Sheet'!AB93="","",IF('Arrear Sheet'!C93="TOTAL","",'Arrear Sheet'!AB93))</f>
        <v/>
      </c>
      <c r="AB93" s="111" t="str">
        <f>IF('Arrear Sheet'!AC93="","",IF('Arrear Sheet'!C93="TOTAL","",'Arrear Sheet'!AC93))</f>
        <v/>
      </c>
      <c r="AC93" s="111" t="str">
        <f t="shared" si="2"/>
        <v/>
      </c>
      <c r="AD93" s="24" t="str">
        <f t="shared" si="3"/>
        <v/>
      </c>
      <c r="AE93" s="41"/>
      <c r="AF93" s="41"/>
      <c r="AH93" s="178"/>
      <c r="AI93" s="178"/>
      <c r="AJ93" s="178"/>
      <c r="AK93" s="178"/>
      <c r="AL93" s="178"/>
      <c r="AM93" s="178"/>
    </row>
    <row r="94" spans="1:39" s="28" customFormat="1" ht="21" customHeight="1">
      <c r="A94" s="22" t="str">
        <f>IF('Arrear Sheet'!B94="","",'Arrear Sheet'!B94)</f>
        <v/>
      </c>
      <c r="B94" s="23" t="str">
        <f>IF('Arrear Sheet'!C94="","",IF('Arrear Sheet'!C94="TOTAL","",'Arrear Sheet'!C94))</f>
        <v/>
      </c>
      <c r="C94" s="111" t="str">
        <f>IF('Arrear Sheet'!D94="","",IF('Arrear Sheet'!C94="TOTAL","",IF('Arrear Sheet'!D94="अक्षरें राशि :-","",'Arrear Sheet'!D94)))</f>
        <v/>
      </c>
      <c r="D94" s="111" t="str">
        <f>IF('Arrear Sheet'!E94="","",IF('Arrear Sheet'!C94="TOTAL","",'Arrear Sheet'!E94))</f>
        <v/>
      </c>
      <c r="E94" s="111" t="str">
        <f>IF('Arrear Sheet'!F94="","",IF('Arrear Sheet'!C94="TOTAL","",'Arrear Sheet'!F94))</f>
        <v/>
      </c>
      <c r="F94" s="111" t="str">
        <f>IF('Arrear Sheet'!G94="","",IF('Arrear Sheet'!C94="TOTAL","",SUM(C94:E94)))</f>
        <v/>
      </c>
      <c r="G94" s="111" t="str">
        <f>IF('Arrear Sheet'!H94="","",IF('Arrear Sheet'!C94="TOTAL","",'Arrear Sheet'!H94))</f>
        <v/>
      </c>
      <c r="H94" s="111" t="str">
        <f>IF('Arrear Sheet'!I94="","",IF('Arrear Sheet'!C94="TOTAL","",'Arrear Sheet'!I94))</f>
        <v/>
      </c>
      <c r="I94" s="111" t="str">
        <f>IF('Arrear Sheet'!J94="","",IF('Arrear Sheet'!C94="TOTAL","",'Arrear Sheet'!J94))</f>
        <v/>
      </c>
      <c r="J94" s="111" t="str">
        <f>IF('Arrear Sheet'!K94="","",IF('Arrear Sheet'!C94="TOTAL","",SUM(G94:I94)))</f>
        <v/>
      </c>
      <c r="K94" s="111" t="str">
        <f>IF('Arrear Sheet'!L94="","",IF('Arrear Sheet'!C94="TOTAL","",'Arrear Sheet'!L94))</f>
        <v/>
      </c>
      <c r="L94" s="111" t="str">
        <f>IF('Arrear Sheet'!M94="","",IF('Arrear Sheet'!C94="TOTAL","",'Arrear Sheet'!M94))</f>
        <v/>
      </c>
      <c r="M94" s="111" t="str">
        <f>IF('Arrear Sheet'!N94="","",IF('Arrear Sheet'!C94="TOTAL","",'Arrear Sheet'!N94))</f>
        <v/>
      </c>
      <c r="N94" s="111" t="str">
        <f>IF('Arrear Sheet'!O94="","",IF('Arrear Sheet'!C94="TOTAL","",SUM(K94:M94)))</f>
        <v/>
      </c>
      <c r="O94" s="111" t="str">
        <f>IF('Arrear Sheet'!P94="","",IF('Arrear Sheet'!C94="TOTAL","",'Arrear Sheet'!P94))</f>
        <v/>
      </c>
      <c r="P94" s="111" t="str">
        <f>IF('Arrear Sheet'!Q94="","",IF('Arrear Sheet'!C94="TOTAL","",'Arrear Sheet'!Q94))</f>
        <v/>
      </c>
      <c r="Q94" s="111" t="str">
        <f>IF('Arrear Sheet'!R94="","",IF('Arrear Sheet'!C94="TOTAL","",SUM(O94-P94)))</f>
        <v/>
      </c>
      <c r="R94" s="111" t="str">
        <f>IF('Arrear Sheet'!S94="","",IF('Arrear Sheet'!C94="TOTAL","",'Arrear Sheet'!S94))</f>
        <v/>
      </c>
      <c r="S94" s="111" t="str">
        <f>IF('Arrear Sheet'!T94="","",IF('Arrear Sheet'!C94="TOTAL","",'Arrear Sheet'!T94))</f>
        <v/>
      </c>
      <c r="T94" s="111" t="str">
        <f>IF('Arrear Sheet'!U94="","",IF('Arrear Sheet'!C94="TOTAL","",SUM(R94-S94)))</f>
        <v/>
      </c>
      <c r="U94" s="111" t="str">
        <f>IF('Arrear Sheet'!V94="","",IF('Arrear Sheet'!C94="TOTAL","",'Arrear Sheet'!V94))</f>
        <v/>
      </c>
      <c r="V94" s="111" t="str">
        <f>IF('Arrear Sheet'!W94="","",IF('Arrear Sheet'!C94="TOTAL","",'Arrear Sheet'!W94))</f>
        <v/>
      </c>
      <c r="W94" s="111" t="str">
        <f>IF('Arrear Sheet'!X94="","",IF('Arrear Sheet'!C94="TOTAL","",SUM(U94-V94)))</f>
        <v/>
      </c>
      <c r="X94" s="111" t="str">
        <f>IF('Arrear Sheet'!Y94="","",IF('Arrear Sheet'!C94="TOTAL","",'Arrear Sheet'!Y94))</f>
        <v/>
      </c>
      <c r="Y94" s="111" t="str">
        <f>IF('Arrear Sheet'!Z94="","",IF('Arrear Sheet'!C94="TOTAL","",'Arrear Sheet'!Z94))</f>
        <v/>
      </c>
      <c r="Z94" s="111" t="str">
        <f>IF('Arrear Sheet'!AA94="","",IF('Arrear Sheet'!C94="TOTAL","",SUM(X94-Y94)))</f>
        <v/>
      </c>
      <c r="AA94" s="111" t="str">
        <f>IF('Arrear Sheet'!AB94="","",IF('Arrear Sheet'!C94="TOTAL","",'Arrear Sheet'!AB94))</f>
        <v/>
      </c>
      <c r="AB94" s="111" t="str">
        <f>IF('Arrear Sheet'!AC94="","",IF('Arrear Sheet'!C94="TOTAL","",'Arrear Sheet'!AC94))</f>
        <v/>
      </c>
      <c r="AC94" s="111" t="str">
        <f t="shared" si="2"/>
        <v/>
      </c>
      <c r="AD94" s="24" t="str">
        <f t="shared" si="3"/>
        <v/>
      </c>
      <c r="AE94" s="41"/>
      <c r="AF94" s="41"/>
      <c r="AH94" s="178"/>
      <c r="AI94" s="178"/>
      <c r="AJ94" s="178"/>
      <c r="AK94" s="178"/>
      <c r="AL94" s="178"/>
      <c r="AM94" s="178"/>
    </row>
    <row r="95" spans="1:39" s="28" customFormat="1" ht="21" customHeight="1">
      <c r="A95" s="22" t="str">
        <f>IF('Arrear Sheet'!B95="","",'Arrear Sheet'!B95)</f>
        <v/>
      </c>
      <c r="B95" s="23" t="str">
        <f>IF('Arrear Sheet'!C95="","",IF('Arrear Sheet'!C95="TOTAL","",'Arrear Sheet'!C95))</f>
        <v/>
      </c>
      <c r="C95" s="111" t="str">
        <f>IF('Arrear Sheet'!D95="","",IF('Arrear Sheet'!C95="TOTAL","",IF('Arrear Sheet'!D95="अक्षरें राशि :-","",'Arrear Sheet'!D95)))</f>
        <v/>
      </c>
      <c r="D95" s="111" t="str">
        <f>IF('Arrear Sheet'!E95="","",IF('Arrear Sheet'!C95="TOTAL","",'Arrear Sheet'!E95))</f>
        <v/>
      </c>
      <c r="E95" s="111" t="str">
        <f>IF('Arrear Sheet'!F95="","",IF('Arrear Sheet'!C95="TOTAL","",'Arrear Sheet'!F95))</f>
        <v/>
      </c>
      <c r="F95" s="111" t="str">
        <f>IF('Arrear Sheet'!G95="","",IF('Arrear Sheet'!C95="TOTAL","",SUM(C95:E95)))</f>
        <v/>
      </c>
      <c r="G95" s="111" t="str">
        <f>IF('Arrear Sheet'!H95="","",IF('Arrear Sheet'!C95="TOTAL","",'Arrear Sheet'!H95))</f>
        <v/>
      </c>
      <c r="H95" s="111" t="str">
        <f>IF('Arrear Sheet'!I95="","",IF('Arrear Sheet'!C95="TOTAL","",'Arrear Sheet'!I95))</f>
        <v/>
      </c>
      <c r="I95" s="111" t="str">
        <f>IF('Arrear Sheet'!J95="","",IF('Arrear Sheet'!C95="TOTAL","",'Arrear Sheet'!J95))</f>
        <v/>
      </c>
      <c r="J95" s="111" t="str">
        <f>IF('Arrear Sheet'!K95="","",IF('Arrear Sheet'!C95="TOTAL","",SUM(G95:I95)))</f>
        <v/>
      </c>
      <c r="K95" s="111" t="str">
        <f>IF('Arrear Sheet'!L95="","",IF('Arrear Sheet'!C95="TOTAL","",'Arrear Sheet'!L95))</f>
        <v/>
      </c>
      <c r="L95" s="111" t="str">
        <f>IF('Arrear Sheet'!M95="","",IF('Arrear Sheet'!C95="TOTAL","",'Arrear Sheet'!M95))</f>
        <v/>
      </c>
      <c r="M95" s="111" t="str">
        <f>IF('Arrear Sheet'!N95="","",IF('Arrear Sheet'!C95="TOTAL","",'Arrear Sheet'!N95))</f>
        <v/>
      </c>
      <c r="N95" s="111" t="str">
        <f>IF('Arrear Sheet'!O95="","",IF('Arrear Sheet'!C95="TOTAL","",SUM(K95:M95)))</f>
        <v/>
      </c>
      <c r="O95" s="111" t="str">
        <f>IF('Arrear Sheet'!P95="","",IF('Arrear Sheet'!C95="TOTAL","",'Arrear Sheet'!P95))</f>
        <v/>
      </c>
      <c r="P95" s="111" t="str">
        <f>IF('Arrear Sheet'!Q95="","",IF('Arrear Sheet'!C95="TOTAL","",'Arrear Sheet'!Q95))</f>
        <v/>
      </c>
      <c r="Q95" s="111" t="str">
        <f>IF('Arrear Sheet'!R95="","",IF('Arrear Sheet'!C95="TOTAL","",SUM(O95-P95)))</f>
        <v/>
      </c>
      <c r="R95" s="111" t="str">
        <f>IF('Arrear Sheet'!S95="","",IF('Arrear Sheet'!C95="TOTAL","",'Arrear Sheet'!S95))</f>
        <v/>
      </c>
      <c r="S95" s="111" t="str">
        <f>IF('Arrear Sheet'!T95="","",IF('Arrear Sheet'!C95="TOTAL","",'Arrear Sheet'!T95))</f>
        <v/>
      </c>
      <c r="T95" s="111" t="str">
        <f>IF('Arrear Sheet'!U95="","",IF('Arrear Sheet'!C95="TOTAL","",SUM(R95-S95)))</f>
        <v/>
      </c>
      <c r="U95" s="111" t="str">
        <f>IF('Arrear Sheet'!V95="","",IF('Arrear Sheet'!C95="TOTAL","",'Arrear Sheet'!V95))</f>
        <v/>
      </c>
      <c r="V95" s="111" t="str">
        <f>IF('Arrear Sheet'!W95="","",IF('Arrear Sheet'!C95="TOTAL","",'Arrear Sheet'!W95))</f>
        <v/>
      </c>
      <c r="W95" s="111" t="str">
        <f>IF('Arrear Sheet'!X95="","",IF('Arrear Sheet'!C95="TOTAL","",SUM(U95-V95)))</f>
        <v/>
      </c>
      <c r="X95" s="111" t="str">
        <f>IF('Arrear Sheet'!Y95="","",IF('Arrear Sheet'!C95="TOTAL","",'Arrear Sheet'!Y95))</f>
        <v/>
      </c>
      <c r="Y95" s="111" t="str">
        <f>IF('Arrear Sheet'!Z95="","",IF('Arrear Sheet'!C95="TOTAL","",'Arrear Sheet'!Z95))</f>
        <v/>
      </c>
      <c r="Z95" s="111" t="str">
        <f>IF('Arrear Sheet'!AA95="","",IF('Arrear Sheet'!C95="TOTAL","",SUM(X95-Y95)))</f>
        <v/>
      </c>
      <c r="AA95" s="111" t="str">
        <f>IF('Arrear Sheet'!AB95="","",IF('Arrear Sheet'!C95="TOTAL","",'Arrear Sheet'!AB95))</f>
        <v/>
      </c>
      <c r="AB95" s="111" t="str">
        <f>IF('Arrear Sheet'!AC95="","",IF('Arrear Sheet'!C95="TOTAL","",'Arrear Sheet'!AC95))</f>
        <v/>
      </c>
      <c r="AC95" s="111" t="str">
        <f t="shared" si="2"/>
        <v/>
      </c>
      <c r="AD95" s="24" t="str">
        <f t="shared" si="3"/>
        <v/>
      </c>
      <c r="AE95" s="41"/>
      <c r="AF95" s="41"/>
      <c r="AH95" s="165"/>
      <c r="AI95" s="165"/>
      <c r="AJ95" s="165"/>
      <c r="AK95" s="165"/>
      <c r="AL95" s="165"/>
      <c r="AM95" s="165"/>
    </row>
    <row r="96" spans="1:39" s="28" customFormat="1" ht="21" customHeight="1">
      <c r="A96" s="22" t="str">
        <f>IF('Arrear Sheet'!B96="","",'Arrear Sheet'!B96)</f>
        <v/>
      </c>
      <c r="B96" s="23" t="str">
        <f>IF('Arrear Sheet'!C96="","",IF('Arrear Sheet'!C96="TOTAL","",'Arrear Sheet'!C96))</f>
        <v/>
      </c>
      <c r="C96" s="111" t="str">
        <f>IF('Arrear Sheet'!D96="","",IF('Arrear Sheet'!C96="TOTAL","",IF('Arrear Sheet'!D96="अक्षरें राशि :-","",'Arrear Sheet'!D96)))</f>
        <v/>
      </c>
      <c r="D96" s="111" t="str">
        <f>IF('Arrear Sheet'!E96="","",IF('Arrear Sheet'!C96="TOTAL","",'Arrear Sheet'!E96))</f>
        <v/>
      </c>
      <c r="E96" s="111" t="str">
        <f>IF('Arrear Sheet'!F96="","",IF('Arrear Sheet'!C96="TOTAL","",'Arrear Sheet'!F96))</f>
        <v/>
      </c>
      <c r="F96" s="111" t="str">
        <f>IF('Arrear Sheet'!G96="","",IF('Arrear Sheet'!C96="TOTAL","",SUM(C96:E96)))</f>
        <v/>
      </c>
      <c r="G96" s="111" t="str">
        <f>IF('Arrear Sheet'!H96="","",IF('Arrear Sheet'!C96="TOTAL","",'Arrear Sheet'!H96))</f>
        <v/>
      </c>
      <c r="H96" s="111" t="str">
        <f>IF('Arrear Sheet'!I96="","",IF('Arrear Sheet'!C96="TOTAL","",'Arrear Sheet'!I96))</f>
        <v/>
      </c>
      <c r="I96" s="111" t="str">
        <f>IF('Arrear Sheet'!J96="","",IF('Arrear Sheet'!C96="TOTAL","",'Arrear Sheet'!J96))</f>
        <v/>
      </c>
      <c r="J96" s="111" t="str">
        <f>IF('Arrear Sheet'!K96="","",IF('Arrear Sheet'!C96="TOTAL","",SUM(G96:I96)))</f>
        <v/>
      </c>
      <c r="K96" s="111" t="str">
        <f>IF('Arrear Sheet'!L96="","",IF('Arrear Sheet'!C96="TOTAL","",'Arrear Sheet'!L96))</f>
        <v/>
      </c>
      <c r="L96" s="111" t="str">
        <f>IF('Arrear Sheet'!M96="","",IF('Arrear Sheet'!C96="TOTAL","",'Arrear Sheet'!M96))</f>
        <v/>
      </c>
      <c r="M96" s="111" t="str">
        <f>IF('Arrear Sheet'!N96="","",IF('Arrear Sheet'!C96="TOTAL","",'Arrear Sheet'!N96))</f>
        <v/>
      </c>
      <c r="N96" s="111" t="str">
        <f>IF('Arrear Sheet'!O96="","",IF('Arrear Sheet'!C96="TOTAL","",SUM(K96:M96)))</f>
        <v/>
      </c>
      <c r="O96" s="111" t="str">
        <f>IF('Arrear Sheet'!P96="","",IF('Arrear Sheet'!C96="TOTAL","",'Arrear Sheet'!P96))</f>
        <v/>
      </c>
      <c r="P96" s="111" t="str">
        <f>IF('Arrear Sheet'!Q96="","",IF('Arrear Sheet'!C96="TOTAL","",'Arrear Sheet'!Q96))</f>
        <v/>
      </c>
      <c r="Q96" s="111" t="str">
        <f>IF('Arrear Sheet'!R96="","",IF('Arrear Sheet'!C96="TOTAL","",SUM(O96-P96)))</f>
        <v/>
      </c>
      <c r="R96" s="111" t="str">
        <f>IF('Arrear Sheet'!S96="","",IF('Arrear Sheet'!C96="TOTAL","",'Arrear Sheet'!S96))</f>
        <v/>
      </c>
      <c r="S96" s="111" t="str">
        <f>IF('Arrear Sheet'!T96="","",IF('Arrear Sheet'!C96="TOTAL","",'Arrear Sheet'!T96))</f>
        <v/>
      </c>
      <c r="T96" s="111" t="str">
        <f>IF('Arrear Sheet'!U96="","",IF('Arrear Sheet'!C96="TOTAL","",SUM(R96-S96)))</f>
        <v/>
      </c>
      <c r="U96" s="111" t="str">
        <f>IF('Arrear Sheet'!V96="","",IF('Arrear Sheet'!C96="TOTAL","",'Arrear Sheet'!V96))</f>
        <v/>
      </c>
      <c r="V96" s="111" t="str">
        <f>IF('Arrear Sheet'!W96="","",IF('Arrear Sheet'!C96="TOTAL","",'Arrear Sheet'!W96))</f>
        <v/>
      </c>
      <c r="W96" s="111" t="str">
        <f>IF('Arrear Sheet'!X96="","",IF('Arrear Sheet'!C96="TOTAL","",SUM(U96-V96)))</f>
        <v/>
      </c>
      <c r="X96" s="111" t="str">
        <f>IF('Arrear Sheet'!Y96="","",IF('Arrear Sheet'!C96="TOTAL","",'Arrear Sheet'!Y96))</f>
        <v/>
      </c>
      <c r="Y96" s="111" t="str">
        <f>IF('Arrear Sheet'!Z96="","",IF('Arrear Sheet'!C96="TOTAL","",'Arrear Sheet'!Z96))</f>
        <v/>
      </c>
      <c r="Z96" s="111" t="str">
        <f>IF('Arrear Sheet'!AA96="","",IF('Arrear Sheet'!C96="TOTAL","",SUM(X96-Y96)))</f>
        <v/>
      </c>
      <c r="AA96" s="111" t="str">
        <f>IF('Arrear Sheet'!AB96="","",IF('Arrear Sheet'!C96="TOTAL","",'Arrear Sheet'!AB96))</f>
        <v/>
      </c>
      <c r="AB96" s="111" t="str">
        <f>IF('Arrear Sheet'!AC96="","",IF('Arrear Sheet'!C96="TOTAL","",'Arrear Sheet'!AC96))</f>
        <v/>
      </c>
      <c r="AC96" s="111" t="str">
        <f t="shared" si="2"/>
        <v/>
      </c>
      <c r="AD96" s="24" t="str">
        <f t="shared" si="3"/>
        <v/>
      </c>
      <c r="AE96" s="41"/>
      <c r="AF96" s="41"/>
      <c r="AH96" s="179"/>
      <c r="AI96" s="179"/>
      <c r="AJ96" s="179"/>
      <c r="AK96" s="179"/>
      <c r="AL96" s="179"/>
      <c r="AM96" s="179"/>
    </row>
    <row r="97" spans="1:39" s="28" customFormat="1" ht="21" customHeight="1">
      <c r="A97" s="22" t="str">
        <f>IF('Arrear Sheet'!B97="","",'Arrear Sheet'!B97)</f>
        <v/>
      </c>
      <c r="B97" s="23" t="str">
        <f>IF('Arrear Sheet'!C97="","",IF('Arrear Sheet'!C97="TOTAL","",'Arrear Sheet'!C97))</f>
        <v/>
      </c>
      <c r="C97" s="111" t="str">
        <f>IF('Arrear Sheet'!D97="","",IF('Arrear Sheet'!C97="TOTAL","",IF('Arrear Sheet'!D97="अक्षरें राशि :-","",'Arrear Sheet'!D97)))</f>
        <v/>
      </c>
      <c r="D97" s="111" t="str">
        <f>IF('Arrear Sheet'!E97="","",IF('Arrear Sheet'!C97="TOTAL","",'Arrear Sheet'!E97))</f>
        <v/>
      </c>
      <c r="E97" s="111" t="str">
        <f>IF('Arrear Sheet'!F97="","",IF('Arrear Sheet'!C97="TOTAL","",'Arrear Sheet'!F97))</f>
        <v/>
      </c>
      <c r="F97" s="111" t="str">
        <f>IF('Arrear Sheet'!G97="","",IF('Arrear Sheet'!C97="TOTAL","",SUM(C97:E97)))</f>
        <v/>
      </c>
      <c r="G97" s="111" t="str">
        <f>IF('Arrear Sheet'!H97="","",IF('Arrear Sheet'!C97="TOTAL","",'Arrear Sheet'!H97))</f>
        <v/>
      </c>
      <c r="H97" s="111" t="str">
        <f>IF('Arrear Sheet'!I97="","",IF('Arrear Sheet'!C97="TOTAL","",'Arrear Sheet'!I97))</f>
        <v/>
      </c>
      <c r="I97" s="111" t="str">
        <f>IF('Arrear Sheet'!J97="","",IF('Arrear Sheet'!C97="TOTAL","",'Arrear Sheet'!J97))</f>
        <v/>
      </c>
      <c r="J97" s="111" t="str">
        <f>IF('Arrear Sheet'!K97="","",IF('Arrear Sheet'!C97="TOTAL","",SUM(G97:I97)))</f>
        <v/>
      </c>
      <c r="K97" s="111" t="str">
        <f>IF('Arrear Sheet'!L97="","",IF('Arrear Sheet'!C97="TOTAL","",'Arrear Sheet'!L97))</f>
        <v/>
      </c>
      <c r="L97" s="111" t="str">
        <f>IF('Arrear Sheet'!M97="","",IF('Arrear Sheet'!C97="TOTAL","",'Arrear Sheet'!M97))</f>
        <v/>
      </c>
      <c r="M97" s="111" t="str">
        <f>IF('Arrear Sheet'!N97="","",IF('Arrear Sheet'!C97="TOTAL","",'Arrear Sheet'!N97))</f>
        <v/>
      </c>
      <c r="N97" s="111" t="str">
        <f>IF('Arrear Sheet'!O97="","",IF('Arrear Sheet'!C97="TOTAL","",SUM(K97:M97)))</f>
        <v/>
      </c>
      <c r="O97" s="111" t="str">
        <f>IF('Arrear Sheet'!P97="","",IF('Arrear Sheet'!C97="TOTAL","",'Arrear Sheet'!P97))</f>
        <v/>
      </c>
      <c r="P97" s="111" t="str">
        <f>IF('Arrear Sheet'!Q97="","",IF('Arrear Sheet'!C97="TOTAL","",'Arrear Sheet'!Q97))</f>
        <v/>
      </c>
      <c r="Q97" s="111" t="str">
        <f>IF('Arrear Sheet'!R97="","",IF('Arrear Sheet'!C97="TOTAL","",SUM(O97-P97)))</f>
        <v/>
      </c>
      <c r="R97" s="111" t="str">
        <f>IF('Arrear Sheet'!S97="","",IF('Arrear Sheet'!C97="TOTAL","",'Arrear Sheet'!S97))</f>
        <v/>
      </c>
      <c r="S97" s="111" t="str">
        <f>IF('Arrear Sheet'!T97="","",IF('Arrear Sheet'!C97="TOTAL","",'Arrear Sheet'!T97))</f>
        <v/>
      </c>
      <c r="T97" s="111" t="str">
        <f>IF('Arrear Sheet'!U97="","",IF('Arrear Sheet'!C97="TOTAL","",SUM(R97-S97)))</f>
        <v/>
      </c>
      <c r="U97" s="111" t="str">
        <f>IF('Arrear Sheet'!V97="","",IF('Arrear Sheet'!C97="TOTAL","",'Arrear Sheet'!V97))</f>
        <v/>
      </c>
      <c r="V97" s="111" t="str">
        <f>IF('Arrear Sheet'!W97="","",IF('Arrear Sheet'!C97="TOTAL","",'Arrear Sheet'!W97))</f>
        <v/>
      </c>
      <c r="W97" s="111" t="str">
        <f>IF('Arrear Sheet'!X97="","",IF('Arrear Sheet'!C97="TOTAL","",SUM(U97-V97)))</f>
        <v/>
      </c>
      <c r="X97" s="111" t="str">
        <f>IF('Arrear Sheet'!Y97="","",IF('Arrear Sheet'!C97="TOTAL","",'Arrear Sheet'!Y97))</f>
        <v/>
      </c>
      <c r="Y97" s="111" t="str">
        <f>IF('Arrear Sheet'!Z97="","",IF('Arrear Sheet'!C97="TOTAL","",'Arrear Sheet'!Z97))</f>
        <v/>
      </c>
      <c r="Z97" s="111" t="str">
        <f>IF('Arrear Sheet'!AA97="","",IF('Arrear Sheet'!C97="TOTAL","",SUM(X97-Y97)))</f>
        <v/>
      </c>
      <c r="AA97" s="111" t="str">
        <f>IF('Arrear Sheet'!AB97="","",IF('Arrear Sheet'!C97="TOTAL","",'Arrear Sheet'!AB97))</f>
        <v/>
      </c>
      <c r="AB97" s="111" t="str">
        <f>IF('Arrear Sheet'!AC97="","",IF('Arrear Sheet'!C97="TOTAL","",'Arrear Sheet'!AC97))</f>
        <v/>
      </c>
      <c r="AC97" s="111" t="str">
        <f t="shared" si="2"/>
        <v/>
      </c>
      <c r="AD97" s="24" t="str">
        <f t="shared" si="3"/>
        <v/>
      </c>
      <c r="AE97" s="41"/>
      <c r="AF97" s="41"/>
      <c r="AH97" s="179"/>
      <c r="AI97" s="179"/>
      <c r="AJ97" s="179"/>
      <c r="AK97" s="179"/>
      <c r="AL97" s="179"/>
      <c r="AM97" s="179"/>
    </row>
    <row r="98" spans="1:39" s="28" customFormat="1" ht="21" customHeight="1">
      <c r="A98" s="22" t="str">
        <f>IF('Arrear Sheet'!B98="","",'Arrear Sheet'!B98)</f>
        <v/>
      </c>
      <c r="B98" s="23" t="str">
        <f>IF('Arrear Sheet'!C98="","",IF('Arrear Sheet'!C98="TOTAL","",'Arrear Sheet'!C98))</f>
        <v/>
      </c>
      <c r="C98" s="111" t="str">
        <f>IF('Arrear Sheet'!D98="","",IF('Arrear Sheet'!C98="TOTAL","",IF('Arrear Sheet'!D98="अक्षरें राशि :-","",'Arrear Sheet'!D98)))</f>
        <v/>
      </c>
      <c r="D98" s="111" t="str">
        <f>IF('Arrear Sheet'!E98="","",IF('Arrear Sheet'!C98="TOTAL","",'Arrear Sheet'!E98))</f>
        <v/>
      </c>
      <c r="E98" s="111" t="str">
        <f>IF('Arrear Sheet'!F98="","",IF('Arrear Sheet'!C98="TOTAL","",'Arrear Sheet'!F98))</f>
        <v/>
      </c>
      <c r="F98" s="111" t="str">
        <f>IF('Arrear Sheet'!G98="","",IF('Arrear Sheet'!C98="TOTAL","",SUM(C98:E98)))</f>
        <v/>
      </c>
      <c r="G98" s="111" t="str">
        <f>IF('Arrear Sheet'!H98="","",IF('Arrear Sheet'!C98="TOTAL","",'Arrear Sheet'!H98))</f>
        <v/>
      </c>
      <c r="H98" s="111" t="str">
        <f>IF('Arrear Sheet'!I98="","",IF('Arrear Sheet'!C98="TOTAL","",'Arrear Sheet'!I98))</f>
        <v/>
      </c>
      <c r="I98" s="111" t="str">
        <f>IF('Arrear Sheet'!J98="","",IF('Arrear Sheet'!C98="TOTAL","",'Arrear Sheet'!J98))</f>
        <v/>
      </c>
      <c r="J98" s="111" t="str">
        <f>IF('Arrear Sheet'!K98="","",IF('Arrear Sheet'!C98="TOTAL","",SUM(G98:I98)))</f>
        <v/>
      </c>
      <c r="K98" s="111" t="str">
        <f>IF('Arrear Sheet'!L98="","",IF('Arrear Sheet'!C98="TOTAL","",'Arrear Sheet'!L98))</f>
        <v/>
      </c>
      <c r="L98" s="111" t="str">
        <f>IF('Arrear Sheet'!M98="","",IF('Arrear Sheet'!C98="TOTAL","",'Arrear Sheet'!M98))</f>
        <v/>
      </c>
      <c r="M98" s="111" t="str">
        <f>IF('Arrear Sheet'!N98="","",IF('Arrear Sheet'!C98="TOTAL","",'Arrear Sheet'!N98))</f>
        <v/>
      </c>
      <c r="N98" s="111" t="str">
        <f>IF('Arrear Sheet'!O98="","",IF('Arrear Sheet'!C98="TOTAL","",SUM(K98:M98)))</f>
        <v/>
      </c>
      <c r="O98" s="111" t="str">
        <f>IF('Arrear Sheet'!P98="","",IF('Arrear Sheet'!C98="TOTAL","",'Arrear Sheet'!P98))</f>
        <v/>
      </c>
      <c r="P98" s="111" t="str">
        <f>IF('Arrear Sheet'!Q98="","",IF('Arrear Sheet'!C98="TOTAL","",'Arrear Sheet'!Q98))</f>
        <v/>
      </c>
      <c r="Q98" s="111" t="str">
        <f>IF('Arrear Sheet'!R98="","",IF('Arrear Sheet'!C98="TOTAL","",SUM(O98-P98)))</f>
        <v/>
      </c>
      <c r="R98" s="111" t="str">
        <f>IF('Arrear Sheet'!S98="","",IF('Arrear Sheet'!C98="TOTAL","",'Arrear Sheet'!S98))</f>
        <v/>
      </c>
      <c r="S98" s="111" t="str">
        <f>IF('Arrear Sheet'!T98="","",IF('Arrear Sheet'!C98="TOTAL","",'Arrear Sheet'!T98))</f>
        <v/>
      </c>
      <c r="T98" s="111" t="str">
        <f>IF('Arrear Sheet'!U98="","",IF('Arrear Sheet'!C98="TOTAL","",SUM(R98-S98)))</f>
        <v/>
      </c>
      <c r="U98" s="111" t="str">
        <f>IF('Arrear Sheet'!V98="","",IF('Arrear Sheet'!C98="TOTAL","",'Arrear Sheet'!V98))</f>
        <v/>
      </c>
      <c r="V98" s="111" t="str">
        <f>IF('Arrear Sheet'!W98="","",IF('Arrear Sheet'!C98="TOTAL","",'Arrear Sheet'!W98))</f>
        <v/>
      </c>
      <c r="W98" s="111" t="str">
        <f>IF('Arrear Sheet'!X98="","",IF('Arrear Sheet'!C98="TOTAL","",SUM(U98-V98)))</f>
        <v/>
      </c>
      <c r="X98" s="111" t="str">
        <f>IF('Arrear Sheet'!Y98="","",IF('Arrear Sheet'!C98="TOTAL","",'Arrear Sheet'!Y98))</f>
        <v/>
      </c>
      <c r="Y98" s="111" t="str">
        <f>IF('Arrear Sheet'!Z98="","",IF('Arrear Sheet'!C98="TOTAL","",'Arrear Sheet'!Z98))</f>
        <v/>
      </c>
      <c r="Z98" s="111" t="str">
        <f>IF('Arrear Sheet'!AA98="","",IF('Arrear Sheet'!C98="TOTAL","",SUM(X98-Y98)))</f>
        <v/>
      </c>
      <c r="AA98" s="111" t="str">
        <f>IF('Arrear Sheet'!AB98="","",IF('Arrear Sheet'!C98="TOTAL","",'Arrear Sheet'!AB98))</f>
        <v/>
      </c>
      <c r="AB98" s="111" t="str">
        <f>IF('Arrear Sheet'!AC98="","",IF('Arrear Sheet'!C98="TOTAL","",'Arrear Sheet'!AC98))</f>
        <v/>
      </c>
      <c r="AC98" s="111" t="str">
        <f t="shared" si="2"/>
        <v/>
      </c>
      <c r="AD98" s="24" t="str">
        <f t="shared" si="3"/>
        <v/>
      </c>
      <c r="AE98" s="41"/>
      <c r="AF98" s="41"/>
      <c r="AH98" s="179"/>
      <c r="AI98" s="179"/>
      <c r="AJ98" s="179"/>
      <c r="AK98" s="179"/>
      <c r="AL98" s="179"/>
      <c r="AM98" s="179"/>
    </row>
    <row r="99" spans="1:39" s="28" customFormat="1" ht="32.25" customHeight="1">
      <c r="A99" s="276" t="s">
        <v>18</v>
      </c>
      <c r="B99" s="277"/>
      <c r="C99" s="144">
        <f>IF($E$3="","",SUM(C8:C98))</f>
        <v>146064</v>
      </c>
      <c r="D99" s="144">
        <f t="shared" ref="D99:X99" si="4">IF($E$3="","",SUM(D8:D98))</f>
        <v>73032</v>
      </c>
      <c r="E99" s="144">
        <f t="shared" si="4"/>
        <v>13146</v>
      </c>
      <c r="F99" s="144">
        <f t="shared" si="4"/>
        <v>232242</v>
      </c>
      <c r="G99" s="144">
        <f t="shared" si="4"/>
        <v>141743</v>
      </c>
      <c r="H99" s="144">
        <f t="shared" si="4"/>
        <v>70872</v>
      </c>
      <c r="I99" s="144">
        <f t="shared" si="4"/>
        <v>12757</v>
      </c>
      <c r="J99" s="144">
        <f t="shared" si="4"/>
        <v>225372</v>
      </c>
      <c r="K99" s="144">
        <f t="shared" si="4"/>
        <v>4321</v>
      </c>
      <c r="L99" s="144">
        <f t="shared" si="4"/>
        <v>2160</v>
      </c>
      <c r="M99" s="144">
        <f t="shared" si="4"/>
        <v>389</v>
      </c>
      <c r="N99" s="144">
        <f t="shared" si="4"/>
        <v>6870</v>
      </c>
      <c r="O99" s="144">
        <f t="shared" si="4"/>
        <v>10500</v>
      </c>
      <c r="P99" s="144">
        <f t="shared" si="4"/>
        <v>10500</v>
      </c>
      <c r="Q99" s="111" t="str">
        <f>IF('Arrear Sheet'!R99="","",IF('Arrear Sheet'!C99="TOTAL","",SUM(O99-P99)))</f>
        <v/>
      </c>
      <c r="R99" s="144">
        <f t="shared" si="4"/>
        <v>0</v>
      </c>
      <c r="S99" s="144">
        <f t="shared" si="4"/>
        <v>0</v>
      </c>
      <c r="T99" s="111" t="str">
        <f>IF('Arrear Sheet'!U99="","",IF('Arrear Sheet'!C99="TOTAL","",SUM(R99-S99)))</f>
        <v/>
      </c>
      <c r="U99" s="144">
        <f t="shared" si="4"/>
        <v>0</v>
      </c>
      <c r="V99" s="144">
        <f t="shared" si="4"/>
        <v>0</v>
      </c>
      <c r="W99" s="111" t="str">
        <f>IF('Arrear Sheet'!X99="","",IF('Arrear Sheet'!C99="TOTAL","",SUM(U99-V99)))</f>
        <v/>
      </c>
      <c r="X99" s="144">
        <f t="shared" si="4"/>
        <v>3290</v>
      </c>
      <c r="Y99" s="144">
        <f>IF($E$3="","",SUM(Y8:Y98))</f>
        <v>2200</v>
      </c>
      <c r="Z99" s="144">
        <f t="shared" ref="Z99:AD99" si="5">IF($E$3="","",SUM(Z8:Z98))</f>
        <v>1090</v>
      </c>
      <c r="AA99" s="144">
        <f t="shared" si="5"/>
        <v>0</v>
      </c>
      <c r="AB99" s="144">
        <f t="shared" si="5"/>
        <v>0</v>
      </c>
      <c r="AC99" s="144">
        <f t="shared" si="5"/>
        <v>1090</v>
      </c>
      <c r="AD99" s="144">
        <f t="shared" si="5"/>
        <v>5780</v>
      </c>
      <c r="AE99" s="29"/>
      <c r="AF99" s="29"/>
      <c r="AH99" s="278"/>
      <c r="AI99" s="279"/>
      <c r="AJ99" s="279"/>
      <c r="AK99" s="279"/>
      <c r="AL99" s="279"/>
      <c r="AM99" s="278"/>
    </row>
    <row r="100" spans="1:39" s="28" customFormat="1" ht="18.75">
      <c r="A100" s="30"/>
      <c r="B100" s="30"/>
      <c r="C100" s="31"/>
      <c r="D100" s="31"/>
      <c r="E100" s="31"/>
      <c r="F100" s="31"/>
      <c r="G100" s="280" t="s">
        <v>39</v>
      </c>
      <c r="H100" s="280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32"/>
      <c r="AH100" s="278"/>
      <c r="AI100" s="279"/>
      <c r="AJ100" s="279"/>
      <c r="AK100" s="279"/>
      <c r="AL100" s="279"/>
      <c r="AM100" s="278"/>
    </row>
    <row r="101" spans="1:39" s="28" customFormat="1" ht="18.75">
      <c r="A101" s="30"/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32"/>
      <c r="AH101" s="278"/>
      <c r="AI101" s="279"/>
      <c r="AJ101" s="279"/>
      <c r="AK101" s="279"/>
      <c r="AL101" s="279"/>
      <c r="AM101" s="278"/>
    </row>
    <row r="102" spans="1:39" s="28" customFormat="1" ht="18.75">
      <c r="A102" s="2"/>
      <c r="B102" s="3" t="s">
        <v>33</v>
      </c>
      <c r="C102" s="283"/>
      <c r="D102" s="283"/>
      <c r="E102" s="283"/>
      <c r="F102" s="283"/>
      <c r="G102" s="283"/>
      <c r="H102" s="4"/>
      <c r="I102" s="5" t="s">
        <v>34</v>
      </c>
      <c r="J102" s="284">
        <f ca="1">TODAY()</f>
        <v>45463</v>
      </c>
      <c r="K102" s="284"/>
      <c r="L102" s="31"/>
      <c r="M102" s="31"/>
      <c r="N102" s="31"/>
      <c r="O102" s="31"/>
      <c r="P102" s="31"/>
      <c r="Q102" s="31"/>
      <c r="R102" s="31"/>
      <c r="S102" s="31"/>
      <c r="T102" s="31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32"/>
      <c r="AH102" s="278"/>
      <c r="AI102" s="279"/>
      <c r="AJ102" s="279"/>
      <c r="AK102" s="279"/>
      <c r="AL102" s="279"/>
      <c r="AM102" s="278"/>
    </row>
    <row r="103" spans="1:39" s="28" customFormat="1" ht="18.75">
      <c r="A103" s="2"/>
      <c r="B103" s="288" t="s">
        <v>35</v>
      </c>
      <c r="C103" s="288"/>
      <c r="D103" s="288"/>
      <c r="E103" s="288"/>
      <c r="F103" s="288"/>
      <c r="G103" s="288"/>
      <c r="H103" s="288"/>
      <c r="I103" s="7"/>
      <c r="J103" s="59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3"/>
      <c r="AE103" s="32"/>
      <c r="AF103" s="32"/>
      <c r="AH103" s="278"/>
      <c r="AI103" s="279"/>
      <c r="AJ103" s="279"/>
      <c r="AK103" s="279"/>
      <c r="AL103" s="279"/>
      <c r="AM103" s="278"/>
    </row>
    <row r="104" spans="1:39" s="28" customFormat="1" ht="18.75">
      <c r="A104" s="8">
        <v>1</v>
      </c>
      <c r="B104" s="289" t="s">
        <v>36</v>
      </c>
      <c r="C104" s="289"/>
      <c r="D104" s="289"/>
      <c r="E104" s="289"/>
      <c r="F104" s="289"/>
      <c r="G104" s="289"/>
      <c r="H104" s="4"/>
      <c r="I104" s="2"/>
      <c r="J104" s="59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282" t="str">
        <f>IF(AND(E3=""),"",CONCATENATE("( ",'Master Sheet'!D5," ) "))</f>
        <v xml:space="preserve">( USHA PALIYA ) </v>
      </c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32"/>
      <c r="AH104" s="278"/>
      <c r="AI104" s="279"/>
      <c r="AJ104" s="279"/>
      <c r="AK104" s="279"/>
      <c r="AL104" s="279"/>
      <c r="AM104" s="278"/>
    </row>
    <row r="105" spans="1:39" s="28" customFormat="1" ht="18.75">
      <c r="A105" s="9">
        <v>2</v>
      </c>
      <c r="B105" s="286" t="s">
        <v>37</v>
      </c>
      <c r="C105" s="286"/>
      <c r="D105" s="286"/>
      <c r="E105" s="286"/>
      <c r="F105" s="290" t="str">
        <f>CONCATENATE(E3,",","  ",N3)</f>
        <v>HEERALAL JAT,  SR. TEACHER</v>
      </c>
      <c r="G105" s="290"/>
      <c r="H105" s="290"/>
      <c r="I105" s="290"/>
      <c r="J105" s="290"/>
      <c r="K105" s="290"/>
      <c r="L105" s="290"/>
      <c r="M105" s="290"/>
      <c r="N105" s="290"/>
      <c r="O105" s="290"/>
      <c r="P105" s="31"/>
      <c r="Q105" s="31"/>
      <c r="R105" s="34"/>
      <c r="S105" s="31"/>
      <c r="T105" s="31"/>
      <c r="U105" s="285" t="s">
        <v>32</v>
      </c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32"/>
      <c r="AH105" s="278"/>
      <c r="AI105" s="279"/>
      <c r="AJ105" s="279"/>
      <c r="AK105" s="279"/>
      <c r="AL105" s="279"/>
      <c r="AM105" s="278"/>
    </row>
    <row r="106" spans="1:39" s="28" customFormat="1" ht="18.75">
      <c r="A106" s="8">
        <v>3</v>
      </c>
      <c r="B106" s="286" t="s">
        <v>38</v>
      </c>
      <c r="C106" s="286"/>
      <c r="D106" s="10"/>
      <c r="E106" s="10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31"/>
      <c r="Q106" s="31"/>
      <c r="R106" s="31"/>
      <c r="S106" s="31"/>
      <c r="T106" s="31"/>
      <c r="U106" s="287" t="str">
        <f>IF('Master Sheet'!D3="","",'Master Sheet'!D3)</f>
        <v>Mahatma Gandhi Government School (English Medium) Bar, PALI</v>
      </c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32"/>
      <c r="AH106" s="278"/>
      <c r="AI106" s="279"/>
      <c r="AJ106" s="279"/>
      <c r="AK106" s="279"/>
      <c r="AL106" s="279"/>
      <c r="AM106" s="278"/>
    </row>
    <row r="107" spans="1:39" s="28" customFormat="1" ht="18.75">
      <c r="A107" s="8"/>
      <c r="B107" s="60"/>
      <c r="C107" s="60"/>
      <c r="D107" s="10"/>
      <c r="E107" s="10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31"/>
      <c r="Q107" s="31"/>
      <c r="R107" s="31"/>
      <c r="S107" s="31"/>
      <c r="T107" s="31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32"/>
      <c r="AH107" s="278"/>
      <c r="AI107" s="279"/>
      <c r="AJ107" s="279"/>
      <c r="AK107" s="279"/>
      <c r="AL107" s="279"/>
      <c r="AM107" s="278"/>
    </row>
    <row r="108" spans="1:39" s="28" customFormat="1" ht="18.75">
      <c r="A108" s="8"/>
      <c r="B108" s="286"/>
      <c r="C108" s="286"/>
      <c r="D108" s="11"/>
      <c r="E108" s="11"/>
      <c r="F108" s="2"/>
      <c r="G108" s="2"/>
      <c r="H108" s="12"/>
      <c r="I108" s="13"/>
      <c r="J108" s="59"/>
      <c r="K108" s="35" t="s">
        <v>19</v>
      </c>
      <c r="L108" s="35"/>
      <c r="M108" s="35"/>
      <c r="N108" s="35"/>
      <c r="O108" s="35"/>
      <c r="P108" s="35"/>
      <c r="Q108" s="35"/>
      <c r="R108" s="35"/>
      <c r="S108" s="1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6"/>
      <c r="AE108" s="35"/>
      <c r="AF108" s="35"/>
      <c r="AH108" s="279"/>
      <c r="AI108" s="279"/>
      <c r="AJ108" s="279"/>
      <c r="AK108" s="279"/>
      <c r="AL108" s="279"/>
      <c r="AM108" s="279"/>
    </row>
    <row r="109" spans="1:39" s="28" customFormat="1">
      <c r="B109" s="37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9" s="28" customFormat="1">
      <c r="B110" s="37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1:39" s="28" customFormat="1">
      <c r="B111" s="37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1:39" s="28" customFormat="1">
      <c r="B112" s="37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2:32" s="28" customFormat="1">
      <c r="B113" s="37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2:32" s="28" customFormat="1">
      <c r="B114" s="37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</row>
    <row r="115" spans="2:32" s="28" customFormat="1">
      <c r="B115" s="37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</row>
    <row r="116" spans="2:32" s="28" customFormat="1">
      <c r="B116" s="37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</row>
    <row r="117" spans="2:32" s="28" customFormat="1">
      <c r="B117" s="37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</row>
    <row r="118" spans="2:32" s="28" customFormat="1">
      <c r="B118" s="37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</row>
    <row r="119" spans="2:32" s="28" customForma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15"/>
      <c r="AD119" s="15"/>
      <c r="AE119" s="15"/>
      <c r="AF119" s="15"/>
    </row>
    <row r="120" spans="2:32" s="28" customForma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15"/>
      <c r="AD120" s="15"/>
      <c r="AE120" s="15"/>
      <c r="AF120" s="15"/>
    </row>
    <row r="121" spans="2:32" s="28" customForma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15"/>
      <c r="AD121" s="15"/>
      <c r="AE121" s="15"/>
      <c r="AF121" s="15"/>
    </row>
    <row r="122" spans="2:32" s="28" customFormat="1"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15"/>
      <c r="AD122" s="15"/>
      <c r="AE122" s="15"/>
      <c r="AF122" s="15"/>
    </row>
    <row r="123" spans="2:32" s="28" customForma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15"/>
      <c r="AD123" s="15"/>
      <c r="AE123" s="15"/>
      <c r="AF123" s="15"/>
    </row>
    <row r="124" spans="2:32" s="28" customFormat="1"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15"/>
      <c r="AD124" s="15"/>
      <c r="AE124" s="15"/>
      <c r="AF124" s="15"/>
    </row>
    <row r="125" spans="2:32" s="28" customFormat="1"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15"/>
      <c r="AD125" s="15"/>
      <c r="AE125" s="15"/>
      <c r="AF125" s="15"/>
    </row>
    <row r="126" spans="2:32" s="28" customFormat="1"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15"/>
      <c r="AD126" s="15"/>
      <c r="AE126" s="15"/>
      <c r="AF126" s="15"/>
    </row>
    <row r="127" spans="2:32" s="28" customFormat="1"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15"/>
      <c r="AD127" s="15"/>
      <c r="AE127" s="15"/>
      <c r="AF127" s="15"/>
    </row>
    <row r="128" spans="2:32" s="28" customFormat="1"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15"/>
      <c r="AD128" s="15"/>
      <c r="AE128" s="15"/>
      <c r="AF128" s="15"/>
    </row>
    <row r="129" spans="2:32" s="28" customFormat="1"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15"/>
      <c r="AD129" s="15"/>
      <c r="AE129" s="15"/>
      <c r="AF129" s="15"/>
    </row>
    <row r="130" spans="2:32" s="28" customFormat="1"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15"/>
      <c r="AD130" s="15"/>
      <c r="AE130" s="15"/>
      <c r="AF130" s="15"/>
    </row>
    <row r="131" spans="2:32" s="28" customFormat="1"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15"/>
      <c r="AD131" s="15"/>
      <c r="AE131" s="15"/>
      <c r="AF131" s="15"/>
    </row>
  </sheetData>
  <mergeCells count="49">
    <mergeCell ref="AA6:AA7"/>
    <mergeCell ref="B106:C106"/>
    <mergeCell ref="U106:AE107"/>
    <mergeCell ref="B108:C108"/>
    <mergeCell ref="B103:H103"/>
    <mergeCell ref="B104:G104"/>
    <mergeCell ref="U104:AE104"/>
    <mergeCell ref="B105:E105"/>
    <mergeCell ref="F105:O105"/>
    <mergeCell ref="U105:AE105"/>
    <mergeCell ref="O6:Q6"/>
    <mergeCell ref="X6:Z6"/>
    <mergeCell ref="AF6:AF7"/>
    <mergeCell ref="A99:B99"/>
    <mergeCell ref="AH99:AL108"/>
    <mergeCell ref="AM99:AM108"/>
    <mergeCell ref="G100:H100"/>
    <mergeCell ref="I100:AE100"/>
    <mergeCell ref="U101:AE101"/>
    <mergeCell ref="C102:G102"/>
    <mergeCell ref="J102:K102"/>
    <mergeCell ref="U102:AE102"/>
    <mergeCell ref="R6:T6"/>
    <mergeCell ref="U6:W6"/>
    <mergeCell ref="AB6:AB7"/>
    <mergeCell ref="AC6:AC7"/>
    <mergeCell ref="AD6:AD7"/>
    <mergeCell ref="AE6:AE7"/>
    <mergeCell ref="A6:A7"/>
    <mergeCell ref="B6:B7"/>
    <mergeCell ref="C6:F6"/>
    <mergeCell ref="G6:J6"/>
    <mergeCell ref="K6:N6"/>
    <mergeCell ref="W4:AF4"/>
    <mergeCell ref="B1:AF1"/>
    <mergeCell ref="B2:AF2"/>
    <mergeCell ref="B3:D3"/>
    <mergeCell ref="E3:K3"/>
    <mergeCell ref="L3:M3"/>
    <mergeCell ref="N3:R3"/>
    <mergeCell ref="S3:U3"/>
    <mergeCell ref="V3:W3"/>
    <mergeCell ref="AB3:AD3"/>
    <mergeCell ref="AE3:AF3"/>
    <mergeCell ref="B4:D4"/>
    <mergeCell ref="G4:L4"/>
    <mergeCell ref="M4:O4"/>
    <mergeCell ref="Q4:S4"/>
    <mergeCell ref="T4:V4"/>
  </mergeCells>
  <conditionalFormatting sqref="A8:A98">
    <cfRule type="cellIs" dxfId="0" priority="1" operator="equal">
      <formula>0</formula>
    </cfRule>
  </conditionalFormatting>
  <pageMargins left="0.4" right="0.3" top="0.25" bottom="0.25" header="0.3" footer="0.3"/>
  <pageSetup paperSize="9" scale="68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2024-06-20T11:32:20Z</dcterms:modified>
</cp:coreProperties>
</file>