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updateLinks="always" codeName="ThisWorkbook" defaultThemeVersion="124226"/>
  <mc:AlternateContent xmlns:mc="http://schemas.openxmlformats.org/markup-compatibility/2006">
    <mc:Choice Requires="x15">
      <x15ac:absPath xmlns:x15ac="http://schemas.microsoft.com/office/spreadsheetml/2010/11/ac" url="F:\BE 2024-25\BE 2026-27_RE2025-26\"/>
    </mc:Choice>
  </mc:AlternateContent>
  <xr:revisionPtr revIDLastSave="0" documentId="13_ncr:1_{C481AC8B-0544-4456-B8A0-9316B894D33D}" xr6:coauthVersionLast="47" xr6:coauthVersionMax="47" xr10:uidLastSave="{00000000-0000-0000-0000-000000000000}"/>
  <bookViews>
    <workbookView xWindow="0" yWindow="0" windowWidth="23040" windowHeight="12360" tabRatio="939" activeTab="2" xr2:uid="{00000000-000D-0000-FFFF-FFFF00000000}"/>
  </bookViews>
  <sheets>
    <sheet name="INTRO" sheetId="37" r:id="rId1"/>
    <sheet name="Data Entry" sheetId="42" r:id="rId2"/>
    <sheet name="Expenditure" sheetId="43" r:id="rId3"/>
    <sheet name="Post_Data" sheetId="25" r:id="rId4"/>
    <sheet name="Master-1" sheetId="21" r:id="rId5"/>
    <sheet name="प्रपत्र-8" sheetId="18" r:id="rId6"/>
    <sheet name="प्रपत्र -9" sheetId="19" r:id="rId7"/>
    <sheet name="प्रपत्र -10" sheetId="20" r:id="rId8"/>
    <sheet name="Demand" sheetId="1" r:id="rId9"/>
    <sheet name="FIX" sheetId="34" r:id="rId10"/>
    <sheet name="S_Post" sheetId="31" r:id="rId11"/>
    <sheet name="Summary" sheetId="41" r:id="rId12"/>
    <sheet name="P-1A" sheetId="28" r:id="rId13"/>
    <sheet name="P1B" sheetId="26" r:id="rId14"/>
    <sheet name="P1C" sheetId="27" r:id="rId15"/>
    <sheet name="P2" sheetId="2" state="hidden" r:id="rId16"/>
    <sheet name="P-2" sheetId="29" r:id="rId17"/>
    <sheet name="P2-1.9.15" sheetId="23" state="hidden" r:id="rId18"/>
    <sheet name="P3" sheetId="3" state="hidden" r:id="rId19"/>
    <sheet name="3" sheetId="30" r:id="rId20"/>
    <sheet name="R01" sheetId="14" r:id="rId21"/>
    <sheet name="ALLOWS." sheetId="35" r:id="rId22"/>
    <sheet name="Accounts" sheetId="22" r:id="rId23"/>
    <sheet name="VARDI" sheetId="33" r:id="rId24"/>
    <sheet name="TE_ME" sheetId="32" r:id="rId25"/>
    <sheet name="R02" sheetId="15" state="hidden" r:id="rId26"/>
    <sheet name="R03" sheetId="16" state="hidden" r:id="rId27"/>
    <sheet name="R04" sheetId="17" state="hidden" r:id="rId28"/>
    <sheet name="Sheet1" sheetId="24" state="hidden" r:id="rId29"/>
    <sheet name="Sheet2" sheetId="36" state="hidden" r:id="rId30"/>
    <sheet name="Sheet3" sheetId="38" state="hidden" r:id="rId31"/>
    <sheet name="L-1_L-2" sheetId="40" r:id="rId32"/>
    <sheet name="Forwarding" sheetId="39" r:id="rId33"/>
    <sheet name="PL_24-25" sheetId="47" r:id="rId34"/>
    <sheet name="PL_25-26" sheetId="44" r:id="rId35"/>
    <sheet name="Sheet4" sheetId="48" r:id="rId36"/>
  </sheets>
  <externalReferences>
    <externalReference r:id="rId37"/>
    <externalReference r:id="rId38"/>
  </externalReferences>
  <definedNames>
    <definedName name="_xlnm._FilterDatabase" localSheetId="1" hidden="1">'Data Entry'!$A$7:$A$19</definedName>
    <definedName name="_xlnm._FilterDatabase" localSheetId="35" hidden="1">Sheet4!$A$6:$N$49</definedName>
    <definedName name="_xlnm._FilterDatabase" localSheetId="6" hidden="1">'प्रपत्र -9'!$A$1:$T$36</definedName>
    <definedName name="_xlnm._FilterDatabase" localSheetId="5" hidden="1">'प्रपत्र-8'!$B$10:$G$70</definedName>
    <definedName name="all_headpost">Post_Data!$E$7:$N$43</definedName>
    <definedName name="BUDGET_HEAD">Post_Data!$Y$9:$Y$19</definedName>
    <definedName name="Emp_Master">'Data Entry'!$A$9:$S$68</definedName>
    <definedName name="Expenditure">Expenditure!$B$8:$BV$17</definedName>
    <definedName name="Pay_Leval">Post_Data!$AC$7:$AC$32</definedName>
    <definedName name="POST_NAME">Post_Data!$V$7:$V$43</definedName>
    <definedName name="_xlnm.Print_Area" localSheetId="19">'3'!$B$2:$I$18</definedName>
    <definedName name="_xlnm.Print_Area" localSheetId="22">Accounts!$B$2:$K$28</definedName>
    <definedName name="_xlnm.Print_Area" localSheetId="21">ALLOWS.!$B$2:$H$37</definedName>
    <definedName name="_xlnm.Print_Area" localSheetId="8">Demand!$B$2:$J$15</definedName>
    <definedName name="_xlnm.Print_Area" localSheetId="9">FIX!$B$2:$J$25</definedName>
    <definedName name="_xlnm.Print_Area" localSheetId="32">Forwarding!$B$2:$D$24</definedName>
    <definedName name="_xlnm.Print_Area" localSheetId="31">'L-1_L-2'!$B$2:$G$20</definedName>
    <definedName name="_xlnm.Print_Area" localSheetId="4">'Master-1'!$B$2:$AB$89</definedName>
    <definedName name="_xlnm.Print_Area" localSheetId="12">'P-1A'!$B$2:$K$50</definedName>
    <definedName name="_xlnm.Print_Area" localSheetId="13">P1B!$A$1:$R$53</definedName>
    <definedName name="_xlnm.Print_Area" localSheetId="14">P1C!$B$2:$G$50</definedName>
    <definedName name="_xlnm.Print_Area" localSheetId="16">'P-2'!$B$2:$J$17</definedName>
    <definedName name="_xlnm.Print_Area" localSheetId="34">'PL_25-26'!$B$2:$M$20</definedName>
    <definedName name="_xlnm.Print_Area" localSheetId="20">'R01'!$B$2:$I$83</definedName>
    <definedName name="_xlnm.Print_Area" localSheetId="10">S_Post!$B$2:$AO$14</definedName>
    <definedName name="_xlnm.Print_Area" localSheetId="35">Sheet4!$A$1:$N$56</definedName>
    <definedName name="_xlnm.Print_Area" localSheetId="11">Summary!$B$2:$D$53</definedName>
    <definedName name="_xlnm.Print_Area" localSheetId="24">TE_ME!$B$2:$J$13</definedName>
    <definedName name="_xlnm.Print_Area" localSheetId="23">VARDI!$B$2:$O$14</definedName>
    <definedName name="_xlnm.Print_Area" localSheetId="7">'प्रपत्र -10'!$B$2:$Q$27</definedName>
    <definedName name="_xlnm.Print_Area" localSheetId="6">'प्रपत्र -9'!$A$1:$T$61</definedName>
    <definedName name="_xlnm.Print_Area" localSheetId="5">'प्रपत्र-8'!$B$3:$S$96</definedName>
    <definedName name="_xlnm.Print_Titles" localSheetId="6">'प्रपत्र -9'!$1:$4</definedName>
    <definedName name="_xlnm.Print_Titles" localSheetId="5">'प्रपत्र-8'!$3:$10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5" i="21" l="1"/>
  <c r="C75" i="21"/>
  <c r="I4" i="32"/>
  <c r="F12" i="20"/>
  <c r="I10" i="44"/>
  <c r="M5" i="1"/>
  <c r="D33" i="18" l="1"/>
  <c r="D34" i="18"/>
  <c r="D35" i="18"/>
  <c r="D36" i="18"/>
  <c r="D37" i="18"/>
  <c r="D38" i="18"/>
  <c r="D39" i="18"/>
  <c r="D40" i="18"/>
  <c r="D41" i="18"/>
  <c r="D42" i="18"/>
  <c r="D43" i="18"/>
  <c r="D44" i="18"/>
  <c r="D45" i="18"/>
  <c r="D46" i="18"/>
  <c r="D47" i="18"/>
  <c r="D48" i="18"/>
  <c r="D49" i="18"/>
  <c r="D50" i="18"/>
  <c r="D51" i="18"/>
  <c r="D52" i="18"/>
  <c r="D53" i="18"/>
  <c r="D54" i="18"/>
  <c r="D55" i="18"/>
  <c r="D56" i="18"/>
  <c r="D57" i="18"/>
  <c r="D58" i="18"/>
  <c r="D59" i="18"/>
  <c r="D60" i="18"/>
  <c r="D61" i="18"/>
  <c r="D62" i="18"/>
  <c r="D63" i="18"/>
  <c r="D64" i="18"/>
  <c r="D65" i="18"/>
  <c r="D66" i="18"/>
  <c r="D67" i="18"/>
  <c r="D68" i="18"/>
  <c r="D69" i="18"/>
  <c r="D70" i="18"/>
  <c r="D29" i="18"/>
  <c r="D30" i="18"/>
  <c r="D31" i="18"/>
  <c r="D32" i="18"/>
  <c r="D12" i="18"/>
  <c r="D13" i="18"/>
  <c r="D14" i="18"/>
  <c r="D15" i="18"/>
  <c r="D16" i="18"/>
  <c r="D17" i="18"/>
  <c r="D18" i="18"/>
  <c r="D19" i="18"/>
  <c r="D20" i="18"/>
  <c r="D21" i="18"/>
  <c r="D22" i="18"/>
  <c r="D23" i="18"/>
  <c r="D24" i="18"/>
  <c r="D25" i="18"/>
  <c r="D26" i="18"/>
  <c r="D27" i="18"/>
  <c r="D28" i="18"/>
  <c r="D11" i="18"/>
  <c r="C24" i="39" l="1"/>
  <c r="B24" i="39" s="1"/>
  <c r="C23" i="39"/>
  <c r="G31" i="35" l="1"/>
  <c r="G32" i="35"/>
  <c r="G30" i="35"/>
  <c r="I49" i="28" l="1"/>
  <c r="I50" i="28"/>
  <c r="I48" i="28"/>
  <c r="N44" i="25" l="1"/>
  <c r="J44" i="25"/>
  <c r="K44" i="25"/>
  <c r="L44" i="25"/>
  <c r="M44" i="25"/>
  <c r="F44" i="25"/>
  <c r="G44" i="25"/>
  <c r="H44" i="25"/>
  <c r="I44" i="25"/>
  <c r="E44" i="25"/>
  <c r="I14" i="44" l="1"/>
  <c r="I13" i="44"/>
  <c r="I12" i="44"/>
  <c r="I11" i="44"/>
  <c r="I14" i="47"/>
  <c r="I13" i="47"/>
  <c r="I12" i="47"/>
  <c r="I11" i="47"/>
  <c r="I10" i="47"/>
  <c r="C17" i="39" l="1"/>
  <c r="C18" i="39"/>
  <c r="C19" i="39"/>
  <c r="C20" i="39"/>
  <c r="C21" i="39"/>
  <c r="C22" i="39"/>
  <c r="C16" i="39"/>
  <c r="B16" i="39" s="1"/>
  <c r="B17" i="39" s="1"/>
  <c r="B18" i="39" l="1"/>
  <c r="B19" i="39" s="1"/>
  <c r="B20" i="39" s="1"/>
  <c r="B21" i="39" s="1"/>
  <c r="B22" i="39" s="1"/>
  <c r="B23" i="39" s="1"/>
  <c r="B2" i="25" l="1"/>
  <c r="B2" i="21"/>
  <c r="K4" i="42"/>
  <c r="E8" i="32"/>
  <c r="D27" i="35"/>
  <c r="I20" i="47" l="1"/>
  <c r="I19" i="47"/>
  <c r="I18" i="47"/>
  <c r="L14" i="47"/>
  <c r="L13" i="47"/>
  <c r="L12" i="47"/>
  <c r="L11" i="47"/>
  <c r="L10" i="47"/>
  <c r="C10" i="47"/>
  <c r="L7" i="47"/>
  <c r="D6" i="47"/>
  <c r="L11" i="44"/>
  <c r="L12" i="44"/>
  <c r="L13" i="44"/>
  <c r="L14" i="44"/>
  <c r="L10" i="44"/>
  <c r="L15" i="44" l="1"/>
  <c r="L15" i="47"/>
  <c r="I19" i="44" l="1"/>
  <c r="I20" i="44"/>
  <c r="I18" i="44"/>
  <c r="C10" i="44"/>
  <c r="L7" i="44"/>
  <c r="D6" i="44"/>
  <c r="F8" i="32" l="1"/>
  <c r="AN6" i="31"/>
  <c r="AN8" i="31" s="1"/>
  <c r="AM6" i="31"/>
  <c r="AM8" i="31" s="1"/>
  <c r="AL6" i="31"/>
  <c r="AL8" i="31" s="1"/>
  <c r="AK6" i="31"/>
  <c r="AK8" i="31" s="1"/>
  <c r="AJ6" i="31"/>
  <c r="AJ8" i="31" s="1"/>
  <c r="AI6" i="31"/>
  <c r="AI8" i="31" s="1"/>
  <c r="AH6" i="31"/>
  <c r="AH8" i="31" s="1"/>
  <c r="AG6" i="31"/>
  <c r="AG8" i="31" s="1"/>
  <c r="AF6" i="31"/>
  <c r="AF8" i="31" s="1"/>
  <c r="AE6" i="31"/>
  <c r="D32" i="26"/>
  <c r="D33" i="26"/>
  <c r="D34" i="26"/>
  <c r="D35" i="26"/>
  <c r="D36" i="26"/>
  <c r="D37" i="26"/>
  <c r="D38" i="26"/>
  <c r="D39" i="26"/>
  <c r="D40" i="26"/>
  <c r="D41" i="26"/>
  <c r="D42" i="26"/>
  <c r="E32" i="26"/>
  <c r="E33" i="26"/>
  <c r="E34" i="26"/>
  <c r="E35" i="26"/>
  <c r="E36" i="26"/>
  <c r="E37" i="26"/>
  <c r="E38" i="26"/>
  <c r="E39" i="26"/>
  <c r="E40" i="26"/>
  <c r="E41" i="26"/>
  <c r="E42" i="26"/>
  <c r="O35" i="25"/>
  <c r="O36" i="25"/>
  <c r="O37" i="25"/>
  <c r="O38" i="25"/>
  <c r="O39" i="25"/>
  <c r="O40" i="25"/>
  <c r="O41" i="25"/>
  <c r="O42" i="25"/>
  <c r="O43" i="25"/>
  <c r="AD6" i="31"/>
  <c r="AC6" i="31"/>
  <c r="AB6" i="31"/>
  <c r="AA6" i="31"/>
  <c r="Z6" i="31"/>
  <c r="B35" i="25"/>
  <c r="B36" i="25"/>
  <c r="B37" i="25"/>
  <c r="B38" i="25"/>
  <c r="B39" i="25"/>
  <c r="B40" i="25"/>
  <c r="B41" i="25"/>
  <c r="B42" i="25"/>
  <c r="B43" i="25" s="1"/>
  <c r="B8" i="25"/>
  <c r="B9" i="25" s="1"/>
  <c r="B10" i="25" s="1"/>
  <c r="B11" i="25" s="1"/>
  <c r="B12" i="25" s="1"/>
  <c r="B13" i="25" s="1"/>
  <c r="B14" i="25" s="1"/>
  <c r="B15" i="25" s="1"/>
  <c r="B16" i="25" s="1"/>
  <c r="B17" i="25" s="1"/>
  <c r="B18" i="25" s="1"/>
  <c r="B19" i="25" s="1"/>
  <c r="B20" i="25" s="1"/>
  <c r="B21" i="25" s="1"/>
  <c r="B22" i="25" s="1"/>
  <c r="B23" i="25" s="1"/>
  <c r="B24" i="25" s="1"/>
  <c r="B25" i="25" s="1"/>
  <c r="B26" i="25" s="1"/>
  <c r="B27" i="25" s="1"/>
  <c r="B28" i="25" s="1"/>
  <c r="B29" i="25" s="1"/>
  <c r="B30" i="25" s="1"/>
  <c r="B31" i="25" s="1"/>
  <c r="B32" i="25" s="1"/>
  <c r="B33" i="25" s="1"/>
  <c r="B34" i="25" s="1"/>
  <c r="Q5" i="25" l="1"/>
  <c r="O34" i="25" s="1"/>
  <c r="C53" i="41"/>
  <c r="C52" i="41"/>
  <c r="C51" i="41"/>
  <c r="D23" i="35"/>
  <c r="D22" i="35"/>
  <c r="D21" i="35"/>
  <c r="D20" i="35"/>
  <c r="E28" i="35"/>
  <c r="E27" i="35"/>
  <c r="D28" i="35"/>
  <c r="E24" i="35"/>
  <c r="D24" i="35"/>
  <c r="O9" i="25" l="1"/>
  <c r="O13" i="25"/>
  <c r="O17" i="25"/>
  <c r="O21" i="25"/>
  <c r="O25" i="25"/>
  <c r="O29" i="25"/>
  <c r="Z8" i="31" s="1"/>
  <c r="O33" i="25"/>
  <c r="AD8" i="31" s="1"/>
  <c r="O12" i="25"/>
  <c r="O16" i="25"/>
  <c r="O20" i="25"/>
  <c r="O24" i="25"/>
  <c r="O28" i="25"/>
  <c r="O32" i="25"/>
  <c r="AC8" i="31" s="1"/>
  <c r="O8" i="25"/>
  <c r="O11" i="25"/>
  <c r="O15" i="25"/>
  <c r="O19" i="25"/>
  <c r="O23" i="25"/>
  <c r="O27" i="25"/>
  <c r="AE8" i="31" s="1"/>
  <c r="O31" i="25"/>
  <c r="AB8" i="31" s="1"/>
  <c r="O10" i="25"/>
  <c r="O14" i="25"/>
  <c r="O18" i="25"/>
  <c r="O22" i="25"/>
  <c r="O26" i="25"/>
  <c r="O30" i="25"/>
  <c r="AA8" i="31" s="1"/>
  <c r="P43" i="25"/>
  <c r="Q43" i="25"/>
  <c r="P40" i="25"/>
  <c r="P36" i="25"/>
  <c r="P32" i="25"/>
  <c r="P28" i="25"/>
  <c r="Q41" i="25"/>
  <c r="Q37" i="25"/>
  <c r="Q33" i="25"/>
  <c r="Q29" i="25"/>
  <c r="P41" i="25"/>
  <c r="P37" i="25"/>
  <c r="P33" i="25"/>
  <c r="P29" i="25"/>
  <c r="Q42" i="25"/>
  <c r="Q38" i="25"/>
  <c r="Q34" i="25"/>
  <c r="Q30" i="25"/>
  <c r="P42" i="25"/>
  <c r="P38" i="25"/>
  <c r="P34" i="25"/>
  <c r="P30" i="25"/>
  <c r="Q39" i="25"/>
  <c r="Q35" i="25"/>
  <c r="Q31" i="25"/>
  <c r="Q27" i="25"/>
  <c r="P39" i="25"/>
  <c r="P35" i="25"/>
  <c r="P31" i="25"/>
  <c r="P27" i="25"/>
  <c r="Q40" i="25"/>
  <c r="Q36" i="25"/>
  <c r="Q32" i="25"/>
  <c r="Q28" i="25"/>
  <c r="P24" i="25"/>
  <c r="P16" i="25"/>
  <c r="Q8" i="25"/>
  <c r="Q19" i="25"/>
  <c r="Q11" i="25"/>
  <c r="P25" i="25"/>
  <c r="P17" i="25"/>
  <c r="P9" i="25"/>
  <c r="Q20" i="25"/>
  <c r="Q12" i="25"/>
  <c r="P20" i="25"/>
  <c r="P12" i="25"/>
  <c r="Q23" i="25"/>
  <c r="Q15" i="25"/>
  <c r="P21" i="25"/>
  <c r="P13" i="25"/>
  <c r="Q24" i="25"/>
  <c r="Q16" i="25"/>
  <c r="P26" i="25"/>
  <c r="P22" i="25"/>
  <c r="P18" i="25"/>
  <c r="P14" i="25"/>
  <c r="P10" i="25"/>
  <c r="Q25" i="25"/>
  <c r="Q21" i="25"/>
  <c r="Q17" i="25"/>
  <c r="Q13" i="25"/>
  <c r="Q9" i="25"/>
  <c r="P8" i="25"/>
  <c r="P23" i="25"/>
  <c r="P19" i="25"/>
  <c r="P15" i="25"/>
  <c r="P11" i="25"/>
  <c r="Q26" i="25"/>
  <c r="Q22" i="25"/>
  <c r="Q18" i="25"/>
  <c r="Q14" i="25"/>
  <c r="Q10" i="25"/>
  <c r="R43" i="25" l="1"/>
  <c r="S43" i="25" s="1"/>
  <c r="F42" i="26" s="1"/>
  <c r="O44" i="25"/>
  <c r="A34" i="42"/>
  <c r="A35" i="42"/>
  <c r="A36" i="42"/>
  <c r="A37" i="42"/>
  <c r="A38" i="42"/>
  <c r="A39" i="42"/>
  <c r="A40" i="42"/>
  <c r="A41" i="42"/>
  <c r="A42" i="42"/>
  <c r="A43" i="42"/>
  <c r="A44" i="42"/>
  <c r="A45" i="42"/>
  <c r="A46" i="42"/>
  <c r="A47" i="42"/>
  <c r="A48" i="42"/>
  <c r="A49" i="42"/>
  <c r="A50" i="42"/>
  <c r="A51" i="42"/>
  <c r="A52" i="42"/>
  <c r="A53" i="42"/>
  <c r="A54" i="42"/>
  <c r="A55" i="42"/>
  <c r="A56" i="42"/>
  <c r="A57" i="42"/>
  <c r="A58" i="42"/>
  <c r="A59" i="42"/>
  <c r="A60" i="42"/>
  <c r="A61" i="42"/>
  <c r="A62" i="42"/>
  <c r="A63" i="42"/>
  <c r="A64" i="42"/>
  <c r="A65" i="42"/>
  <c r="A66" i="42"/>
  <c r="A67" i="42"/>
  <c r="A68" i="42"/>
  <c r="B34" i="19" l="1"/>
  <c r="B33" i="19"/>
  <c r="A27" i="42" l="1"/>
  <c r="A28" i="42"/>
  <c r="A29" i="42"/>
  <c r="A30" i="42"/>
  <c r="A31" i="42"/>
  <c r="A32" i="42"/>
  <c r="A33" i="42"/>
  <c r="B32" i="19"/>
  <c r="B31" i="19"/>
  <c r="B30" i="19"/>
  <c r="B29" i="19"/>
  <c r="B28" i="19"/>
  <c r="B27" i="19"/>
  <c r="B26" i="19"/>
  <c r="A20" i="42"/>
  <c r="A21" i="42"/>
  <c r="A22" i="42"/>
  <c r="A23" i="42"/>
  <c r="A24" i="42"/>
  <c r="A25" i="42"/>
  <c r="A26" i="42"/>
  <c r="A10" i="42"/>
  <c r="A11" i="42"/>
  <c r="A12" i="42"/>
  <c r="A13" i="42"/>
  <c r="A14" i="42"/>
  <c r="A15" i="42"/>
  <c r="A16" i="42"/>
  <c r="A17" i="42"/>
  <c r="A18" i="42"/>
  <c r="A19" i="42"/>
  <c r="A9" i="42"/>
  <c r="B2" i="41"/>
  <c r="B4" i="41"/>
  <c r="D12" i="41"/>
  <c r="C76" i="18"/>
  <c r="C75" i="18"/>
  <c r="U14" i="21" l="1"/>
  <c r="B14" i="21" s="1"/>
  <c r="U18" i="21"/>
  <c r="B18" i="21" s="1"/>
  <c r="U22" i="21"/>
  <c r="B22" i="21" s="1"/>
  <c r="U26" i="21"/>
  <c r="B26" i="21" s="1"/>
  <c r="U30" i="21"/>
  <c r="B30" i="21" s="1"/>
  <c r="U34" i="21"/>
  <c r="B34" i="21" s="1"/>
  <c r="U38" i="21"/>
  <c r="B38" i="21" s="1"/>
  <c r="U42" i="21"/>
  <c r="B42" i="21" s="1"/>
  <c r="U46" i="21"/>
  <c r="B46" i="21" s="1"/>
  <c r="U50" i="21"/>
  <c r="B50" i="21" s="1"/>
  <c r="U54" i="21"/>
  <c r="B54" i="21" s="1"/>
  <c r="U58" i="21"/>
  <c r="B58" i="21" s="1"/>
  <c r="U62" i="21"/>
  <c r="B62" i="21" s="1"/>
  <c r="U66" i="21"/>
  <c r="B66" i="21" s="1"/>
  <c r="U10" i="21"/>
  <c r="B10" i="21" s="1"/>
  <c r="U13" i="21"/>
  <c r="B13" i="21" s="1"/>
  <c r="U17" i="21"/>
  <c r="B17" i="21" s="1"/>
  <c r="U21" i="21"/>
  <c r="B21" i="21" s="1"/>
  <c r="U25" i="21"/>
  <c r="B25" i="21" s="1"/>
  <c r="U29" i="21"/>
  <c r="B29" i="21" s="1"/>
  <c r="U33" i="21"/>
  <c r="B33" i="21" s="1"/>
  <c r="U37" i="21"/>
  <c r="B37" i="21" s="1"/>
  <c r="U41" i="21"/>
  <c r="B41" i="21" s="1"/>
  <c r="U45" i="21"/>
  <c r="B45" i="21" s="1"/>
  <c r="U49" i="21"/>
  <c r="B49" i="21" s="1"/>
  <c r="U53" i="21"/>
  <c r="B53" i="21" s="1"/>
  <c r="U57" i="21"/>
  <c r="B57" i="21" s="1"/>
  <c r="U61" i="21"/>
  <c r="B61" i="21" s="1"/>
  <c r="U65" i="21"/>
  <c r="B65" i="21" s="1"/>
  <c r="U69" i="21"/>
  <c r="B69" i="21" s="1"/>
  <c r="U12" i="21"/>
  <c r="B12" i="21" s="1"/>
  <c r="U16" i="21"/>
  <c r="B16" i="21" s="1"/>
  <c r="U20" i="21"/>
  <c r="B20" i="21" s="1"/>
  <c r="U24" i="21"/>
  <c r="B24" i="21" s="1"/>
  <c r="U28" i="21"/>
  <c r="B28" i="21" s="1"/>
  <c r="U32" i="21"/>
  <c r="B32" i="21" s="1"/>
  <c r="U36" i="21"/>
  <c r="B36" i="21" s="1"/>
  <c r="U40" i="21"/>
  <c r="B40" i="21" s="1"/>
  <c r="U44" i="21"/>
  <c r="B44" i="21" s="1"/>
  <c r="U48" i="21"/>
  <c r="B48" i="21" s="1"/>
  <c r="U52" i="21"/>
  <c r="B52" i="21" s="1"/>
  <c r="U56" i="21"/>
  <c r="B56" i="21" s="1"/>
  <c r="U60" i="21"/>
  <c r="B60" i="21" s="1"/>
  <c r="U64" i="21"/>
  <c r="B64" i="21" s="1"/>
  <c r="U68" i="21"/>
  <c r="B68" i="21" s="1"/>
  <c r="U11" i="21"/>
  <c r="B11" i="21" s="1"/>
  <c r="U15" i="21"/>
  <c r="B15" i="21" s="1"/>
  <c r="U19" i="21"/>
  <c r="B19" i="21" s="1"/>
  <c r="U23" i="21"/>
  <c r="B23" i="21" s="1"/>
  <c r="U27" i="21"/>
  <c r="B27" i="21" s="1"/>
  <c r="U31" i="21"/>
  <c r="B31" i="21" s="1"/>
  <c r="U35" i="21"/>
  <c r="B35" i="21" s="1"/>
  <c r="U39" i="21"/>
  <c r="B39" i="21" s="1"/>
  <c r="U43" i="21"/>
  <c r="B43" i="21" s="1"/>
  <c r="U47" i="21"/>
  <c r="B47" i="21" s="1"/>
  <c r="U51" i="21"/>
  <c r="B51" i="21" s="1"/>
  <c r="U55" i="21"/>
  <c r="B55" i="21" s="1"/>
  <c r="U59" i="21"/>
  <c r="B59" i="21" s="1"/>
  <c r="U63" i="21"/>
  <c r="B63" i="21" s="1"/>
  <c r="U67" i="21"/>
  <c r="B67" i="21" s="1"/>
  <c r="J22" i="21"/>
  <c r="J26" i="21"/>
  <c r="J30" i="21"/>
  <c r="J34" i="21"/>
  <c r="J38" i="21"/>
  <c r="J42" i="21"/>
  <c r="J46" i="21"/>
  <c r="J50" i="21"/>
  <c r="J54" i="21"/>
  <c r="J58" i="21"/>
  <c r="J62" i="21"/>
  <c r="J66" i="21"/>
  <c r="J20" i="21"/>
  <c r="R20" i="21" s="1"/>
  <c r="D17" i="14" s="1"/>
  <c r="J21" i="21"/>
  <c r="R21" i="21" s="1"/>
  <c r="D18" i="14" s="1"/>
  <c r="J25" i="21"/>
  <c r="J29" i="21"/>
  <c r="J33" i="21"/>
  <c r="J37" i="21"/>
  <c r="J41" i="21"/>
  <c r="J45" i="21"/>
  <c r="J49" i="21"/>
  <c r="J53" i="21"/>
  <c r="J57" i="21"/>
  <c r="J61" i="21"/>
  <c r="J65" i="21"/>
  <c r="J69" i="21"/>
  <c r="J24" i="21"/>
  <c r="J28" i="21"/>
  <c r="J32" i="21"/>
  <c r="J36" i="21"/>
  <c r="J40" i="21"/>
  <c r="J44" i="21"/>
  <c r="J48" i="21"/>
  <c r="J52" i="21"/>
  <c r="J56" i="21"/>
  <c r="J60" i="21"/>
  <c r="J64" i="21"/>
  <c r="J68" i="21"/>
  <c r="J19" i="21"/>
  <c r="R19" i="21" s="1"/>
  <c r="D16" i="14" s="1"/>
  <c r="J23" i="21"/>
  <c r="J27" i="21"/>
  <c r="J31" i="21"/>
  <c r="J35" i="21"/>
  <c r="J39" i="21"/>
  <c r="J43" i="21"/>
  <c r="J47" i="21"/>
  <c r="J51" i="21"/>
  <c r="J55" i="21"/>
  <c r="J59" i="21"/>
  <c r="J63" i="21"/>
  <c r="J67" i="21"/>
  <c r="J18" i="21"/>
  <c r="R18" i="21" s="1"/>
  <c r="D15" i="14" s="1"/>
  <c r="J11" i="21"/>
  <c r="R11" i="21" s="1"/>
  <c r="D8" i="14" s="1"/>
  <c r="B8" i="14" s="1"/>
  <c r="F10" i="21"/>
  <c r="K10" i="21"/>
  <c r="H11" i="21"/>
  <c r="E10" i="21"/>
  <c r="J10" i="21"/>
  <c r="R10" i="21" s="1"/>
  <c r="D7" i="14" s="1"/>
  <c r="G11" i="21"/>
  <c r="H10" i="21"/>
  <c r="F11" i="21"/>
  <c r="K11" i="21"/>
  <c r="K12" i="21"/>
  <c r="G10" i="21"/>
  <c r="E11" i="21"/>
  <c r="E14" i="21"/>
  <c r="F15" i="21"/>
  <c r="G15" i="21"/>
  <c r="G17" i="21"/>
  <c r="H15" i="21"/>
  <c r="J14" i="21"/>
  <c r="R14" i="21" s="1"/>
  <c r="D11" i="14" s="1"/>
  <c r="K17" i="21"/>
  <c r="K13" i="21"/>
  <c r="E15" i="21"/>
  <c r="F12" i="21"/>
  <c r="G13" i="21"/>
  <c r="F16" i="21"/>
  <c r="H16" i="21"/>
  <c r="H12" i="21"/>
  <c r="J15" i="21"/>
  <c r="R15" i="21" s="1"/>
  <c r="D12" i="14" s="1"/>
  <c r="K14" i="21"/>
  <c r="K18" i="21"/>
  <c r="AB18" i="21" s="1"/>
  <c r="E16" i="21"/>
  <c r="E12" i="21"/>
  <c r="M12" i="21" s="1"/>
  <c r="F13" i="21"/>
  <c r="F17" i="21"/>
  <c r="H17" i="21"/>
  <c r="H13" i="21"/>
  <c r="J16" i="21"/>
  <c r="R16" i="21" s="1"/>
  <c r="D13" i="14" s="1"/>
  <c r="J12" i="21"/>
  <c r="R12" i="21" s="1"/>
  <c r="D9" i="14" s="1"/>
  <c r="K15" i="21"/>
  <c r="E17" i="21"/>
  <c r="E13" i="21"/>
  <c r="F14" i="21"/>
  <c r="G12" i="21"/>
  <c r="G14" i="21"/>
  <c r="G16" i="21"/>
  <c r="H14" i="21"/>
  <c r="J17" i="21"/>
  <c r="R17" i="21" s="1"/>
  <c r="D14" i="14" s="1"/>
  <c r="J13" i="21"/>
  <c r="R13" i="21" s="1"/>
  <c r="D10" i="14" s="1"/>
  <c r="K16" i="21"/>
  <c r="E68" i="21"/>
  <c r="Q68" i="21" s="1"/>
  <c r="H65" i="14" s="1"/>
  <c r="E64" i="21"/>
  <c r="Q64" i="21" s="1"/>
  <c r="H61" i="14" s="1"/>
  <c r="E60" i="21"/>
  <c r="Q60" i="21" s="1"/>
  <c r="H57" i="14" s="1"/>
  <c r="E56" i="21"/>
  <c r="Q56" i="21" s="1"/>
  <c r="H53" i="14" s="1"/>
  <c r="E52" i="21"/>
  <c r="Q52" i="21" s="1"/>
  <c r="H49" i="14" s="1"/>
  <c r="E48" i="21"/>
  <c r="Q48" i="21" s="1"/>
  <c r="H45" i="14" s="1"/>
  <c r="E44" i="21"/>
  <c r="Q44" i="21" s="1"/>
  <c r="H41" i="14" s="1"/>
  <c r="E40" i="21"/>
  <c r="Q40" i="21" s="1"/>
  <c r="H37" i="14" s="1"/>
  <c r="E36" i="21"/>
  <c r="Q36" i="21" s="1"/>
  <c r="H33" i="14" s="1"/>
  <c r="E32" i="21"/>
  <c r="E28" i="21"/>
  <c r="E24" i="21"/>
  <c r="E20" i="21"/>
  <c r="F69" i="21"/>
  <c r="F65" i="21"/>
  <c r="F61" i="21"/>
  <c r="F57" i="21"/>
  <c r="F53" i="21"/>
  <c r="F49" i="21"/>
  <c r="F45" i="21"/>
  <c r="F41" i="21"/>
  <c r="F37" i="21"/>
  <c r="F33" i="21"/>
  <c r="F29" i="21"/>
  <c r="F25" i="21"/>
  <c r="F21" i="21"/>
  <c r="G67" i="21"/>
  <c r="G63" i="21"/>
  <c r="G59" i="21"/>
  <c r="G55" i="21"/>
  <c r="G51" i="21"/>
  <c r="G47" i="21"/>
  <c r="G43" i="21"/>
  <c r="G39" i="21"/>
  <c r="G35" i="21"/>
  <c r="G31" i="21"/>
  <c r="G27" i="21"/>
  <c r="G23" i="21"/>
  <c r="G19" i="21"/>
  <c r="H21" i="21"/>
  <c r="H68" i="21"/>
  <c r="C65" i="14" s="1"/>
  <c r="H64" i="21"/>
  <c r="C61" i="14" s="1"/>
  <c r="H60" i="21"/>
  <c r="C57" i="14" s="1"/>
  <c r="H56" i="21"/>
  <c r="C53" i="14" s="1"/>
  <c r="H52" i="21"/>
  <c r="C49" i="14" s="1"/>
  <c r="H48" i="21"/>
  <c r="C45" i="14" s="1"/>
  <c r="H44" i="21"/>
  <c r="C41" i="14" s="1"/>
  <c r="H40" i="21"/>
  <c r="C37" i="14" s="1"/>
  <c r="H36" i="21"/>
  <c r="C33" i="14" s="1"/>
  <c r="H32" i="21"/>
  <c r="C29" i="14" s="1"/>
  <c r="H28" i="21"/>
  <c r="C25" i="14" s="1"/>
  <c r="H24" i="21"/>
  <c r="C21" i="14" s="1"/>
  <c r="K67" i="21"/>
  <c r="K63" i="21"/>
  <c r="K59" i="21"/>
  <c r="K55" i="21"/>
  <c r="K51" i="21"/>
  <c r="K47" i="21"/>
  <c r="K43" i="21"/>
  <c r="K39" i="21"/>
  <c r="K35" i="21"/>
  <c r="K31" i="21"/>
  <c r="K27" i="21"/>
  <c r="K23" i="21"/>
  <c r="K19" i="21"/>
  <c r="E69" i="21"/>
  <c r="E65" i="21"/>
  <c r="L65" i="21" s="1"/>
  <c r="K66" i="18" s="1"/>
  <c r="E61" i="21"/>
  <c r="E57" i="21"/>
  <c r="E53" i="21"/>
  <c r="E49" i="21"/>
  <c r="M49" i="21" s="1"/>
  <c r="E45" i="21"/>
  <c r="E41" i="21"/>
  <c r="E37" i="21"/>
  <c r="L37" i="21" s="1"/>
  <c r="K38" i="18" s="1"/>
  <c r="E33" i="21"/>
  <c r="Q33" i="21" s="1"/>
  <c r="H30" i="14" s="1"/>
  <c r="E29" i="21"/>
  <c r="E25" i="21"/>
  <c r="E21" i="21"/>
  <c r="F66" i="21"/>
  <c r="F62" i="21"/>
  <c r="F58" i="21"/>
  <c r="F54" i="21"/>
  <c r="F50" i="21"/>
  <c r="F46" i="21"/>
  <c r="F42" i="21"/>
  <c r="F38" i="21"/>
  <c r="F34" i="21"/>
  <c r="F30" i="21"/>
  <c r="F26" i="21"/>
  <c r="F22" i="21"/>
  <c r="F18" i="21"/>
  <c r="G68" i="21"/>
  <c r="G64" i="21"/>
  <c r="G60" i="21"/>
  <c r="G56" i="21"/>
  <c r="G52" i="21"/>
  <c r="G48" i="21"/>
  <c r="G44" i="21"/>
  <c r="G40" i="21"/>
  <c r="G36" i="21"/>
  <c r="G32" i="21"/>
  <c r="G28" i="21"/>
  <c r="G24" i="21"/>
  <c r="G20" i="21"/>
  <c r="H18" i="21"/>
  <c r="H69" i="21"/>
  <c r="C66" i="14" s="1"/>
  <c r="H65" i="21"/>
  <c r="C62" i="14" s="1"/>
  <c r="H61" i="21"/>
  <c r="C58" i="14" s="1"/>
  <c r="H57" i="21"/>
  <c r="C54" i="14" s="1"/>
  <c r="H53" i="21"/>
  <c r="C50" i="14" s="1"/>
  <c r="H49" i="21"/>
  <c r="C46" i="14" s="1"/>
  <c r="H45" i="21"/>
  <c r="C42" i="14" s="1"/>
  <c r="H41" i="21"/>
  <c r="C38" i="14" s="1"/>
  <c r="H37" i="21"/>
  <c r="C34" i="14" s="1"/>
  <c r="H33" i="21"/>
  <c r="C30" i="14" s="1"/>
  <c r="H29" i="21"/>
  <c r="C26" i="14" s="1"/>
  <c r="H25" i="21"/>
  <c r="C22" i="14" s="1"/>
  <c r="K68" i="21"/>
  <c r="K64" i="21"/>
  <c r="K60" i="21"/>
  <c r="K56" i="21"/>
  <c r="K52" i="21"/>
  <c r="K48" i="21"/>
  <c r="K44" i="21"/>
  <c r="K40" i="21"/>
  <c r="K36" i="21"/>
  <c r="K32" i="21"/>
  <c r="K28" i="21"/>
  <c r="K24" i="21"/>
  <c r="K20" i="21"/>
  <c r="E66" i="21"/>
  <c r="N66" i="21" s="1"/>
  <c r="M67" i="18" s="1"/>
  <c r="E62" i="21"/>
  <c r="Q62" i="21" s="1"/>
  <c r="H59" i="14" s="1"/>
  <c r="E58" i="21"/>
  <c r="E54" i="21"/>
  <c r="Q54" i="21" s="1"/>
  <c r="H51" i="14" s="1"/>
  <c r="E50" i="21"/>
  <c r="E46" i="21"/>
  <c r="Q46" i="21" s="1"/>
  <c r="H43" i="14" s="1"/>
  <c r="E42" i="21"/>
  <c r="Q42" i="21" s="1"/>
  <c r="H39" i="14" s="1"/>
  <c r="E38" i="21"/>
  <c r="E34" i="21"/>
  <c r="E30" i="21"/>
  <c r="E26" i="21"/>
  <c r="E22" i="21"/>
  <c r="E18" i="21"/>
  <c r="F67" i="21"/>
  <c r="F63" i="21"/>
  <c r="F59" i="21"/>
  <c r="F55" i="21"/>
  <c r="F51" i="21"/>
  <c r="F47" i="21"/>
  <c r="F43" i="21"/>
  <c r="F39" i="21"/>
  <c r="F35" i="21"/>
  <c r="F31" i="21"/>
  <c r="F27" i="21"/>
  <c r="F23" i="21"/>
  <c r="F19" i="21"/>
  <c r="G69" i="21"/>
  <c r="G65" i="21"/>
  <c r="G61" i="21"/>
  <c r="G57" i="21"/>
  <c r="G53" i="21"/>
  <c r="G49" i="21"/>
  <c r="G45" i="21"/>
  <c r="G41" i="21"/>
  <c r="G37" i="21"/>
  <c r="G33" i="21"/>
  <c r="G29" i="21"/>
  <c r="G25" i="21"/>
  <c r="G21" i="21"/>
  <c r="H19" i="21"/>
  <c r="H66" i="21"/>
  <c r="C63" i="14" s="1"/>
  <c r="H62" i="21"/>
  <c r="C59" i="14" s="1"/>
  <c r="H58" i="21"/>
  <c r="C55" i="14" s="1"/>
  <c r="H54" i="21"/>
  <c r="C51" i="14" s="1"/>
  <c r="H50" i="21"/>
  <c r="C47" i="14" s="1"/>
  <c r="H46" i="21"/>
  <c r="C43" i="14" s="1"/>
  <c r="H42" i="21"/>
  <c r="C39" i="14" s="1"/>
  <c r="H38" i="21"/>
  <c r="C35" i="14" s="1"/>
  <c r="H34" i="21"/>
  <c r="C31" i="14" s="1"/>
  <c r="H30" i="21"/>
  <c r="C27" i="14" s="1"/>
  <c r="H26" i="21"/>
  <c r="C23" i="14" s="1"/>
  <c r="H22" i="21"/>
  <c r="C19" i="14" s="1"/>
  <c r="K69" i="21"/>
  <c r="K65" i="21"/>
  <c r="K61" i="21"/>
  <c r="K57" i="21"/>
  <c r="K53" i="21"/>
  <c r="K49" i="21"/>
  <c r="K45" i="21"/>
  <c r="K41" i="21"/>
  <c r="K37" i="21"/>
  <c r="K33" i="21"/>
  <c r="K29" i="21"/>
  <c r="K25" i="21"/>
  <c r="K21" i="21"/>
  <c r="E67" i="21"/>
  <c r="E63" i="21"/>
  <c r="E59" i="21"/>
  <c r="E55" i="21"/>
  <c r="E51" i="21"/>
  <c r="E47" i="21"/>
  <c r="E43" i="21"/>
  <c r="E39" i="21"/>
  <c r="E35" i="21"/>
  <c r="E31" i="21"/>
  <c r="E27" i="21"/>
  <c r="E23" i="21"/>
  <c r="E19" i="21"/>
  <c r="F68" i="21"/>
  <c r="F64" i="21"/>
  <c r="F60" i="21"/>
  <c r="F56" i="21"/>
  <c r="F52" i="21"/>
  <c r="F48" i="21"/>
  <c r="F44" i="21"/>
  <c r="F40" i="21"/>
  <c r="F36" i="21"/>
  <c r="F32" i="21"/>
  <c r="F28" i="21"/>
  <c r="F24" i="21"/>
  <c r="F20" i="21"/>
  <c r="G66" i="21"/>
  <c r="G62" i="21"/>
  <c r="G58" i="21"/>
  <c r="G54" i="21"/>
  <c r="G50" i="21"/>
  <c r="G46" i="21"/>
  <c r="G42" i="21"/>
  <c r="G38" i="21"/>
  <c r="G34" i="21"/>
  <c r="G30" i="21"/>
  <c r="G26" i="21"/>
  <c r="G22" i="21"/>
  <c r="G18" i="21"/>
  <c r="H20" i="21"/>
  <c r="H67" i="21"/>
  <c r="C64" i="14" s="1"/>
  <c r="H63" i="21"/>
  <c r="C60" i="14" s="1"/>
  <c r="H59" i="21"/>
  <c r="C56" i="14" s="1"/>
  <c r="H55" i="21"/>
  <c r="C52" i="14" s="1"/>
  <c r="H51" i="21"/>
  <c r="C48" i="14" s="1"/>
  <c r="H47" i="21"/>
  <c r="C44" i="14" s="1"/>
  <c r="H43" i="21"/>
  <c r="C40" i="14" s="1"/>
  <c r="H39" i="21"/>
  <c r="C36" i="14" s="1"/>
  <c r="H35" i="21"/>
  <c r="C32" i="14" s="1"/>
  <c r="H31" i="21"/>
  <c r="C28" i="14" s="1"/>
  <c r="H27" i="21"/>
  <c r="C24" i="14" s="1"/>
  <c r="H23" i="21"/>
  <c r="C20" i="14" s="1"/>
  <c r="K66" i="21"/>
  <c r="K62" i="21"/>
  <c r="K58" i="21"/>
  <c r="K54" i="21"/>
  <c r="K50" i="21"/>
  <c r="K46" i="21"/>
  <c r="K42" i="21"/>
  <c r="K38" i="21"/>
  <c r="K34" i="21"/>
  <c r="K30" i="21"/>
  <c r="K26" i="21"/>
  <c r="K22" i="21"/>
  <c r="I75" i="21"/>
  <c r="AB21" i="21" l="1"/>
  <c r="Q28" i="21"/>
  <c r="H25" i="14" s="1"/>
  <c r="N64" i="21"/>
  <c r="M65" i="18" s="1"/>
  <c r="O64" i="21"/>
  <c r="N65" i="18" s="1"/>
  <c r="M48" i="21"/>
  <c r="Q19" i="21"/>
  <c r="H16" i="14" s="1"/>
  <c r="Q21" i="21"/>
  <c r="H18" i="14" s="1"/>
  <c r="Q16" i="21"/>
  <c r="H13" i="14" s="1"/>
  <c r="L28" i="21"/>
  <c r="K29" i="18" s="1"/>
  <c r="O44" i="21"/>
  <c r="N45" i="18" s="1"/>
  <c r="N60" i="21"/>
  <c r="M61" i="18" s="1"/>
  <c r="M44" i="21"/>
  <c r="P49" i="21"/>
  <c r="O50" i="18" s="1"/>
  <c r="P65" i="21"/>
  <c r="O66" i="18" s="1"/>
  <c r="L16" i="21"/>
  <c r="K17" i="18" s="1"/>
  <c r="Q20" i="21"/>
  <c r="Q17" i="21"/>
  <c r="O60" i="21"/>
  <c r="N61" i="18" s="1"/>
  <c r="M60" i="21"/>
  <c r="M17" i="21"/>
  <c r="N65" i="21"/>
  <c r="M66" i="18" s="1"/>
  <c r="M33" i="21"/>
  <c r="L49" i="21"/>
  <c r="K50" i="18" s="1"/>
  <c r="P44" i="21"/>
  <c r="O45" i="18" s="1"/>
  <c r="O66" i="21"/>
  <c r="N67" i="18" s="1"/>
  <c r="L60" i="21"/>
  <c r="K61" i="18" s="1"/>
  <c r="AB19" i="21"/>
  <c r="N44" i="21"/>
  <c r="M45" i="18" s="1"/>
  <c r="P60" i="21"/>
  <c r="O61" i="18" s="1"/>
  <c r="O65" i="21"/>
  <c r="N66" i="18" s="1"/>
  <c r="L17" i="21"/>
  <c r="K18" i="18" s="1"/>
  <c r="L44" i="21"/>
  <c r="K45" i="18" s="1"/>
  <c r="O49" i="21"/>
  <c r="N50" i="18" s="1"/>
  <c r="AB16" i="21"/>
  <c r="L66" i="21"/>
  <c r="K67" i="18" s="1"/>
  <c r="AB20" i="21"/>
  <c r="AB17" i="21"/>
  <c r="T55" i="21"/>
  <c r="Y55" i="21"/>
  <c r="Z55" i="21"/>
  <c r="T39" i="21"/>
  <c r="Y39" i="21"/>
  <c r="Z39" i="21"/>
  <c r="Z23" i="21"/>
  <c r="T68" i="21"/>
  <c r="Y68" i="21"/>
  <c r="Z68" i="21"/>
  <c r="T52" i="21"/>
  <c r="Y52" i="21"/>
  <c r="Z52" i="21"/>
  <c r="T36" i="21"/>
  <c r="Y36" i="21"/>
  <c r="Z36" i="21"/>
  <c r="Z20" i="21"/>
  <c r="T65" i="21"/>
  <c r="Y65" i="21"/>
  <c r="Z65" i="21"/>
  <c r="T49" i="21"/>
  <c r="Y49" i="21"/>
  <c r="Z49" i="21"/>
  <c r="T33" i="21"/>
  <c r="Y33" i="21"/>
  <c r="Z33" i="21"/>
  <c r="Z17" i="21"/>
  <c r="T62" i="21"/>
  <c r="Y62" i="21"/>
  <c r="Z62" i="21"/>
  <c r="T46" i="21"/>
  <c r="Y46" i="21"/>
  <c r="Z46" i="21"/>
  <c r="T30" i="21"/>
  <c r="Y30" i="21"/>
  <c r="Z30" i="21"/>
  <c r="T59" i="21"/>
  <c r="Y59" i="21"/>
  <c r="Z59" i="21"/>
  <c r="T43" i="21"/>
  <c r="Y43" i="21"/>
  <c r="Z43" i="21"/>
  <c r="Z27" i="21"/>
  <c r="T56" i="21"/>
  <c r="Z56" i="21"/>
  <c r="Y56" i="21"/>
  <c r="T40" i="21"/>
  <c r="Z40" i="21"/>
  <c r="Y40" i="21"/>
  <c r="Z24" i="21"/>
  <c r="Y24" i="21"/>
  <c r="T69" i="21"/>
  <c r="Y69" i="21"/>
  <c r="Z69" i="21"/>
  <c r="T53" i="21"/>
  <c r="Y53" i="21"/>
  <c r="Z53" i="21"/>
  <c r="T37" i="21"/>
  <c r="Y37" i="21"/>
  <c r="Z37" i="21"/>
  <c r="Z21" i="21"/>
  <c r="T66" i="21"/>
  <c r="Y66" i="21"/>
  <c r="Z66" i="21"/>
  <c r="T50" i="21"/>
  <c r="Y50" i="21"/>
  <c r="Z50" i="21"/>
  <c r="T34" i="21"/>
  <c r="Y34" i="21"/>
  <c r="Z34" i="21"/>
  <c r="Z18" i="21"/>
  <c r="T63" i="21"/>
  <c r="Z63" i="21"/>
  <c r="Y63" i="21"/>
  <c r="T47" i="21"/>
  <c r="Z47" i="21"/>
  <c r="Y47" i="21"/>
  <c r="T31" i="21"/>
  <c r="Z31" i="21"/>
  <c r="Y31" i="21"/>
  <c r="T60" i="21"/>
  <c r="Z60" i="21"/>
  <c r="Y60" i="21"/>
  <c r="T44" i="21"/>
  <c r="Z44" i="21"/>
  <c r="Y44" i="21"/>
  <c r="Z28" i="21"/>
  <c r="T57" i="21"/>
  <c r="Z57" i="21"/>
  <c r="Y57" i="21"/>
  <c r="T41" i="21"/>
  <c r="Z41" i="21"/>
  <c r="Y41" i="21"/>
  <c r="Z25" i="21"/>
  <c r="T54" i="21"/>
  <c r="Z54" i="21"/>
  <c r="Y54" i="21"/>
  <c r="T38" i="21"/>
  <c r="Z38" i="21"/>
  <c r="Y38" i="21"/>
  <c r="Z22" i="21"/>
  <c r="T67" i="21"/>
  <c r="Y67" i="21"/>
  <c r="Z67" i="21"/>
  <c r="T51" i="21"/>
  <c r="Y51" i="21"/>
  <c r="Z51" i="21"/>
  <c r="T35" i="21"/>
  <c r="Y35" i="21"/>
  <c r="Z35" i="21"/>
  <c r="Z19" i="21"/>
  <c r="T64" i="21"/>
  <c r="Y64" i="21"/>
  <c r="Z64" i="21"/>
  <c r="T48" i="21"/>
  <c r="Y48" i="21"/>
  <c r="Z48" i="21"/>
  <c r="T32" i="21"/>
  <c r="Y32" i="21"/>
  <c r="Z32" i="21"/>
  <c r="Z16" i="21"/>
  <c r="T61" i="21"/>
  <c r="Z61" i="21"/>
  <c r="Y61" i="21"/>
  <c r="T45" i="21"/>
  <c r="Z45" i="21"/>
  <c r="Y45" i="21"/>
  <c r="T29" i="21"/>
  <c r="Z29" i="21"/>
  <c r="Y29" i="21"/>
  <c r="T58" i="21"/>
  <c r="Y58" i="21"/>
  <c r="Z58" i="21"/>
  <c r="T42" i="21"/>
  <c r="Y42" i="21"/>
  <c r="Z42" i="21"/>
  <c r="Z26" i="21"/>
  <c r="B9" i="14"/>
  <c r="B10" i="14" s="1"/>
  <c r="B11" i="14" s="1"/>
  <c r="B12" i="14" s="1"/>
  <c r="B13" i="14" s="1"/>
  <c r="B14" i="14" s="1"/>
  <c r="B15" i="14" s="1"/>
  <c r="B16" i="14" s="1"/>
  <c r="B17" i="14" s="1"/>
  <c r="B18" i="14" s="1"/>
  <c r="AB26" i="21"/>
  <c r="F23" i="14"/>
  <c r="G23" i="14" s="1"/>
  <c r="AB34" i="21"/>
  <c r="F31" i="14"/>
  <c r="G31" i="14" s="1"/>
  <c r="AB50" i="21"/>
  <c r="F47" i="14"/>
  <c r="G47" i="14" s="1"/>
  <c r="AB66" i="21"/>
  <c r="F63" i="14"/>
  <c r="G63" i="14" s="1"/>
  <c r="AB33" i="21"/>
  <c r="F30" i="14"/>
  <c r="G30" i="14" s="1"/>
  <c r="AB49" i="21"/>
  <c r="F46" i="14"/>
  <c r="G46" i="14" s="1"/>
  <c r="AB65" i="21"/>
  <c r="F62" i="14"/>
  <c r="G62" i="14" s="1"/>
  <c r="AB28" i="21"/>
  <c r="F25" i="14"/>
  <c r="G25" i="14" s="1"/>
  <c r="AB44" i="21"/>
  <c r="F41" i="14"/>
  <c r="G41" i="14" s="1"/>
  <c r="AB60" i="21"/>
  <c r="F57" i="14"/>
  <c r="G57" i="14" s="1"/>
  <c r="AB23" i="21"/>
  <c r="F20" i="14"/>
  <c r="G20" i="14" s="1"/>
  <c r="AB39" i="21"/>
  <c r="F36" i="14"/>
  <c r="G36" i="14" s="1"/>
  <c r="AB55" i="21"/>
  <c r="F52" i="14"/>
  <c r="G52" i="14" s="1"/>
  <c r="R59" i="21"/>
  <c r="D56" i="14" s="1"/>
  <c r="B56" i="14" s="1"/>
  <c r="E56" i="14"/>
  <c r="R43" i="21"/>
  <c r="D40" i="14" s="1"/>
  <c r="B40" i="14" s="1"/>
  <c r="E40" i="14"/>
  <c r="R27" i="21"/>
  <c r="D24" i="14" s="1"/>
  <c r="E24" i="14"/>
  <c r="R64" i="21"/>
  <c r="D61" i="14" s="1"/>
  <c r="B61" i="14" s="1"/>
  <c r="E61" i="14"/>
  <c r="R48" i="21"/>
  <c r="D45" i="14" s="1"/>
  <c r="B45" i="14" s="1"/>
  <c r="E45" i="14"/>
  <c r="R32" i="21"/>
  <c r="D29" i="14" s="1"/>
  <c r="B29" i="14" s="1"/>
  <c r="E29" i="14"/>
  <c r="R65" i="21"/>
  <c r="D62" i="14" s="1"/>
  <c r="B62" i="14" s="1"/>
  <c r="E62" i="14"/>
  <c r="R49" i="21"/>
  <c r="D46" i="14" s="1"/>
  <c r="B46" i="14" s="1"/>
  <c r="E46" i="14"/>
  <c r="R33" i="21"/>
  <c r="D30" i="14" s="1"/>
  <c r="B30" i="14" s="1"/>
  <c r="E30" i="14"/>
  <c r="R54" i="21"/>
  <c r="D51" i="14" s="1"/>
  <c r="B51" i="14" s="1"/>
  <c r="E51" i="14"/>
  <c r="R38" i="21"/>
  <c r="D35" i="14" s="1"/>
  <c r="B35" i="14" s="1"/>
  <c r="E35" i="14"/>
  <c r="R22" i="21"/>
  <c r="D19" i="14" s="1"/>
  <c r="E19" i="14"/>
  <c r="AB46" i="21"/>
  <c r="F43" i="14"/>
  <c r="G43" i="14" s="1"/>
  <c r="AB62" i="21"/>
  <c r="F59" i="14"/>
  <c r="G59" i="14" s="1"/>
  <c r="AB29" i="21"/>
  <c r="F26" i="14"/>
  <c r="G26" i="14" s="1"/>
  <c r="AB45" i="21"/>
  <c r="F42" i="14"/>
  <c r="G42" i="14" s="1"/>
  <c r="AB61" i="21"/>
  <c r="F58" i="14"/>
  <c r="G58" i="14" s="1"/>
  <c r="AB24" i="21"/>
  <c r="F21" i="14"/>
  <c r="G21" i="14" s="1"/>
  <c r="AB40" i="21"/>
  <c r="F37" i="14"/>
  <c r="G37" i="14" s="1"/>
  <c r="AB56" i="21"/>
  <c r="F53" i="14"/>
  <c r="G53" i="14" s="1"/>
  <c r="AB35" i="21"/>
  <c r="F32" i="14"/>
  <c r="G32" i="14" s="1"/>
  <c r="AB51" i="21"/>
  <c r="F48" i="14"/>
  <c r="G48" i="14" s="1"/>
  <c r="AB67" i="21"/>
  <c r="F64" i="14"/>
  <c r="G64" i="14" s="1"/>
  <c r="R63" i="21"/>
  <c r="D60" i="14" s="1"/>
  <c r="B60" i="14" s="1"/>
  <c r="E60" i="14"/>
  <c r="R47" i="21"/>
  <c r="D44" i="14" s="1"/>
  <c r="B44" i="14" s="1"/>
  <c r="E44" i="14"/>
  <c r="R31" i="21"/>
  <c r="D28" i="14" s="1"/>
  <c r="B28" i="14" s="1"/>
  <c r="E28" i="14"/>
  <c r="R68" i="21"/>
  <c r="D65" i="14" s="1"/>
  <c r="B65" i="14" s="1"/>
  <c r="E65" i="14"/>
  <c r="R52" i="21"/>
  <c r="D49" i="14" s="1"/>
  <c r="B49" i="14" s="1"/>
  <c r="E49" i="14"/>
  <c r="R36" i="21"/>
  <c r="D33" i="14" s="1"/>
  <c r="B33" i="14" s="1"/>
  <c r="E33" i="14"/>
  <c r="R69" i="21"/>
  <c r="D66" i="14" s="1"/>
  <c r="B66" i="14" s="1"/>
  <c r="E66" i="14"/>
  <c r="R53" i="21"/>
  <c r="D50" i="14" s="1"/>
  <c r="B50" i="14" s="1"/>
  <c r="E50" i="14"/>
  <c r="R37" i="21"/>
  <c r="D34" i="14" s="1"/>
  <c r="B34" i="14" s="1"/>
  <c r="E34" i="14"/>
  <c r="R58" i="21"/>
  <c r="D55" i="14" s="1"/>
  <c r="B55" i="14" s="1"/>
  <c r="E55" i="14"/>
  <c r="R42" i="21"/>
  <c r="D39" i="14" s="1"/>
  <c r="B39" i="14" s="1"/>
  <c r="E39" i="14"/>
  <c r="R26" i="21"/>
  <c r="D23" i="14" s="1"/>
  <c r="E23" i="14"/>
  <c r="AB30" i="21"/>
  <c r="F27" i="14"/>
  <c r="G27" i="14" s="1"/>
  <c r="AB42" i="21"/>
  <c r="F39" i="14"/>
  <c r="G39" i="14" s="1"/>
  <c r="AB58" i="21"/>
  <c r="F55" i="14"/>
  <c r="G55" i="14" s="1"/>
  <c r="AB25" i="21"/>
  <c r="F22" i="14"/>
  <c r="G22" i="14" s="1"/>
  <c r="AB41" i="21"/>
  <c r="F38" i="14"/>
  <c r="G38" i="14" s="1"/>
  <c r="AB57" i="21"/>
  <c r="F54" i="14"/>
  <c r="G54" i="14" s="1"/>
  <c r="AB36" i="21"/>
  <c r="F33" i="14"/>
  <c r="G33" i="14" s="1"/>
  <c r="AB52" i="21"/>
  <c r="F49" i="14"/>
  <c r="G49" i="14" s="1"/>
  <c r="AB68" i="21"/>
  <c r="F65" i="14"/>
  <c r="G65" i="14" s="1"/>
  <c r="AB31" i="21"/>
  <c r="F28" i="14"/>
  <c r="G28" i="14" s="1"/>
  <c r="AB47" i="21"/>
  <c r="F44" i="14"/>
  <c r="G44" i="14" s="1"/>
  <c r="AB63" i="21"/>
  <c r="F60" i="14"/>
  <c r="G60" i="14" s="1"/>
  <c r="R67" i="21"/>
  <c r="D64" i="14" s="1"/>
  <c r="B64" i="14" s="1"/>
  <c r="E64" i="14"/>
  <c r="R51" i="21"/>
  <c r="D48" i="14" s="1"/>
  <c r="B48" i="14" s="1"/>
  <c r="E48" i="14"/>
  <c r="R35" i="21"/>
  <c r="D32" i="14" s="1"/>
  <c r="B32" i="14" s="1"/>
  <c r="E32" i="14"/>
  <c r="R56" i="21"/>
  <c r="D53" i="14" s="1"/>
  <c r="B53" i="14" s="1"/>
  <c r="E53" i="14"/>
  <c r="R40" i="21"/>
  <c r="D37" i="14" s="1"/>
  <c r="B37" i="14" s="1"/>
  <c r="E37" i="14"/>
  <c r="R24" i="21"/>
  <c r="D21" i="14" s="1"/>
  <c r="E21" i="14"/>
  <c r="R57" i="21"/>
  <c r="D54" i="14" s="1"/>
  <c r="B54" i="14" s="1"/>
  <c r="E54" i="14"/>
  <c r="R41" i="21"/>
  <c r="D38" i="14" s="1"/>
  <c r="B38" i="14" s="1"/>
  <c r="E38" i="14"/>
  <c r="R25" i="21"/>
  <c r="D22" i="14" s="1"/>
  <c r="E22" i="14"/>
  <c r="R62" i="21"/>
  <c r="D59" i="14" s="1"/>
  <c r="B59" i="14" s="1"/>
  <c r="E59" i="14"/>
  <c r="R46" i="21"/>
  <c r="D43" i="14" s="1"/>
  <c r="B43" i="14" s="1"/>
  <c r="E43" i="14"/>
  <c r="R30" i="21"/>
  <c r="D27" i="14" s="1"/>
  <c r="B27" i="14" s="1"/>
  <c r="E27" i="14"/>
  <c r="AB22" i="21"/>
  <c r="F19" i="14"/>
  <c r="G19" i="14" s="1"/>
  <c r="AB38" i="21"/>
  <c r="F35" i="14"/>
  <c r="G35" i="14" s="1"/>
  <c r="AB54" i="21"/>
  <c r="F51" i="14"/>
  <c r="G51" i="14" s="1"/>
  <c r="AB37" i="21"/>
  <c r="F34" i="14"/>
  <c r="G34" i="14" s="1"/>
  <c r="AB53" i="21"/>
  <c r="F50" i="14"/>
  <c r="G50" i="14" s="1"/>
  <c r="AB69" i="21"/>
  <c r="F66" i="14"/>
  <c r="G66" i="14" s="1"/>
  <c r="AB32" i="21"/>
  <c r="F29" i="14"/>
  <c r="G29" i="14" s="1"/>
  <c r="AB48" i="21"/>
  <c r="F45" i="14"/>
  <c r="G45" i="14" s="1"/>
  <c r="AB64" i="21"/>
  <c r="F61" i="14"/>
  <c r="G61" i="14" s="1"/>
  <c r="AB27" i="21"/>
  <c r="F24" i="14"/>
  <c r="G24" i="14" s="1"/>
  <c r="AB43" i="21"/>
  <c r="F40" i="14"/>
  <c r="G40" i="14" s="1"/>
  <c r="AB59" i="21"/>
  <c r="F56" i="14"/>
  <c r="G56" i="14" s="1"/>
  <c r="R55" i="21"/>
  <c r="D52" i="14" s="1"/>
  <c r="B52" i="14" s="1"/>
  <c r="E52" i="14"/>
  <c r="R39" i="21"/>
  <c r="D36" i="14" s="1"/>
  <c r="B36" i="14" s="1"/>
  <c r="E36" i="14"/>
  <c r="R23" i="21"/>
  <c r="D20" i="14" s="1"/>
  <c r="E20" i="14"/>
  <c r="R60" i="21"/>
  <c r="D57" i="14" s="1"/>
  <c r="B57" i="14" s="1"/>
  <c r="E57" i="14"/>
  <c r="R44" i="21"/>
  <c r="D41" i="14" s="1"/>
  <c r="B41" i="14" s="1"/>
  <c r="E41" i="14"/>
  <c r="R28" i="21"/>
  <c r="D25" i="14" s="1"/>
  <c r="E25" i="14"/>
  <c r="R61" i="21"/>
  <c r="D58" i="14" s="1"/>
  <c r="B58" i="14" s="1"/>
  <c r="E58" i="14"/>
  <c r="R45" i="21"/>
  <c r="D42" i="14" s="1"/>
  <c r="B42" i="14" s="1"/>
  <c r="E42" i="14"/>
  <c r="R29" i="21"/>
  <c r="D26" i="14" s="1"/>
  <c r="B26" i="14" s="1"/>
  <c r="E26" i="14"/>
  <c r="R66" i="21"/>
  <c r="D63" i="14" s="1"/>
  <c r="B63" i="14" s="1"/>
  <c r="E63" i="14"/>
  <c r="R50" i="21"/>
  <c r="D47" i="14" s="1"/>
  <c r="B47" i="14" s="1"/>
  <c r="E47" i="14"/>
  <c r="R34" i="21"/>
  <c r="D31" i="14" s="1"/>
  <c r="B31" i="14" s="1"/>
  <c r="E31" i="14"/>
  <c r="L12" i="21"/>
  <c r="K13" i="18" s="1"/>
  <c r="P64" i="21"/>
  <c r="O65" i="18" s="1"/>
  <c r="M16" i="21"/>
  <c r="Q12" i="21"/>
  <c r="AB11" i="21"/>
  <c r="Z11" i="21"/>
  <c r="K71" i="21"/>
  <c r="Z14" i="21"/>
  <c r="AB14" i="21"/>
  <c r="Z13" i="21"/>
  <c r="AB13" i="21"/>
  <c r="Z15" i="21"/>
  <c r="AB15" i="21"/>
  <c r="Z12" i="21"/>
  <c r="AB12" i="21"/>
  <c r="Z10" i="21"/>
  <c r="AB10" i="21"/>
  <c r="M35" i="21"/>
  <c r="Q35" i="21"/>
  <c r="H32" i="14" s="1"/>
  <c r="M51" i="21"/>
  <c r="Q51" i="21"/>
  <c r="H48" i="14" s="1"/>
  <c r="M67" i="21"/>
  <c r="Q67" i="21"/>
  <c r="H64" i="14" s="1"/>
  <c r="L30" i="21"/>
  <c r="K31" i="18" s="1"/>
  <c r="Q30" i="21"/>
  <c r="H27" i="14" s="1"/>
  <c r="P29" i="21"/>
  <c r="O30" i="18" s="1"/>
  <c r="Q29" i="21"/>
  <c r="H26" i="14" s="1"/>
  <c r="O45" i="21"/>
  <c r="N46" i="18" s="1"/>
  <c r="Q45" i="21"/>
  <c r="H42" i="14" s="1"/>
  <c r="P61" i="21"/>
  <c r="O62" i="18" s="1"/>
  <c r="Q61" i="21"/>
  <c r="H58" i="14" s="1"/>
  <c r="L24" i="21"/>
  <c r="K25" i="18" s="1"/>
  <c r="Q24" i="21"/>
  <c r="H21" i="14" s="1"/>
  <c r="Q13" i="21"/>
  <c r="M11" i="21"/>
  <c r="Q11" i="21"/>
  <c r="M10" i="21"/>
  <c r="Q10" i="21"/>
  <c r="N10" i="21" s="1"/>
  <c r="O31" i="21"/>
  <c r="N32" i="18" s="1"/>
  <c r="Q31" i="21"/>
  <c r="H28" i="14" s="1"/>
  <c r="M47" i="21"/>
  <c r="Q47" i="21"/>
  <c r="H44" i="14" s="1"/>
  <c r="M63" i="21"/>
  <c r="Q63" i="21"/>
  <c r="H60" i="14" s="1"/>
  <c r="Q26" i="21"/>
  <c r="P58" i="21"/>
  <c r="O59" i="18" s="1"/>
  <c r="Q58" i="21"/>
  <c r="H55" i="14" s="1"/>
  <c r="Q25" i="21"/>
  <c r="L41" i="21"/>
  <c r="K42" i="18" s="1"/>
  <c r="Q41" i="21"/>
  <c r="H38" i="14" s="1"/>
  <c r="P57" i="21"/>
  <c r="O58" i="18" s="1"/>
  <c r="Q57" i="21"/>
  <c r="H54" i="14" s="1"/>
  <c r="Q15" i="21"/>
  <c r="Q14" i="21"/>
  <c r="M27" i="21"/>
  <c r="Q27" i="21"/>
  <c r="M43" i="21"/>
  <c r="Q43" i="21"/>
  <c r="H40" i="14" s="1"/>
  <c r="M59" i="21"/>
  <c r="Q59" i="21"/>
  <c r="H56" i="14" s="1"/>
  <c r="Q22" i="21"/>
  <c r="N38" i="21"/>
  <c r="M39" i="18" s="1"/>
  <c r="Q38" i="21"/>
  <c r="H35" i="14" s="1"/>
  <c r="M37" i="21"/>
  <c r="Q37" i="21"/>
  <c r="H34" i="14" s="1"/>
  <c r="P53" i="21"/>
  <c r="O54" i="18" s="1"/>
  <c r="Q53" i="21"/>
  <c r="H50" i="14" s="1"/>
  <c r="L69" i="21"/>
  <c r="K70" i="18" s="1"/>
  <c r="Q69" i="21"/>
  <c r="H66" i="14" s="1"/>
  <c r="O32" i="21"/>
  <c r="N33" i="18" s="1"/>
  <c r="Q32" i="21"/>
  <c r="H29" i="14" s="1"/>
  <c r="Q23" i="21"/>
  <c r="M39" i="21"/>
  <c r="Q39" i="21"/>
  <c r="H36" i="14" s="1"/>
  <c r="M55" i="21"/>
  <c r="Q55" i="21"/>
  <c r="H52" i="14" s="1"/>
  <c r="L18" i="21"/>
  <c r="K19" i="18" s="1"/>
  <c r="Q18" i="21"/>
  <c r="M34" i="21"/>
  <c r="Q34" i="21"/>
  <c r="H31" i="14" s="1"/>
  <c r="P50" i="21"/>
  <c r="O51" i="18" s="1"/>
  <c r="Q50" i="21"/>
  <c r="H47" i="14" s="1"/>
  <c r="P66" i="21"/>
  <c r="O67" i="18" s="1"/>
  <c r="Q66" i="21"/>
  <c r="H63" i="14" s="1"/>
  <c r="N49" i="21"/>
  <c r="M50" i="18" s="1"/>
  <c r="Q49" i="21"/>
  <c r="H46" i="14" s="1"/>
  <c r="M65" i="21"/>
  <c r="Q65" i="21"/>
  <c r="H62" i="14" s="1"/>
  <c r="K72" i="21"/>
  <c r="L15" i="21"/>
  <c r="K16" i="18" s="1"/>
  <c r="M14" i="21"/>
  <c r="O47" i="21"/>
  <c r="N48" i="18" s="1"/>
  <c r="M66" i="21"/>
  <c r="N34" i="21"/>
  <c r="M35" i="18" s="1"/>
  <c r="N46" i="21"/>
  <c r="M47" i="18" s="1"/>
  <c r="N56" i="21"/>
  <c r="M57" i="18" s="1"/>
  <c r="M40" i="21"/>
  <c r="O37" i="21"/>
  <c r="N38" i="18" s="1"/>
  <c r="M69" i="21"/>
  <c r="N54" i="21"/>
  <c r="M55" i="18" s="1"/>
  <c r="M64" i="21"/>
  <c r="N48" i="21"/>
  <c r="M49" i="18" s="1"/>
  <c r="P48" i="21"/>
  <c r="O49" i="18" s="1"/>
  <c r="O48" i="21"/>
  <c r="N49" i="18" s="1"/>
  <c r="O53" i="21"/>
  <c r="N54" i="18" s="1"/>
  <c r="L64" i="21"/>
  <c r="K65" i="18" s="1"/>
  <c r="L48" i="21"/>
  <c r="K49" i="18" s="1"/>
  <c r="L21" i="21"/>
  <c r="K22" i="18" s="1"/>
  <c r="O69" i="21"/>
  <c r="N70" i="18" s="1"/>
  <c r="P69" i="21"/>
  <c r="O70" i="18" s="1"/>
  <c r="N53" i="21"/>
  <c r="M54" i="18" s="1"/>
  <c r="O54" i="21"/>
  <c r="N55" i="18" s="1"/>
  <c r="L54" i="21"/>
  <c r="K55" i="18" s="1"/>
  <c r="N69" i="21"/>
  <c r="M70" i="18" s="1"/>
  <c r="L53" i="21"/>
  <c r="K54" i="18" s="1"/>
  <c r="O38" i="21"/>
  <c r="N39" i="18" s="1"/>
  <c r="M53" i="21"/>
  <c r="P37" i="21"/>
  <c r="O38" i="18" s="1"/>
  <c r="N37" i="21"/>
  <c r="M38" i="18" s="1"/>
  <c r="P45" i="21"/>
  <c r="O46" i="18" s="1"/>
  <c r="O40" i="21"/>
  <c r="N41" i="18" s="1"/>
  <c r="L46" i="21"/>
  <c r="K47" i="18" s="1"/>
  <c r="L10" i="21"/>
  <c r="O56" i="21"/>
  <c r="N57" i="18" s="1"/>
  <c r="M62" i="21"/>
  <c r="L13" i="21"/>
  <c r="K14" i="18" s="1"/>
  <c r="P40" i="21"/>
  <c r="O41" i="18" s="1"/>
  <c r="M46" i="21"/>
  <c r="M13" i="21"/>
  <c r="L62" i="21"/>
  <c r="K63" i="18" s="1"/>
  <c r="L56" i="21"/>
  <c r="K57" i="18" s="1"/>
  <c r="L45" i="21"/>
  <c r="K46" i="18" s="1"/>
  <c r="M45" i="21"/>
  <c r="N61" i="21"/>
  <c r="M62" i="18" s="1"/>
  <c r="L61" i="21"/>
  <c r="K62" i="18" s="1"/>
  <c r="M56" i="21"/>
  <c r="N62" i="21"/>
  <c r="M63" i="18" s="1"/>
  <c r="O62" i="21"/>
  <c r="N63" i="18" s="1"/>
  <c r="O46" i="21"/>
  <c r="N47" i="18" s="1"/>
  <c r="M61" i="21"/>
  <c r="N40" i="21"/>
  <c r="M41" i="18" s="1"/>
  <c r="P56" i="21"/>
  <c r="O57" i="18" s="1"/>
  <c r="P62" i="21"/>
  <c r="O63" i="18" s="1"/>
  <c r="L40" i="21"/>
  <c r="K41" i="18" s="1"/>
  <c r="P46" i="21"/>
  <c r="O47" i="18" s="1"/>
  <c r="N45" i="21"/>
  <c r="M46" i="18" s="1"/>
  <c r="O61" i="21"/>
  <c r="N62" i="18" s="1"/>
  <c r="L11" i="21"/>
  <c r="K12" i="18" s="1"/>
  <c r="M15" i="21"/>
  <c r="M54" i="21"/>
  <c r="L14" i="21"/>
  <c r="K15" i="18" s="1"/>
  <c r="M38" i="21"/>
  <c r="L38" i="21"/>
  <c r="K39" i="18" s="1"/>
  <c r="L63" i="21"/>
  <c r="K64" i="18" s="1"/>
  <c r="N63" i="21"/>
  <c r="M64" i="18" s="1"/>
  <c r="P47" i="21"/>
  <c r="O48" i="18" s="1"/>
  <c r="P54" i="21"/>
  <c r="O55" i="18" s="1"/>
  <c r="O57" i="21"/>
  <c r="N58" i="18" s="1"/>
  <c r="P63" i="21"/>
  <c r="O64" i="18" s="1"/>
  <c r="N47" i="21"/>
  <c r="M48" i="18" s="1"/>
  <c r="N43" i="21"/>
  <c r="M44" i="18" s="1"/>
  <c r="P34" i="21"/>
  <c r="O35" i="18" s="1"/>
  <c r="P59" i="21"/>
  <c r="O60" i="18" s="1"/>
  <c r="M50" i="21"/>
  <c r="L34" i="21"/>
  <c r="K35" i="18" s="1"/>
  <c r="O34" i="21"/>
  <c r="N35" i="18" s="1"/>
  <c r="N50" i="21"/>
  <c r="M51" i="18" s="1"/>
  <c r="O59" i="21"/>
  <c r="N60" i="18" s="1"/>
  <c r="L59" i="21"/>
  <c r="K60" i="18" s="1"/>
  <c r="P43" i="21"/>
  <c r="O44" i="18" s="1"/>
  <c r="L50" i="21"/>
  <c r="K51" i="18" s="1"/>
  <c r="O50" i="21"/>
  <c r="N51" i="18" s="1"/>
  <c r="O55" i="21"/>
  <c r="N56" i="18" s="1"/>
  <c r="O39" i="21"/>
  <c r="N40" i="18" s="1"/>
  <c r="N59" i="21"/>
  <c r="M60" i="18" s="1"/>
  <c r="O43" i="21"/>
  <c r="N44" i="18" s="1"/>
  <c r="L43" i="21"/>
  <c r="K44" i="18" s="1"/>
  <c r="P39" i="21"/>
  <c r="O40" i="18" s="1"/>
  <c r="L55" i="21"/>
  <c r="K56" i="18" s="1"/>
  <c r="L68" i="21"/>
  <c r="K69" i="18" s="1"/>
  <c r="P55" i="21"/>
  <c r="O56" i="18" s="1"/>
  <c r="N39" i="21"/>
  <c r="M40" i="18" s="1"/>
  <c r="N55" i="21"/>
  <c r="M56" i="18" s="1"/>
  <c r="L39" i="21"/>
  <c r="K40" i="18" s="1"/>
  <c r="N42" i="21"/>
  <c r="M43" i="18" s="1"/>
  <c r="P36" i="21"/>
  <c r="O37" i="18" s="1"/>
  <c r="P52" i="21"/>
  <c r="O53" i="18" s="1"/>
  <c r="P68" i="21"/>
  <c r="O69" i="18" s="1"/>
  <c r="M58" i="21"/>
  <c r="N36" i="21"/>
  <c r="M37" i="18" s="1"/>
  <c r="N52" i="21"/>
  <c r="M53" i="18" s="1"/>
  <c r="N68" i="21"/>
  <c r="M69" i="18" s="1"/>
  <c r="P51" i="21"/>
  <c r="O52" i="18" s="1"/>
  <c r="M36" i="21"/>
  <c r="L42" i="21"/>
  <c r="K43" i="18" s="1"/>
  <c r="L58" i="21"/>
  <c r="K59" i="18" s="1"/>
  <c r="M68" i="21"/>
  <c r="L67" i="21"/>
  <c r="K68" i="18" s="1"/>
  <c r="L35" i="21"/>
  <c r="K36" i="18" s="1"/>
  <c r="M41" i="21"/>
  <c r="O35" i="21"/>
  <c r="N36" i="18" s="1"/>
  <c r="O51" i="21"/>
  <c r="N52" i="18" s="1"/>
  <c r="O67" i="21"/>
  <c r="N68" i="18" s="1"/>
  <c r="L36" i="21"/>
  <c r="K37" i="18" s="1"/>
  <c r="P35" i="21"/>
  <c r="O36" i="18" s="1"/>
  <c r="P67" i="21"/>
  <c r="O68" i="18" s="1"/>
  <c r="N35" i="21"/>
  <c r="M36" i="18" s="1"/>
  <c r="N51" i="21"/>
  <c r="M52" i="18" s="1"/>
  <c r="N67" i="21"/>
  <c r="M68" i="18" s="1"/>
  <c r="O63" i="21"/>
  <c r="N64" i="18" s="1"/>
  <c r="N58" i="21"/>
  <c r="M59" i="18" s="1"/>
  <c r="M52" i="21"/>
  <c r="P42" i="21"/>
  <c r="O43" i="18" s="1"/>
  <c r="M42" i="21"/>
  <c r="L52" i="21"/>
  <c r="K53" i="18" s="1"/>
  <c r="O42" i="21"/>
  <c r="N43" i="18" s="1"/>
  <c r="L47" i="21"/>
  <c r="K48" i="18" s="1"/>
  <c r="O36" i="21"/>
  <c r="N37" i="18" s="1"/>
  <c r="O52" i="21"/>
  <c r="N53" i="18" s="1"/>
  <c r="O68" i="21"/>
  <c r="N69" i="18" s="1"/>
  <c r="O58" i="21"/>
  <c r="N59" i="18" s="1"/>
  <c r="L51" i="21"/>
  <c r="K52" i="18" s="1"/>
  <c r="O41" i="21"/>
  <c r="N42" i="18" s="1"/>
  <c r="N41" i="21"/>
  <c r="M42" i="18" s="1"/>
  <c r="P41" i="21"/>
  <c r="O42" i="18" s="1"/>
  <c r="M57" i="21"/>
  <c r="L57" i="21"/>
  <c r="K58" i="18" s="1"/>
  <c r="N57" i="21"/>
  <c r="M58" i="18" s="1"/>
  <c r="P38" i="21"/>
  <c r="O39" i="18" s="1"/>
  <c r="P33" i="21"/>
  <c r="O34" i="18" s="1"/>
  <c r="L33" i="21"/>
  <c r="K34" i="18" s="1"/>
  <c r="M26" i="21"/>
  <c r="N33" i="21"/>
  <c r="M34" i="18" s="1"/>
  <c r="O33" i="21"/>
  <c r="N34" i="18" s="1"/>
  <c r="L27" i="21"/>
  <c r="K28" i="18" s="1"/>
  <c r="L26" i="21"/>
  <c r="K27" i="18" s="1"/>
  <c r="M29" i="21"/>
  <c r="O29" i="21"/>
  <c r="N30" i="18" s="1"/>
  <c r="L29" i="21"/>
  <c r="K30" i="18" s="1"/>
  <c r="N29" i="21"/>
  <c r="M30" i="18" s="1"/>
  <c r="M28" i="21"/>
  <c r="M24" i="21"/>
  <c r="N28" i="21"/>
  <c r="M29" i="18" s="1"/>
  <c r="M20" i="21"/>
  <c r="P32" i="21"/>
  <c r="O33" i="18" s="1"/>
  <c r="L20" i="21"/>
  <c r="K21" i="18" s="1"/>
  <c r="N30" i="21"/>
  <c r="M31" i="18" s="1"/>
  <c r="M30" i="21"/>
  <c r="P30" i="21"/>
  <c r="O31" i="18" s="1"/>
  <c r="O30" i="21"/>
  <c r="N31" i="18" s="1"/>
  <c r="M19" i="21"/>
  <c r="L19" i="21"/>
  <c r="K20" i="18" s="1"/>
  <c r="M18" i="21"/>
  <c r="L31" i="21"/>
  <c r="K32" i="18" s="1"/>
  <c r="M31" i="21"/>
  <c r="M32" i="21"/>
  <c r="L32" i="21"/>
  <c r="K33" i="18" s="1"/>
  <c r="N32" i="21"/>
  <c r="M33" i="18" s="1"/>
  <c r="P31" i="21"/>
  <c r="O32" i="18" s="1"/>
  <c r="N31" i="21"/>
  <c r="M32" i="18" s="1"/>
  <c r="M21" i="21"/>
  <c r="M22" i="21"/>
  <c r="L25" i="21"/>
  <c r="K26" i="18" s="1"/>
  <c r="M23" i="21"/>
  <c r="M25" i="21"/>
  <c r="L23" i="21"/>
  <c r="K24" i="18" s="1"/>
  <c r="L22" i="21"/>
  <c r="K23" i="18" s="1"/>
  <c r="E21" i="35"/>
  <c r="N19" i="21" l="1"/>
  <c r="M20" i="18" s="1"/>
  <c r="N21" i="21"/>
  <c r="M22" i="18" s="1"/>
  <c r="N24" i="21"/>
  <c r="M25" i="18" s="1"/>
  <c r="N16" i="21"/>
  <c r="M17" i="18" s="1"/>
  <c r="N18" i="21"/>
  <c r="M19" i="18" s="1"/>
  <c r="H15" i="14"/>
  <c r="N22" i="21"/>
  <c r="M23" i="18" s="1"/>
  <c r="H19" i="14"/>
  <c r="N15" i="21"/>
  <c r="M16" i="18" s="1"/>
  <c r="H12" i="14"/>
  <c r="N26" i="21"/>
  <c r="M27" i="18" s="1"/>
  <c r="H23" i="14"/>
  <c r="N17" i="21"/>
  <c r="O17" i="21" s="1"/>
  <c r="N18" i="18" s="1"/>
  <c r="H14" i="14"/>
  <c r="N23" i="21"/>
  <c r="M24" i="18" s="1"/>
  <c r="H20" i="14"/>
  <c r="N27" i="21"/>
  <c r="M28" i="18" s="1"/>
  <c r="H24" i="14"/>
  <c r="N25" i="21"/>
  <c r="M26" i="18" s="1"/>
  <c r="H22" i="14"/>
  <c r="N12" i="21"/>
  <c r="M13" i="18" s="1"/>
  <c r="H9" i="14"/>
  <c r="N20" i="21"/>
  <c r="M21" i="18" s="1"/>
  <c r="H17" i="14"/>
  <c r="N11" i="21"/>
  <c r="M12" i="18" s="1"/>
  <c r="H8" i="14"/>
  <c r="N14" i="21"/>
  <c r="M15" i="18" s="1"/>
  <c r="H11" i="14"/>
  <c r="N13" i="21"/>
  <c r="M14" i="18" s="1"/>
  <c r="H10" i="14"/>
  <c r="B19" i="14"/>
  <c r="B20" i="14" s="1"/>
  <c r="B21" i="14" s="1"/>
  <c r="B22" i="14" s="1"/>
  <c r="B23" i="14" s="1"/>
  <c r="B24" i="14" s="1"/>
  <c r="B25" i="14" s="1"/>
  <c r="O28" i="21"/>
  <c r="Z70" i="21"/>
  <c r="AD76" i="21" s="1"/>
  <c r="AD77" i="21" s="1"/>
  <c r="L71" i="21"/>
  <c r="K11" i="18"/>
  <c r="L72" i="21"/>
  <c r="M11" i="18"/>
  <c r="O10" i="21"/>
  <c r="AA65" i="21"/>
  <c r="AA61" i="21"/>
  <c r="AA57" i="21"/>
  <c r="AA53" i="21"/>
  <c r="AA49" i="21"/>
  <c r="AA45" i="21"/>
  <c r="AA41" i="21"/>
  <c r="AA37" i="21"/>
  <c r="G20" i="35"/>
  <c r="AA68" i="21"/>
  <c r="AA64" i="21"/>
  <c r="AA60" i="21"/>
  <c r="AA56" i="21"/>
  <c r="AA52" i="21"/>
  <c r="AA48" i="21"/>
  <c r="AA44" i="21"/>
  <c r="AA40" i="21"/>
  <c r="AA36" i="21"/>
  <c r="AA67" i="21"/>
  <c r="AA63" i="21"/>
  <c r="AA59" i="21"/>
  <c r="AA55" i="21"/>
  <c r="AA51" i="21"/>
  <c r="AA47" i="21"/>
  <c r="AA43" i="21"/>
  <c r="AA39" i="21"/>
  <c r="AA69" i="21"/>
  <c r="AA66" i="21"/>
  <c r="AA62" i="21"/>
  <c r="AA58" i="21"/>
  <c r="AA54" i="21"/>
  <c r="AA50" i="21"/>
  <c r="AA46" i="21"/>
  <c r="AA42" i="21"/>
  <c r="AA38" i="21"/>
  <c r="O19" i="21" l="1"/>
  <c r="N20" i="18" s="1"/>
  <c r="O21" i="21"/>
  <c r="O24" i="21"/>
  <c r="N25" i="18" s="1"/>
  <c r="O16" i="21"/>
  <c r="N17" i="18" s="1"/>
  <c r="N71" i="21"/>
  <c r="O20" i="21"/>
  <c r="N21" i="18" s="1"/>
  <c r="N72" i="21"/>
  <c r="O25" i="21"/>
  <c r="O26" i="21"/>
  <c r="O22" i="21"/>
  <c r="N23" i="18" s="1"/>
  <c r="M18" i="18"/>
  <c r="O27" i="21"/>
  <c r="N28" i="18" s="1"/>
  <c r="O18" i="21"/>
  <c r="N19" i="18" s="1"/>
  <c r="O14" i="21"/>
  <c r="N15" i="18" s="1"/>
  <c r="O23" i="21"/>
  <c r="N24" i="18" s="1"/>
  <c r="O12" i="21"/>
  <c r="N13" i="18" s="1"/>
  <c r="O15" i="21"/>
  <c r="N16" i="18" s="1"/>
  <c r="O11" i="21"/>
  <c r="N12" i="18" s="1"/>
  <c r="O13" i="21"/>
  <c r="N14" i="18" s="1"/>
  <c r="N29" i="18"/>
  <c r="N11" i="18"/>
  <c r="N22" i="18"/>
  <c r="AD78" i="21"/>
  <c r="O84" i="21" l="1"/>
  <c r="O71" i="21"/>
  <c r="N26" i="18"/>
  <c r="N27" i="18"/>
  <c r="O72" i="21"/>
  <c r="F19" i="40"/>
  <c r="F20" i="40"/>
  <c r="F18" i="40"/>
  <c r="F8" i="40"/>
  <c r="E8" i="40"/>
  <c r="F15" i="40"/>
  <c r="F16" i="40" s="1"/>
  <c r="E15" i="40"/>
  <c r="E16" i="40" s="1"/>
  <c r="B7" i="40"/>
  <c r="B2" i="40"/>
  <c r="C4" i="40"/>
  <c r="G14" i="40"/>
  <c r="G13" i="40"/>
  <c r="G12" i="40"/>
  <c r="G11" i="40"/>
  <c r="G10" i="40"/>
  <c r="G9" i="40"/>
  <c r="G7" i="40"/>
  <c r="G8" i="40" s="1"/>
  <c r="G15" i="40" l="1"/>
  <c r="G16" i="40" s="1"/>
  <c r="M21" i="20"/>
  <c r="M22" i="20"/>
  <c r="M20" i="20"/>
  <c r="M10" i="20"/>
  <c r="Q10" i="20" s="1"/>
  <c r="M11" i="20"/>
  <c r="M13" i="20"/>
  <c r="M14" i="20"/>
  <c r="O14" i="20" s="1"/>
  <c r="M15" i="20"/>
  <c r="M17" i="20"/>
  <c r="K10" i="20"/>
  <c r="K11" i="20"/>
  <c r="K13" i="20"/>
  <c r="K14" i="20"/>
  <c r="K15" i="20"/>
  <c r="K17" i="20"/>
  <c r="F18" i="20"/>
  <c r="G12" i="20"/>
  <c r="G18" i="20" s="1"/>
  <c r="H12" i="20"/>
  <c r="H18" i="20" s="1"/>
  <c r="I12" i="20"/>
  <c r="I18" i="20" s="1"/>
  <c r="J12" i="20"/>
  <c r="J18" i="20" s="1"/>
  <c r="L12" i="20"/>
  <c r="L18" i="20" s="1"/>
  <c r="N12" i="20"/>
  <c r="N18" i="20" s="1"/>
  <c r="E18" i="20"/>
  <c r="P17" i="20" l="1"/>
  <c r="P15" i="20"/>
  <c r="O17" i="20"/>
  <c r="Q17" i="20"/>
  <c r="P13" i="20"/>
  <c r="O13" i="20"/>
  <c r="Q13" i="20"/>
  <c r="Q15" i="20"/>
  <c r="P14" i="20"/>
  <c r="Q14" i="20"/>
  <c r="O15" i="20"/>
  <c r="P11" i="20"/>
  <c r="Q11" i="20"/>
  <c r="O11" i="20"/>
  <c r="O10" i="20"/>
  <c r="P10" i="20"/>
  <c r="K12" i="20"/>
  <c r="K18" i="20" s="1"/>
  <c r="M12" i="20"/>
  <c r="M18" i="20" s="1"/>
  <c r="C77" i="18" l="1"/>
  <c r="D77" i="18"/>
  <c r="H77" i="18"/>
  <c r="B61" i="18"/>
  <c r="E61" i="18"/>
  <c r="F61" i="18"/>
  <c r="G61" i="18"/>
  <c r="I61" i="18"/>
  <c r="J61" i="18"/>
  <c r="Q61" i="18"/>
  <c r="B62" i="18"/>
  <c r="E62" i="18"/>
  <c r="F62" i="18"/>
  <c r="G62" i="18"/>
  <c r="I62" i="18"/>
  <c r="J62" i="18"/>
  <c r="Q62" i="18"/>
  <c r="B63" i="18"/>
  <c r="E63" i="18"/>
  <c r="F63" i="18"/>
  <c r="G63" i="18"/>
  <c r="I63" i="18"/>
  <c r="J63" i="18"/>
  <c r="Q63" i="18"/>
  <c r="B64" i="18"/>
  <c r="E64" i="18"/>
  <c r="F64" i="18"/>
  <c r="G64" i="18"/>
  <c r="I64" i="18"/>
  <c r="J64" i="18"/>
  <c r="Q64" i="18"/>
  <c r="B65" i="18"/>
  <c r="E65" i="18"/>
  <c r="F65" i="18"/>
  <c r="G65" i="18"/>
  <c r="I65" i="18"/>
  <c r="J65" i="18"/>
  <c r="Q65" i="18"/>
  <c r="B66" i="18"/>
  <c r="E66" i="18"/>
  <c r="F66" i="18"/>
  <c r="G66" i="18"/>
  <c r="I66" i="18"/>
  <c r="J66" i="18"/>
  <c r="Q66" i="18"/>
  <c r="B67" i="18"/>
  <c r="E67" i="18"/>
  <c r="F67" i="18"/>
  <c r="G67" i="18"/>
  <c r="I67" i="18"/>
  <c r="J67" i="18"/>
  <c r="Q67" i="18"/>
  <c r="B68" i="18"/>
  <c r="E68" i="18"/>
  <c r="F68" i="18"/>
  <c r="G68" i="18"/>
  <c r="I68" i="18"/>
  <c r="J68" i="18"/>
  <c r="Q68" i="18"/>
  <c r="B69" i="18"/>
  <c r="E69" i="18"/>
  <c r="F69" i="18"/>
  <c r="G69" i="18"/>
  <c r="I69" i="18"/>
  <c r="J69" i="18"/>
  <c r="Q69" i="18"/>
  <c r="B70" i="18"/>
  <c r="E70" i="18"/>
  <c r="F70" i="18"/>
  <c r="G70" i="18"/>
  <c r="I70" i="18"/>
  <c r="J70" i="18"/>
  <c r="Q70" i="18"/>
  <c r="C60" i="21"/>
  <c r="C61" i="18" s="1"/>
  <c r="I60" i="21"/>
  <c r="H61" i="18" s="1"/>
  <c r="V60" i="21"/>
  <c r="W60" i="21"/>
  <c r="X60" i="21"/>
  <c r="AD60" i="21"/>
  <c r="C61" i="21"/>
  <c r="C62" i="18" s="1"/>
  <c r="I61" i="21"/>
  <c r="H62" i="18" s="1"/>
  <c r="V61" i="21"/>
  <c r="W61" i="21"/>
  <c r="X61" i="21"/>
  <c r="AD61" i="21"/>
  <c r="C62" i="21"/>
  <c r="C63" i="18" s="1"/>
  <c r="I62" i="21"/>
  <c r="H63" i="18" s="1"/>
  <c r="V62" i="21"/>
  <c r="W62" i="21"/>
  <c r="X62" i="21"/>
  <c r="AD62" i="21"/>
  <c r="C63" i="21"/>
  <c r="C64" i="18" s="1"/>
  <c r="I63" i="21"/>
  <c r="H64" i="18" s="1"/>
  <c r="V63" i="21"/>
  <c r="W63" i="21"/>
  <c r="X63" i="21"/>
  <c r="AD63" i="21"/>
  <c r="C64" i="21"/>
  <c r="C65" i="18" s="1"/>
  <c r="I64" i="21"/>
  <c r="H65" i="18" s="1"/>
  <c r="V64" i="21"/>
  <c r="W64" i="21"/>
  <c r="X64" i="21"/>
  <c r="AD64" i="21"/>
  <c r="C65" i="21"/>
  <c r="C66" i="18" s="1"/>
  <c r="I65" i="21"/>
  <c r="H66" i="18" s="1"/>
  <c r="V65" i="21"/>
  <c r="W65" i="21"/>
  <c r="X65" i="21"/>
  <c r="AD65" i="21"/>
  <c r="C66" i="21"/>
  <c r="C67" i="18" s="1"/>
  <c r="I66" i="21"/>
  <c r="H67" i="18" s="1"/>
  <c r="V66" i="21"/>
  <c r="W66" i="21"/>
  <c r="X66" i="21"/>
  <c r="AD66" i="21"/>
  <c r="C67" i="21"/>
  <c r="C68" i="18" s="1"/>
  <c r="I67" i="21"/>
  <c r="H68" i="18" s="1"/>
  <c r="V67" i="21"/>
  <c r="W67" i="21"/>
  <c r="X67" i="21"/>
  <c r="AD67" i="21"/>
  <c r="C68" i="21"/>
  <c r="C69" i="18" s="1"/>
  <c r="I68" i="21"/>
  <c r="H69" i="18" s="1"/>
  <c r="V68" i="21"/>
  <c r="W68" i="21"/>
  <c r="X68" i="21"/>
  <c r="AD68" i="21"/>
  <c r="C69" i="21"/>
  <c r="C70" i="18" s="1"/>
  <c r="I69" i="21"/>
  <c r="H70" i="18" s="1"/>
  <c r="V69" i="21"/>
  <c r="W69" i="21"/>
  <c r="X69" i="21"/>
  <c r="AD69" i="21"/>
  <c r="E7" i="18"/>
  <c r="D20" i="39"/>
  <c r="D21" i="39"/>
  <c r="D19" i="39"/>
  <c r="B2" i="39"/>
  <c r="P69" i="18" l="1"/>
  <c r="P65" i="18"/>
  <c r="P61" i="18"/>
  <c r="P66" i="18"/>
  <c r="P62" i="18"/>
  <c r="P67" i="18"/>
  <c r="P63" i="18"/>
  <c r="P68" i="18"/>
  <c r="P64" i="18"/>
  <c r="P70" i="18"/>
  <c r="F4" i="20"/>
  <c r="S2" i="19"/>
  <c r="Q4" i="18"/>
  <c r="H4" i="1" s="1"/>
  <c r="F4" i="40"/>
  <c r="O4" i="20"/>
  <c r="E5" i="20"/>
  <c r="X11" i="21"/>
  <c r="X12" i="21"/>
  <c r="X13" i="21"/>
  <c r="X14" i="21"/>
  <c r="X15" i="21"/>
  <c r="X16" i="21"/>
  <c r="X17" i="21"/>
  <c r="X18" i="21"/>
  <c r="X19" i="21"/>
  <c r="X20" i="21"/>
  <c r="X21" i="21"/>
  <c r="X22" i="21"/>
  <c r="X23" i="21"/>
  <c r="X24" i="21"/>
  <c r="AA24" i="21" s="1"/>
  <c r="X25" i="21"/>
  <c r="X26" i="21"/>
  <c r="X27" i="21"/>
  <c r="X28" i="21"/>
  <c r="X29" i="21"/>
  <c r="AA29" i="21" s="1"/>
  <c r="X30" i="21"/>
  <c r="AA30" i="21" s="1"/>
  <c r="X31" i="21"/>
  <c r="AA31" i="21" s="1"/>
  <c r="X32" i="21"/>
  <c r="AA32" i="21" s="1"/>
  <c r="X33" i="21"/>
  <c r="AA33" i="21" s="1"/>
  <c r="X34" i="21"/>
  <c r="AA34" i="21" s="1"/>
  <c r="X35" i="21"/>
  <c r="AA35" i="21" s="1"/>
  <c r="X36" i="21"/>
  <c r="X37" i="21"/>
  <c r="X38" i="21"/>
  <c r="X39" i="21"/>
  <c r="X40" i="21"/>
  <c r="X41" i="21"/>
  <c r="X42" i="21"/>
  <c r="X43" i="21"/>
  <c r="X44" i="21"/>
  <c r="X45" i="21"/>
  <c r="X46" i="21"/>
  <c r="X47" i="21"/>
  <c r="X48" i="21"/>
  <c r="X49" i="21"/>
  <c r="X50" i="21"/>
  <c r="X51" i="21"/>
  <c r="X52" i="21"/>
  <c r="X53" i="21"/>
  <c r="X54" i="21"/>
  <c r="X55" i="21"/>
  <c r="X56" i="21"/>
  <c r="X57" i="21"/>
  <c r="X58" i="21"/>
  <c r="X59" i="21"/>
  <c r="X10" i="21"/>
  <c r="AD11" i="21"/>
  <c r="P11" i="21" s="1"/>
  <c r="AD12" i="21"/>
  <c r="AD13" i="21"/>
  <c r="P13" i="21" s="1"/>
  <c r="O14" i="18" s="1"/>
  <c r="AD14" i="21"/>
  <c r="P14" i="21" s="1"/>
  <c r="O15" i="18" s="1"/>
  <c r="AD15" i="21"/>
  <c r="P15" i="21" s="1"/>
  <c r="O16" i="18" s="1"/>
  <c r="AD16" i="21"/>
  <c r="P16" i="21" s="1"/>
  <c r="O17" i="18" s="1"/>
  <c r="AD17" i="21"/>
  <c r="P17" i="21" s="1"/>
  <c r="O18" i="18" s="1"/>
  <c r="AD18" i="21"/>
  <c r="P18" i="21" s="1"/>
  <c r="O19" i="18" s="1"/>
  <c r="AD19" i="21"/>
  <c r="P19" i="21" s="1"/>
  <c r="O20" i="18" s="1"/>
  <c r="AD20" i="21"/>
  <c r="P20" i="21" s="1"/>
  <c r="O21" i="18" s="1"/>
  <c r="AD21" i="21"/>
  <c r="P21" i="21" s="1"/>
  <c r="O22" i="18" s="1"/>
  <c r="AD22" i="21"/>
  <c r="P22" i="21" s="1"/>
  <c r="O23" i="18" s="1"/>
  <c r="AD23" i="21"/>
  <c r="P23" i="21" s="1"/>
  <c r="O24" i="18" s="1"/>
  <c r="AD24" i="21"/>
  <c r="P24" i="21" s="1"/>
  <c r="O25" i="18" s="1"/>
  <c r="AD25" i="21"/>
  <c r="P25" i="21" s="1"/>
  <c r="O26" i="18" s="1"/>
  <c r="AD26" i="21"/>
  <c r="P26" i="21" s="1"/>
  <c r="O27" i="18" s="1"/>
  <c r="AD27" i="21"/>
  <c r="P27" i="21" s="1"/>
  <c r="O28" i="18" s="1"/>
  <c r="AD28" i="21"/>
  <c r="P28" i="21" s="1"/>
  <c r="O29" i="18" s="1"/>
  <c r="AD29" i="21"/>
  <c r="AD30" i="21"/>
  <c r="AD31" i="21"/>
  <c r="AD32" i="21"/>
  <c r="AD33" i="21"/>
  <c r="AD34" i="21"/>
  <c r="AD35" i="21"/>
  <c r="AD36" i="21"/>
  <c r="AD37" i="21"/>
  <c r="AD38" i="21"/>
  <c r="AD39" i="21"/>
  <c r="AD40" i="21"/>
  <c r="AD41" i="21"/>
  <c r="AD42" i="21"/>
  <c r="AD43" i="21"/>
  <c r="AD44" i="21"/>
  <c r="AD45" i="21"/>
  <c r="AD46" i="21"/>
  <c r="AD47" i="21"/>
  <c r="AD48" i="21"/>
  <c r="AD49" i="21"/>
  <c r="AD50" i="21"/>
  <c r="AD51" i="21"/>
  <c r="AD52" i="21"/>
  <c r="AD53" i="21"/>
  <c r="AD54" i="21"/>
  <c r="AD55" i="21"/>
  <c r="AD56" i="21"/>
  <c r="AD57" i="21"/>
  <c r="AD58" i="21"/>
  <c r="AD59" i="21"/>
  <c r="AD10" i="21"/>
  <c r="Y26" i="21" l="1"/>
  <c r="AA26" i="21" s="1"/>
  <c r="Y22" i="21"/>
  <c r="AA22" i="21" s="1"/>
  <c r="Y25" i="21"/>
  <c r="AA25" i="21" s="1"/>
  <c r="Y28" i="21"/>
  <c r="AA28" i="21" s="1"/>
  <c r="Y27" i="21"/>
  <c r="AA27" i="21" s="1"/>
  <c r="Y23" i="21"/>
  <c r="AA23" i="21" s="1"/>
  <c r="Y21" i="21"/>
  <c r="AA21" i="21" s="1"/>
  <c r="Y20" i="21"/>
  <c r="AA20" i="21" s="1"/>
  <c r="Y19" i="21"/>
  <c r="AA19" i="21" s="1"/>
  <c r="Y18" i="21"/>
  <c r="AA18" i="21" s="1"/>
  <c r="Y17" i="21"/>
  <c r="AA17" i="21" s="1"/>
  <c r="Y16" i="21"/>
  <c r="AA16" i="21" s="1"/>
  <c r="Y11" i="21"/>
  <c r="AA11" i="21" s="1"/>
  <c r="Y15" i="21"/>
  <c r="AA15" i="21" s="1"/>
  <c r="Y10" i="21"/>
  <c r="Y12" i="21"/>
  <c r="AA12" i="21" s="1"/>
  <c r="O12" i="18"/>
  <c r="Y13" i="21"/>
  <c r="AA13" i="21" s="1"/>
  <c r="Y14" i="21"/>
  <c r="AA14" i="21" s="1"/>
  <c r="P12" i="21"/>
  <c r="O13" i="18" s="1"/>
  <c r="P10" i="21"/>
  <c r="Q5" i="18"/>
  <c r="I4" i="1" s="1"/>
  <c r="S3" i="19"/>
  <c r="L4" i="20"/>
  <c r="C5" i="22"/>
  <c r="D4" i="33"/>
  <c r="C4" i="14"/>
  <c r="J3" i="34"/>
  <c r="G4" i="35"/>
  <c r="O93" i="18"/>
  <c r="O94" i="18"/>
  <c r="O95" i="18"/>
  <c r="B35" i="18"/>
  <c r="E35" i="18"/>
  <c r="F35" i="18"/>
  <c r="G35" i="18"/>
  <c r="I35" i="18"/>
  <c r="J35" i="18"/>
  <c r="Q35" i="18"/>
  <c r="B36" i="18"/>
  <c r="E36" i="18"/>
  <c r="F36" i="18"/>
  <c r="G36" i="18"/>
  <c r="I36" i="18"/>
  <c r="J36" i="18"/>
  <c r="Q36" i="18"/>
  <c r="B37" i="18"/>
  <c r="E37" i="18"/>
  <c r="F37" i="18"/>
  <c r="G37" i="18"/>
  <c r="I37" i="18"/>
  <c r="J37" i="18"/>
  <c r="Q37" i="18"/>
  <c r="B38" i="18"/>
  <c r="E38" i="18"/>
  <c r="F38" i="18"/>
  <c r="G38" i="18"/>
  <c r="I38" i="18"/>
  <c r="J38" i="18"/>
  <c r="Q38" i="18"/>
  <c r="B39" i="18"/>
  <c r="E39" i="18"/>
  <c r="F39" i="18"/>
  <c r="G39" i="18"/>
  <c r="I39" i="18"/>
  <c r="J39" i="18"/>
  <c r="Q39" i="18"/>
  <c r="B40" i="18"/>
  <c r="E40" i="18"/>
  <c r="F40" i="18"/>
  <c r="G40" i="18"/>
  <c r="I40" i="18"/>
  <c r="J40" i="18"/>
  <c r="Q40" i="18"/>
  <c r="B41" i="18"/>
  <c r="E41" i="18"/>
  <c r="F41" i="18"/>
  <c r="G41" i="18"/>
  <c r="I41" i="18"/>
  <c r="J41" i="18"/>
  <c r="Q41" i="18"/>
  <c r="B42" i="18"/>
  <c r="E42" i="18"/>
  <c r="F42" i="18"/>
  <c r="G42" i="18"/>
  <c r="I42" i="18"/>
  <c r="J42" i="18"/>
  <c r="Q42" i="18"/>
  <c r="B43" i="18"/>
  <c r="E43" i="18"/>
  <c r="F43" i="18"/>
  <c r="G43" i="18"/>
  <c r="I43" i="18"/>
  <c r="J43" i="18"/>
  <c r="Q43" i="18"/>
  <c r="B44" i="18"/>
  <c r="E44" i="18"/>
  <c r="F44" i="18"/>
  <c r="G44" i="18"/>
  <c r="I44" i="18"/>
  <c r="J44" i="18"/>
  <c r="Q44" i="18"/>
  <c r="B45" i="18"/>
  <c r="E45" i="18"/>
  <c r="F45" i="18"/>
  <c r="G45" i="18"/>
  <c r="I45" i="18"/>
  <c r="J45" i="18"/>
  <c r="Q45" i="18"/>
  <c r="B46" i="18"/>
  <c r="E46" i="18"/>
  <c r="F46" i="18"/>
  <c r="G46" i="18"/>
  <c r="I46" i="18"/>
  <c r="J46" i="18"/>
  <c r="Q46" i="18"/>
  <c r="B47" i="18"/>
  <c r="E47" i="18"/>
  <c r="F47" i="18"/>
  <c r="G47" i="18"/>
  <c r="I47" i="18"/>
  <c r="J47" i="18"/>
  <c r="Q47" i="18"/>
  <c r="B48" i="18"/>
  <c r="E48" i="18"/>
  <c r="F48" i="18"/>
  <c r="G48" i="18"/>
  <c r="I48" i="18"/>
  <c r="J48" i="18"/>
  <c r="Q48" i="18"/>
  <c r="B49" i="18"/>
  <c r="E49" i="18"/>
  <c r="F49" i="18"/>
  <c r="G49" i="18"/>
  <c r="I49" i="18"/>
  <c r="J49" i="18"/>
  <c r="Q49" i="18"/>
  <c r="B50" i="18"/>
  <c r="E50" i="18"/>
  <c r="F50" i="18"/>
  <c r="G50" i="18"/>
  <c r="I50" i="18"/>
  <c r="J50" i="18"/>
  <c r="Q50" i="18"/>
  <c r="B51" i="18"/>
  <c r="E51" i="18"/>
  <c r="F51" i="18"/>
  <c r="G51" i="18"/>
  <c r="I51" i="18"/>
  <c r="J51" i="18"/>
  <c r="Q51" i="18"/>
  <c r="B52" i="18"/>
  <c r="E52" i="18"/>
  <c r="F52" i="18"/>
  <c r="G52" i="18"/>
  <c r="I52" i="18"/>
  <c r="J52" i="18"/>
  <c r="Q52" i="18"/>
  <c r="B53" i="18"/>
  <c r="E53" i="18"/>
  <c r="F53" i="18"/>
  <c r="G53" i="18"/>
  <c r="I53" i="18"/>
  <c r="J53" i="18"/>
  <c r="Q53" i="18"/>
  <c r="B54" i="18"/>
  <c r="E54" i="18"/>
  <c r="F54" i="18"/>
  <c r="G54" i="18"/>
  <c r="I54" i="18"/>
  <c r="J54" i="18"/>
  <c r="Q54" i="18"/>
  <c r="B55" i="18"/>
  <c r="E55" i="18"/>
  <c r="F55" i="18"/>
  <c r="G55" i="18"/>
  <c r="I55" i="18"/>
  <c r="J55" i="18"/>
  <c r="Q55" i="18"/>
  <c r="B56" i="18"/>
  <c r="E56" i="18"/>
  <c r="F56" i="18"/>
  <c r="G56" i="18"/>
  <c r="I56" i="18"/>
  <c r="J56" i="18"/>
  <c r="Q56" i="18"/>
  <c r="B57" i="18"/>
  <c r="E57" i="18"/>
  <c r="F57" i="18"/>
  <c r="G57" i="18"/>
  <c r="I57" i="18"/>
  <c r="J57" i="18"/>
  <c r="Q57" i="18"/>
  <c r="B58" i="18"/>
  <c r="E58" i="18"/>
  <c r="F58" i="18"/>
  <c r="G58" i="18"/>
  <c r="I58" i="18"/>
  <c r="J58" i="18"/>
  <c r="Q58" i="18"/>
  <c r="B59" i="18"/>
  <c r="E59" i="18"/>
  <c r="F59" i="18"/>
  <c r="G59" i="18"/>
  <c r="I59" i="18"/>
  <c r="J59" i="18"/>
  <c r="Q59" i="18"/>
  <c r="B60" i="18"/>
  <c r="E60" i="18"/>
  <c r="F60" i="18"/>
  <c r="G60" i="18"/>
  <c r="I60" i="18"/>
  <c r="J60" i="18"/>
  <c r="Q60" i="18"/>
  <c r="P71" i="21" l="1"/>
  <c r="AA10" i="21"/>
  <c r="AA70" i="21" s="1"/>
  <c r="Y70" i="21"/>
  <c r="H4" i="35"/>
  <c r="P84" i="21"/>
  <c r="O11" i="18"/>
  <c r="P72" i="21"/>
  <c r="J4" i="34"/>
  <c r="G4" i="14"/>
  <c r="G5" i="22"/>
  <c r="L4" i="33"/>
  <c r="AE76" i="21" l="1"/>
  <c r="AC76" i="21"/>
  <c r="G9" i="33"/>
  <c r="F9" i="33"/>
  <c r="G23" i="35"/>
  <c r="P80" i="21" s="1"/>
  <c r="G22" i="35"/>
  <c r="P79" i="21" s="1"/>
  <c r="C36" i="21"/>
  <c r="C37" i="18" s="1"/>
  <c r="I36" i="21"/>
  <c r="H37" i="18" s="1"/>
  <c r="V36" i="21"/>
  <c r="W36" i="21"/>
  <c r="C37" i="21"/>
  <c r="C38" i="18" s="1"/>
  <c r="I37" i="21"/>
  <c r="H38" i="18" s="1"/>
  <c r="V37" i="21"/>
  <c r="W37" i="21"/>
  <c r="C38" i="21"/>
  <c r="C39" i="18" s="1"/>
  <c r="I38" i="21"/>
  <c r="H39" i="18" s="1"/>
  <c r="V38" i="21"/>
  <c r="W38" i="21"/>
  <c r="C39" i="21"/>
  <c r="C40" i="18" s="1"/>
  <c r="I39" i="21"/>
  <c r="H40" i="18" s="1"/>
  <c r="V39" i="21"/>
  <c r="W39" i="21"/>
  <c r="C40" i="21"/>
  <c r="C41" i="18" s="1"/>
  <c r="I40" i="21"/>
  <c r="H41" i="18" s="1"/>
  <c r="V40" i="21"/>
  <c r="W40" i="21"/>
  <c r="C41" i="21"/>
  <c r="C42" i="18" s="1"/>
  <c r="I41" i="21"/>
  <c r="H42" i="18" s="1"/>
  <c r="V41" i="21"/>
  <c r="W41" i="21"/>
  <c r="C42" i="21"/>
  <c r="C43" i="18" s="1"/>
  <c r="I42" i="21"/>
  <c r="H43" i="18" s="1"/>
  <c r="V42" i="21"/>
  <c r="W42" i="21"/>
  <c r="C43" i="21"/>
  <c r="C44" i="18" s="1"/>
  <c r="I43" i="21"/>
  <c r="H44" i="18" s="1"/>
  <c r="P44" i="18"/>
  <c r="V43" i="21"/>
  <c r="W43" i="21"/>
  <c r="C44" i="21"/>
  <c r="C45" i="18" s="1"/>
  <c r="I44" i="21"/>
  <c r="H45" i="18" s="1"/>
  <c r="V44" i="21"/>
  <c r="W44" i="21"/>
  <c r="C45" i="21"/>
  <c r="C46" i="18" s="1"/>
  <c r="I45" i="21"/>
  <c r="H46" i="18" s="1"/>
  <c r="V45" i="21"/>
  <c r="W45" i="21"/>
  <c r="C46" i="21"/>
  <c r="C47" i="18" s="1"/>
  <c r="I46" i="21"/>
  <c r="H47" i="18" s="1"/>
  <c r="V46" i="21"/>
  <c r="W46" i="21"/>
  <c r="C47" i="21"/>
  <c r="C48" i="18" s="1"/>
  <c r="I47" i="21"/>
  <c r="H48" i="18" s="1"/>
  <c r="V47" i="21"/>
  <c r="W47" i="21"/>
  <c r="C48" i="21"/>
  <c r="C49" i="18" s="1"/>
  <c r="I48" i="21"/>
  <c r="H49" i="18" s="1"/>
  <c r="V48" i="21"/>
  <c r="W48" i="21"/>
  <c r="C49" i="21"/>
  <c r="C50" i="18" s="1"/>
  <c r="I49" i="21"/>
  <c r="H50" i="18" s="1"/>
  <c r="V49" i="21"/>
  <c r="W49" i="21"/>
  <c r="C50" i="21"/>
  <c r="C51" i="18" s="1"/>
  <c r="I50" i="21"/>
  <c r="H51" i="18" s="1"/>
  <c r="P51" i="18"/>
  <c r="V50" i="21"/>
  <c r="W50" i="21"/>
  <c r="C51" i="21"/>
  <c r="C52" i="18" s="1"/>
  <c r="I51" i="21"/>
  <c r="H52" i="18" s="1"/>
  <c r="V51" i="21"/>
  <c r="W51" i="21"/>
  <c r="C52" i="21"/>
  <c r="C53" i="18" s="1"/>
  <c r="I52" i="21"/>
  <c r="H53" i="18" s="1"/>
  <c r="V52" i="21"/>
  <c r="W52" i="21"/>
  <c r="C53" i="21"/>
  <c r="C54" i="18" s="1"/>
  <c r="I53" i="21"/>
  <c r="H54" i="18" s="1"/>
  <c r="P54" i="18"/>
  <c r="V53" i="21"/>
  <c r="W53" i="21"/>
  <c r="C54" i="21"/>
  <c r="C55" i="18" s="1"/>
  <c r="I54" i="21"/>
  <c r="H55" i="18" s="1"/>
  <c r="V54" i="21"/>
  <c r="W54" i="21"/>
  <c r="C55" i="21"/>
  <c r="C56" i="18" s="1"/>
  <c r="I55" i="21"/>
  <c r="H56" i="18" s="1"/>
  <c r="V55" i="21"/>
  <c r="W55" i="21"/>
  <c r="C56" i="21"/>
  <c r="C57" i="18" s="1"/>
  <c r="I56" i="21"/>
  <c r="H57" i="18" s="1"/>
  <c r="V56" i="21"/>
  <c r="W56" i="21"/>
  <c r="C57" i="21"/>
  <c r="C58" i="18" s="1"/>
  <c r="I57" i="21"/>
  <c r="H58" i="18" s="1"/>
  <c r="V57" i="21"/>
  <c r="W57" i="21"/>
  <c r="C58" i="21"/>
  <c r="C59" i="18" s="1"/>
  <c r="I58" i="21"/>
  <c r="H59" i="18" s="1"/>
  <c r="V58" i="21"/>
  <c r="W58" i="21"/>
  <c r="C59" i="21"/>
  <c r="C60" i="18" s="1"/>
  <c r="I59" i="21"/>
  <c r="H60" i="18" s="1"/>
  <c r="V59" i="21"/>
  <c r="W59" i="21"/>
  <c r="H27" i="22"/>
  <c r="H28" i="22"/>
  <c r="H26" i="22"/>
  <c r="B4" i="22"/>
  <c r="B2" i="22"/>
  <c r="AC77" i="21" l="1"/>
  <c r="AE77" i="21" s="1"/>
  <c r="AC78" i="21"/>
  <c r="AE78" i="21" s="1"/>
  <c r="P53" i="18"/>
  <c r="P52" i="18"/>
  <c r="P60" i="18"/>
  <c r="P59" i="18"/>
  <c r="P58" i="18"/>
  <c r="P57" i="18"/>
  <c r="P56" i="18"/>
  <c r="P55" i="18"/>
  <c r="P43" i="18"/>
  <c r="P42" i="18"/>
  <c r="P41" i="18"/>
  <c r="P40" i="18"/>
  <c r="P39" i="18"/>
  <c r="P38" i="18"/>
  <c r="P37" i="18"/>
  <c r="P50" i="18"/>
  <c r="P49" i="18"/>
  <c r="P48" i="18"/>
  <c r="P47" i="18"/>
  <c r="P46" i="18"/>
  <c r="P45" i="18"/>
  <c r="D8" i="32"/>
  <c r="B2" i="32"/>
  <c r="B2" i="33"/>
  <c r="F82" i="14"/>
  <c r="F81" i="14"/>
  <c r="G80" i="14"/>
  <c r="E12" i="30"/>
  <c r="D12" i="30"/>
  <c r="C12" i="30"/>
  <c r="G5" i="14"/>
  <c r="B2" i="14"/>
  <c r="D9" i="1" l="1"/>
  <c r="C9" i="1"/>
  <c r="G5" i="1"/>
  <c r="B5" i="1"/>
  <c r="B2" i="1"/>
  <c r="F11" i="29"/>
  <c r="D11" i="29"/>
  <c r="C11" i="29"/>
  <c r="E11" i="29"/>
  <c r="D7" i="29"/>
  <c r="L15" i="18"/>
  <c r="L16" i="18"/>
  <c r="L17" i="18"/>
  <c r="L20" i="18"/>
  <c r="B1" i="16"/>
  <c r="I12" i="21"/>
  <c r="I20" i="21"/>
  <c r="I24" i="21"/>
  <c r="I25" i="21"/>
  <c r="I26" i="21"/>
  <c r="I27" i="21"/>
  <c r="I28" i="21"/>
  <c r="I29" i="21"/>
  <c r="I30" i="21"/>
  <c r="I31" i="21"/>
  <c r="I32" i="21"/>
  <c r="I33" i="21"/>
  <c r="I34" i="21"/>
  <c r="H35" i="18" s="1"/>
  <c r="I35" i="21"/>
  <c r="H36" i="18" s="1"/>
  <c r="E5" i="36"/>
  <c r="E6" i="36"/>
  <c r="E7" i="36"/>
  <c r="E8" i="36"/>
  <c r="E9" i="36"/>
  <c r="E10" i="36"/>
  <c r="E11" i="36"/>
  <c r="E12" i="36"/>
  <c r="E13" i="36"/>
  <c r="I18" i="21" s="1"/>
  <c r="E14" i="36"/>
  <c r="E15" i="36"/>
  <c r="I11" i="21" s="1"/>
  <c r="E16" i="36"/>
  <c r="E17" i="36"/>
  <c r="E18" i="36"/>
  <c r="E19" i="36"/>
  <c r="E20" i="36"/>
  <c r="E21" i="36"/>
  <c r="E22" i="36"/>
  <c r="E23" i="36"/>
  <c r="E24" i="36"/>
  <c r="E25" i="36"/>
  <c r="E26" i="36"/>
  <c r="E27" i="36"/>
  <c r="E4" i="36"/>
  <c r="I19" i="21" s="1"/>
  <c r="I10" i="21" l="1"/>
  <c r="I13" i="21"/>
  <c r="K5" i="19"/>
  <c r="H5" i="19"/>
  <c r="E4" i="19"/>
  <c r="L32" i="19" l="1"/>
  <c r="I33" i="19"/>
  <c r="F33" i="19"/>
  <c r="I32" i="19"/>
  <c r="E32" i="19"/>
  <c r="G31" i="19"/>
  <c r="I30" i="19"/>
  <c r="I28" i="19"/>
  <c r="I26" i="19"/>
  <c r="L33" i="19"/>
  <c r="L28" i="19"/>
  <c r="H34" i="19"/>
  <c r="D34" i="19"/>
  <c r="G33" i="19"/>
  <c r="F32" i="19"/>
  <c r="H31" i="19"/>
  <c r="D31" i="19"/>
  <c r="F30" i="19"/>
  <c r="H29" i="19"/>
  <c r="D29" i="19"/>
  <c r="F28" i="19"/>
  <c r="H27" i="19"/>
  <c r="D27" i="19"/>
  <c r="F26" i="19"/>
  <c r="H23" i="19"/>
  <c r="D23" i="19"/>
  <c r="F22" i="19"/>
  <c r="L26" i="19"/>
  <c r="C31" i="41" s="1"/>
  <c r="F34" i="19"/>
  <c r="E33" i="19"/>
  <c r="D32" i="19"/>
  <c r="H30" i="19"/>
  <c r="F29" i="19"/>
  <c r="D28" i="19"/>
  <c r="H26" i="19"/>
  <c r="F23" i="19"/>
  <c r="D22" i="19"/>
  <c r="G34" i="19"/>
  <c r="G29" i="19"/>
  <c r="E28" i="19"/>
  <c r="E26" i="19"/>
  <c r="I22" i="19"/>
  <c r="L34" i="19"/>
  <c r="L30" i="19"/>
  <c r="I34" i="19"/>
  <c r="E34" i="19"/>
  <c r="D33" i="19"/>
  <c r="G32" i="19"/>
  <c r="I31" i="19"/>
  <c r="E31" i="19"/>
  <c r="G30" i="19"/>
  <c r="I29" i="19"/>
  <c r="E29" i="19"/>
  <c r="G28" i="19"/>
  <c r="I27" i="19"/>
  <c r="E27" i="19"/>
  <c r="G26" i="19"/>
  <c r="I23" i="19"/>
  <c r="E23" i="19"/>
  <c r="G22" i="19"/>
  <c r="G8" i="32" s="1"/>
  <c r="I8" i="32" s="1"/>
  <c r="P86" i="21" s="1"/>
  <c r="L31" i="19"/>
  <c r="M31" i="19" s="1"/>
  <c r="O31" i="19" s="1"/>
  <c r="H33" i="19"/>
  <c r="H32" i="19"/>
  <c r="F31" i="19"/>
  <c r="D30" i="19"/>
  <c r="H28" i="19"/>
  <c r="F27" i="19"/>
  <c r="D26" i="19"/>
  <c r="H22" i="19"/>
  <c r="L27" i="19"/>
  <c r="E30" i="19"/>
  <c r="G27" i="19"/>
  <c r="G23" i="19"/>
  <c r="H8" i="32" s="1"/>
  <c r="J8" i="32" s="1"/>
  <c r="P87" i="21" s="1"/>
  <c r="O88" i="18" s="1"/>
  <c r="C29" i="41" s="1"/>
  <c r="E22" i="19"/>
  <c r="H21" i="19"/>
  <c r="D21" i="19"/>
  <c r="G21" i="19"/>
  <c r="E9" i="1" s="1"/>
  <c r="I21" i="19"/>
  <c r="F9" i="1" s="1"/>
  <c r="E21" i="19"/>
  <c r="F21" i="19"/>
  <c r="C10" i="21"/>
  <c r="C11" i="21" s="1"/>
  <c r="C12" i="18" s="1"/>
  <c r="C29" i="21"/>
  <c r="C30" i="18" s="1"/>
  <c r="C30" i="21"/>
  <c r="C31" i="18" s="1"/>
  <c r="C31" i="21"/>
  <c r="C32" i="18" s="1"/>
  <c r="C34" i="21"/>
  <c r="C35" i="18" s="1"/>
  <c r="C35" i="21"/>
  <c r="C36" i="18" s="1"/>
  <c r="P15" i="18"/>
  <c r="P23" i="18"/>
  <c r="P26" i="18"/>
  <c r="P27" i="18"/>
  <c r="P35" i="18"/>
  <c r="P36" i="18"/>
  <c r="P11" i="18"/>
  <c r="E6" i="18"/>
  <c r="L6" i="18"/>
  <c r="G7" i="18"/>
  <c r="H76" i="18"/>
  <c r="H75" i="18"/>
  <c r="R8" i="25"/>
  <c r="S8" i="25" s="1"/>
  <c r="F7" i="26" s="1"/>
  <c r="M9" i="20"/>
  <c r="K9" i="20"/>
  <c r="C10" i="14"/>
  <c r="J73" i="18"/>
  <c r="J72" i="18"/>
  <c r="O80" i="18"/>
  <c r="E23" i="35"/>
  <c r="H23" i="35" s="1"/>
  <c r="O80" i="21" s="1"/>
  <c r="N81" i="18" s="1"/>
  <c r="E22" i="35"/>
  <c r="H22" i="35" s="1"/>
  <c r="O79" i="21" s="1"/>
  <c r="N80" i="18" s="1"/>
  <c r="H24" i="35"/>
  <c r="O77" i="21" s="1"/>
  <c r="G24" i="35"/>
  <c r="P77" i="21" s="1"/>
  <c r="O78" i="18" s="1"/>
  <c r="P82" i="21"/>
  <c r="F4" i="35"/>
  <c r="D4" i="35"/>
  <c r="C4" i="35"/>
  <c r="B2" i="35"/>
  <c r="H18" i="35"/>
  <c r="G18" i="35"/>
  <c r="I24" i="34"/>
  <c r="I25" i="34"/>
  <c r="I23" i="34"/>
  <c r="W11" i="21"/>
  <c r="W12" i="21"/>
  <c r="W13" i="21"/>
  <c r="W14" i="21"/>
  <c r="W15" i="21"/>
  <c r="W16" i="21"/>
  <c r="W17" i="21"/>
  <c r="W18" i="21"/>
  <c r="W19" i="21"/>
  <c r="W20" i="21"/>
  <c r="W21" i="21"/>
  <c r="W22" i="21"/>
  <c r="W23" i="21"/>
  <c r="W24" i="21"/>
  <c r="W25" i="21"/>
  <c r="W26" i="21"/>
  <c r="W27" i="21"/>
  <c r="W28" i="21"/>
  <c r="W29" i="21"/>
  <c r="W30" i="21"/>
  <c r="W31" i="21"/>
  <c r="W32" i="21"/>
  <c r="W33" i="21"/>
  <c r="W34" i="21"/>
  <c r="W35" i="21"/>
  <c r="W10" i="21"/>
  <c r="V11" i="21"/>
  <c r="V12" i="21"/>
  <c r="V13" i="21"/>
  <c r="V14" i="21"/>
  <c r="V15" i="21"/>
  <c r="V16" i="21"/>
  <c r="V17" i="21"/>
  <c r="V18" i="21"/>
  <c r="V19" i="21"/>
  <c r="V20" i="21"/>
  <c r="V21" i="21"/>
  <c r="V22" i="21"/>
  <c r="V23" i="21"/>
  <c r="V24" i="21"/>
  <c r="V25" i="21"/>
  <c r="V26" i="21"/>
  <c r="V27" i="21"/>
  <c r="V28" i="21"/>
  <c r="V29" i="21"/>
  <c r="V30" i="21"/>
  <c r="V31" i="21"/>
  <c r="V32" i="21"/>
  <c r="V33" i="21"/>
  <c r="V34" i="21"/>
  <c r="V35" i="21"/>
  <c r="V10" i="21"/>
  <c r="M13" i="33"/>
  <c r="M14" i="33"/>
  <c r="M12" i="33"/>
  <c r="N5" i="33"/>
  <c r="G5" i="33"/>
  <c r="D5" i="33"/>
  <c r="K9" i="33"/>
  <c r="J9" i="33"/>
  <c r="I3" i="34"/>
  <c r="F3" i="34"/>
  <c r="D3" i="34"/>
  <c r="B2" i="34"/>
  <c r="D9" i="33"/>
  <c r="C9" i="33"/>
  <c r="M9" i="33"/>
  <c r="H9" i="33"/>
  <c r="I9" i="33" s="1"/>
  <c r="N9" i="33"/>
  <c r="H12" i="32"/>
  <c r="H13" i="32"/>
  <c r="H11" i="32"/>
  <c r="I5" i="32"/>
  <c r="E5" i="32"/>
  <c r="D5" i="32"/>
  <c r="C8" i="32"/>
  <c r="B15" i="3"/>
  <c r="L4" i="31"/>
  <c r="U4" i="31"/>
  <c r="X4" i="31"/>
  <c r="E4" i="31"/>
  <c r="D4" i="31"/>
  <c r="B2" i="31"/>
  <c r="V12" i="31"/>
  <c r="V13" i="31"/>
  <c r="V11" i="31"/>
  <c r="C8" i="31"/>
  <c r="D8" i="31"/>
  <c r="B8" i="31" s="1"/>
  <c r="Y6" i="31"/>
  <c r="Y8" i="31" s="1"/>
  <c r="X6" i="31"/>
  <c r="X8" i="31" s="1"/>
  <c r="W6" i="31"/>
  <c r="W8" i="31" s="1"/>
  <c r="V6" i="31"/>
  <c r="V8" i="31" s="1"/>
  <c r="U6" i="31"/>
  <c r="U8" i="31" s="1"/>
  <c r="T6" i="31"/>
  <c r="T8" i="31" s="1"/>
  <c r="S6" i="31"/>
  <c r="S8" i="31" s="1"/>
  <c r="R6" i="31"/>
  <c r="R8" i="31" s="1"/>
  <c r="Q6" i="31"/>
  <c r="Q8" i="31" s="1"/>
  <c r="P6" i="31"/>
  <c r="P8" i="31" s="1"/>
  <c r="O6" i="31"/>
  <c r="O8" i="31" s="1"/>
  <c r="N6" i="31"/>
  <c r="N8" i="31" s="1"/>
  <c r="M6" i="31"/>
  <c r="M8" i="31" s="1"/>
  <c r="L6" i="31"/>
  <c r="L8" i="31" s="1"/>
  <c r="K6" i="31"/>
  <c r="K8" i="31" s="1"/>
  <c r="J6" i="31"/>
  <c r="J8" i="31" s="1"/>
  <c r="I6" i="31"/>
  <c r="I8" i="31" s="1"/>
  <c r="H6" i="31"/>
  <c r="H8" i="31" s="1"/>
  <c r="G6" i="31"/>
  <c r="G8" i="31" s="1"/>
  <c r="F6" i="31"/>
  <c r="F8" i="31" s="1"/>
  <c r="E6" i="31"/>
  <c r="E8" i="31" s="1"/>
  <c r="H17" i="30"/>
  <c r="H18" i="30"/>
  <c r="H16" i="30"/>
  <c r="D5" i="30"/>
  <c r="H5" i="30"/>
  <c r="I5" i="30"/>
  <c r="D6" i="30"/>
  <c r="B2" i="30"/>
  <c r="C5" i="30"/>
  <c r="I16" i="29"/>
  <c r="I17" i="29"/>
  <c r="I15" i="29"/>
  <c r="J6" i="29"/>
  <c r="J5" i="29"/>
  <c r="I5" i="29"/>
  <c r="D6" i="29"/>
  <c r="C6" i="29"/>
  <c r="B2" i="29"/>
  <c r="E5" i="28"/>
  <c r="G5" i="28"/>
  <c r="J5" i="28"/>
  <c r="D9" i="28"/>
  <c r="C9" i="28"/>
  <c r="I10" i="28"/>
  <c r="I11" i="28"/>
  <c r="I12" i="28"/>
  <c r="I13" i="28"/>
  <c r="I14" i="28"/>
  <c r="I15" i="28"/>
  <c r="I16" i="28"/>
  <c r="I17" i="28"/>
  <c r="I18" i="28"/>
  <c r="I19" i="28"/>
  <c r="I20" i="28"/>
  <c r="I21" i="28"/>
  <c r="I22" i="28"/>
  <c r="I23" i="28"/>
  <c r="I24" i="28"/>
  <c r="I25" i="28"/>
  <c r="I26" i="28"/>
  <c r="I27" i="28"/>
  <c r="I28" i="28"/>
  <c r="I29" i="28"/>
  <c r="I30" i="28"/>
  <c r="I31" i="28"/>
  <c r="I32" i="28"/>
  <c r="I33" i="28"/>
  <c r="I34" i="28"/>
  <c r="I35" i="28"/>
  <c r="I36" i="28"/>
  <c r="I37" i="28"/>
  <c r="I38" i="28"/>
  <c r="I39" i="28"/>
  <c r="I40" i="28"/>
  <c r="I41" i="28"/>
  <c r="I42" i="28"/>
  <c r="I43" i="28"/>
  <c r="I44" i="28"/>
  <c r="H10" i="28"/>
  <c r="H11" i="28"/>
  <c r="H12" i="28"/>
  <c r="H13" i="28"/>
  <c r="H14" i="28"/>
  <c r="H15" i="28"/>
  <c r="H16" i="28"/>
  <c r="H17" i="28"/>
  <c r="H18" i="28"/>
  <c r="H19" i="28"/>
  <c r="H20" i="28"/>
  <c r="H21" i="28"/>
  <c r="H22" i="28"/>
  <c r="H23" i="28"/>
  <c r="H24" i="28"/>
  <c r="H25" i="28"/>
  <c r="H26" i="28"/>
  <c r="H27" i="28"/>
  <c r="H28" i="28"/>
  <c r="H29" i="28"/>
  <c r="H30" i="28"/>
  <c r="H31" i="28"/>
  <c r="H32" i="28"/>
  <c r="H33" i="28"/>
  <c r="H34" i="28"/>
  <c r="H35" i="28"/>
  <c r="H36" i="28"/>
  <c r="H37" i="28"/>
  <c r="H38" i="28"/>
  <c r="H39" i="28"/>
  <c r="H40" i="28"/>
  <c r="H41" i="28"/>
  <c r="H42" i="28"/>
  <c r="H43" i="28"/>
  <c r="H44" i="28"/>
  <c r="I9" i="28"/>
  <c r="H9" i="28"/>
  <c r="G10" i="28"/>
  <c r="G11" i="28"/>
  <c r="G12" i="28"/>
  <c r="G13" i="28"/>
  <c r="G14" i="28"/>
  <c r="G15" i="28"/>
  <c r="G16" i="28"/>
  <c r="G17" i="28"/>
  <c r="G18" i="28"/>
  <c r="G19" i="28"/>
  <c r="G20" i="28"/>
  <c r="G21" i="28"/>
  <c r="G22" i="28"/>
  <c r="G23" i="28"/>
  <c r="G24" i="28"/>
  <c r="G25" i="28"/>
  <c r="G26" i="28"/>
  <c r="G27" i="28"/>
  <c r="G28" i="28"/>
  <c r="G29" i="28"/>
  <c r="G30" i="28"/>
  <c r="G31" i="28"/>
  <c r="G32" i="28"/>
  <c r="G33" i="28"/>
  <c r="G34" i="28"/>
  <c r="G35" i="28"/>
  <c r="G36" i="28"/>
  <c r="G37" i="28"/>
  <c r="G38" i="28"/>
  <c r="G39" i="28"/>
  <c r="G40" i="28"/>
  <c r="G41" i="28"/>
  <c r="G42" i="28"/>
  <c r="G43" i="28"/>
  <c r="G44" i="28"/>
  <c r="G9" i="28"/>
  <c r="F10" i="28"/>
  <c r="F11" i="28"/>
  <c r="F12" i="28"/>
  <c r="F13" i="28"/>
  <c r="F14" i="28"/>
  <c r="F15" i="28"/>
  <c r="F16" i="28"/>
  <c r="F17" i="28"/>
  <c r="F18" i="28"/>
  <c r="F19" i="28"/>
  <c r="F20" i="28"/>
  <c r="F21" i="28"/>
  <c r="F22" i="28"/>
  <c r="F23" i="28"/>
  <c r="F24" i="28"/>
  <c r="F25" i="28"/>
  <c r="F26" i="28"/>
  <c r="F27" i="28"/>
  <c r="F28" i="28"/>
  <c r="F29" i="28"/>
  <c r="F30" i="28"/>
  <c r="F31" i="28"/>
  <c r="F32" i="28"/>
  <c r="F33" i="28"/>
  <c r="F34" i="28"/>
  <c r="F35" i="28"/>
  <c r="F36" i="28"/>
  <c r="F37" i="28"/>
  <c r="F38" i="28"/>
  <c r="F39" i="28"/>
  <c r="F40" i="28"/>
  <c r="F41" i="28"/>
  <c r="F42" i="28"/>
  <c r="F43" i="28"/>
  <c r="F44" i="28"/>
  <c r="F9" i="28"/>
  <c r="E10" i="28"/>
  <c r="E11" i="28"/>
  <c r="E12" i="28"/>
  <c r="E13" i="28"/>
  <c r="E14" i="28"/>
  <c r="E15" i="28"/>
  <c r="E16" i="28"/>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9" i="28"/>
  <c r="B2" i="28"/>
  <c r="B44" i="28"/>
  <c r="B43" i="28"/>
  <c r="B42" i="28"/>
  <c r="B41" i="28"/>
  <c r="B40" i="28"/>
  <c r="B39" i="28"/>
  <c r="B38" i="28"/>
  <c r="B37" i="28"/>
  <c r="B36" i="28"/>
  <c r="B35" i="28"/>
  <c r="B34" i="28"/>
  <c r="B33" i="28"/>
  <c r="B32" i="28"/>
  <c r="B31" i="28"/>
  <c r="B30" i="28"/>
  <c r="B29" i="28"/>
  <c r="B28" i="28"/>
  <c r="B27" i="28"/>
  <c r="B26" i="28"/>
  <c r="B25" i="28"/>
  <c r="B24" i="28"/>
  <c r="B23" i="28"/>
  <c r="B22" i="28"/>
  <c r="B21" i="28"/>
  <c r="B20" i="28"/>
  <c r="B19" i="28"/>
  <c r="B18" i="28"/>
  <c r="B17" i="28"/>
  <c r="B16" i="28"/>
  <c r="B15" i="28"/>
  <c r="B14" i="28"/>
  <c r="B13" i="28"/>
  <c r="B12" i="28"/>
  <c r="B11" i="28"/>
  <c r="B10" i="28"/>
  <c r="B9" i="28"/>
  <c r="H14" i="1"/>
  <c r="H15" i="1"/>
  <c r="H13" i="1"/>
  <c r="F49" i="27"/>
  <c r="F50" i="27"/>
  <c r="F48"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10" i="27"/>
  <c r="D10" i="27"/>
  <c r="C10" i="27"/>
  <c r="G6" i="27"/>
  <c r="D6" i="27"/>
  <c r="B2" i="27"/>
  <c r="G46" i="27"/>
  <c r="F46" i="27"/>
  <c r="B45" i="27"/>
  <c r="B44" i="27"/>
  <c r="B43" i="27"/>
  <c r="B42" i="27"/>
  <c r="B41" i="27"/>
  <c r="B40" i="27"/>
  <c r="B39" i="27"/>
  <c r="B38" i="27"/>
  <c r="B37" i="27"/>
  <c r="B36" i="27"/>
  <c r="B35" i="27"/>
  <c r="B34" i="27"/>
  <c r="B33" i="27"/>
  <c r="B32" i="27"/>
  <c r="B31" i="27"/>
  <c r="B30" i="27"/>
  <c r="B29" i="27"/>
  <c r="B28" i="27"/>
  <c r="B27" i="27"/>
  <c r="B26" i="27"/>
  <c r="B25" i="27"/>
  <c r="B24" i="27"/>
  <c r="B23" i="27"/>
  <c r="B22" i="27"/>
  <c r="B21" i="27"/>
  <c r="B20" i="27"/>
  <c r="B19" i="27"/>
  <c r="B18" i="27"/>
  <c r="B17" i="27"/>
  <c r="B16" i="27"/>
  <c r="B15" i="27"/>
  <c r="B14" i="27"/>
  <c r="B13" i="27"/>
  <c r="B12" i="27"/>
  <c r="B11" i="27"/>
  <c r="B10" i="27"/>
  <c r="F6" i="27"/>
  <c r="M53" i="26"/>
  <c r="M52" i="26"/>
  <c r="M51" i="26"/>
  <c r="B7" i="26"/>
  <c r="A1" i="26"/>
  <c r="E8" i="26"/>
  <c r="E9" i="26"/>
  <c r="E10" i="26"/>
  <c r="E11" i="26"/>
  <c r="E12" i="26"/>
  <c r="E13" i="26"/>
  <c r="E14" i="26"/>
  <c r="E15" i="26"/>
  <c r="E16" i="26"/>
  <c r="E17" i="26"/>
  <c r="E18" i="26"/>
  <c r="E19" i="26"/>
  <c r="E20" i="26"/>
  <c r="E21" i="26"/>
  <c r="E22" i="26"/>
  <c r="E23" i="26"/>
  <c r="E24" i="26"/>
  <c r="E25" i="26"/>
  <c r="E26" i="26"/>
  <c r="E27" i="26"/>
  <c r="E28" i="26"/>
  <c r="E29" i="26"/>
  <c r="E30" i="26"/>
  <c r="E31" i="26"/>
  <c r="E7" i="26"/>
  <c r="D14" i="26"/>
  <c r="D15" i="26"/>
  <c r="D16" i="26"/>
  <c r="D17" i="26"/>
  <c r="D18" i="26"/>
  <c r="D19" i="26"/>
  <c r="D20" i="26"/>
  <c r="D21" i="26"/>
  <c r="D22" i="26"/>
  <c r="D23" i="26"/>
  <c r="D24" i="26"/>
  <c r="D25" i="26"/>
  <c r="D26" i="26"/>
  <c r="D27" i="26"/>
  <c r="D28" i="26"/>
  <c r="D29" i="26"/>
  <c r="D30" i="26"/>
  <c r="D31" i="26"/>
  <c r="D8" i="26"/>
  <c r="D9" i="26"/>
  <c r="D10" i="26"/>
  <c r="D11" i="26"/>
  <c r="D12" i="26"/>
  <c r="D13" i="26"/>
  <c r="D7" i="26"/>
  <c r="R48" i="26"/>
  <c r="Q48" i="26"/>
  <c r="P48" i="26"/>
  <c r="O48" i="26"/>
  <c r="N48" i="26"/>
  <c r="M48" i="26"/>
  <c r="L48" i="26"/>
  <c r="K48" i="26"/>
  <c r="J48" i="26"/>
  <c r="I48" i="26"/>
  <c r="H48" i="26"/>
  <c r="G48" i="26"/>
  <c r="C7" i="26"/>
  <c r="G20" i="34"/>
  <c r="I20" i="34"/>
  <c r="Q44" i="25"/>
  <c r="I45" i="28" s="1"/>
  <c r="P44" i="25"/>
  <c r="H45" i="28" s="1"/>
  <c r="G45" i="28"/>
  <c r="R42" i="25"/>
  <c r="S42" i="25" s="1"/>
  <c r="F41" i="26" s="1"/>
  <c r="R41" i="25"/>
  <c r="S41" i="25" s="1"/>
  <c r="F40" i="26" s="1"/>
  <c r="R40" i="25"/>
  <c r="S40" i="25" s="1"/>
  <c r="F39" i="26" s="1"/>
  <c r="R39" i="25"/>
  <c r="S39" i="25" s="1"/>
  <c r="F38" i="26" s="1"/>
  <c r="R38" i="25"/>
  <c r="S38" i="25" s="1"/>
  <c r="F37" i="26" s="1"/>
  <c r="R37" i="25"/>
  <c r="S37" i="25" s="1"/>
  <c r="F36" i="26" s="1"/>
  <c r="R36" i="25"/>
  <c r="S36" i="25" s="1"/>
  <c r="F35" i="26" s="1"/>
  <c r="R35" i="25"/>
  <c r="S35" i="25" s="1"/>
  <c r="F34" i="26" s="1"/>
  <c r="R34" i="25"/>
  <c r="S34" i="25" s="1"/>
  <c r="F33" i="26" s="1"/>
  <c r="R33" i="25"/>
  <c r="S33" i="25" s="1"/>
  <c r="F32" i="26" s="1"/>
  <c r="R32" i="25"/>
  <c r="S32" i="25" s="1"/>
  <c r="F31" i="26" s="1"/>
  <c r="R31" i="25"/>
  <c r="S31" i="25" s="1"/>
  <c r="F30" i="26" s="1"/>
  <c r="R30" i="25"/>
  <c r="S30" i="25" s="1"/>
  <c r="F29" i="26" s="1"/>
  <c r="R29" i="25"/>
  <c r="S29" i="25" s="1"/>
  <c r="F28" i="26" s="1"/>
  <c r="R28" i="25"/>
  <c r="S28" i="25" s="1"/>
  <c r="F27" i="26" s="1"/>
  <c r="R27" i="25"/>
  <c r="S27" i="25" s="1"/>
  <c r="F26" i="26" s="1"/>
  <c r="R26" i="25"/>
  <c r="S26" i="25" s="1"/>
  <c r="F25" i="26" s="1"/>
  <c r="R25" i="25"/>
  <c r="S25" i="25" s="1"/>
  <c r="F24" i="26" s="1"/>
  <c r="R24" i="25"/>
  <c r="S24" i="25" s="1"/>
  <c r="F23" i="26" s="1"/>
  <c r="R23" i="25"/>
  <c r="S23" i="25" s="1"/>
  <c r="F22" i="26" s="1"/>
  <c r="R22" i="25"/>
  <c r="S22" i="25" s="1"/>
  <c r="F21" i="26" s="1"/>
  <c r="R21" i="25"/>
  <c r="S21" i="25" s="1"/>
  <c r="F20" i="26" s="1"/>
  <c r="R20" i="25"/>
  <c r="S20" i="25" s="1"/>
  <c r="F19" i="26" s="1"/>
  <c r="R19" i="25"/>
  <c r="S19" i="25" s="1"/>
  <c r="F18" i="26" s="1"/>
  <c r="R18" i="25"/>
  <c r="S18" i="25" s="1"/>
  <c r="F17" i="26" s="1"/>
  <c r="R17" i="25"/>
  <c r="S17" i="25" s="1"/>
  <c r="F16" i="26" s="1"/>
  <c r="R16" i="25"/>
  <c r="S16" i="25" s="1"/>
  <c r="F15" i="26" s="1"/>
  <c r="R15" i="25"/>
  <c r="S15" i="25" s="1"/>
  <c r="F14" i="26" s="1"/>
  <c r="R14" i="25"/>
  <c r="S14" i="25" s="1"/>
  <c r="F13" i="26" s="1"/>
  <c r="R13" i="25"/>
  <c r="S13" i="25" s="1"/>
  <c r="F12" i="26" s="1"/>
  <c r="R12" i="25"/>
  <c r="S12" i="25" s="1"/>
  <c r="F11" i="26" s="1"/>
  <c r="R11" i="25"/>
  <c r="S11" i="25" s="1"/>
  <c r="F10" i="26" s="1"/>
  <c r="R10" i="25"/>
  <c r="S10" i="25" s="1"/>
  <c r="F9" i="26" s="1"/>
  <c r="R9" i="25"/>
  <c r="S9" i="25" s="1"/>
  <c r="F8" i="26" s="1"/>
  <c r="F8" i="14"/>
  <c r="G8" i="14" s="1"/>
  <c r="J24" i="22"/>
  <c r="I24" i="22"/>
  <c r="H24" i="22"/>
  <c r="G24" i="22"/>
  <c r="K23" i="22"/>
  <c r="K22" i="22"/>
  <c r="K21" i="22"/>
  <c r="J20" i="22"/>
  <c r="I20" i="22"/>
  <c r="H20" i="22"/>
  <c r="G20" i="22"/>
  <c r="K19" i="22"/>
  <c r="K18" i="22"/>
  <c r="K17" i="22"/>
  <c r="J16" i="22"/>
  <c r="I16" i="22"/>
  <c r="H16" i="22"/>
  <c r="G16" i="22"/>
  <c r="K15" i="22"/>
  <c r="K14" i="22"/>
  <c r="K13" i="22"/>
  <c r="J12" i="22"/>
  <c r="I12" i="22"/>
  <c r="H12" i="22"/>
  <c r="G12" i="22"/>
  <c r="K11" i="22"/>
  <c r="K10" i="22"/>
  <c r="K9" i="22"/>
  <c r="R19" i="24"/>
  <c r="Q19" i="24"/>
  <c r="L19" i="24"/>
  <c r="K19" i="24"/>
  <c r="I19" i="24"/>
  <c r="H19" i="24"/>
  <c r="F19" i="24"/>
  <c r="E19" i="24"/>
  <c r="C19" i="24"/>
  <c r="B19" i="24"/>
  <c r="O18" i="24"/>
  <c r="T18" i="24" s="1"/>
  <c r="N18" i="24"/>
  <c r="S18" i="24" s="1"/>
  <c r="M18" i="24"/>
  <c r="J18" i="24"/>
  <c r="G18" i="24"/>
  <c r="D18" i="24"/>
  <c r="O17" i="24"/>
  <c r="T17" i="24" s="1"/>
  <c r="N17" i="24"/>
  <c r="S17" i="24" s="1"/>
  <c r="M17" i="24"/>
  <c r="J17" i="24"/>
  <c r="G17" i="24"/>
  <c r="D17" i="24"/>
  <c r="O16" i="24"/>
  <c r="N16" i="24"/>
  <c r="M16" i="24"/>
  <c r="J16" i="24"/>
  <c r="G16" i="24"/>
  <c r="D16" i="24"/>
  <c r="O15" i="24"/>
  <c r="N15" i="24"/>
  <c r="M15" i="24"/>
  <c r="J15" i="24"/>
  <c r="G15" i="24"/>
  <c r="D15" i="24"/>
  <c r="O14" i="24"/>
  <c r="T14" i="24" s="1"/>
  <c r="N14" i="24"/>
  <c r="S14" i="24" s="1"/>
  <c r="M14" i="24"/>
  <c r="J14" i="24"/>
  <c r="G14" i="24"/>
  <c r="D14" i="24"/>
  <c r="O13" i="24"/>
  <c r="T13" i="24" s="1"/>
  <c r="N13" i="24"/>
  <c r="S13" i="24" s="1"/>
  <c r="M13" i="24"/>
  <c r="J13" i="24"/>
  <c r="G13" i="24"/>
  <c r="D13" i="24"/>
  <c r="O12" i="24"/>
  <c r="N12" i="24"/>
  <c r="M12" i="24"/>
  <c r="J12" i="24"/>
  <c r="G12" i="24"/>
  <c r="D12" i="24"/>
  <c r="O11" i="24"/>
  <c r="N11" i="24"/>
  <c r="P11" i="24" s="1"/>
  <c r="M11" i="24"/>
  <c r="J11" i="24"/>
  <c r="G11" i="24"/>
  <c r="D11" i="24"/>
  <c r="O10" i="24"/>
  <c r="N10" i="24"/>
  <c r="M10" i="24"/>
  <c r="J10" i="24"/>
  <c r="G10" i="24"/>
  <c r="D10" i="24"/>
  <c r="O9" i="24"/>
  <c r="N9" i="24"/>
  <c r="M9" i="24"/>
  <c r="J9" i="24"/>
  <c r="G9" i="24"/>
  <c r="D9" i="24"/>
  <c r="O8" i="24"/>
  <c r="N8" i="24"/>
  <c r="M8" i="24"/>
  <c r="J8" i="24"/>
  <c r="G8" i="24"/>
  <c r="D8" i="24"/>
  <c r="O7" i="24"/>
  <c r="N7" i="24"/>
  <c r="M7" i="24"/>
  <c r="J7" i="24"/>
  <c r="G7" i="24"/>
  <c r="D7" i="24"/>
  <c r="A13" i="3"/>
  <c r="A14" i="3"/>
  <c r="A15" i="3"/>
  <c r="A16" i="3"/>
  <c r="A17" i="3"/>
  <c r="A18" i="3"/>
  <c r="H7" i="3"/>
  <c r="K7" i="3" s="1"/>
  <c r="H8" i="3"/>
  <c r="H9" i="3"/>
  <c r="K9" i="3" s="1"/>
  <c r="H10" i="3"/>
  <c r="H11" i="3"/>
  <c r="K11" i="3" s="1"/>
  <c r="H12" i="3"/>
  <c r="K12" i="3" s="1"/>
  <c r="H13" i="3"/>
  <c r="K13" i="3" s="1"/>
  <c r="H14" i="3"/>
  <c r="K14" i="3" s="1"/>
  <c r="H15" i="3"/>
  <c r="K15" i="3" s="1"/>
  <c r="H16" i="3"/>
  <c r="K16" i="3" s="1"/>
  <c r="H17" i="3"/>
  <c r="K17" i="3" s="1"/>
  <c r="H18" i="3"/>
  <c r="K18" i="3" s="1"/>
  <c r="H19" i="3"/>
  <c r="K19" i="3" s="1"/>
  <c r="H20" i="3"/>
  <c r="K20" i="3" s="1"/>
  <c r="H21" i="3"/>
  <c r="K21" i="3" s="1"/>
  <c r="H22" i="3"/>
  <c r="K22" i="3" s="1"/>
  <c r="H23" i="3"/>
  <c r="K23" i="3" s="1"/>
  <c r="H24" i="3"/>
  <c r="K24" i="3" s="1"/>
  <c r="H25" i="3"/>
  <c r="K25" i="3" s="1"/>
  <c r="H26" i="3"/>
  <c r="K26" i="3" s="1"/>
  <c r="F28" i="3"/>
  <c r="G28" i="3"/>
  <c r="I28" i="3"/>
  <c r="J28" i="3"/>
  <c r="E28" i="3"/>
  <c r="H6" i="3"/>
  <c r="K6" i="3" s="1"/>
  <c r="F12" i="18"/>
  <c r="F13" i="18"/>
  <c r="F14" i="18"/>
  <c r="F15" i="18"/>
  <c r="F16" i="18"/>
  <c r="F17" i="18"/>
  <c r="F18" i="18"/>
  <c r="F19" i="18"/>
  <c r="F20" i="18"/>
  <c r="F21" i="18"/>
  <c r="F22" i="18"/>
  <c r="F23" i="18"/>
  <c r="F24" i="18"/>
  <c r="F25" i="18"/>
  <c r="F26" i="18"/>
  <c r="F27" i="18"/>
  <c r="F28" i="18"/>
  <c r="F29" i="18"/>
  <c r="F30" i="18"/>
  <c r="F31" i="18"/>
  <c r="F32" i="18"/>
  <c r="F33" i="18"/>
  <c r="F34" i="18"/>
  <c r="E24" i="18"/>
  <c r="E25" i="18"/>
  <c r="E26" i="18"/>
  <c r="E27" i="18"/>
  <c r="E28" i="18"/>
  <c r="E29" i="18"/>
  <c r="E30" i="18"/>
  <c r="E31" i="18"/>
  <c r="E32" i="18"/>
  <c r="E33" i="18"/>
  <c r="E34" i="18"/>
  <c r="I25" i="18"/>
  <c r="U25" i="18" s="1"/>
  <c r="D24" i="3"/>
  <c r="I9" i="18"/>
  <c r="H9" i="18"/>
  <c r="O88" i="21"/>
  <c r="N89" i="18" s="1"/>
  <c r="M24" i="19" s="1"/>
  <c r="O24" i="19" s="1"/>
  <c r="P20" i="18"/>
  <c r="P29" i="18"/>
  <c r="C85" i="18"/>
  <c r="B20" i="19"/>
  <c r="J29" i="18"/>
  <c r="V29" i="18" s="1"/>
  <c r="B23" i="18"/>
  <c r="E23" i="18"/>
  <c r="G23" i="18"/>
  <c r="J23" i="18"/>
  <c r="Q23" i="18"/>
  <c r="B24" i="18"/>
  <c r="G24" i="18"/>
  <c r="J24" i="18"/>
  <c r="Q24" i="18"/>
  <c r="B25" i="18"/>
  <c r="G25" i="18"/>
  <c r="H25" i="18"/>
  <c r="J25" i="18"/>
  <c r="V25" i="18" s="1"/>
  <c r="Q25" i="18"/>
  <c r="B26" i="18"/>
  <c r="G26" i="18"/>
  <c r="J26" i="18"/>
  <c r="Q26" i="18"/>
  <c r="B27" i="18"/>
  <c r="G27" i="18"/>
  <c r="J27" i="18"/>
  <c r="Q27" i="18"/>
  <c r="B28" i="18"/>
  <c r="G28" i="18"/>
  <c r="J28" i="18"/>
  <c r="V28" i="18" s="1"/>
  <c r="Q28" i="18"/>
  <c r="B29" i="18"/>
  <c r="G29" i="18"/>
  <c r="Q29" i="18"/>
  <c r="B30" i="18"/>
  <c r="G30" i="18"/>
  <c r="J30" i="18"/>
  <c r="Q30" i="18"/>
  <c r="B31" i="18"/>
  <c r="G31" i="18"/>
  <c r="J31" i="18"/>
  <c r="Q31" i="18"/>
  <c r="B32" i="18"/>
  <c r="G32" i="18"/>
  <c r="J32" i="18"/>
  <c r="Q32" i="18"/>
  <c r="B33" i="18"/>
  <c r="G33" i="18"/>
  <c r="H33" i="18"/>
  <c r="J33" i="18"/>
  <c r="Q33" i="18"/>
  <c r="B34" i="18"/>
  <c r="G34" i="18"/>
  <c r="J34" i="18"/>
  <c r="Q34" i="18"/>
  <c r="G21" i="18"/>
  <c r="B11" i="18"/>
  <c r="B12" i="18"/>
  <c r="B13" i="18"/>
  <c r="B14" i="18"/>
  <c r="B15" i="18"/>
  <c r="K19" i="23"/>
  <c r="L19" i="23"/>
  <c r="C19" i="23"/>
  <c r="E19" i="23"/>
  <c r="F19" i="23"/>
  <c r="H19" i="23"/>
  <c r="I19" i="23"/>
  <c r="B19" i="23"/>
  <c r="D15" i="23"/>
  <c r="G15" i="23"/>
  <c r="J15" i="23"/>
  <c r="M15" i="23"/>
  <c r="N15" i="23"/>
  <c r="O15" i="23"/>
  <c r="D16" i="23"/>
  <c r="G16" i="23"/>
  <c r="J16" i="23"/>
  <c r="M16" i="23"/>
  <c r="N16" i="23"/>
  <c r="O16" i="23"/>
  <c r="D17" i="23"/>
  <c r="G17" i="23"/>
  <c r="J17" i="23"/>
  <c r="M17" i="23"/>
  <c r="N17" i="23"/>
  <c r="O17" i="23"/>
  <c r="D18" i="23"/>
  <c r="G18" i="23"/>
  <c r="J18" i="23"/>
  <c r="M18" i="23"/>
  <c r="N18" i="23"/>
  <c r="O18" i="23"/>
  <c r="T18" i="23" s="1"/>
  <c r="D7" i="23"/>
  <c r="B13" i="3"/>
  <c r="C13" i="3"/>
  <c r="C14" i="3"/>
  <c r="D14" i="3"/>
  <c r="C15" i="3"/>
  <c r="C16" i="3"/>
  <c r="D16" i="3"/>
  <c r="C17" i="3"/>
  <c r="C18" i="3"/>
  <c r="B19" i="3"/>
  <c r="C19" i="3"/>
  <c r="C20" i="3"/>
  <c r="C21" i="3"/>
  <c r="C22" i="3"/>
  <c r="C23" i="3"/>
  <c r="C24" i="3"/>
  <c r="C25" i="3"/>
  <c r="B26" i="3"/>
  <c r="C26" i="3"/>
  <c r="C17" i="14"/>
  <c r="E17" i="14"/>
  <c r="F17" i="14"/>
  <c r="G17" i="14" s="1"/>
  <c r="C18" i="14"/>
  <c r="F18" i="14"/>
  <c r="G18" i="14" s="1"/>
  <c r="C88" i="18"/>
  <c r="C90" i="18"/>
  <c r="C89" i="18"/>
  <c r="C87" i="18"/>
  <c r="C86" i="18"/>
  <c r="C84" i="18"/>
  <c r="C79" i="18"/>
  <c r="C80" i="18"/>
  <c r="C81" i="18"/>
  <c r="C82" i="18"/>
  <c r="C78" i="18"/>
  <c r="R19" i="23"/>
  <c r="Q19" i="23"/>
  <c r="S17" i="23"/>
  <c r="O14" i="23"/>
  <c r="N14" i="23"/>
  <c r="S14" i="23" s="1"/>
  <c r="M14" i="23"/>
  <c r="J14" i="23"/>
  <c r="G14" i="23"/>
  <c r="D14" i="23"/>
  <c r="O13" i="23"/>
  <c r="N13" i="23"/>
  <c r="M13" i="23"/>
  <c r="J13" i="23"/>
  <c r="G13" i="23"/>
  <c r="D13" i="23"/>
  <c r="O12" i="23"/>
  <c r="N12" i="23"/>
  <c r="M12" i="23"/>
  <c r="J12" i="23"/>
  <c r="G12" i="23"/>
  <c r="D12" i="23"/>
  <c r="O11" i="23"/>
  <c r="N11" i="23"/>
  <c r="M11" i="23"/>
  <c r="J11" i="23"/>
  <c r="G11" i="23"/>
  <c r="D11" i="23"/>
  <c r="O10" i="23"/>
  <c r="P10" i="23" s="1"/>
  <c r="N10" i="23"/>
  <c r="M10" i="23"/>
  <c r="J10" i="23"/>
  <c r="G10" i="23"/>
  <c r="D10" i="23"/>
  <c r="O9" i="23"/>
  <c r="N9" i="23"/>
  <c r="M9" i="23"/>
  <c r="J9" i="23"/>
  <c r="G9" i="23"/>
  <c r="D9" i="23"/>
  <c r="O8" i="23"/>
  <c r="P8" i="23" s="1"/>
  <c r="N8" i="23"/>
  <c r="M8" i="23"/>
  <c r="J8" i="23"/>
  <c r="G8" i="23"/>
  <c r="D8" i="23"/>
  <c r="O7" i="23"/>
  <c r="N7" i="23"/>
  <c r="M7" i="23"/>
  <c r="J7" i="23"/>
  <c r="G7" i="23"/>
  <c r="E10" i="17"/>
  <c r="B10" i="17"/>
  <c r="B3" i="17"/>
  <c r="B3" i="15"/>
  <c r="F16" i="14"/>
  <c r="G16" i="14" s="1"/>
  <c r="C16" i="14"/>
  <c r="F15" i="14"/>
  <c r="C15" i="14"/>
  <c r="F14" i="14"/>
  <c r="G14" i="14" s="1"/>
  <c r="C14" i="14"/>
  <c r="F13" i="14"/>
  <c r="C13" i="14"/>
  <c r="F12" i="14"/>
  <c r="C12" i="14"/>
  <c r="F11" i="14"/>
  <c r="C11" i="14"/>
  <c r="F10" i="14"/>
  <c r="F9" i="14"/>
  <c r="G9" i="14" s="1"/>
  <c r="C9" i="14"/>
  <c r="C8" i="14"/>
  <c r="F7" i="14"/>
  <c r="C7" i="14"/>
  <c r="A26" i="3"/>
  <c r="A25" i="3"/>
  <c r="A24" i="3"/>
  <c r="A23" i="3"/>
  <c r="A22" i="3"/>
  <c r="A21" i="3"/>
  <c r="A20" i="3"/>
  <c r="A19" i="3"/>
  <c r="C12" i="3"/>
  <c r="B12" i="3"/>
  <c r="A12" i="3"/>
  <c r="C11" i="3"/>
  <c r="B11" i="3"/>
  <c r="A11" i="3"/>
  <c r="C10" i="3"/>
  <c r="B10" i="3"/>
  <c r="A10" i="3"/>
  <c r="C9" i="3"/>
  <c r="B9" i="3"/>
  <c r="A9" i="3"/>
  <c r="C8" i="3"/>
  <c r="B8" i="3"/>
  <c r="A8" i="3"/>
  <c r="C7" i="3"/>
  <c r="A7" i="3"/>
  <c r="C6" i="3"/>
  <c r="A6" i="3"/>
  <c r="A1" i="3"/>
  <c r="A1" i="2"/>
  <c r="N88" i="18"/>
  <c r="N87" i="18"/>
  <c r="M12" i="19"/>
  <c r="O12" i="19" s="1"/>
  <c r="Q22" i="18"/>
  <c r="J22" i="18"/>
  <c r="G22" i="18"/>
  <c r="E22" i="18"/>
  <c r="B22" i="18"/>
  <c r="Q21" i="18"/>
  <c r="J21" i="18"/>
  <c r="I21" i="18"/>
  <c r="U21" i="18" s="1"/>
  <c r="H21" i="18"/>
  <c r="E21" i="18"/>
  <c r="B21" i="18"/>
  <c r="Q20" i="18"/>
  <c r="J20" i="18"/>
  <c r="V20" i="18" s="1"/>
  <c r="X20" i="18" s="1"/>
  <c r="I20" i="18"/>
  <c r="U20" i="18" s="1"/>
  <c r="H20" i="18"/>
  <c r="G20" i="18"/>
  <c r="E20" i="18"/>
  <c r="B20" i="18"/>
  <c r="Q19" i="18"/>
  <c r="J19" i="18"/>
  <c r="I19" i="18"/>
  <c r="U19" i="18" s="1"/>
  <c r="H19" i="18"/>
  <c r="G19" i="18"/>
  <c r="E19" i="18"/>
  <c r="B19" i="18"/>
  <c r="Q18" i="18"/>
  <c r="J18" i="18"/>
  <c r="G18" i="18"/>
  <c r="E18" i="18"/>
  <c r="B18" i="18"/>
  <c r="Q17" i="18"/>
  <c r="J17" i="18"/>
  <c r="V17" i="18" s="1"/>
  <c r="X17" i="18" s="1"/>
  <c r="G17" i="18"/>
  <c r="E17" i="18"/>
  <c r="B17" i="18"/>
  <c r="Q16" i="18"/>
  <c r="J16" i="18"/>
  <c r="G16" i="18"/>
  <c r="E16" i="18"/>
  <c r="B16" i="18"/>
  <c r="Q15" i="18"/>
  <c r="J15" i="18"/>
  <c r="V15" i="18" s="1"/>
  <c r="G15" i="18"/>
  <c r="E15" i="18"/>
  <c r="Q14" i="18"/>
  <c r="J14" i="18"/>
  <c r="G14" i="18"/>
  <c r="E14" i="18"/>
  <c r="Q13" i="18"/>
  <c r="J13" i="18"/>
  <c r="V13" i="18" s="1"/>
  <c r="G13" i="18"/>
  <c r="E13" i="18"/>
  <c r="Q12" i="18"/>
  <c r="J12" i="18"/>
  <c r="G12" i="18"/>
  <c r="E12" i="18"/>
  <c r="Q11" i="18"/>
  <c r="J11" i="18"/>
  <c r="V11" i="18" s="1"/>
  <c r="G11" i="18"/>
  <c r="F11" i="18"/>
  <c r="E11" i="18"/>
  <c r="S13" i="23"/>
  <c r="P7" i="23"/>
  <c r="S12" i="23"/>
  <c r="S18" i="23"/>
  <c r="P16" i="18"/>
  <c r="P33" i="18"/>
  <c r="P28" i="18"/>
  <c r="P24" i="18"/>
  <c r="P32" i="18"/>
  <c r="P25" i="18"/>
  <c r="P12" i="18"/>
  <c r="D15" i="3"/>
  <c r="E16" i="14"/>
  <c r="K10" i="3"/>
  <c r="G19" i="24"/>
  <c r="P16" i="24"/>
  <c r="P8" i="24"/>
  <c r="P12" i="24"/>
  <c r="S12" i="24"/>
  <c r="T12" i="24"/>
  <c r="I33" i="18"/>
  <c r="B22" i="3"/>
  <c r="B25" i="3"/>
  <c r="B23" i="3"/>
  <c r="B16" i="3"/>
  <c r="D1" i="2"/>
  <c r="D1" i="3"/>
  <c r="B7" i="3"/>
  <c r="B24" i="3"/>
  <c r="B20" i="3"/>
  <c r="B17" i="3"/>
  <c r="B14" i="3"/>
  <c r="B6" i="3"/>
  <c r="B21" i="3"/>
  <c r="B18" i="3"/>
  <c r="J33" i="19" l="1"/>
  <c r="P17" i="24"/>
  <c r="P9" i="23"/>
  <c r="P11" i="23"/>
  <c r="P13" i="24"/>
  <c r="T27" i="21"/>
  <c r="T25" i="21"/>
  <c r="T24" i="21"/>
  <c r="T23" i="21"/>
  <c r="T26" i="21"/>
  <c r="T28" i="21"/>
  <c r="T22" i="21"/>
  <c r="G19" i="23"/>
  <c r="P9" i="24"/>
  <c r="P18" i="23"/>
  <c r="P16" i="23"/>
  <c r="J19" i="24"/>
  <c r="D19" i="24"/>
  <c r="P17" i="23"/>
  <c r="K24" i="22"/>
  <c r="O19" i="23"/>
  <c r="P14" i="23"/>
  <c r="D19" i="23"/>
  <c r="P7" i="24"/>
  <c r="P10" i="24"/>
  <c r="P18" i="24"/>
  <c r="P14" i="24"/>
  <c r="M19" i="23"/>
  <c r="P13" i="23"/>
  <c r="N19" i="23"/>
  <c r="S19" i="24"/>
  <c r="K16" i="22"/>
  <c r="S19" i="23"/>
  <c r="T17" i="23"/>
  <c r="J19" i="23"/>
  <c r="H28" i="3"/>
  <c r="M19" i="24"/>
  <c r="P15" i="24"/>
  <c r="K12" i="22"/>
  <c r="AO8" i="31"/>
  <c r="K20" i="22"/>
  <c r="T20" i="21"/>
  <c r="T17" i="21"/>
  <c r="T21" i="21"/>
  <c r="T18" i="21"/>
  <c r="T19" i="21"/>
  <c r="T16" i="21"/>
  <c r="F71" i="14"/>
  <c r="G71" i="14" s="1"/>
  <c r="G7" i="14"/>
  <c r="I10" i="14"/>
  <c r="G10" i="14"/>
  <c r="I12" i="14"/>
  <c r="G12" i="14"/>
  <c r="I11" i="14"/>
  <c r="G11" i="14"/>
  <c r="I13" i="14"/>
  <c r="G13" i="14"/>
  <c r="I15" i="14"/>
  <c r="G15" i="14"/>
  <c r="T10" i="21"/>
  <c r="T11" i="21"/>
  <c r="T13" i="21"/>
  <c r="T15" i="21"/>
  <c r="T14" i="21"/>
  <c r="T12" i="21"/>
  <c r="J32" i="19"/>
  <c r="K32" i="19"/>
  <c r="M32" i="19"/>
  <c r="O32" i="19" s="1"/>
  <c r="J34" i="19"/>
  <c r="K33" i="19"/>
  <c r="M33" i="19"/>
  <c r="O33" i="19" s="1"/>
  <c r="K34" i="19"/>
  <c r="M34" i="19"/>
  <c r="O34" i="19" s="1"/>
  <c r="F24" i="19"/>
  <c r="F25" i="19" s="1"/>
  <c r="J21" i="19"/>
  <c r="M15" i="19"/>
  <c r="O15" i="19" s="1"/>
  <c r="D20" i="41"/>
  <c r="M22" i="19"/>
  <c r="O22" i="19" s="1"/>
  <c r="D28" i="41"/>
  <c r="L13" i="19"/>
  <c r="C17" i="41"/>
  <c r="M16" i="19"/>
  <c r="O16" i="19" s="1"/>
  <c r="D21" i="41"/>
  <c r="L15" i="19"/>
  <c r="C20" i="41"/>
  <c r="M27" i="19"/>
  <c r="O27" i="19" s="1"/>
  <c r="D38" i="41" s="1"/>
  <c r="C38" i="41"/>
  <c r="M28" i="19"/>
  <c r="O28" i="19" s="1"/>
  <c r="D39" i="41" s="1"/>
  <c r="C39" i="41"/>
  <c r="M23" i="19"/>
  <c r="O23" i="19" s="1"/>
  <c r="D29" i="41"/>
  <c r="M30" i="19"/>
  <c r="O30" i="19" s="1"/>
  <c r="D43" i="41" s="1"/>
  <c r="C43" i="41"/>
  <c r="D24" i="19"/>
  <c r="D25" i="19" s="1"/>
  <c r="I24" i="19"/>
  <c r="I25" i="19" s="1"/>
  <c r="G35" i="19"/>
  <c r="P22" i="18"/>
  <c r="P14" i="18"/>
  <c r="P30" i="18"/>
  <c r="P18" i="18"/>
  <c r="K72" i="18"/>
  <c r="M73" i="18"/>
  <c r="O9" i="20"/>
  <c r="O12" i="20" s="1"/>
  <c r="O18" i="20" s="1"/>
  <c r="Q9" i="20"/>
  <c r="Q12" i="20" s="1"/>
  <c r="Q18" i="20" s="1"/>
  <c r="P9" i="20"/>
  <c r="P12" i="20" s="1"/>
  <c r="P18" i="20" s="1"/>
  <c r="P21" i="18"/>
  <c r="K73" i="18"/>
  <c r="I35" i="19"/>
  <c r="H35" i="19"/>
  <c r="D35" i="19"/>
  <c r="E35" i="19"/>
  <c r="M26" i="19"/>
  <c r="O26" i="19" s="1"/>
  <c r="D31" i="41" s="1"/>
  <c r="E24" i="19"/>
  <c r="E25" i="19" s="1"/>
  <c r="F35" i="19"/>
  <c r="J27" i="19"/>
  <c r="G24" i="19"/>
  <c r="G25" i="19" s="1"/>
  <c r="J28" i="19"/>
  <c r="J31" i="19"/>
  <c r="J26" i="19"/>
  <c r="L9" i="33"/>
  <c r="L29" i="19" s="1"/>
  <c r="O9" i="33"/>
  <c r="J29" i="19"/>
  <c r="O83" i="18"/>
  <c r="N78" i="18"/>
  <c r="J30" i="19"/>
  <c r="I25" i="14"/>
  <c r="H24" i="19"/>
  <c r="H25" i="19" s="1"/>
  <c r="V27" i="18"/>
  <c r="O81" i="18"/>
  <c r="V23" i="18"/>
  <c r="J22" i="19"/>
  <c r="J24" i="19" s="1"/>
  <c r="V26" i="18"/>
  <c r="L22" i="18"/>
  <c r="L21" i="18"/>
  <c r="L12" i="18"/>
  <c r="L11" i="18"/>
  <c r="V21" i="18"/>
  <c r="S21" i="18" s="1"/>
  <c r="T21" i="18" s="1"/>
  <c r="W21" i="18" s="1"/>
  <c r="X21" i="18" s="1"/>
  <c r="I27" i="14"/>
  <c r="I14" i="14"/>
  <c r="P19" i="18"/>
  <c r="C12" i="21"/>
  <c r="C13" i="18" s="1"/>
  <c r="C11" i="18"/>
  <c r="L23" i="18"/>
  <c r="P31" i="18"/>
  <c r="P17" i="18"/>
  <c r="V12" i="18"/>
  <c r="I7" i="14"/>
  <c r="H7" i="14"/>
  <c r="J36" i="28"/>
  <c r="J43" i="28"/>
  <c r="J20" i="28"/>
  <c r="J32" i="28"/>
  <c r="J28" i="28"/>
  <c r="J24" i="28"/>
  <c r="J13" i="28"/>
  <c r="J29" i="28"/>
  <c r="J18" i="28"/>
  <c r="J14" i="28"/>
  <c r="J15" i="28"/>
  <c r="J12" i="28"/>
  <c r="J34" i="28"/>
  <c r="J19" i="28"/>
  <c r="J30" i="28"/>
  <c r="J26" i="28"/>
  <c r="J17" i="28"/>
  <c r="J31" i="28"/>
  <c r="J27" i="28"/>
  <c r="J23" i="28"/>
  <c r="J39" i="28"/>
  <c r="J35" i="28"/>
  <c r="J9" i="28"/>
  <c r="J41" i="28"/>
  <c r="I9" i="14"/>
  <c r="I26" i="14"/>
  <c r="V24" i="18"/>
  <c r="E20" i="35"/>
  <c r="H20" i="35" s="1"/>
  <c r="G27" i="35"/>
  <c r="O82" i="18" s="1"/>
  <c r="H27" i="35"/>
  <c r="N82" i="18" s="1"/>
  <c r="B1" i="15"/>
  <c r="S25" i="18"/>
  <c r="T25" i="18" s="1"/>
  <c r="W25" i="18" s="1"/>
  <c r="X25" i="18" s="1"/>
  <c r="P88" i="21"/>
  <c r="O89" i="18" s="1"/>
  <c r="L22" i="19"/>
  <c r="L24" i="19" s="1"/>
  <c r="O87" i="18"/>
  <c r="C28" i="41" s="1"/>
  <c r="T19" i="24"/>
  <c r="J45" i="28"/>
  <c r="S44" i="25"/>
  <c r="R44" i="25"/>
  <c r="N19" i="24"/>
  <c r="P34" i="18"/>
  <c r="T12" i="23"/>
  <c r="T13" i="23"/>
  <c r="T14" i="23"/>
  <c r="P15" i="23"/>
  <c r="K8" i="3"/>
  <c r="K28" i="3" s="1"/>
  <c r="J42" i="28"/>
  <c r="J38" i="28"/>
  <c r="J25" i="28"/>
  <c r="J10" i="28"/>
  <c r="K27" i="19"/>
  <c r="V18" i="18"/>
  <c r="X18" i="18" s="1"/>
  <c r="V16" i="18"/>
  <c r="P12" i="23"/>
  <c r="J22" i="28"/>
  <c r="J11" i="28"/>
  <c r="K30" i="19"/>
  <c r="I16" i="14"/>
  <c r="O19" i="24"/>
  <c r="F48" i="26"/>
  <c r="J33" i="28"/>
  <c r="J37" i="28"/>
  <c r="J21" i="28"/>
  <c r="J44" i="28"/>
  <c r="J40" i="28"/>
  <c r="J16" i="28"/>
  <c r="K31" i="19"/>
  <c r="L18" i="18"/>
  <c r="P13" i="18"/>
  <c r="K73" i="21"/>
  <c r="J74" i="18" s="1"/>
  <c r="B1" i="17"/>
  <c r="V14" i="18"/>
  <c r="V19" i="18"/>
  <c r="X19" i="18" s="1"/>
  <c r="K26" i="19"/>
  <c r="K28" i="19"/>
  <c r="F69" i="14"/>
  <c r="F73" i="14"/>
  <c r="G73" i="14" s="1"/>
  <c r="V22" i="18"/>
  <c r="I8" i="14"/>
  <c r="I36" i="19" l="1"/>
  <c r="D7" i="34"/>
  <c r="H71" i="14"/>
  <c r="F72" i="14" s="1"/>
  <c r="P19" i="24"/>
  <c r="J25" i="19"/>
  <c r="D36" i="19"/>
  <c r="E36" i="19"/>
  <c r="H36" i="19"/>
  <c r="M13" i="19"/>
  <c r="O13" i="19" s="1"/>
  <c r="D17" i="41"/>
  <c r="L16" i="19"/>
  <c r="C21" i="41"/>
  <c r="L17" i="19"/>
  <c r="C24" i="41"/>
  <c r="L35" i="19"/>
  <c r="M35" i="19" s="1"/>
  <c r="O35" i="19" s="1"/>
  <c r="C41" i="41"/>
  <c r="C45" i="41" s="1"/>
  <c r="M17" i="19"/>
  <c r="O17" i="19" s="1"/>
  <c r="D24" i="41"/>
  <c r="L18" i="19"/>
  <c r="C23" i="41"/>
  <c r="L13" i="18"/>
  <c r="O82" i="21"/>
  <c r="N83" i="18" s="1"/>
  <c r="C7" i="34"/>
  <c r="F7" i="34"/>
  <c r="F8" i="34"/>
  <c r="F13" i="34"/>
  <c r="F17" i="34"/>
  <c r="D9" i="34"/>
  <c r="D14" i="34"/>
  <c r="D18" i="34"/>
  <c r="C10" i="34"/>
  <c r="C15" i="34"/>
  <c r="F12" i="34"/>
  <c r="F16" i="34"/>
  <c r="D8" i="34"/>
  <c r="D13" i="34"/>
  <c r="D17" i="34"/>
  <c r="C9" i="34"/>
  <c r="C14" i="34"/>
  <c r="C18" i="34"/>
  <c r="F10" i="34"/>
  <c r="F15" i="34"/>
  <c r="D12" i="34"/>
  <c r="D16" i="34"/>
  <c r="C8" i="34"/>
  <c r="C13" i="34"/>
  <c r="C17" i="34"/>
  <c r="F9" i="34"/>
  <c r="F14" i="34"/>
  <c r="F18" i="34"/>
  <c r="D10" i="34"/>
  <c r="D15" i="34"/>
  <c r="C12" i="34"/>
  <c r="C16" i="34"/>
  <c r="C11" i="34"/>
  <c r="F11" i="34"/>
  <c r="D11" i="34"/>
  <c r="J35" i="19"/>
  <c r="F36" i="19"/>
  <c r="G36" i="19"/>
  <c r="H73" i="14"/>
  <c r="F74" i="14" s="1"/>
  <c r="M29" i="19"/>
  <c r="O29" i="19" s="1"/>
  <c r="D41" i="41" s="1"/>
  <c r="D45" i="41" s="1"/>
  <c r="K29" i="19"/>
  <c r="K35" i="19" s="1"/>
  <c r="L73" i="21"/>
  <c r="K74" i="18" s="1"/>
  <c r="C13" i="21"/>
  <c r="K22" i="19"/>
  <c r="K24" i="19" s="1"/>
  <c r="L24" i="18"/>
  <c r="H69" i="14"/>
  <c r="G69" i="14"/>
  <c r="P19" i="23"/>
  <c r="T19" i="23"/>
  <c r="L14" i="18"/>
  <c r="L19" i="18"/>
  <c r="N73" i="21"/>
  <c r="M74" i="18" s="1"/>
  <c r="M72" i="18"/>
  <c r="F75" i="14"/>
  <c r="G75" i="14" s="1"/>
  <c r="F76" i="14" l="1"/>
  <c r="F78" i="14" s="1"/>
  <c r="J36" i="19"/>
  <c r="M18" i="19"/>
  <c r="O18" i="19" s="1"/>
  <c r="D23" i="41"/>
  <c r="C14" i="21"/>
  <c r="C15" i="18" s="1"/>
  <c r="F20" i="34"/>
  <c r="H75" i="14"/>
  <c r="J7" i="34"/>
  <c r="H7" i="34"/>
  <c r="B16" i="34"/>
  <c r="H16" i="34"/>
  <c r="J16" i="34"/>
  <c r="B17" i="34"/>
  <c r="J17" i="34"/>
  <c r="H17" i="34"/>
  <c r="J9" i="34"/>
  <c r="H9" i="34"/>
  <c r="J12" i="34"/>
  <c r="H12" i="34"/>
  <c r="B13" i="34"/>
  <c r="H13" i="34"/>
  <c r="J13" i="34"/>
  <c r="J14" i="34"/>
  <c r="H14" i="34"/>
  <c r="B14" i="34"/>
  <c r="J15" i="34"/>
  <c r="H15" i="34"/>
  <c r="B15" i="34"/>
  <c r="J8" i="34"/>
  <c r="H8" i="34"/>
  <c r="J18" i="34"/>
  <c r="H18" i="34"/>
  <c r="B18" i="34"/>
  <c r="J10" i="34"/>
  <c r="H10" i="34"/>
  <c r="J11" i="34"/>
  <c r="H11" i="34"/>
  <c r="C14" i="18"/>
  <c r="L25" i="18"/>
  <c r="O73" i="18"/>
  <c r="C8" i="41" s="1"/>
  <c r="D13" i="35"/>
  <c r="G13" i="35" s="1"/>
  <c r="D17" i="35"/>
  <c r="D9" i="35"/>
  <c r="G9" i="35" s="1"/>
  <c r="E17" i="35"/>
  <c r="E13" i="35"/>
  <c r="H13" i="35" s="1"/>
  <c r="E9" i="35"/>
  <c r="H9" i="35" s="1"/>
  <c r="N73" i="18"/>
  <c r="D8" i="41" s="1"/>
  <c r="E12" i="35"/>
  <c r="O73" i="21"/>
  <c r="N72" i="18"/>
  <c r="D7" i="41" s="1"/>
  <c r="E16" i="35"/>
  <c r="E8" i="35"/>
  <c r="D16" i="35"/>
  <c r="O72" i="18"/>
  <c r="C7" i="41" s="1"/>
  <c r="D12" i="35"/>
  <c r="P73" i="21"/>
  <c r="P75" i="21" s="1"/>
  <c r="D8" i="35"/>
  <c r="O76" i="18" l="1"/>
  <c r="P74" i="21"/>
  <c r="D9" i="41"/>
  <c r="C9" i="41"/>
  <c r="O74" i="21"/>
  <c r="O75" i="21"/>
  <c r="N76" i="18" s="1"/>
  <c r="C15" i="21"/>
  <c r="C16" i="18" s="1"/>
  <c r="P76" i="21"/>
  <c r="O77" i="18" s="1"/>
  <c r="J20" i="34"/>
  <c r="H20" i="34"/>
  <c r="L26" i="18"/>
  <c r="D18" i="35"/>
  <c r="E18" i="35"/>
  <c r="N74" i="18"/>
  <c r="H8" i="35"/>
  <c r="H10" i="35" s="1"/>
  <c r="E10" i="35"/>
  <c r="G8" i="35"/>
  <c r="G10" i="35" s="1"/>
  <c r="D10" i="35"/>
  <c r="O74" i="18"/>
  <c r="E14" i="35"/>
  <c r="H12" i="35"/>
  <c r="H14" i="35" s="1"/>
  <c r="D14" i="35"/>
  <c r="G12" i="35"/>
  <c r="G14" i="35" s="1"/>
  <c r="M11" i="19" l="1"/>
  <c r="O11" i="19" s="1"/>
  <c r="D14" i="41"/>
  <c r="L11" i="19"/>
  <c r="C14" i="41"/>
  <c r="L12" i="19"/>
  <c r="C12" i="41"/>
  <c r="C16" i="21"/>
  <c r="C17" i="21" s="1"/>
  <c r="C18" i="21" s="1"/>
  <c r="P78" i="21"/>
  <c r="O79" i="18" s="1"/>
  <c r="O78" i="21"/>
  <c r="N79" i="18" s="1"/>
  <c r="N85" i="18"/>
  <c r="O85" i="18"/>
  <c r="L27" i="18"/>
  <c r="E8" i="16"/>
  <c r="E9" i="16" s="1"/>
  <c r="L9" i="19"/>
  <c r="E9" i="15"/>
  <c r="E10" i="15" s="1"/>
  <c r="B9" i="15"/>
  <c r="B10" i="15" s="1"/>
  <c r="B8" i="16"/>
  <c r="B9" i="16" s="1"/>
  <c r="M9" i="19"/>
  <c r="O9" i="19" s="1"/>
  <c r="O75" i="18"/>
  <c r="N75" i="18"/>
  <c r="L10" i="19" l="1"/>
  <c r="C11" i="41"/>
  <c r="M10" i="19"/>
  <c r="O10" i="19" s="1"/>
  <c r="D11" i="41"/>
  <c r="M14" i="19"/>
  <c r="O14" i="19" s="1"/>
  <c r="D15" i="41"/>
  <c r="M20" i="19"/>
  <c r="O20" i="19" s="1"/>
  <c r="D18" i="41"/>
  <c r="L20" i="19"/>
  <c r="C18" i="41"/>
  <c r="L14" i="19"/>
  <c r="C15" i="41"/>
  <c r="C17" i="18"/>
  <c r="C19" i="21"/>
  <c r="C20" i="18" s="1"/>
  <c r="C19" i="18"/>
  <c r="C18" i="18"/>
  <c r="P83" i="21"/>
  <c r="P85" i="21" s="1"/>
  <c r="O83" i="21"/>
  <c r="N84" i="18" s="1"/>
  <c r="M19" i="19" s="1"/>
  <c r="O19" i="19" s="1"/>
  <c r="L28" i="18"/>
  <c r="L19" i="19" l="1"/>
  <c r="L21" i="19" s="1"/>
  <c r="C25" i="41"/>
  <c r="C26" i="41" s="1"/>
  <c r="C30" i="41" s="1"/>
  <c r="C46" i="41" s="1"/>
  <c r="C47" i="41" s="1"/>
  <c r="D25" i="41"/>
  <c r="D26" i="41" s="1"/>
  <c r="D30" i="41" s="1"/>
  <c r="D46" i="41" s="1"/>
  <c r="D47" i="41" s="1"/>
  <c r="C20" i="21"/>
  <c r="O85" i="21"/>
  <c r="O89" i="21" s="1"/>
  <c r="N90" i="18" s="1"/>
  <c r="O84" i="18"/>
  <c r="L29" i="18"/>
  <c r="P89" i="21"/>
  <c r="O90" i="18" s="1"/>
  <c r="O86" i="18"/>
  <c r="C21" i="18" l="1"/>
  <c r="C21" i="21"/>
  <c r="N86" i="18"/>
  <c r="M21" i="19" s="1"/>
  <c r="O21" i="19" s="1"/>
  <c r="J9" i="1" s="1"/>
  <c r="L30" i="18"/>
  <c r="K21" i="19"/>
  <c r="L25" i="19"/>
  <c r="L36" i="19" s="1"/>
  <c r="C22" i="18" l="1"/>
  <c r="C22" i="21"/>
  <c r="C32" i="21"/>
  <c r="M25" i="19"/>
  <c r="O25" i="19" s="1"/>
  <c r="L31" i="18"/>
  <c r="G9" i="1"/>
  <c r="K25" i="19"/>
  <c r="K36" i="19" s="1"/>
  <c r="C23" i="18" l="1"/>
  <c r="C23" i="21"/>
  <c r="C24" i="18" s="1"/>
  <c r="H9" i="1"/>
  <c r="I9" i="1" s="1"/>
  <c r="C33" i="18"/>
  <c r="C33" i="21"/>
  <c r="C34" i="18" s="1"/>
  <c r="M36" i="19"/>
  <c r="O36" i="19" s="1"/>
  <c r="L32" i="18"/>
  <c r="C24" i="21" l="1"/>
  <c r="L33" i="18"/>
  <c r="C25" i="18" l="1"/>
  <c r="C25" i="21"/>
  <c r="C26" i="18" s="1"/>
  <c r="L34" i="18"/>
  <c r="C26" i="21" l="1"/>
  <c r="C27" i="18" s="1"/>
  <c r="L35" i="18"/>
  <c r="C27" i="21" l="1"/>
  <c r="C28" i="18" s="1"/>
  <c r="L36" i="18"/>
  <c r="D6" i="3"/>
  <c r="E7" i="14"/>
  <c r="I11" i="18"/>
  <c r="H11" i="18" s="1"/>
  <c r="C28" i="21" l="1"/>
  <c r="C29" i="18" s="1"/>
  <c r="L37" i="18"/>
  <c r="U11" i="18"/>
  <c r="S11" i="18" s="1"/>
  <c r="T11" i="18" s="1"/>
  <c r="W11" i="18" s="1"/>
  <c r="X11" i="18" s="1"/>
  <c r="E8" i="14"/>
  <c r="D7" i="3"/>
  <c r="H12" i="18"/>
  <c r="I12" i="18"/>
  <c r="U12" i="18" s="1"/>
  <c r="S12" i="18" s="1"/>
  <c r="T12" i="18" s="1"/>
  <c r="W12" i="18" s="1"/>
  <c r="X12" i="18" s="1"/>
  <c r="E9" i="14"/>
  <c r="D8" i="3"/>
  <c r="H13" i="18"/>
  <c r="I13" i="18"/>
  <c r="U13" i="18" s="1"/>
  <c r="S13" i="18" s="1"/>
  <c r="T13" i="18" s="1"/>
  <c r="W13" i="18" s="1"/>
  <c r="X13" i="18" s="1"/>
  <c r="E10" i="14"/>
  <c r="D9" i="3"/>
  <c r="H14" i="18"/>
  <c r="I14" i="18"/>
  <c r="U14" i="18" s="1"/>
  <c r="S14" i="18" s="1"/>
  <c r="T14" i="18" s="1"/>
  <c r="W14" i="18" s="1"/>
  <c r="X14" i="18" s="1"/>
  <c r="H26" i="18"/>
  <c r="I26" i="18"/>
  <c r="U26" i="18" s="1"/>
  <c r="S26" i="18" s="1"/>
  <c r="T26" i="18" s="1"/>
  <c r="W26" i="18" s="1"/>
  <c r="X26" i="18" s="1"/>
  <c r="I32" i="18"/>
  <c r="D23" i="3"/>
  <c r="H32" i="18"/>
  <c r="D22" i="3"/>
  <c r="I31" i="18"/>
  <c r="I30" i="18"/>
  <c r="D20" i="3"/>
  <c r="H30" i="18"/>
  <c r="H31" i="18"/>
  <c r="D21" i="3"/>
  <c r="H28" i="18"/>
  <c r="I28" i="18"/>
  <c r="U28" i="18" s="1"/>
  <c r="S28" i="18" s="1"/>
  <c r="T28" i="18" s="1"/>
  <c r="W28" i="18" s="1"/>
  <c r="X28" i="18" s="1"/>
  <c r="H29" i="18"/>
  <c r="I29" i="18"/>
  <c r="U29" i="18" s="1"/>
  <c r="S29" i="18" s="1"/>
  <c r="T29" i="18" s="1"/>
  <c r="W29" i="18" s="1"/>
  <c r="X29" i="18" s="1"/>
  <c r="H27" i="18"/>
  <c r="I27" i="18"/>
  <c r="U27" i="18" s="1"/>
  <c r="S27" i="18" s="1"/>
  <c r="T27" i="18" s="1"/>
  <c r="W27" i="18" s="1"/>
  <c r="X27" i="18" s="1"/>
  <c r="I34" i="18"/>
  <c r="D25" i="3"/>
  <c r="D26" i="3"/>
  <c r="H34" i="18"/>
  <c r="D17" i="3"/>
  <c r="E18" i="14"/>
  <c r="D18" i="3"/>
  <c r="D19" i="3"/>
  <c r="I22" i="21"/>
  <c r="H23" i="18" s="1"/>
  <c r="I23" i="18"/>
  <c r="U23" i="18" s="1"/>
  <c r="S23" i="18" s="1"/>
  <c r="T23" i="18" s="1"/>
  <c r="W23" i="18" s="1"/>
  <c r="X23" i="18" s="1"/>
  <c r="I23" i="21"/>
  <c r="H24" i="18" s="1"/>
  <c r="I24" i="18"/>
  <c r="U24" i="18" s="1"/>
  <c r="S24" i="18" s="1"/>
  <c r="T24" i="18" s="1"/>
  <c r="W24" i="18" s="1"/>
  <c r="X24" i="18" s="1"/>
  <c r="I21" i="21"/>
  <c r="H22" i="18" s="1"/>
  <c r="I22" i="18"/>
  <c r="U22" i="18" s="1"/>
  <c r="S22" i="18" s="1"/>
  <c r="T22" i="18" s="1"/>
  <c r="W22" i="18" s="1"/>
  <c r="X22" i="18" s="1"/>
  <c r="D10" i="3"/>
  <c r="E11" i="14"/>
  <c r="E12" i="14"/>
  <c r="D11" i="3"/>
  <c r="E13" i="14"/>
  <c r="D12" i="3"/>
  <c r="I17" i="18"/>
  <c r="U17" i="18" s="1"/>
  <c r="I16" i="21"/>
  <c r="H17" i="18" s="1"/>
  <c r="I14" i="21"/>
  <c r="H15" i="18" s="1"/>
  <c r="I15" i="18"/>
  <c r="U15" i="18" s="1"/>
  <c r="S15" i="18" s="1"/>
  <c r="T15" i="18" s="1"/>
  <c r="W15" i="18" s="1"/>
  <c r="X15" i="18" s="1"/>
  <c r="I15" i="21"/>
  <c r="H16" i="18" s="1"/>
  <c r="I16" i="18"/>
  <c r="U16" i="18" s="1"/>
  <c r="S16" i="18" s="1"/>
  <c r="T16" i="18" s="1"/>
  <c r="W16" i="18" s="1"/>
  <c r="X16" i="18" s="1"/>
  <c r="E14" i="14"/>
  <c r="D13" i="3"/>
  <c r="I17" i="21"/>
  <c r="H18" i="18" s="1"/>
  <c r="I18" i="18"/>
  <c r="U18" i="18" s="1"/>
  <c r="L38" i="18" l="1"/>
  <c r="B7" i="34"/>
  <c r="B8" i="34" s="1"/>
  <c r="B9" i="34" s="1"/>
  <c r="B10" i="34" s="1"/>
  <c r="B11" i="34" s="1"/>
  <c r="B12" i="34" s="1"/>
  <c r="L39" i="18" l="1"/>
  <c r="L40" i="18" l="1"/>
  <c r="L41" i="18" l="1"/>
  <c r="L42" i="18" l="1"/>
  <c r="L43" i="18" l="1"/>
  <c r="L44" i="18" l="1"/>
  <c r="L45" i="18" l="1"/>
  <c r="L46" i="18" l="1"/>
  <c r="L47" i="18" l="1"/>
  <c r="L48" i="18" l="1"/>
  <c r="L49" i="18" l="1"/>
  <c r="L50" i="18" l="1"/>
  <c r="L51" i="18" l="1"/>
  <c r="L52" i="18" l="1"/>
  <c r="L53" i="18" l="1"/>
  <c r="L54" i="18" l="1"/>
  <c r="L55" i="18" l="1"/>
  <c r="L56" i="18" l="1"/>
  <c r="L57" i="18" l="1"/>
  <c r="L58" i="18" l="1"/>
  <c r="L59" i="18" l="1"/>
  <c r="L60" i="18" l="1"/>
  <c r="L61" i="18" l="1"/>
  <c r="L62" i="18" l="1"/>
  <c r="L63" i="18" l="1"/>
  <c r="L64" i="18" l="1"/>
  <c r="L65" i="18" l="1"/>
  <c r="L66" i="18" l="1"/>
  <c r="L67" i="18" l="1"/>
  <c r="L68" i="18" l="1"/>
  <c r="L70" i="18" l="1"/>
  <c r="L69"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5" authorId="0" shapeId="0" xr:uid="{00000000-0006-0000-0300-000001000000}">
      <text>
        <r>
          <rPr>
            <b/>
            <sz val="9"/>
            <color indexed="81"/>
            <rFont val="Tahoma"/>
            <family val="2"/>
          </rPr>
          <t>User:</t>
        </r>
        <r>
          <rPr>
            <sz val="9"/>
            <color indexed="81"/>
            <rFont val="Tahoma"/>
            <family val="2"/>
          </rPr>
          <t xml:space="preserve">
यहाँ सभी बजट हेड के स्वीकृत पद अंकित करें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HANS RAJ JOSHI</author>
  </authors>
  <commentList>
    <comment ref="F4" authorId="0" shapeId="0" xr:uid="{00000000-0006-0000-0400-000001000000}">
      <text>
        <r>
          <rPr>
            <b/>
            <sz val="9"/>
            <color indexed="81"/>
            <rFont val="Tahoma"/>
            <family val="2"/>
          </rPr>
          <t>User:</t>
        </r>
        <r>
          <rPr>
            <sz val="9"/>
            <color indexed="81"/>
            <rFont val="Tahoma"/>
            <family val="2"/>
          </rPr>
          <t xml:space="preserve">
जिस बजट हेड का आय व्ययक अनुमान प्रिंट लेना  Dropdown  </t>
        </r>
      </text>
    </comment>
    <comment ref="C76" authorId="1" shapeId="0" xr:uid="{00000000-0006-0000-0400-000002000000}">
      <text>
        <r>
          <rPr>
            <b/>
            <sz val="9"/>
            <color indexed="81"/>
            <rFont val="Tahoma"/>
          </rPr>
          <t>HANS RAJ JOSHI:</t>
        </r>
        <r>
          <rPr>
            <sz val="9"/>
            <color indexed="81"/>
            <rFont val="Tahoma"/>
          </rPr>
          <t xml:space="preserve">
FILL DA ARREAR MONTHS HERE IF REQUIRED</t>
        </r>
      </text>
    </comment>
    <comment ref="C81" authorId="0" shapeId="0" xr:uid="{00000000-0006-0000-0400-000003000000}">
      <text>
        <r>
          <rPr>
            <b/>
            <sz val="9"/>
            <color indexed="81"/>
            <rFont val="Tahoma"/>
            <family val="2"/>
          </rPr>
          <t>User:</t>
        </r>
        <r>
          <rPr>
            <sz val="9"/>
            <color indexed="81"/>
            <rFont val="Tahoma"/>
            <family val="2"/>
          </rPr>
          <t xml:space="preserve">
अन्य कोई भत्ता देय है तो भरे </t>
        </r>
      </text>
    </comment>
  </commentList>
</comments>
</file>

<file path=xl/sharedStrings.xml><?xml version="1.0" encoding="utf-8"?>
<sst xmlns="http://schemas.openxmlformats.org/spreadsheetml/2006/main" count="2410" uniqueCount="875">
  <si>
    <t>izi= 1</t>
  </si>
  <si>
    <t>jkf'k yk[kksa esa</t>
  </si>
  <si>
    <t>Ø-la-</t>
  </si>
  <si>
    <t>vkWfQl vkbZ-Mh-</t>
  </si>
  <si>
    <t>fo|ky; dk uke</t>
  </si>
  <si>
    <t>forh; o"kZ esa gksus okyk dqy O;;</t>
  </si>
  <si>
    <t>in dk uke</t>
  </si>
  <si>
    <t>,d ekg dh jkf'k</t>
  </si>
  <si>
    <t>12 ekg dh jkf'k</t>
  </si>
  <si>
    <t>3 izfr'kr osru o`f)</t>
  </si>
  <si>
    <t>,uih,l</t>
  </si>
  <si>
    <t>,u-ih-,l-] lkekU;] fjDr</t>
  </si>
  <si>
    <t>lkekU;</t>
  </si>
  <si>
    <t xml:space="preserve">dqy </t>
  </si>
  <si>
    <t>x.kuk osru o`f)</t>
  </si>
  <si>
    <t>dqy</t>
  </si>
  <si>
    <t>lk0osru o`f) 8 ekg</t>
  </si>
  <si>
    <t>lk0osru o`f) 8 ekg ,uih,l</t>
  </si>
  <si>
    <t>lk0osru o`f) 8 ekg dqy</t>
  </si>
  <si>
    <t>egk;ksx</t>
  </si>
  <si>
    <t>*10%</t>
  </si>
  <si>
    <t xml:space="preserve">izi= </t>
  </si>
  <si>
    <t>izi=</t>
  </si>
  <si>
    <t>Nk= la[;k</t>
  </si>
  <si>
    <t>d{kk</t>
  </si>
  <si>
    <t>dqy Nk=&amp;Nk=k</t>
  </si>
  <si>
    <t>,l-lh-</t>
  </si>
  <si>
    <t>Nk=</t>
  </si>
  <si>
    <t>Nk=k</t>
  </si>
  <si>
    <t>;ksx</t>
  </si>
  <si>
    <t xml:space="preserve">ys[kk dk 'kh"kZ nh?kZ 'kh"kZ@ minh?kZ 'kh"kZ@ y?kq'kh"kZ@ mi'kh"kZ </t>
  </si>
  <si>
    <t>in uke</t>
  </si>
  <si>
    <t>xzsM is</t>
  </si>
  <si>
    <t>1tuojh 2004 ls iwoZ fu;qfDr</t>
  </si>
  <si>
    <t>1tuojh 2004 ds Ik'pkr fu;qfDr</t>
  </si>
  <si>
    <t>fnukad ftlls in fjDr gS</t>
  </si>
  <si>
    <t>izi= 8</t>
  </si>
  <si>
    <t>fuf'pr O;;ksa ds foLr`r vuqeku vFkkZr~ vf/kdkfj;ksa o deZpkfj;ksa ds osru vuqeku o"kZ ¼vizSy ls ekpZ rd½</t>
  </si>
  <si>
    <t>¼ctV vuqeku vf/kdkfj;ksa }kjk foHkkxk/;{k dks izLrqr djus gsrq½</t>
  </si>
  <si>
    <t>foHkkx dk uke %&amp; f'k{kk foHkkx</t>
  </si>
  <si>
    <t>j   lgL=ksa esa</t>
  </si>
  <si>
    <t>Øe la[;k</t>
  </si>
  <si>
    <t>uke</t>
  </si>
  <si>
    <t>thih,Q @ ,uih,l uEcj</t>
  </si>
  <si>
    <t>in</t>
  </si>
  <si>
    <t>in dk Lohd`r osru</t>
  </si>
  <si>
    <t>igyh ekpZ ls vfUre Qjojh ds fy;s fu/kkZfjr jde</t>
  </si>
  <si>
    <t>o`f) tks bl vof/k esa gksxh</t>
  </si>
  <si>
    <t>frfFk o`f)</t>
  </si>
  <si>
    <t>jde o`f)</t>
  </si>
  <si>
    <t>fo'ks"k fooj.k</t>
  </si>
  <si>
    <t>jktif=r ;ksx</t>
  </si>
  <si>
    <t>vjktif=r ;ksx</t>
  </si>
  <si>
    <t>cksul</t>
  </si>
  <si>
    <t>lefiZr vodk'k</t>
  </si>
  <si>
    <t>dqqy HkRrk ;ksx</t>
  </si>
  <si>
    <t>dSf'k;j HkRrk</t>
  </si>
  <si>
    <t>/kqykbZ HkRrkk</t>
  </si>
  <si>
    <t>;ksx laosru</t>
  </si>
  <si>
    <t>;k=k HkRrk</t>
  </si>
  <si>
    <t>esfMdy HkRrk</t>
  </si>
  <si>
    <t>Øe l[;k</t>
  </si>
  <si>
    <t>izi= 9</t>
  </si>
  <si>
    <t>okLrfod O;; vkadM+s¼xr iwoZ rhu o"kksZ ds½</t>
  </si>
  <si>
    <t>okLrfod O;; vkadM+s</t>
  </si>
  <si>
    <t>vxLr ls ekpZ rd ¼xr o"kZ½</t>
  </si>
  <si>
    <t>viszy ls tqykbZ rd ¼pkyw o"kZ½</t>
  </si>
  <si>
    <t>dkye 7 o 8 dk ;ksx</t>
  </si>
  <si>
    <t>la'kksf/kr vuqeku ¼pkyw o"kZ½ 8$10</t>
  </si>
  <si>
    <t>vk; O;; ds vuqeku ckcr ¼vkxkeh o"kZ½</t>
  </si>
  <si>
    <t>o`f)¼$½ ;k deh¼&amp;½</t>
  </si>
  <si>
    <t>6 vkSj 11 esa</t>
  </si>
  <si>
    <t>9 vkSj 11 esa</t>
  </si>
  <si>
    <t>11 vkSj 12 esa</t>
  </si>
  <si>
    <t>izi= 10</t>
  </si>
  <si>
    <t>vk; dk foLr`r ctV vuqeku forh; o"kZ ---------------------¼1vizSy ls 31ekpZ rd½ dk</t>
  </si>
  <si>
    <t>;ksx HkRrs</t>
  </si>
  <si>
    <t>;ksx ;k=k esfMdy</t>
  </si>
  <si>
    <t>;ksx loZ;ksx</t>
  </si>
  <si>
    <t>dk;kZy; O;;</t>
  </si>
  <si>
    <t>fofo/k</t>
  </si>
  <si>
    <t>iqLrdky;</t>
  </si>
  <si>
    <t>vU;</t>
  </si>
  <si>
    <t>f'k{k.k 'kqYd</t>
  </si>
  <si>
    <t>Vh-lh-</t>
  </si>
  <si>
    <t>izos'k 'kqYd</t>
  </si>
  <si>
    <t xml:space="preserve">;ksx jktif=r$vjktif=r </t>
  </si>
  <si>
    <t>deZpkjh dh la[;k</t>
  </si>
  <si>
    <t>okLrfod O;; vkadM+s    ¼xr iwoZ rhu o"kksZ ds½</t>
  </si>
  <si>
    <t>okLrfod vk; vkadM+s</t>
  </si>
  <si>
    <t>vkxkeh  osru o`f) fnukad</t>
  </si>
  <si>
    <t>vxLr ls ekpZ rd dk laHkkfor vk; ¼pkyw o"kZ½</t>
  </si>
  <si>
    <t>¼v½ fu;fer Lohd`r inks dk fooj.k</t>
  </si>
  <si>
    <t>dk;kZy; &amp;</t>
  </si>
  <si>
    <t>dk;kZy; %&amp;</t>
  </si>
  <si>
    <t xml:space="preserve">in uke ftlds uke ls [kkrk gS </t>
  </si>
  <si>
    <t>foHkkxh; @ xSj foHkkxh;</t>
  </si>
  <si>
    <t>fnukad 31 vxLr rd O;; jkf'k</t>
  </si>
  <si>
    <t>cash</t>
  </si>
  <si>
    <t>bank</t>
  </si>
  <si>
    <t>F.D.</t>
  </si>
  <si>
    <t>Total</t>
  </si>
  <si>
    <t>¼c½ cSad [kkrks fLFkfr dk fooj.k</t>
  </si>
  <si>
    <t>deZpkjh vkbZ Mh</t>
  </si>
  <si>
    <t>j  lgL=ksa esa</t>
  </si>
  <si>
    <t>ukWuIyku @ Iyku @ lh-,l-,l-</t>
  </si>
  <si>
    <t>uohu vkbVe</t>
  </si>
  <si>
    <t>dfeVsM</t>
  </si>
  <si>
    <t>uohu</t>
  </si>
  <si>
    <r>
      <t>dqy ¼13</t>
    </r>
    <r>
      <rPr>
        <b/>
        <sz val="14"/>
        <color indexed="8"/>
        <rFont val="Arial"/>
        <family val="2"/>
      </rPr>
      <t>+</t>
    </r>
    <r>
      <rPr>
        <b/>
        <sz val="14"/>
        <color indexed="8"/>
        <rFont val="DevLys 010"/>
      </rPr>
      <t>14½</t>
    </r>
  </si>
  <si>
    <t>7 vkSj 12 esa</t>
  </si>
  <si>
    <t>10 vkSj 12 esa</t>
  </si>
  <si>
    <t>12 vkSj 15 esa</t>
  </si>
  <si>
    <t>gka @ ugha</t>
  </si>
  <si>
    <t>Øekad</t>
  </si>
  <si>
    <t>u;k@ØekssUu;u</t>
  </si>
  <si>
    <t>is cSaM</t>
  </si>
  <si>
    <t>dqy in</t>
  </si>
  <si>
    <t>fooj.k</t>
  </si>
  <si>
    <t>vU; uohu vkbVe ds fy, izi=</t>
  </si>
  <si>
    <t>uohu vkbVe izdkj</t>
  </si>
  <si>
    <t>Ø; @ fdjk;k</t>
  </si>
  <si>
    <t>vkbVe dk uke</t>
  </si>
  <si>
    <t>la[;k</t>
  </si>
  <si>
    <t>vkorhZ O;; ekfld</t>
  </si>
  <si>
    <t>vukorhZ Hkkj</t>
  </si>
  <si>
    <t>dqy okf"kZd Hkkj</t>
  </si>
  <si>
    <t xml:space="preserve">vU; fooj.k </t>
  </si>
  <si>
    <t>izekf.kr fd;k tkrk gS fd mi;qZDr lwpuk dh esjs }kjk O;fDrxr :Ik ls tkap dj yh xbZ gS vksj bls lgh ik;k x;k gSA</t>
  </si>
  <si>
    <t>uohu inksa ds fy, izi=</t>
  </si>
  <si>
    <t>dk;kZy;% jktdh; ek/;fed fo|ky; 4,y,y (&lt;+hxkokyh) rg- xaxkuxj (Jhxaxkuxj)</t>
  </si>
  <si>
    <t>vuq- tkfr</t>
  </si>
  <si>
    <t>vuq- tu tkfr</t>
  </si>
  <si>
    <t>vU; fiNM+k oxZ</t>
  </si>
  <si>
    <t>r`rh; Hkk"kk laLd`r</t>
  </si>
  <si>
    <t>r`rh; Hkk"kk iatkch</t>
  </si>
  <si>
    <t>1 th</t>
  </si>
  <si>
    <t>2 th</t>
  </si>
  <si>
    <t>3 th</t>
  </si>
  <si>
    <t>4 th</t>
  </si>
  <si>
    <t>5 th</t>
  </si>
  <si>
    <t>6 oha</t>
  </si>
  <si>
    <t>7 oha</t>
  </si>
  <si>
    <t>8 oha</t>
  </si>
  <si>
    <t>9 oha</t>
  </si>
  <si>
    <t>dkye 8 o 9 dk ;ksx</t>
  </si>
  <si>
    <t>fu;fer dk;Zjr</t>
  </si>
  <si>
    <t>nrer@ ize`r</t>
  </si>
  <si>
    <t>MhMhvks dksM</t>
  </si>
  <si>
    <r>
      <t xml:space="preserve">orZeku inkas dh la[;k ¼dkWye la[;k </t>
    </r>
    <r>
      <rPr>
        <sz val="14"/>
        <color indexed="8"/>
        <rFont val="Arial"/>
        <family val="2"/>
      </rPr>
      <t>5+6-7</t>
    </r>
    <r>
      <rPr>
        <sz val="14"/>
        <color indexed="8"/>
        <rFont val="DevLys 010"/>
      </rPr>
      <t>½</t>
    </r>
  </si>
  <si>
    <t>fo|ky; dh Nk=@Nk=k la[;k 2015&amp;2016 fnukad 01-09-2015 rd dh fLFkfr</t>
  </si>
  <si>
    <t>10 oha</t>
  </si>
  <si>
    <t>11 oha</t>
  </si>
  <si>
    <t>12 oha</t>
  </si>
  <si>
    <t>jktif=r</t>
  </si>
  <si>
    <t>vjktif=r</t>
  </si>
  <si>
    <t>thih,Q@,uih,l uEcj</t>
  </si>
  <si>
    <t>dkfeZd dk uke</t>
  </si>
  <si>
    <t xml:space="preserve">Bonus </t>
  </si>
  <si>
    <t>l= 2016&amp;17</t>
  </si>
  <si>
    <t>,l-ch-lh-</t>
  </si>
  <si>
    <t>,l-Vh</t>
  </si>
  <si>
    <t>vks-ch-lh</t>
  </si>
  <si>
    <t>fnO;kax</t>
  </si>
  <si>
    <t>fLFkj osru¼izkscs'ku vof/k½</t>
  </si>
  <si>
    <t>;ksx ;k=k HkRrk++$eSfMdy</t>
  </si>
  <si>
    <t xml:space="preserve">eSfMdy </t>
  </si>
  <si>
    <t xml:space="preserve">      </t>
  </si>
  <si>
    <t>is&amp;eSfVªDl ysoy</t>
  </si>
  <si>
    <t xml:space="preserve"> </t>
  </si>
  <si>
    <t>iz/kkukpk;Z</t>
  </si>
  <si>
    <t>L-11</t>
  </si>
  <si>
    <t>L-16</t>
  </si>
  <si>
    <t>PLAN-01</t>
  </si>
  <si>
    <t>cSd rFkk 'kk[kk dk uke ¼vkbZ,Qlh dksM½</t>
  </si>
  <si>
    <t>cSd [kkrs dk uke e; [kkrk la[;k</t>
  </si>
  <si>
    <t>Nk=dks"k foHkkxh;</t>
  </si>
  <si>
    <t>fodkl dks"k foHkkxh;</t>
  </si>
  <si>
    <t>,l,elh foHkkxh;</t>
  </si>
  <si>
    <t>2010 ls</t>
  </si>
  <si>
    <t>H.R.A. 8%</t>
  </si>
  <si>
    <t>L-12</t>
  </si>
  <si>
    <t>BE 2020-21</t>
  </si>
  <si>
    <t>RE 2019-20</t>
  </si>
  <si>
    <r>
      <t xml:space="preserve">dk;kZy;% jktdh; ek/;fed fo|ky; 13Mhvks,y rg-?kM+lkkuk </t>
    </r>
    <r>
      <rPr>
        <sz val="18"/>
        <rFont val="Cambria"/>
        <family val="1"/>
      </rPr>
      <t>(</t>
    </r>
    <r>
      <rPr>
        <sz val="18"/>
        <rFont val="DevLys 010"/>
      </rPr>
      <t>Jhxaxkuxj</t>
    </r>
    <r>
      <rPr>
        <sz val="18"/>
        <rFont val="Cambria"/>
        <family val="1"/>
      </rPr>
      <t>)</t>
    </r>
  </si>
  <si>
    <t>fo|ky; dh Nk=@Nk=k la[;k 2019&amp;2020 fnukad 01-09-2015 rd dh fLFkfr</t>
  </si>
  <si>
    <t>ys[kk dk 'kh"kZ nh?kZ 'kh"kZ@ minh?kZ 'kh"kZ@ y?kq'kh"kZ@ mi'kh"kZ 2202&amp;02&amp;109&amp;01&amp;00</t>
  </si>
  <si>
    <t>L-5</t>
  </si>
  <si>
    <t>Lohd`r inksa dh la[;k ¼fnukad 01-04-2020 dh fLFkfr½</t>
  </si>
  <si>
    <t>pkyw o"kZ 2020&amp;21 esa Lohd`r u;s inksa dh la[;k</t>
  </si>
  <si>
    <t>pkyw o"kZ 2020&amp;21 esa lekIr fd;s x;s inksa dh la[;k</t>
  </si>
  <si>
    <t>31-08-2020 dks fjDr inksa dh la[;k</t>
  </si>
  <si>
    <t>2019 ls</t>
  </si>
  <si>
    <t>D.A. 17%</t>
  </si>
  <si>
    <t>BE 2021-22</t>
  </si>
  <si>
    <t>RE 2020-21</t>
  </si>
  <si>
    <t>dk;kZy; dk uke</t>
  </si>
  <si>
    <t>OFFICE ID</t>
  </si>
  <si>
    <t>ctV en</t>
  </si>
  <si>
    <t>2202-02-109-01-00</t>
  </si>
  <si>
    <t>STATE FUND</t>
  </si>
  <si>
    <t>Ø-l-a</t>
  </si>
  <si>
    <t>uke in</t>
  </si>
  <si>
    <t>ysoy la-</t>
  </si>
  <si>
    <t>Lohd`r in</t>
  </si>
  <si>
    <t>dk;Zjr</t>
  </si>
  <si>
    <t>dqy dk;Zjr</t>
  </si>
  <si>
    <t>dqy fjDr in</t>
  </si>
  <si>
    <t>प्रधानाचार्य</t>
  </si>
  <si>
    <t>L-14</t>
  </si>
  <si>
    <t>प्रधानाध्यापक‌</t>
  </si>
  <si>
    <t>पुस्तकालय अध्यक्ष श्रेणी I</t>
  </si>
  <si>
    <t>प्रशिक्षक</t>
  </si>
  <si>
    <t>व्याख्याता स्कूल(शिक्षा)</t>
  </si>
  <si>
    <t>शारीरिक शिक्षक श्रेणी I</t>
  </si>
  <si>
    <t>पुस्तकालय अध्यक्ष श्रेणी II</t>
  </si>
  <si>
    <t>वरिष्ठ अध्यापक</t>
  </si>
  <si>
    <t>शारीरिक शिक्षक श्रेणी II</t>
  </si>
  <si>
    <t>अध्यापक</t>
  </si>
  <si>
    <t>L-10</t>
  </si>
  <si>
    <t>पुस्तकालय अध्यक्ष श्रेणी III</t>
  </si>
  <si>
    <t>प्रयोगशाला सहायक II</t>
  </si>
  <si>
    <t>शारीरिक शिक्षक श्रेणी III</t>
  </si>
  <si>
    <t>प्रयोगशाला सहायक III</t>
  </si>
  <si>
    <t>L-8</t>
  </si>
  <si>
    <t>वरिष्ठ सहायक</t>
  </si>
  <si>
    <t>कनिष्ठ सहायक</t>
  </si>
  <si>
    <t>चतुर्थ श्रेणी कर्मचारी</t>
  </si>
  <si>
    <t>L-1</t>
  </si>
  <si>
    <t>प्रयोगशाला परिचारक</t>
  </si>
  <si>
    <t>2017 ls</t>
  </si>
  <si>
    <t>izi= 1 c</t>
  </si>
  <si>
    <t xml:space="preserve">Lohd`r fjDr inks ds fo:) foHkkx es dk;Zjr vU; dkfeZdksa dk fooj.k </t>
  </si>
  <si>
    <t>dz-l-</t>
  </si>
  <si>
    <t xml:space="preserve">ys[ks dk 'kh"kZ  </t>
  </si>
  <si>
    <t>STATE FUND / CA</t>
  </si>
  <si>
    <t>ysoy la[;k</t>
  </si>
  <si>
    <t>fjDr inksa dh la[;k</t>
  </si>
  <si>
    <t>rnFkZ vLFkk;h fu;qfDr ¼la[;k½</t>
  </si>
  <si>
    <t>vkSlr izfrO;fDr izfrekg O;;¼:i;ksa esa</t>
  </si>
  <si>
    <t>iquZfu;qfDr la[;k</t>
  </si>
  <si>
    <t>,tsUlh ds ek/;e ls ¼la[;k½</t>
  </si>
  <si>
    <t>izR;{k lafonk ¼la[;k½</t>
  </si>
  <si>
    <t>vkSlr izfrO;fDr izfrekg O;;¼:i;ksa e</t>
  </si>
  <si>
    <t>dkfeZd foHkkx ds ifji= ds vuqlkj la[;k</t>
  </si>
  <si>
    <t>vU; la[;k</t>
  </si>
  <si>
    <t>GRAND TOTAL</t>
  </si>
  <si>
    <t>;g lhV izksVsDV dh gqbZ gS fdlh Hkh izdkj dk ifjorZu ugha djuk gSA ist lsVi fd;k gqvk gSA dsoy fizaV gh fudkyuk gSA</t>
  </si>
  <si>
    <t>fo|ky; @ dk;kZy; dh eksgj</t>
  </si>
  <si>
    <t xml:space="preserve">jktdh; mPp ek/;fed fo|ky; </t>
  </si>
  <si>
    <t>dksbZ dk;Zjr ugha</t>
  </si>
  <si>
    <t>foHkkx es dk;Zjr vU; dkfeZdksa dk fooj.k &amp;Lohd`r inks ds vfrfjDr</t>
  </si>
  <si>
    <t>Office ID</t>
  </si>
  <si>
    <t>ctV en%&amp;</t>
  </si>
  <si>
    <t>okf"kZd foRrh; Hkkj ¼:i;s lgL= esa½</t>
  </si>
  <si>
    <t>izi=&amp;1l</t>
  </si>
  <si>
    <t xml:space="preserve">izi= &amp;1 v </t>
  </si>
  <si>
    <t>fu;fer @ dk;Z&amp;izHkkfjr Lohd`r inksa dk fooj.k</t>
  </si>
  <si>
    <t xml:space="preserve"> ctV en</t>
  </si>
  <si>
    <t>ys[kk 'kh"kZd</t>
  </si>
  <si>
    <t>orZeku Lohd`r inksa dh la[;k</t>
  </si>
  <si>
    <t xml:space="preserve">fu;fer dk;Zjr deZpkjh </t>
  </si>
  <si>
    <r>
      <t xml:space="preserve">fjDr inksa dh la[;k </t>
    </r>
    <r>
      <rPr>
        <sz val="11"/>
        <rFont val="Calibri"/>
        <family val="2"/>
      </rPr>
      <t>{6-(7+8)}</t>
    </r>
  </si>
  <si>
    <t>fnukWd ftlls in fjDr gSa</t>
  </si>
  <si>
    <t>1 tuojh 2004 ls iwoZ fu;qDr</t>
  </si>
  <si>
    <t>1 tuojh 2004 ds Ik'pkr~  fu;qDr</t>
  </si>
  <si>
    <t>dqy ;ksx</t>
  </si>
  <si>
    <t>1tuojh 2004 ds i'pkr~ fu;qDr</t>
  </si>
  <si>
    <t>izi=&amp;2</t>
  </si>
  <si>
    <t>foHkkx ds Lohd`r VsfyQksu rFkk eksckbZy dk fooj.k</t>
  </si>
  <si>
    <t>dze la[;k</t>
  </si>
  <si>
    <t>ys[kksa dk 'kh"kZ              eq[; 'kh"kZ@mi&amp; eq[; 'kh"kZ@y?kq 'kh"kZ @mi&amp;  'kh"kZ@xzqi 'kh"kZ</t>
  </si>
  <si>
    <t>vk;kstuk fHkUu@vk;kstuk@dsUnz izofrZr ;kstuk</t>
  </si>
  <si>
    <t>inuke</t>
  </si>
  <si>
    <t>VsyhQksu dh la[;k</t>
  </si>
  <si>
    <t>bZ&amp;esy</t>
  </si>
  <si>
    <t>dk;kZy;</t>
  </si>
  <si>
    <t>fuokl</t>
  </si>
  <si>
    <t>eksckbZy uEcj laLFkk iz/kku</t>
  </si>
  <si>
    <t xml:space="preserve">izekf.kr fd;k tkrk gS fd mi;qZDr lwpuk esjs }kjk O;fDrxr :i ls tkap dj yh xbZ gSA vkSj bls lgh ik;k x;k gSA </t>
  </si>
  <si>
    <t>dk;kZy; dk uke&amp;                                                                foHkkx dk uke%&amp;f'k{kk</t>
  </si>
  <si>
    <t>izi=&amp;3</t>
  </si>
  <si>
    <t>dk;kZy; dk uke&amp;                                                   foHkkx dk uke%&amp;f'k{kk</t>
  </si>
  <si>
    <t>ys[kksa dk 'kh"kZ                eq[; 'kh"kZ@mi&amp; eq[; 'kh"kZ@y?kq 'kh"kZ @mi&amp;  'kh"kZ@xzqi 'kh"kZ</t>
  </si>
  <si>
    <t>vkbZ Mh u0</t>
  </si>
  <si>
    <t xml:space="preserve">                                       Lohd`r inksa dk fooj.k               </t>
  </si>
  <si>
    <t>;k=k ,oa fpfdRlk ds cdk;k nkoksa dh lwpuk</t>
  </si>
  <si>
    <t>Ø-l-</t>
  </si>
  <si>
    <t>vkfQl vkbZ Mh</t>
  </si>
  <si>
    <t>fo|ky;@dk;kZy; dk uke</t>
  </si>
  <si>
    <t>;k=k</t>
  </si>
  <si>
    <t>fpfdRlk</t>
  </si>
  <si>
    <t xml:space="preserve">ys[kk en %&amp; </t>
  </si>
  <si>
    <t>Office ID-</t>
  </si>
  <si>
    <t>vkbZ Mh ua-</t>
  </si>
  <si>
    <t>lgk;d deZpkfj;ksa ds Lohd`r in</t>
  </si>
  <si>
    <t>dk;Zjr lgk;d deZpkjh</t>
  </si>
  <si>
    <t>fjDr in</t>
  </si>
  <si>
    <t>iq:"k</t>
  </si>
  <si>
    <t>efgyk</t>
  </si>
  <si>
    <t>iq:"k nj 1650</t>
  </si>
  <si>
    <t>efgyk nj 1950</t>
  </si>
  <si>
    <t xml:space="preserve">ctV en </t>
  </si>
  <si>
    <t>fQDl osru ij fu;qDr dkfeZdksa dh lwph ¼izi= 8 dk vuq- 04½</t>
  </si>
  <si>
    <t>uke deZpkjh</t>
  </si>
  <si>
    <t>fu;qfDr frfFk</t>
  </si>
  <si>
    <t>fQDl osru</t>
  </si>
  <si>
    <t>ekg</t>
  </si>
  <si>
    <t>jkf'k</t>
  </si>
  <si>
    <t>fQDl osru ij fu;qDr dkfeZd ftudk LFkkukUrj.k gks x;k gks ;k osru fu;ferhdj.k gks x;k gks vkSj izFke pkj ekg esa jkf'k vkgfjr dh xbZ gks rks vkgfjr jkf'k</t>
  </si>
  <si>
    <t>loZ ;ksx %&amp;</t>
  </si>
  <si>
    <t>OPS</t>
  </si>
  <si>
    <t>NPS</t>
  </si>
  <si>
    <t>FIXED</t>
  </si>
  <si>
    <t>G-REGULAR</t>
  </si>
  <si>
    <t>VACANT</t>
  </si>
  <si>
    <t>ctV en %&amp;</t>
  </si>
  <si>
    <t>osru Lrj ,oa ikfjHkkf"kr osru</t>
  </si>
  <si>
    <t>nj</t>
  </si>
  <si>
    <t>;ksx %&amp;</t>
  </si>
  <si>
    <t>edku fdjk;k HkRrk dk fooj.k</t>
  </si>
  <si>
    <t>egaxkbZ  HkRrk ,fj;j dk fooj.k</t>
  </si>
  <si>
    <t>vU; HkRrksa  dk fooj.k</t>
  </si>
  <si>
    <t>fodykax HkRrk</t>
  </si>
  <si>
    <t>jksdfM;k HkRrk</t>
  </si>
  <si>
    <t xml:space="preserve"> /kqykbZ HkRrk</t>
  </si>
  <si>
    <t>osru fLFkjhdj.k ,fj;j</t>
  </si>
  <si>
    <t>vU; ,fj;j</t>
  </si>
  <si>
    <t>onhZ HkRrk     iq:"k</t>
  </si>
  <si>
    <t xml:space="preserve">            efgyk</t>
  </si>
  <si>
    <t>NG-REGULAR</t>
  </si>
  <si>
    <t>osru</t>
  </si>
  <si>
    <t>jksdfM+;k HkRrk</t>
  </si>
  <si>
    <t xml:space="preserve"> /kqykbZ HkRRkk</t>
  </si>
  <si>
    <t>onhZ HkRrk</t>
  </si>
  <si>
    <t>NO</t>
  </si>
  <si>
    <t>YES</t>
  </si>
  <si>
    <t>ts.Mj</t>
  </si>
  <si>
    <t>MALE</t>
  </si>
  <si>
    <t>FEMALE</t>
  </si>
  <si>
    <t>foHkkx dh fo- lsokvksa ij O;;</t>
  </si>
  <si>
    <t xml:space="preserve"> laosru</t>
  </si>
  <si>
    <t>onhZ;ka</t>
  </si>
  <si>
    <r>
      <t>ys[kk dk 'kh"kZ % eq[; 'kh"kZ@minh?kZ 'kh"kZ@y?kq'kh"kZ@mi'kh"kZ xzqi 'kh"kZ--------------------</t>
    </r>
    <r>
      <rPr>
        <u/>
        <sz val="16"/>
        <color indexed="8"/>
        <rFont val="DevLys 010"/>
      </rPr>
      <t>vk;kstuk fHkUu</t>
    </r>
    <r>
      <rPr>
        <sz val="16"/>
        <color indexed="8"/>
        <rFont val="DevLys 010"/>
      </rPr>
      <t>@vk;kstuk@dsUnz izofrZr ;kstuk</t>
    </r>
  </si>
  <si>
    <t>is&amp;cs.M</t>
  </si>
  <si>
    <t xml:space="preserve">dk;Zjr dkfeZdksa dk osru fooj.k </t>
  </si>
  <si>
    <t>eagxkbZ HkRrk dk fooj.k</t>
  </si>
  <si>
    <t xml:space="preserve">egaxkbZ HkRrk </t>
  </si>
  <si>
    <t xml:space="preserve">egaxkbZ HkRRkk ,sfj;j  </t>
  </si>
  <si>
    <t>edku fdjk;k HkRrk</t>
  </si>
  <si>
    <t>Pay Leval</t>
  </si>
  <si>
    <t>L-2</t>
  </si>
  <si>
    <t>L-3</t>
  </si>
  <si>
    <t>L-4</t>
  </si>
  <si>
    <t>L-6</t>
  </si>
  <si>
    <t>L-7</t>
  </si>
  <si>
    <t>L-9</t>
  </si>
  <si>
    <t>L-13</t>
  </si>
  <si>
    <t>L-15</t>
  </si>
  <si>
    <t>L-17</t>
  </si>
  <si>
    <t>L-18</t>
  </si>
  <si>
    <t>L-19</t>
  </si>
  <si>
    <t>L-20</t>
  </si>
  <si>
    <t>L-21</t>
  </si>
  <si>
    <t>L-22</t>
  </si>
  <si>
    <t>L-23</t>
  </si>
  <si>
    <t>L-24</t>
  </si>
  <si>
    <t xml:space="preserve">POST NAME </t>
  </si>
  <si>
    <t>ys[kk dk 'kh"kZ % eq[; 'kh"kZ@minh?kZ 'kh"kZ@y?kq'kh"kZ@mi'kh"kZ xzqi 'kh"kZ--------------------</t>
  </si>
  <si>
    <t>Levels →</t>
  </si>
  <si>
    <t>MIN</t>
  </si>
  <si>
    <t>MAX</t>
  </si>
  <si>
    <t xml:space="preserve">fo|ky; </t>
  </si>
  <si>
    <t>01 laosru dk x.kuk @ ekax izi=</t>
  </si>
  <si>
    <t>District</t>
  </si>
  <si>
    <t>Choose as per district pattern</t>
  </si>
  <si>
    <t>egaxkbZ HkRrk 28</t>
  </si>
  <si>
    <t xml:space="preserve">edku fdjk;k </t>
  </si>
  <si>
    <t>Budget Head</t>
  </si>
  <si>
    <t>o"kZ 2022&amp;23 jsUt vuqlkj laosru dh jkf'k</t>
  </si>
  <si>
    <t>RE</t>
  </si>
  <si>
    <t xml:space="preserve">HOW TO USE   </t>
  </si>
  <si>
    <t>Disclaimer: -</t>
  </si>
  <si>
    <t>All care has been taken to keep the information upto date and correct and is for educational purpose only. You are encouraged to consult your Accountant or Advisor before taking any decesion based on this calculator</t>
  </si>
  <si>
    <t xml:space="preserve">                                  सुधार हेतु सुझाव  आमंत्रित  है </t>
  </si>
  <si>
    <t xml:space="preserve">                                         joshihansraj72@gmail.com</t>
  </si>
  <si>
    <t xml:space="preserve">वास्तविक व्यय विवरण (IFMS से BUDGET /RAJKOSH MODULE से DOWNLOAD कर भरें) </t>
  </si>
  <si>
    <t>शेष शीट अधिकतर auto generate होगी अन्यथा खाली सेल unprotected है कुछ डाटा mannual भरे</t>
  </si>
  <si>
    <t>/kqykbZ HkRrk</t>
  </si>
  <si>
    <t>vU; HkRRkk</t>
  </si>
  <si>
    <t>vU; HkRrk</t>
  </si>
  <si>
    <r>
      <t>37&amp;onhZ¼</t>
    </r>
    <r>
      <rPr>
        <sz val="18"/>
        <color theme="1"/>
        <rFont val="Cambria"/>
        <family val="1"/>
        <scheme val="major"/>
      </rPr>
      <t>Liveries</t>
    </r>
    <r>
      <rPr>
        <sz val="18"/>
        <color theme="1"/>
        <rFont val="Kruti Dev 010"/>
      </rPr>
      <t>½ctV</t>
    </r>
  </si>
  <si>
    <t>egxkbZ HkRrk ,sfj;j</t>
  </si>
  <si>
    <t>jksdfM;k HkRrk       ¼75 :0 izfrekg½</t>
  </si>
  <si>
    <t>izi=&amp; 2</t>
  </si>
  <si>
    <t>⑥</t>
  </si>
  <si>
    <t>ofnZ;ksa ij O;; ¼ctV enokj i`Fkd&amp;i`Fkd½</t>
  </si>
  <si>
    <r>
      <t xml:space="preserve">ctV en &amp; </t>
    </r>
    <r>
      <rPr>
        <b/>
        <sz val="12"/>
        <color theme="1"/>
        <rFont val="Calibri"/>
        <family val="2"/>
        <scheme val="minor"/>
      </rPr>
      <t xml:space="preserve"> </t>
    </r>
  </si>
  <si>
    <t>2202-…………………………………………………</t>
  </si>
  <si>
    <r>
      <t xml:space="preserve">jkT; fuf/k@dsUnzh; lgk;rk </t>
    </r>
    <r>
      <rPr>
        <sz val="12"/>
        <color theme="1"/>
        <rFont val="Calibri"/>
        <family val="2"/>
        <scheme val="minor"/>
      </rPr>
      <t>(SF/CA)</t>
    </r>
  </si>
  <si>
    <t/>
  </si>
  <si>
    <t xml:space="preserve">fo|ky; dk uke &amp; </t>
  </si>
  <si>
    <t xml:space="preserve">jkckmekfo@jkmekfo@jkckekfo@jkekfo -------------------- ¼tkyksj½             </t>
  </si>
  <si>
    <t>OFFICE I.D.</t>
  </si>
  <si>
    <t>ctV vkoaVu</t>
  </si>
  <si>
    <t>dk;Zjr in</t>
  </si>
  <si>
    <t>ofnZ;ksa ij O;; gsrq jkf'k dh vk';drk</t>
  </si>
  <si>
    <t>cpr ;k vkf/kD;</t>
  </si>
  <si>
    <t>teknkj</t>
  </si>
  <si>
    <t>iz;ksx'kkyk lsod</t>
  </si>
  <si>
    <t xml:space="preserve">prqFkZ Js.kh deZpkjh </t>
  </si>
  <si>
    <t>Basic Pay(Auto Generate)</t>
  </si>
  <si>
    <t>open for other than Ganganagar district</t>
  </si>
  <si>
    <t>fill if  need for Edit otherwise leave blank</t>
  </si>
  <si>
    <t>Budget Estimate</t>
  </si>
  <si>
    <t>Revised Estimate</t>
  </si>
  <si>
    <t>Revised  Estimate(current FY)</t>
  </si>
  <si>
    <t xml:space="preserve">fnukad %            </t>
  </si>
  <si>
    <t>iszf"kr]</t>
  </si>
  <si>
    <t xml:space="preserve">fo"k; %&amp; </t>
  </si>
  <si>
    <t>&amp;&amp;&amp;&amp;</t>
  </si>
  <si>
    <t>egksn;]</t>
  </si>
  <si>
    <t>Øekad %</t>
  </si>
  <si>
    <t>Jheku~ ftyk f'k{kk vf/kdkjh]eq[;ky;</t>
  </si>
  <si>
    <t>ek/;fed f'k{kk</t>
  </si>
  <si>
    <t>Jhxaxkuxj</t>
  </si>
  <si>
    <r>
      <t xml:space="preserve">layXu %&amp;   </t>
    </r>
    <r>
      <rPr>
        <u/>
        <sz val="14"/>
        <color theme="1"/>
        <rFont val="DevLys 010"/>
      </rPr>
      <t xml:space="preserve">ctV enokj </t>
    </r>
  </si>
  <si>
    <t>password for unprotect sheet "JOSHI"</t>
  </si>
  <si>
    <t>Arr Months</t>
  </si>
  <si>
    <t xml:space="preserve">इस प्रोग्राम से एक बजट हैड के 60 कार्मिको की संख्या तक का आय व्यय अनुमान तैयार किया जा सकता है। प्रपत्र 8 को गंगानगर पैटर्न के साथ अन्य जिलों के पैटर्न अनुसार भी तैयार किया जा सकता है </t>
  </si>
  <si>
    <t>;ksx osru jktif=r$vjktif=r</t>
  </si>
  <si>
    <r>
      <rPr>
        <b/>
        <sz val="14"/>
        <rFont val="Calibri"/>
        <family val="2"/>
        <scheme val="minor"/>
      </rPr>
      <t>0202-01-102-50-00</t>
    </r>
    <r>
      <rPr>
        <b/>
        <sz val="14"/>
        <rFont val="Kruti Dev 010"/>
      </rPr>
      <t xml:space="preserve">
¼vuqi;ksxh lkekuksa ds fuLrkj.k ls izkfIr;ka½</t>
    </r>
  </si>
  <si>
    <r>
      <rPr>
        <b/>
        <sz val="14"/>
        <rFont val="Calibri"/>
        <family val="2"/>
        <scheme val="minor"/>
      </rPr>
      <t>0202-01-102-03-01</t>
    </r>
    <r>
      <rPr>
        <b/>
        <sz val="14"/>
        <rFont val="Kruti Dev 010"/>
      </rPr>
      <t xml:space="preserve">
¼fofo/k½</t>
    </r>
  </si>
  <si>
    <r>
      <rPr>
        <b/>
        <sz val="14"/>
        <rFont val="Calibri"/>
        <family val="2"/>
        <scheme val="minor"/>
      </rPr>
      <t>0202-01-102-01-00</t>
    </r>
    <r>
      <rPr>
        <b/>
        <sz val="14"/>
        <rFont val="Kruti Dev 010"/>
      </rPr>
      <t xml:space="preserve">
¼f'k{kk Qhl vkSj vU; Qhlsa½</t>
    </r>
  </si>
  <si>
    <t>v/;kid ysoy&amp;1 o ysoy&amp;2 Lohd`r] dk;Zjr o fjDr inks dk fooj.k</t>
  </si>
  <si>
    <t>ys[kk 'kh"kZd ¼foLr`r 'kh"kZ½</t>
  </si>
  <si>
    <t xml:space="preserve">fo"k; </t>
  </si>
  <si>
    <t>Lohd`r</t>
  </si>
  <si>
    <t>fjDr</t>
  </si>
  <si>
    <t>v/;kid ysoy&amp;1</t>
  </si>
  <si>
    <t>&amp;</t>
  </si>
  <si>
    <t>v/;kid ysoy&amp;2</t>
  </si>
  <si>
    <t>vaxzsth</t>
  </si>
  <si>
    <t>fgUnh</t>
  </si>
  <si>
    <t>xf.kr@foKku</t>
  </si>
  <si>
    <t>lkekftd foKku</t>
  </si>
  <si>
    <t>iatkch</t>
  </si>
  <si>
    <t>laLd`r</t>
  </si>
  <si>
    <t>BE</t>
  </si>
  <si>
    <t>Total (L-1 &amp; L-2)</t>
  </si>
  <si>
    <r>
      <t xml:space="preserve">;ksx </t>
    </r>
    <r>
      <rPr>
        <b/>
        <sz val="16"/>
        <color theme="1"/>
        <rFont val="Times New Roman"/>
        <family val="1"/>
      </rPr>
      <t>(</t>
    </r>
    <r>
      <rPr>
        <b/>
        <sz val="12"/>
        <color theme="1"/>
        <rFont val="Times New Roman"/>
        <family val="1"/>
      </rPr>
      <t>L-1</t>
    </r>
    <r>
      <rPr>
        <b/>
        <sz val="16"/>
        <color theme="1"/>
        <rFont val="Times New Roman"/>
        <family val="1"/>
      </rPr>
      <t>)</t>
    </r>
  </si>
  <si>
    <r>
      <t xml:space="preserve">;ksx </t>
    </r>
    <r>
      <rPr>
        <b/>
        <sz val="16"/>
        <color theme="1"/>
        <rFont val="Times New Roman"/>
        <family val="1"/>
      </rPr>
      <t>(L-2)</t>
    </r>
  </si>
  <si>
    <t>जमादार</t>
  </si>
  <si>
    <t>MARCH TO JUNE (4M)PAY</t>
  </si>
  <si>
    <t>JULY TO FEB (8M)PAY</t>
  </si>
  <si>
    <t>TOTAL</t>
  </si>
  <si>
    <t>PAY FOR DA AND HRA CALCULATION FOR OTHER THAN GANGANAGAR DISTRICT</t>
  </si>
  <si>
    <t>शैक्षिक</t>
  </si>
  <si>
    <t>fodykax HkRrk       'kSf{kd</t>
  </si>
  <si>
    <t xml:space="preserve">            xSj 'kSf{kd</t>
  </si>
  <si>
    <t xml:space="preserve">PAY </t>
  </si>
  <si>
    <t>Months</t>
  </si>
  <si>
    <t xml:space="preserve">DA </t>
  </si>
  <si>
    <t xml:space="preserve">HRA </t>
  </si>
  <si>
    <t>*17%</t>
  </si>
  <si>
    <t>Z</t>
  </si>
  <si>
    <t>NEW</t>
  </si>
  <si>
    <t>OLD</t>
  </si>
  <si>
    <t>HRA Rate      CITY TYPE</t>
  </si>
  <si>
    <t>nj izfr'kr</t>
  </si>
  <si>
    <t xml:space="preserve">Password for unprotect sheet - "budget" </t>
  </si>
  <si>
    <t>01 laosru</t>
  </si>
  <si>
    <t>d- osru jktif=r</t>
  </si>
  <si>
    <t>[k- osru vjktif=r</t>
  </si>
  <si>
    <t>HkÙks ,oa ekuns;</t>
  </si>
  <si>
    <t xml:space="preserve"> 1- eagxkbZ HkRrk</t>
  </si>
  <si>
    <t xml:space="preserve"> 2- eagxkbZ HkRrk ,fj;j</t>
  </si>
  <si>
    <t xml:space="preserve"> 3- fLFkjhdj.k @ p;fur osru @ vU;</t>
  </si>
  <si>
    <t xml:space="preserve"> 4- edku fdjk;k HkRrk</t>
  </si>
  <si>
    <t xml:space="preserve"> 5- lefiZr vodk'k osru</t>
  </si>
  <si>
    <t xml:space="preserve"> 6- 'kgjh HkRrk</t>
  </si>
  <si>
    <t xml:space="preserve"> 7- cksul</t>
  </si>
  <si>
    <t xml:space="preserve"> 9- fo|kFkhZ fe=ksa gsrq vko';d jkf'k</t>
  </si>
  <si>
    <t>10- jksdM+ HkRrk</t>
  </si>
  <si>
    <t>11- /kqykbZ HkRrk</t>
  </si>
  <si>
    <t>12- lkbZfdy HkRrk</t>
  </si>
  <si>
    <t>13- fodykax HkRrk</t>
  </si>
  <si>
    <t>14- vU; HkRrs</t>
  </si>
  <si>
    <t>89 va'knk;h is'ku ;kstuk esa ljdkj dk va'knku</t>
  </si>
  <si>
    <t>03 ;k=k O;;</t>
  </si>
  <si>
    <t>04 fpfdRlk O;;</t>
  </si>
  <si>
    <t>;ksx %&amp; QkeZ th-,- 4</t>
  </si>
  <si>
    <t>05 dk;kZy; O;;</t>
  </si>
  <si>
    <t>07 dk;kZy; okguksa dk lapkyu ,oa la/kkj.k</t>
  </si>
  <si>
    <t>08 o`frd ,oa fof'k"B lsok,sa</t>
  </si>
  <si>
    <t>09 fdjk;k jsaV dj vkSj jk;YVh</t>
  </si>
  <si>
    <t>10 izdk'ku</t>
  </si>
  <si>
    <t>11 foKkiu foØ; izpkj vkSj izlkj O;;</t>
  </si>
  <si>
    <t>20 dk;Zdyki laca/kh okguksa dk la/kkj.k</t>
  </si>
  <si>
    <t>28 fofo/k O;;</t>
  </si>
  <si>
    <t>31 iqLrdky; ,oa i= if=dkvksa ij O;;</t>
  </si>
  <si>
    <t>33 iz;ksx'kkyk</t>
  </si>
  <si>
    <t>37 ofnZ;ka</t>
  </si>
  <si>
    <t>41 lafonk O;;</t>
  </si>
  <si>
    <t>57 foHkkxksa dh fof'k"B lsokvksa ij O;;</t>
  </si>
  <si>
    <t>62 dEI;qVjkbZts'ku o rRlEcU/kh lapkj O;;</t>
  </si>
  <si>
    <t>;ksx %&amp; th-,- 5</t>
  </si>
  <si>
    <t>;ksx %&amp; th-,- 4</t>
  </si>
  <si>
    <t>egk;ksx %&amp; ¼th-,- 4 $ th-,- 5½</t>
  </si>
  <si>
    <t>izekf.kr fd;k tkrk gSa fd mi;qZDr lwpuk esjs }kjk O;fDrxr :i ls tkWp dj yh x;h gSa rFkk fooj.k iw.kZ ls lgh gSaA leLr cdk;k nkf;Roksa dksa mDr lwpuk esa 'kkfey dj fy;k x;k gSA ftrus Hkh cdk;k nkf;Ro gSa] mudk foLr`r enokj fooj.k i`FkDd ls layXu gSaA</t>
  </si>
  <si>
    <r>
      <t xml:space="preserve"> </t>
    </r>
    <r>
      <rPr>
        <b/>
        <sz val="14"/>
        <rFont val="DevLys 010"/>
      </rPr>
      <t xml:space="preserve">  ;ksx osru ¼d ls [k rd½</t>
    </r>
    <r>
      <rPr>
        <b/>
        <sz val="12"/>
        <rFont val="DevLys 010"/>
      </rPr>
      <t xml:space="preserve"> </t>
    </r>
    <r>
      <rPr>
        <b/>
        <sz val="12"/>
        <rFont val="Times New Roman"/>
        <family val="1"/>
      </rPr>
      <t>I</t>
    </r>
  </si>
  <si>
    <r>
      <t xml:space="preserve">;ksx HkÙks ,osa ekuns; </t>
    </r>
    <r>
      <rPr>
        <b/>
        <sz val="12"/>
        <rFont val="Times New Roman"/>
        <family val="1"/>
      </rPr>
      <t>II</t>
    </r>
  </si>
  <si>
    <r>
      <t xml:space="preserve">;ksx laosru </t>
    </r>
    <r>
      <rPr>
        <b/>
        <sz val="12"/>
        <rFont val="Times New Roman"/>
        <family val="1"/>
      </rPr>
      <t>( I + II )</t>
    </r>
  </si>
  <si>
    <t>SN</t>
  </si>
  <si>
    <t>BUDGET HEAD</t>
  </si>
  <si>
    <t>NAME</t>
  </si>
  <si>
    <t>POST</t>
  </si>
  <si>
    <t>EMP ID</t>
  </si>
  <si>
    <t>2202-02-109-27-01</t>
  </si>
  <si>
    <t>2202-01-113-01-01</t>
  </si>
  <si>
    <t>2202-01-113-01-02</t>
  </si>
  <si>
    <t>2202-01-113-01-03</t>
  </si>
  <si>
    <t>2202-01-197-01-02</t>
  </si>
  <si>
    <t>helper</t>
  </si>
  <si>
    <t>STATUS</t>
  </si>
  <si>
    <t xml:space="preserve"> 'kSf{kd@ xSj 'kSf{kd</t>
  </si>
  <si>
    <t>GPF No/PRAN No</t>
  </si>
  <si>
    <t>vU; 1</t>
  </si>
  <si>
    <t>vU; 2</t>
  </si>
  <si>
    <t>vU; 3</t>
  </si>
  <si>
    <t>vU;-4</t>
  </si>
  <si>
    <t>सभी हैड के कार्मिकों का विवरण यहाँ संबन्धित कॉलम मे भरे ।किसी हैड मे पद स्वीकृत है और रिक्त है तो उसके विवरण मे रिक्त पद अंकित करें</t>
  </si>
  <si>
    <t>अराजपत्रित</t>
  </si>
  <si>
    <t>प्रबोधक</t>
  </si>
  <si>
    <t>प्रबोधक शा0शि0</t>
  </si>
  <si>
    <t>अध्यापक(III Gr) L-2</t>
  </si>
  <si>
    <t>NPS /OPS</t>
  </si>
  <si>
    <t>अध्यापक(III Gr) L-1</t>
  </si>
  <si>
    <t>प्रबोधक लेवल 1</t>
  </si>
  <si>
    <t>प्रबोधक लेवल 2</t>
  </si>
  <si>
    <t>Lohd`r ,oa dk;Zjr inksa dk fooj.k</t>
  </si>
  <si>
    <t>lHkh gsM esa Lohd`r in ;gka fy[ksa</t>
  </si>
  <si>
    <t>izi=&amp; 5</t>
  </si>
  <si>
    <t xml:space="preserve">lsokfuo`r dkfeZdksa ds vuqi;ksftr mikftZr vodk'k dk udnhdj.k jkf'k gsrq izLrko </t>
  </si>
  <si>
    <t xml:space="preserve">en 'kh"kZd &amp; </t>
  </si>
  <si>
    <t xml:space="preserve">fo|ky; dk uke </t>
  </si>
  <si>
    <t xml:space="preserve">deZpkjh dk uke </t>
  </si>
  <si>
    <t xml:space="preserve">in </t>
  </si>
  <si>
    <t xml:space="preserve">tUe frFkh </t>
  </si>
  <si>
    <t xml:space="preserve">lsokfuo`fr frFkh </t>
  </si>
  <si>
    <t xml:space="preserve">lsokfuo`fr frFkh dks ewy osru </t>
  </si>
  <si>
    <t xml:space="preserve">vuqi;ksftr mikfrZr vodk'k dh la[;k </t>
  </si>
  <si>
    <t xml:space="preserve">jkf'k </t>
  </si>
  <si>
    <t>ls-fu- dkfeZd dk eksckbZy ua-</t>
  </si>
  <si>
    <t xml:space="preserve">;ksx </t>
  </si>
  <si>
    <t>fill data in green cell</t>
  </si>
  <si>
    <t>OPS/NPS</t>
  </si>
  <si>
    <r>
      <t xml:space="preserve">Post_Data </t>
    </r>
    <r>
      <rPr>
        <sz val="14"/>
        <color theme="1"/>
        <rFont val="DevLys 010"/>
      </rPr>
      <t>'khV esa dk;kZy; ds lHkh gsM Lohd`r inksa dk  fooj.k  HkjsAinuke vkSj ctV gsM dk uke cnyus dk fodYi Hkh blh 'khV esa gSA</t>
    </r>
  </si>
  <si>
    <r>
      <t xml:space="preserve">izi= 8]izi= 9] vkWVks rS;kj izi= 10] </t>
    </r>
    <r>
      <rPr>
        <sz val="14"/>
        <color theme="1"/>
        <rFont val="Calibri"/>
        <family val="2"/>
        <scheme val="minor"/>
      </rPr>
      <t xml:space="preserve">L-1,L-2 </t>
    </r>
    <r>
      <rPr>
        <sz val="14"/>
        <color theme="1"/>
        <rFont val="DevLys 010"/>
      </rPr>
      <t xml:space="preserve">dh lwpuk ds izi= avkSj fjVk;jesaV ij ih,y Hkqxrku ds izi=  </t>
    </r>
    <r>
      <rPr>
        <sz val="14"/>
        <color theme="1"/>
        <rFont val="Calibri"/>
        <family val="2"/>
        <scheme val="minor"/>
      </rPr>
      <t>Mannually</t>
    </r>
    <r>
      <rPr>
        <sz val="14"/>
        <color theme="1"/>
        <rFont val="DevLys 010"/>
      </rPr>
      <t xml:space="preserve"> Hkjuk gS</t>
    </r>
  </si>
  <si>
    <t>राजपत्रित</t>
  </si>
  <si>
    <t>BFC type</t>
  </si>
  <si>
    <t xml:space="preserve">जिस बजट हेड का आय व्ययक अनुमान तैयार करना है उसको ड्रॉपडाउन से चुने </t>
  </si>
  <si>
    <r>
      <t xml:space="preserve"> </t>
    </r>
    <r>
      <rPr>
        <sz val="14"/>
        <color theme="1"/>
        <rFont val="DevLys 010"/>
      </rPr>
      <t>'khV esa dk;kZy; ds lHkh dkfeZdksa dk fooj.k Hkjs</t>
    </r>
  </si>
  <si>
    <t>Data Entry</t>
  </si>
  <si>
    <r>
      <t xml:space="preserve"> </t>
    </r>
    <r>
      <rPr>
        <sz val="14"/>
        <color theme="1"/>
        <rFont val="DevLys 010"/>
      </rPr>
      <t>'khV esa dk;kZy; ds lHkh gsM ctV dk vk; O;; fooj.k  Hkjs</t>
    </r>
  </si>
  <si>
    <t>Expenditure</t>
  </si>
  <si>
    <t>Post_Data</t>
  </si>
  <si>
    <t xml:space="preserve">Master1 </t>
  </si>
  <si>
    <t>प्रपत्र-8 &amp; प्रपत्र 9</t>
  </si>
  <si>
    <t>21&amp;22</t>
  </si>
  <si>
    <t>DA Arr Months</t>
  </si>
  <si>
    <t>key features</t>
  </si>
  <si>
    <t>,d dh izksxzke ls dk;kZy; ds lHkh gsM dk ctV rS;kj</t>
  </si>
  <si>
    <t>,d dh izksxzke ls Jhxaxkuxj@guqekux&lt; ,oa vU; ftyksa ds xr o"kksaZ dh ekax vuqlkj ctV rS;kj</t>
  </si>
  <si>
    <t xml:space="preserve">iw.kZr;k ,fMVscy ftlds fy, ikloMZ 'ks;j </t>
  </si>
  <si>
    <t>उपप्रधानाचार्य</t>
  </si>
  <si>
    <t xml:space="preserve">बेसिक कंप्युटर अनुदेशक </t>
  </si>
  <si>
    <t>jktiqjk fiisju ¼Jhxaxkuxj½</t>
  </si>
  <si>
    <t>dk;kZy; iz/kkukpk;Z jktdh; mPp ek/;fed fo|ky; jktiqjk fiisju</t>
  </si>
  <si>
    <t>jktdh; mPp ek/;fed fo|ky; jktiqjk fiisju</t>
  </si>
  <si>
    <t>^^izekf.kr fd;ktkrk gSa fd mi;ZwDr lwpuk dh Lohd`fr;ksa ds lanHkZ esa O;fDrxr rkSj ij esjs }kjk tkWp iMrky dj yh xbZ gSa vkSj bls lgh ik;k x;k gSa^^</t>
  </si>
  <si>
    <t xml:space="preserve">egaxkbZ HkÙkk
42 izfr'kr </t>
  </si>
  <si>
    <t>vk; O;;d vuqeku 2023&amp;24 ¼c½</t>
  </si>
  <si>
    <t xml:space="preserve">Budget Estimate </t>
  </si>
  <si>
    <r>
      <t xml:space="preserve">Master1 </t>
    </r>
    <r>
      <rPr>
        <sz val="14"/>
        <color theme="1"/>
        <rFont val="DevLys 010"/>
      </rPr>
      <t xml:space="preserve">'khV esa dk;kZy; ds ftl ctV gsM dk vk; O;; vuqeku rS;kj djuk gS dks ihys jax dh </t>
    </r>
    <r>
      <rPr>
        <sz val="14"/>
        <color theme="1"/>
        <rFont val="Calibri"/>
        <family val="2"/>
        <scheme val="minor"/>
      </rPr>
      <t xml:space="preserve">F4 cell </t>
    </r>
    <r>
      <rPr>
        <sz val="14"/>
        <color theme="1"/>
        <rFont val="DevLys 010"/>
      </rPr>
      <t xml:space="preserve">ls </t>
    </r>
    <r>
      <rPr>
        <sz val="14"/>
        <color theme="1"/>
        <rFont val="Calibri"/>
        <family val="2"/>
        <scheme val="minor"/>
      </rPr>
      <t xml:space="preserve">dropdown </t>
    </r>
    <r>
      <rPr>
        <sz val="14"/>
        <color theme="1"/>
        <rFont val="DevLys 010"/>
      </rPr>
      <t xml:space="preserve">ls p;u djsAftyk xaxkuxj ds ctV ds fy, </t>
    </r>
    <r>
      <rPr>
        <sz val="14"/>
        <color theme="1"/>
        <rFont val="Calibri"/>
        <family val="2"/>
        <scheme val="minor"/>
      </rPr>
      <t xml:space="preserve">AD4 cell </t>
    </r>
    <r>
      <rPr>
        <sz val="14"/>
        <color theme="1"/>
        <rFont val="DevLys 010"/>
      </rPr>
      <t xml:space="preserve">ls </t>
    </r>
    <r>
      <rPr>
        <sz val="14"/>
        <color theme="1"/>
        <rFont val="Calibri"/>
        <family val="2"/>
        <scheme val="minor"/>
      </rPr>
      <t xml:space="preserve">dropdown </t>
    </r>
    <r>
      <rPr>
        <sz val="14"/>
        <color theme="1"/>
        <rFont val="DevLys 010"/>
      </rPr>
      <t>l</t>
    </r>
    <r>
      <rPr>
        <sz val="14"/>
        <color theme="1"/>
        <rFont val="Calibri"/>
        <family val="2"/>
        <scheme val="minor"/>
      </rPr>
      <t>s SRI GANGANAGAR</t>
    </r>
    <r>
      <rPr>
        <sz val="14"/>
        <color theme="1"/>
        <rFont val="DevLys 010"/>
      </rPr>
      <t xml:space="preserve"> p;u djs vU; ds fy, </t>
    </r>
    <r>
      <rPr>
        <sz val="14"/>
        <color theme="1"/>
        <rFont val="Calibri"/>
        <family val="2"/>
        <scheme val="minor"/>
      </rPr>
      <t xml:space="preserve">Others dropdown </t>
    </r>
    <r>
      <rPr>
        <sz val="12"/>
        <color theme="1"/>
        <rFont val="Calibri"/>
        <family val="2"/>
        <scheme val="minor"/>
      </rPr>
      <t>से</t>
    </r>
    <r>
      <rPr>
        <sz val="14"/>
        <color theme="1"/>
        <rFont val="Calibri"/>
        <family val="2"/>
        <scheme val="minor"/>
      </rPr>
      <t xml:space="preserve"> </t>
    </r>
    <r>
      <rPr>
        <sz val="14"/>
        <color theme="1"/>
        <rFont val="DevLys 010"/>
      </rPr>
      <t xml:space="preserve">p;u djsa </t>
    </r>
    <r>
      <rPr>
        <sz val="14"/>
        <color theme="1"/>
        <rFont val="Calibri"/>
        <family val="2"/>
        <scheme val="minor"/>
      </rPr>
      <t>other</t>
    </r>
    <r>
      <rPr>
        <sz val="14"/>
        <color theme="1"/>
        <rFont val="DevLys 010"/>
      </rPr>
      <t xml:space="preserve">s </t>
    </r>
    <r>
      <rPr>
        <sz val="12"/>
        <color theme="1"/>
        <rFont val="DevLys 010"/>
      </rPr>
      <t xml:space="preserve">के लिए </t>
    </r>
    <r>
      <rPr>
        <sz val="12"/>
        <color theme="1"/>
        <rFont val="Calibri"/>
        <family val="2"/>
        <scheme val="minor"/>
      </rPr>
      <t>March</t>
    </r>
    <r>
      <rPr>
        <sz val="12"/>
        <color theme="1"/>
        <rFont val="DevLys 010"/>
      </rPr>
      <t xml:space="preserve"> 2023 की बेसिक पे का कॉलम जांच लेवे यदि प्रोग्राम अनुसार बेसिक सही नही </t>
    </r>
    <r>
      <rPr>
        <sz val="12"/>
        <color theme="1"/>
        <rFont val="Calibri"/>
        <family val="2"/>
        <scheme val="minor"/>
      </rPr>
      <t xml:space="preserve">calculate </t>
    </r>
    <r>
      <rPr>
        <sz val="12"/>
        <color theme="1"/>
        <rFont val="DevLys 010"/>
      </rPr>
      <t xml:space="preserve">हो रही हो तो एडिट कर सकते है । </t>
    </r>
  </si>
  <si>
    <t>2202-02-113-01-01</t>
  </si>
  <si>
    <t>RJGA201935009019</t>
  </si>
  <si>
    <t>RJGA201535011768</t>
  </si>
  <si>
    <t>RJDA201213035428</t>
  </si>
  <si>
    <t>RJPA201929011623</t>
  </si>
  <si>
    <t>RJUD201237038718</t>
  </si>
  <si>
    <t>RJGA201535011891</t>
  </si>
  <si>
    <t>RJRA201231008406</t>
  </si>
  <si>
    <t>RJGA201935020423</t>
  </si>
  <si>
    <t>RJGA202035031364</t>
  </si>
  <si>
    <t>;ksx dkWye ¼4$5½</t>
  </si>
  <si>
    <t>;ksx dkWye ¼4&amp;6½</t>
  </si>
  <si>
    <t>22&amp;23</t>
  </si>
  <si>
    <t>dk;kZy; esa miyC/k dE;wVj@fizUVj@QksVksdkWih dk fooj.k</t>
  </si>
  <si>
    <t>miyC/k la[;k</t>
  </si>
  <si>
    <t>dEI;wVj</t>
  </si>
  <si>
    <t xml:space="preserve">fizaVj        </t>
  </si>
  <si>
    <t>QksVksdkWih</t>
  </si>
  <si>
    <t>ys[kk en</t>
  </si>
  <si>
    <t>2202-01-197-03-02</t>
  </si>
  <si>
    <t>क्र. स.</t>
  </si>
  <si>
    <t>BEEO/PEEO</t>
  </si>
  <si>
    <t>विद्यालय का विवरण</t>
  </si>
  <si>
    <t>स्वीकृत मद एवम बजट मद/ उपमद विवरण</t>
  </si>
  <si>
    <t>कार्यरत कार्मिक विवरण</t>
  </si>
  <si>
    <t>नाम</t>
  </si>
  <si>
    <t>यू-डाइस</t>
  </si>
  <si>
    <t>पंचायत</t>
  </si>
  <si>
    <t>यूएलबी</t>
  </si>
  <si>
    <t>ग्राम / वार्ड</t>
  </si>
  <si>
    <t>पदनाम</t>
  </si>
  <si>
    <t>विषय</t>
  </si>
  <si>
    <t>बजट मद</t>
  </si>
  <si>
    <t>उप मद</t>
  </si>
  <si>
    <t>एम्प्लोई-आईडी</t>
  </si>
  <si>
    <t>प्रोफाइल-आईडी</t>
  </si>
  <si>
    <t>SURATGARH</t>
  </si>
  <si>
    <t>GOVT. UPPER PRIMARY SCHOOL 3-4 PPN (400330)(08010852004)</t>
  </si>
  <si>
    <t>RAJPURA PIPERAN</t>
  </si>
  <si>
    <t>3 PPN</t>
  </si>
  <si>
    <t>Teacher Level-1</t>
  </si>
  <si>
    <t>---</t>
  </si>
  <si>
    <t>राज्य निधि</t>
  </si>
  <si>
    <t>2202-01-197-16-01</t>
  </si>
  <si>
    <t>SHARDA DEVI</t>
  </si>
  <si>
    <t>RJCT201211027581</t>
  </si>
  <si>
    <t>Senior Teacher</t>
  </si>
  <si>
    <t>Hindi</t>
  </si>
  <si>
    <t>केंद्रीय सहायता</t>
  </si>
  <si>
    <t>RAJENDER KUMAR</t>
  </si>
  <si>
    <t>RJGA199635004903</t>
  </si>
  <si>
    <t>Teacher Level-2</t>
  </si>
  <si>
    <t>Mathematics/ Science</t>
  </si>
  <si>
    <t>ARJUN KUMAR</t>
  </si>
  <si>
    <t>RJGA201235020270</t>
  </si>
  <si>
    <t>English</t>
  </si>
  <si>
    <t>RAMCHANDRA MEENA</t>
  </si>
  <si>
    <t>DATAR SINGH</t>
  </si>
  <si>
    <t>Social Studies</t>
  </si>
  <si>
    <t>RJGA201735002825</t>
  </si>
  <si>
    <t>RAM LAL POONIA</t>
  </si>
  <si>
    <t>GOVT. PRIMARY SCHOOL DHADHIYAWALA DER (408041)(08010823101)</t>
  </si>
  <si>
    <t>DHADIANWALI</t>
  </si>
  <si>
    <t>MANJUBALA</t>
  </si>
  <si>
    <t>RJBI201909010603</t>
  </si>
  <si>
    <t>VIKAS BHAMBU</t>
  </si>
  <si>
    <t>RJGA201535013882</t>
  </si>
  <si>
    <t>GOVT. PRIMARY SCHOOL BHIKHARAM KI DHANI (423896)(08010822909)</t>
  </si>
  <si>
    <t>KISHANPURA NEW ABADI</t>
  </si>
  <si>
    <t>Prabodhak Level-1</t>
  </si>
  <si>
    <t>CHETRAM</t>
  </si>
  <si>
    <t>RJGA200835042305</t>
  </si>
  <si>
    <t>SULTAN</t>
  </si>
  <si>
    <t>RJGA200835042351</t>
  </si>
  <si>
    <t>GOVT. PRIMARY SCHOOL CHAK HARI BABA (400342)(08010852105)</t>
  </si>
  <si>
    <t>SONU SINGH SHAMANT</t>
  </si>
  <si>
    <t>HANUMAN PARSAD BHADU</t>
  </si>
  <si>
    <t>Prabodhak Level-2</t>
  </si>
  <si>
    <t>RJGA200835042300</t>
  </si>
  <si>
    <t>GOVT. PRIMARY SCHOOL GUSAIN MANDIR (402408)(08010852109)</t>
  </si>
  <si>
    <t>NARESH KUMAR</t>
  </si>
  <si>
    <t>RJGA201735025579</t>
  </si>
  <si>
    <t>DILIP KUMAR</t>
  </si>
  <si>
    <t>RJGA200835042295</t>
  </si>
  <si>
    <t>GOVT. PRIMARY SCHOOL NATHO KI DHANI (433148)(08010852108)</t>
  </si>
  <si>
    <t>SARDUL SINGH</t>
  </si>
  <si>
    <t>VISHNU KANT SHARMA</t>
  </si>
  <si>
    <t>GOVT. UPPER PRIMARY SCHOOL 5 BJW-II KISHANPURA (400372)(08010852101)</t>
  </si>
  <si>
    <t>MILAN SHARMA</t>
  </si>
  <si>
    <t>RJGA202235014200</t>
  </si>
  <si>
    <t>Social Science</t>
  </si>
  <si>
    <t>AJEET KUMAR</t>
  </si>
  <si>
    <t>Physical Education Teacher</t>
  </si>
  <si>
    <t>-</t>
  </si>
  <si>
    <t>KAMAL SHARMA</t>
  </si>
  <si>
    <t>RJGA201835047421</t>
  </si>
  <si>
    <t>Shiksha-karmi</t>
  </si>
  <si>
    <t>शिक्षाकर्मी</t>
  </si>
  <si>
    <t>2202-01-103-14-01</t>
  </si>
  <si>
    <t>BRIHASPATI SWAMI</t>
  </si>
  <si>
    <t>AAAA999999999999</t>
  </si>
  <si>
    <t>RENU BANSAL</t>
  </si>
  <si>
    <t>RJTO201836009743</t>
  </si>
  <si>
    <t>RAJVEER</t>
  </si>
  <si>
    <t>RJGA201435022098</t>
  </si>
  <si>
    <t>OM PRAKASH</t>
  </si>
  <si>
    <t>GOVT. UPPER PRIMARY SCHOOL KISHANPURA NEW ABADI (437453)(08010822910)</t>
  </si>
  <si>
    <t>SUSHIL KUMAR</t>
  </si>
  <si>
    <t>RJGA199735022761</t>
  </si>
  <si>
    <t>HET RAM</t>
  </si>
  <si>
    <t>RJGA202235013139</t>
  </si>
  <si>
    <t>DEEPTI</t>
  </si>
  <si>
    <t>RJBI201809014681</t>
  </si>
  <si>
    <t>GOVIND SINGH KHIRIYA</t>
  </si>
  <si>
    <t>Sanskrit</t>
  </si>
  <si>
    <t>RJGA201335012861</t>
  </si>
  <si>
    <t>JAI NARAYAN</t>
  </si>
  <si>
    <t>RJGA201235012867</t>
  </si>
  <si>
    <t>MANJU DHURIA</t>
  </si>
  <si>
    <t>RJGA201135008601</t>
  </si>
  <si>
    <t>PeraTeacher</t>
  </si>
  <si>
    <t>VEENA RANI</t>
  </si>
  <si>
    <t>DHARM PAL</t>
  </si>
  <si>
    <t>RJNA201228016088</t>
  </si>
  <si>
    <t>SUSHILA SIYAG</t>
  </si>
  <si>
    <t>RJCR201812011865</t>
  </si>
  <si>
    <t>Prabodhak Sharirik Shikshak</t>
  </si>
  <si>
    <t>PYARELAL KARWA</t>
  </si>
  <si>
    <t>RJGA200835042268</t>
  </si>
  <si>
    <t>Teacher Level-2 (Special Education)</t>
  </si>
  <si>
    <t>RAMESHWAR LAL</t>
  </si>
  <si>
    <t>RJGA201335024457</t>
  </si>
  <si>
    <t>GOVT. UPPER PRIMARY SCHOOL RAMDEV MANDIR SURAT GARH (478234)(08010822907)</t>
  </si>
  <si>
    <t>ANITA SONI</t>
  </si>
  <si>
    <t>RJPA201229046181</t>
  </si>
  <si>
    <t>TARA CHAND PARIHAR</t>
  </si>
  <si>
    <t>RJBM200805009757</t>
  </si>
  <si>
    <t>RJGA201235012800</t>
  </si>
  <si>
    <t>REKHA RANI</t>
  </si>
  <si>
    <t>RJGA201935019976</t>
  </si>
  <si>
    <t>ASHOK CHOUDHARY</t>
  </si>
  <si>
    <t>RJGA201235015014</t>
  </si>
  <si>
    <t>LAKSHMAN DASS GOYAL</t>
  </si>
  <si>
    <t>RJGA199735010166</t>
  </si>
  <si>
    <t>GOVT. PRIMARY SCHOOL TILANIA DAIRY (407462)(08010823001)</t>
  </si>
  <si>
    <t>TILAWALI</t>
  </si>
  <si>
    <t>MAMTA KUMARI</t>
  </si>
  <si>
    <t>RAKESH KUMAR</t>
  </si>
  <si>
    <t>ShalaDarpan I4S-Raj, Portal is designed and developed for Rajasthan Council of School Education by National Informatics Centre</t>
  </si>
  <si>
    <t>dk;kZy; iz/kkukpk;Z jktdh; mPp ek/;fed fo|ky; jktiqjk fiisju lwjrx&lt;</t>
  </si>
  <si>
    <t>गैर शैक्षिक</t>
  </si>
  <si>
    <t>iz/kkukpk;Z jkmekfo jktiqjk fiisju</t>
  </si>
  <si>
    <t>sv/;{k ,oa lfpo ,l,elh jkmekfo jktiqjk fiisju</t>
  </si>
  <si>
    <t>v/;{k ,oa lfpo ,lMh,elh jkmekfo jktiqjk fiisju</t>
  </si>
  <si>
    <t>lelk foHkkxh;</t>
  </si>
  <si>
    <t>PNB SURATGARH</t>
  </si>
  <si>
    <t>SBI SURATGARH SBIN0031160</t>
  </si>
  <si>
    <t>izkIr jkf'k</t>
  </si>
  <si>
    <t>PNB SURATGARH PUNB0054210</t>
  </si>
  <si>
    <t>PRINCIPAL GSSS RAJPURA PIPERAN 05422041000729</t>
  </si>
  <si>
    <t>VIDHYALAY VIKASH EVM PRABANDHAN SAMITI GSSS RAJPURA PIPERAN 05422122005100</t>
  </si>
  <si>
    <t>VIDHYALAY VIKASH EVM PRABANDHAN SAMITI GSSS RAJPURA PIPERAN 61109628508</t>
  </si>
  <si>
    <t>VIDHYALAY VIKASH EVM PRABANDHAN SAMITI GSSS RAJPURA PIPERAN 05422191066187</t>
  </si>
  <si>
    <t>GOVTSECSCHOOLPIPERAN@GMAIL.COM</t>
  </si>
  <si>
    <t>Kanoj Yadav</t>
  </si>
  <si>
    <t>2071-01-115-01-01</t>
  </si>
  <si>
    <t xml:space="preserve"> 8- fLFkj osru</t>
  </si>
  <si>
    <t>HkRrks dk fooj.k</t>
  </si>
  <si>
    <r>
      <rPr>
        <b/>
        <sz val="14"/>
        <rFont val="Calibri"/>
        <family val="2"/>
        <scheme val="minor"/>
      </rPr>
      <t>0202-01-102-01-00</t>
    </r>
    <r>
      <rPr>
        <b/>
        <sz val="14"/>
        <rFont val="Kruti Dev 010"/>
      </rPr>
      <t xml:space="preserve">
¼fo|kFkhz lewg nq?kZVuk chekka½</t>
    </r>
  </si>
  <si>
    <t>सहायक प्रशासनिक अधिकारी</t>
  </si>
  <si>
    <t>cksul 2025&amp;26</t>
  </si>
  <si>
    <t>23&amp;24 esa ekpZ 2024 dk th-,-19</t>
  </si>
  <si>
    <t>Final March 2024 Basic Pay</t>
  </si>
  <si>
    <t>23&amp;24</t>
  </si>
  <si>
    <t>Sri Ganganagar</t>
  </si>
  <si>
    <r>
      <rPr>
        <b/>
        <sz val="14"/>
        <rFont val="Calibri"/>
        <family val="2"/>
        <scheme val="minor"/>
      </rPr>
      <t>2202-02-911-01-01</t>
    </r>
    <r>
      <rPr>
        <b/>
        <sz val="14"/>
        <rFont val="Kruti Dev 010"/>
      </rPr>
      <t xml:space="preserve">
¼vf/kd Hkqxrku dh olwfy;ka½</t>
    </r>
  </si>
  <si>
    <t>Sunita Rani</t>
  </si>
  <si>
    <t>Vice Principal</t>
  </si>
  <si>
    <t xml:space="preserve">egaxkbZ HkÙkk
50 izfr'kr </t>
  </si>
  <si>
    <t>vk; O;;d vuqeku 2025&amp;26 ¼v½</t>
  </si>
  <si>
    <t>dated 11-08-2025</t>
  </si>
  <si>
    <t>created on 11-08-2025</t>
  </si>
  <si>
    <t>2025-26</t>
  </si>
  <si>
    <t>cksul 2026&amp;27</t>
  </si>
  <si>
    <t xml:space="preserve">बकाया TA          (30-06-2025तक) </t>
  </si>
  <si>
    <t xml:space="preserve">बकाया Medical (30-06-2025 तक) </t>
  </si>
  <si>
    <t>24&amp;25 esa ekpZ 2025 dk th-,-19</t>
  </si>
  <si>
    <t>vk; O;; ds vuqeku ckcr~ pkyw o"kZ 25&amp;26</t>
  </si>
  <si>
    <t>vxLr 24ls ekpZ 25 rd ¼xr o"kZ½</t>
  </si>
  <si>
    <t>viszy 25 ls tqykbZ 25  rd ¼pkyw o"kZ½</t>
  </si>
  <si>
    <r>
      <t xml:space="preserve">ctV dh izkjfEHkd frfFk ;kfu </t>
    </r>
    <r>
      <rPr>
        <b/>
        <sz val="16"/>
        <color indexed="8"/>
        <rFont val="DevLys 010"/>
      </rPr>
      <t xml:space="preserve">1ekpZ 2026 </t>
    </r>
    <r>
      <rPr>
        <sz val="14"/>
        <color indexed="8"/>
        <rFont val="DevLys 010"/>
      </rPr>
      <t>dks deZpkjh dk osru</t>
    </r>
  </si>
  <si>
    <t>vkxkeh o"kZ 2026&amp;27 ds fy;s jde¼dkye 9$11½</t>
  </si>
  <si>
    <t>pkyw o"kZ ds fy;s la'kksf/kr vuqeku 2025&amp;26</t>
  </si>
  <si>
    <t xml:space="preserve">             March 2025 basic               (For use other districts)</t>
  </si>
  <si>
    <r>
      <t xml:space="preserve">ctV dh izkjfEHkd frfFk ;kfu </t>
    </r>
    <r>
      <rPr>
        <b/>
        <sz val="12"/>
        <color indexed="8"/>
        <rFont val="DevLys 010"/>
      </rPr>
      <t>1ekpZ 2026</t>
    </r>
    <r>
      <rPr>
        <sz val="12"/>
        <color indexed="8"/>
        <rFont val="DevLys 010"/>
      </rPr>
      <t xml:space="preserve"> dks deZpkjh dk osru</t>
    </r>
  </si>
  <si>
    <t>vkxkeh o"kZ ds fy;s jde 2026&amp;27 ¼dkye 8$10½</t>
  </si>
  <si>
    <t>pkyw o"kZ ds fy;s la'kksf/kr vuqeku  2025&amp;26</t>
  </si>
  <si>
    <t>22-23</t>
  </si>
  <si>
    <t>23-24</t>
  </si>
  <si>
    <t>vxLr 24 ls ekpZ 25 rd ¼xr o"kZ½</t>
  </si>
  <si>
    <t>viszy 25 ls tqykbZ 25 rd ¼pkyw o"kZ½</t>
  </si>
  <si>
    <t>vxLr 25ls ekpZ 26 rd dk laHkkfor O;; ¼pkyw o"kZ½</t>
  </si>
  <si>
    <t>la'kksf/kr vuqeku 2025&amp;26 ¼pkyw o"kZ½ 9$11</t>
  </si>
  <si>
    <t>vk; O;; ds vuqeku ckcr 2026&amp;27 ¼vkxkeh o"kZ½</t>
  </si>
  <si>
    <t>24&amp;25</t>
  </si>
  <si>
    <t>tqykbZ 2025 rd dk okLrfod O;;</t>
  </si>
  <si>
    <t>vxLr 2025 ls ekpZ 2026 rd gksus okyk vuqekfur O;;</t>
  </si>
  <si>
    <t>o"kZ 2025&amp;26  vfrfjDr ds fy, vko';drk</t>
  </si>
  <si>
    <t>forh; o"kZ 2026&amp;27 ds fy, vuqeku</t>
  </si>
  <si>
    <t>la'kksf/kr vuqeku 2025&amp;26 esa fQDl osru</t>
  </si>
  <si>
    <t>vk; O;; vuqeku 2026&amp;2027 esa fQDl osru</t>
  </si>
  <si>
    <t>la'kksf/kr vuqeku l= 2025&amp;26 vk;&amp;O;;d vuqeku lkjka'k 2026&amp;27</t>
  </si>
  <si>
    <t>la'kksf/kr vuqeku 
l= 2025&amp;26</t>
  </si>
  <si>
    <t>vk;&amp;O;;d vuqeku
l= 2026&amp;27</t>
  </si>
  <si>
    <t>la'kksf/kr vuqeku 2025&amp;26</t>
  </si>
  <si>
    <t>vk; O;; vuqeku 2026&amp;27</t>
  </si>
  <si>
    <t>vk; O;; vuqeku 2026&amp;2027</t>
  </si>
  <si>
    <t>01-04-2025 dks vo'ks"k jkf'k</t>
  </si>
  <si>
    <t>2025&amp;26</t>
  </si>
  <si>
    <t>31-08-2025  dks 'ks"k jkf'k  ¼5$6&amp;7½</t>
  </si>
  <si>
    <t>ekax jkf'k 2025&amp;26</t>
  </si>
  <si>
    <t>ekax jkf'k 2026&amp;27</t>
  </si>
  <si>
    <t>30-06-2025 rd dqy cdk;k dh fLFkfr</t>
  </si>
  <si>
    <t>izkIr ctV vkoaVu 2025&amp;2026</t>
  </si>
  <si>
    <t>vfrfjDr ekax 2025&amp;2026</t>
  </si>
  <si>
    <t>la'kksf/kr ctV vuqeku l= 2025&amp;26 ,oa vk;&amp;O;;d vuqeku 2026&amp;27 izLrqr djus ckcrA</t>
  </si>
  <si>
    <r>
      <t xml:space="preserve">            mijksDr fo"k;kUrxZr fuosnu gS fd LFkkuh; fo|ky; esa dk;Zjr deZpkfj;ksa la'kksf/kr ctV vuqeku l= 2025&amp;26 ,oa vk;&amp;O;;d vuqeku 2026&amp;27 dk fu/kkZfjr izi=ksa esa </t>
    </r>
    <r>
      <rPr>
        <u/>
        <sz val="14"/>
        <color theme="1"/>
        <rFont val="DevLys 010"/>
      </rPr>
      <t>enokj</t>
    </r>
    <r>
      <rPr>
        <sz val="14"/>
        <color theme="1"/>
        <rFont val="DevLys 010"/>
      </rPr>
      <t xml:space="preserve"> rS;kj dj vko';d dk;Zokgh gsrq Jheku dh lsok esa lknj iszf"kr gSA</t>
    </r>
  </si>
  <si>
    <t>FOR Other than Ganganagar District RE 2025-26 के लिए DA और HRA की गणना 4 माह पुरानी दर 8 माह नई दर से करने के लिए YES अन्यथा NO चुने</t>
  </si>
  <si>
    <t>3/25 to 6/25</t>
  </si>
  <si>
    <t>7/25 to 2/26</t>
  </si>
  <si>
    <t>BASIC PAY March 2026</t>
  </si>
  <si>
    <t>forh; o"kZ 2025&amp;26 esa laosru esa vkaofVr jkf'k</t>
  </si>
  <si>
    <t>vcl 1</t>
  </si>
  <si>
    <t>vcl 2</t>
  </si>
  <si>
    <t>vcl 3</t>
  </si>
  <si>
    <t>vcl 4</t>
  </si>
  <si>
    <t>vcl 5</t>
  </si>
  <si>
    <t>vcl 6</t>
  </si>
  <si>
    <t>vcl 7</t>
  </si>
  <si>
    <t>vcl 8</t>
  </si>
  <si>
    <t>vcl 9</t>
  </si>
  <si>
    <t>vcl 10</t>
  </si>
  <si>
    <t>vcl 11</t>
  </si>
  <si>
    <t>vcl 12</t>
  </si>
  <si>
    <t>vcl 13</t>
  </si>
  <si>
    <t>vcl 14</t>
  </si>
  <si>
    <t>vcl 15</t>
  </si>
  <si>
    <t>vcl 16</t>
  </si>
  <si>
    <t>vcl 17</t>
  </si>
  <si>
    <t>vcl 18</t>
  </si>
  <si>
    <t>vcl 19</t>
  </si>
  <si>
    <t>vcl 20</t>
  </si>
  <si>
    <t>vcl 21</t>
  </si>
  <si>
    <t>vcl 22</t>
  </si>
  <si>
    <t>vcl 23</t>
  </si>
  <si>
    <t>vcl 24</t>
  </si>
  <si>
    <t>vcl 25</t>
  </si>
  <si>
    <t>vcl 26</t>
  </si>
  <si>
    <t>vcl 27</t>
  </si>
  <si>
    <t>vcl 28</t>
  </si>
  <si>
    <t>vcl 29</t>
  </si>
  <si>
    <t>vcl 30</t>
  </si>
  <si>
    <t>vcl 31</t>
  </si>
  <si>
    <t>vcl 32</t>
  </si>
  <si>
    <t>vcl 33</t>
  </si>
  <si>
    <t>vcl 34</t>
  </si>
  <si>
    <t>vcl 35</t>
  </si>
  <si>
    <t>vcl 36</t>
  </si>
  <si>
    <t>vcl 37</t>
  </si>
  <si>
    <t>vcl 38</t>
  </si>
  <si>
    <t>vcl 39</t>
  </si>
  <si>
    <t>vcl 40</t>
  </si>
  <si>
    <t>vcl 41</t>
  </si>
  <si>
    <t>vcl 42</t>
  </si>
  <si>
    <t>vcl 43</t>
  </si>
  <si>
    <t>vcl 44</t>
  </si>
  <si>
    <t>vcl 45</t>
  </si>
  <si>
    <t>vcl 46</t>
  </si>
  <si>
    <t>vcl 47</t>
  </si>
  <si>
    <t>vcl 48</t>
  </si>
  <si>
    <t>vcl 49</t>
  </si>
  <si>
    <t>vcl 50</t>
  </si>
  <si>
    <t>vcl 51</t>
  </si>
  <si>
    <t>All in one budget Estimate 2026-27,RE 2025-26 excel utility</t>
  </si>
  <si>
    <t>MASTER DATA ENTRY FOR BUDGET ESTIMATE 2026-27,RE 2025-26</t>
  </si>
  <si>
    <t>राजस्थान राज्य के शिक्षा विभाग के कार्यालय के आय व्यय अनुमान 2026-27 RE 2025-26  बाबत इस UTILITY का प्रयोग किया जा सकता है । FILE को SAVE करने के लिए अपनी सुविधा से नाम देकर  Save करें। ।यह excel utility केवल मात्र  के आय व्यय अनुमान 2024-25  बाबत के लिए सहायतार्थ तैयार की गई है ।यद्यपि इसे तैयार करने में पूर्ण सावधानी बरती गई है फिर भी किसी भूल चूक के लिए तैयार कर्ता उत्तरदायी नहीं है । किसी भी गणना के लिए त्रुटि पाए जाने पर शिक्षा विभाग के नियम एवं दिशा निर्देश मान्य होंगे  किसी प्रकार की तकनीकी/ गणना संबंधी कमी पाए जाने पर नीचे दिये गए EMAIL द्वारा अवगत कराने का श्रम करावे।(PLEASE USE LATEST VERSION OF THAT IS  OFFICE 2010 AND ABOVE FOR BEST RESULT)</t>
  </si>
  <si>
    <t xml:space="preserve">vU; HkRrs &amp;fodykax HkRrk      ¼1200 :- vf/kdre½ </t>
  </si>
  <si>
    <t xml:space="preserve">           onhZ /kqykbZ HkRrk     ¼400:- izfrekg½</t>
  </si>
  <si>
    <t>update 21-08-2025</t>
  </si>
  <si>
    <t>rectified protection error in expenditure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</si>
</sst>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_);\(0\)"/>
    <numFmt numFmtId="166" formatCode="_(* #,##0_);_(* \(#,##0\);_(* &quot;-&quot;??_);_(@_)"/>
    <numFmt numFmtId="167" formatCode=";;;"/>
  </numFmts>
  <fonts count="238">
    <font>
      <sz val="11"/>
      <color theme="1"/>
      <name val="Calibri"/>
      <family val="2"/>
      <scheme val="minor"/>
    </font>
    <font>
      <sz val="14"/>
      <color indexed="8"/>
      <name val="DevLys 010"/>
    </font>
    <font>
      <b/>
      <sz val="14"/>
      <color indexed="8"/>
      <name val="DevLys 010"/>
    </font>
    <font>
      <sz val="14"/>
      <color indexed="8"/>
      <name val="Arial"/>
      <family val="2"/>
    </font>
    <font>
      <b/>
      <sz val="16"/>
      <color indexed="8"/>
      <name val="DevLys 010"/>
    </font>
    <font>
      <sz val="16"/>
      <name val="Arial"/>
      <family val="2"/>
    </font>
    <font>
      <b/>
      <sz val="16"/>
      <name val="Arial"/>
      <family val="2"/>
    </font>
    <font>
      <sz val="12"/>
      <name val="Arial"/>
      <family val="2"/>
    </font>
    <font>
      <b/>
      <sz val="12"/>
      <name val="Arial"/>
      <family val="2"/>
    </font>
    <font>
      <b/>
      <sz val="14"/>
      <color indexed="8"/>
      <name val="Arial"/>
      <family val="2"/>
    </font>
    <font>
      <b/>
      <sz val="14"/>
      <name val="Arial"/>
      <family val="2"/>
    </font>
    <font>
      <sz val="12"/>
      <color indexed="9"/>
      <name val="Times New Roman"/>
      <family val="1"/>
    </font>
    <font>
      <sz val="18"/>
      <name val="SG-12"/>
      <family val="3"/>
      <charset val="2"/>
    </font>
    <font>
      <sz val="14"/>
      <name val="DevLys 010"/>
    </font>
    <font>
      <sz val="12"/>
      <name val="DevLys 010"/>
    </font>
    <font>
      <sz val="8"/>
      <name val="DevLys 050 Wide"/>
    </font>
    <font>
      <sz val="10"/>
      <name val="Kruti Dev 020"/>
    </font>
    <font>
      <sz val="14"/>
      <name val="Arial"/>
      <family val="2"/>
    </font>
    <font>
      <b/>
      <sz val="18"/>
      <name val="Arial"/>
      <family val="2"/>
    </font>
    <font>
      <b/>
      <u/>
      <sz val="18"/>
      <name val="Arial"/>
      <family val="2"/>
    </font>
    <font>
      <b/>
      <u/>
      <sz val="24"/>
      <name val="Arial"/>
      <family val="2"/>
    </font>
    <font>
      <b/>
      <sz val="18"/>
      <name val="DevLys 010"/>
    </font>
    <font>
      <sz val="16"/>
      <name val="DevLys 010"/>
    </font>
    <font>
      <sz val="18"/>
      <name val="Arial"/>
      <family val="2"/>
    </font>
    <font>
      <sz val="22"/>
      <name val="DevLys 010"/>
    </font>
    <font>
      <b/>
      <sz val="24"/>
      <name val="Arial"/>
      <family val="2"/>
    </font>
    <font>
      <sz val="24"/>
      <name val="Arial"/>
      <family val="2"/>
    </font>
    <font>
      <sz val="12"/>
      <color indexed="8"/>
      <name val="DevLys 010"/>
    </font>
    <font>
      <b/>
      <sz val="12"/>
      <color indexed="8"/>
      <name val="DevLys 010"/>
    </font>
    <font>
      <sz val="18"/>
      <name val="DevLys 010"/>
    </font>
    <font>
      <sz val="12"/>
      <name val="SG-12"/>
      <family val="3"/>
      <charset val="2"/>
    </font>
    <font>
      <sz val="12"/>
      <name val="DevLys 050 Wide"/>
    </font>
    <font>
      <sz val="12"/>
      <name val="Kruti Dev 020"/>
    </font>
    <font>
      <b/>
      <u/>
      <sz val="12"/>
      <name val="Arial"/>
      <family val="2"/>
    </font>
    <font>
      <b/>
      <sz val="12"/>
      <name val="DevLys 010"/>
    </font>
    <font>
      <sz val="18"/>
      <name val="Cambria"/>
      <family val="1"/>
    </font>
    <font>
      <b/>
      <i/>
      <u/>
      <sz val="14"/>
      <name val="Arial"/>
      <family val="2"/>
    </font>
    <font>
      <sz val="18"/>
      <color indexed="8"/>
      <name val="DevLys 010"/>
    </font>
    <font>
      <sz val="10"/>
      <name val="Arial"/>
      <family val="2"/>
    </font>
    <font>
      <sz val="11"/>
      <name val="Calibri"/>
      <family val="2"/>
    </font>
    <font>
      <sz val="10"/>
      <name val="DevLys 010"/>
    </font>
    <font>
      <b/>
      <sz val="16"/>
      <name val="DevLys 010"/>
    </font>
    <font>
      <sz val="10"/>
      <name val="Times New Roman"/>
      <family val="1"/>
    </font>
    <font>
      <sz val="9"/>
      <color indexed="81"/>
      <name val="Tahoma"/>
      <family val="2"/>
    </font>
    <font>
      <b/>
      <sz val="9"/>
      <color indexed="81"/>
      <name val="Tahoma"/>
      <family val="2"/>
    </font>
    <font>
      <sz val="11"/>
      <color theme="1"/>
      <name val="DevLys 010"/>
    </font>
    <font>
      <sz val="16"/>
      <color theme="1"/>
      <name val="DevLys 010"/>
    </font>
    <font>
      <sz val="14"/>
      <color theme="1"/>
      <name val="DevLys 010"/>
    </font>
    <font>
      <sz val="14"/>
      <color theme="1"/>
      <name val="Arial"/>
      <family val="2"/>
    </font>
    <font>
      <b/>
      <sz val="16"/>
      <color theme="1"/>
      <name val="DevLys 010"/>
    </font>
    <font>
      <sz val="18"/>
      <color theme="1"/>
      <name val="DevLys 010"/>
    </font>
    <font>
      <b/>
      <i/>
      <u/>
      <sz val="14"/>
      <color theme="1"/>
      <name val="Arial"/>
      <family val="2"/>
    </font>
    <font>
      <b/>
      <sz val="12"/>
      <color theme="1"/>
      <name val="Arial"/>
      <family val="2"/>
    </font>
    <font>
      <sz val="12"/>
      <color theme="1"/>
      <name val="DevLys 010"/>
    </font>
    <font>
      <b/>
      <u/>
      <sz val="20"/>
      <color theme="1"/>
      <name val="DevLys 010"/>
    </font>
    <font>
      <sz val="11"/>
      <color theme="1"/>
      <name val="Arial"/>
      <family val="2"/>
    </font>
    <font>
      <sz val="12"/>
      <color theme="1"/>
      <name val="Arial"/>
      <family val="2"/>
    </font>
    <font>
      <b/>
      <sz val="14"/>
      <color theme="1"/>
      <name val="DevLys 010"/>
    </font>
    <font>
      <b/>
      <sz val="14"/>
      <color theme="1"/>
      <name val="Arial"/>
      <family val="2"/>
    </font>
    <font>
      <b/>
      <sz val="12"/>
      <color theme="1"/>
      <name val="DevLys 010"/>
    </font>
    <font>
      <b/>
      <sz val="11"/>
      <color theme="1"/>
      <name val="DevLys 010"/>
    </font>
    <font>
      <b/>
      <i/>
      <u/>
      <sz val="16"/>
      <color theme="1"/>
      <name val="DevLys 010"/>
    </font>
    <font>
      <b/>
      <i/>
      <u/>
      <sz val="16"/>
      <color theme="1"/>
      <name val="Arial"/>
      <family val="2"/>
    </font>
    <font>
      <b/>
      <sz val="11"/>
      <color theme="1"/>
      <name val="Arial"/>
      <family val="2"/>
    </font>
    <font>
      <b/>
      <sz val="16"/>
      <color theme="1"/>
      <name val="Arial"/>
      <family val="2"/>
    </font>
    <font>
      <b/>
      <u/>
      <sz val="14"/>
      <color theme="1"/>
      <name val="Arial"/>
      <family val="2"/>
    </font>
    <font>
      <b/>
      <i/>
      <u/>
      <sz val="11"/>
      <color theme="1"/>
      <name val="DevLys 010"/>
    </font>
    <font>
      <b/>
      <sz val="12"/>
      <color theme="0" tint="-0.14999847407452621"/>
      <name val="Arial"/>
      <family val="2"/>
    </font>
    <font>
      <b/>
      <sz val="14"/>
      <color theme="0" tint="-0.14999847407452621"/>
      <name val="Arial"/>
      <family val="2"/>
    </font>
    <font>
      <b/>
      <i/>
      <u/>
      <sz val="18"/>
      <color theme="1"/>
      <name val="Arial"/>
      <family val="2"/>
    </font>
    <font>
      <sz val="8"/>
      <color theme="1"/>
      <name val="Arial"/>
      <family val="2"/>
    </font>
    <font>
      <sz val="8"/>
      <color theme="1"/>
      <name val="DevLys 010"/>
    </font>
    <font>
      <sz val="11"/>
      <color theme="1"/>
      <name val="DevLys 010 Thin"/>
    </font>
    <font>
      <b/>
      <sz val="20"/>
      <color theme="1"/>
      <name val="DevLys 010"/>
    </font>
    <font>
      <sz val="10"/>
      <color theme="1"/>
      <name val="DevLys 010"/>
    </font>
    <font>
      <b/>
      <sz val="9"/>
      <color theme="1"/>
      <name val="DevLys 020"/>
    </font>
    <font>
      <sz val="9"/>
      <color theme="1"/>
      <name val="DevLys 020"/>
    </font>
    <font>
      <i/>
      <sz val="14"/>
      <color theme="1"/>
      <name val="DevLys 010"/>
    </font>
    <font>
      <sz val="20"/>
      <color theme="1"/>
      <name val="DevLys 010"/>
    </font>
    <font>
      <b/>
      <i/>
      <u/>
      <sz val="14"/>
      <color theme="1"/>
      <name val="DevLys 010"/>
    </font>
    <font>
      <b/>
      <i/>
      <sz val="14"/>
      <color theme="1"/>
      <name val="DevLys 010"/>
    </font>
    <font>
      <b/>
      <sz val="14"/>
      <color theme="1"/>
      <name val="Times"/>
      <family val="1"/>
    </font>
    <font>
      <b/>
      <sz val="16"/>
      <color theme="1"/>
      <name val="Times New Roman"/>
      <family val="1"/>
    </font>
    <font>
      <sz val="14"/>
      <color theme="1"/>
      <name val="Times New Roman"/>
      <family val="1"/>
    </font>
    <font>
      <sz val="12"/>
      <color theme="1"/>
      <name val="Calibri"/>
      <family val="2"/>
      <scheme val="minor"/>
    </font>
    <font>
      <sz val="12"/>
      <color theme="1"/>
      <name val="Kruti Dev 010"/>
    </font>
    <font>
      <sz val="12"/>
      <color theme="1"/>
      <name val="Calibri"/>
      <family val="2"/>
    </font>
    <font>
      <sz val="10"/>
      <color theme="1"/>
      <name val="Arial"/>
      <family val="2"/>
    </font>
    <font>
      <sz val="11"/>
      <color theme="1"/>
      <name val="Calibri"/>
      <family val="2"/>
    </font>
    <font>
      <sz val="16"/>
      <color theme="1"/>
      <name val="Kruti Dev 010"/>
    </font>
    <font>
      <sz val="14"/>
      <color theme="1"/>
      <name val="Kruti Dev 010"/>
    </font>
    <font>
      <sz val="16"/>
      <color theme="1"/>
      <name val="Calibri"/>
      <family val="2"/>
    </font>
    <font>
      <sz val="14"/>
      <color theme="1"/>
      <name val="Calibri"/>
      <family val="2"/>
    </font>
    <font>
      <sz val="10"/>
      <color theme="1"/>
      <name val="Kruti dev 012"/>
    </font>
    <font>
      <b/>
      <sz val="16"/>
      <name val="Cambria"/>
      <family val="1"/>
      <scheme val="major"/>
    </font>
    <font>
      <b/>
      <sz val="14"/>
      <name val="Cambria"/>
      <family val="1"/>
      <scheme val="major"/>
    </font>
    <font>
      <b/>
      <sz val="16"/>
      <color theme="1"/>
      <name val="Calibri"/>
      <family val="2"/>
    </font>
    <font>
      <b/>
      <sz val="14"/>
      <color theme="1"/>
      <name val="Calibri"/>
      <family val="2"/>
    </font>
    <font>
      <sz val="18"/>
      <color theme="1"/>
      <name val="Kruti Dev 010"/>
    </font>
    <font>
      <sz val="18"/>
      <color theme="1"/>
      <name val="Calibri"/>
      <family val="2"/>
    </font>
    <font>
      <b/>
      <sz val="12"/>
      <color theme="1"/>
      <name val="Kruti Dev 010"/>
    </font>
    <font>
      <sz val="14"/>
      <color rgb="FFFF0000"/>
      <name val="Calibri"/>
      <family val="2"/>
    </font>
    <font>
      <b/>
      <sz val="10"/>
      <color theme="1"/>
      <name val="Calibri"/>
      <family val="2"/>
      <scheme val="minor"/>
    </font>
    <font>
      <b/>
      <sz val="14"/>
      <color theme="1"/>
      <name val="Kruti Dev 010"/>
    </font>
    <font>
      <b/>
      <sz val="18"/>
      <color theme="1"/>
      <name val="Kruti Dev 010"/>
    </font>
    <font>
      <sz val="12"/>
      <color rgb="FFFF0000"/>
      <name val="Arial"/>
      <family val="2"/>
    </font>
    <font>
      <sz val="10"/>
      <color rgb="FFFF0000"/>
      <name val="Arial"/>
      <family val="2"/>
    </font>
    <font>
      <b/>
      <i/>
      <sz val="24"/>
      <color theme="1"/>
      <name val="DevLys 010"/>
    </font>
    <font>
      <sz val="26"/>
      <color theme="1"/>
      <name val="DevLys 010"/>
    </font>
    <font>
      <b/>
      <sz val="12"/>
      <color theme="1"/>
      <name val="DevLys 010 Thin"/>
    </font>
    <font>
      <b/>
      <sz val="11"/>
      <color theme="1"/>
      <name val="DevLys 010 Thin"/>
    </font>
    <font>
      <i/>
      <u/>
      <sz val="14"/>
      <color theme="0"/>
      <name val="Arial"/>
      <family val="2"/>
    </font>
    <font>
      <sz val="14"/>
      <color theme="0"/>
      <name val="Arial"/>
      <family val="2"/>
    </font>
    <font>
      <b/>
      <i/>
      <sz val="14"/>
      <color theme="1"/>
      <name val="Arial"/>
      <family val="2"/>
    </font>
    <font>
      <b/>
      <sz val="12"/>
      <color theme="1"/>
      <name val="Calibri"/>
      <family val="2"/>
      <scheme val="minor"/>
    </font>
    <font>
      <sz val="16"/>
      <color theme="1"/>
      <name val="Arial"/>
      <family val="2"/>
    </font>
    <font>
      <sz val="18"/>
      <color theme="1"/>
      <name val="Arial"/>
      <family val="2"/>
    </font>
    <font>
      <sz val="11"/>
      <color theme="1"/>
      <name val="Kruti Dev 010"/>
    </font>
    <font>
      <sz val="11"/>
      <color theme="1"/>
      <name val="Courier New"/>
      <family val="3"/>
    </font>
    <font>
      <sz val="12"/>
      <color theme="1"/>
      <name val="Times New Roman"/>
      <family val="1"/>
    </font>
    <font>
      <b/>
      <sz val="18"/>
      <color theme="1"/>
      <name val="DevLys 010"/>
    </font>
    <font>
      <b/>
      <sz val="12"/>
      <color theme="1"/>
      <name val="Times New Roman"/>
      <family val="1"/>
    </font>
    <font>
      <b/>
      <sz val="18"/>
      <color theme="1"/>
      <name val="Calibri"/>
      <family val="2"/>
    </font>
    <font>
      <b/>
      <sz val="18"/>
      <color theme="1"/>
      <name val="Courier New"/>
      <family val="3"/>
    </font>
    <font>
      <b/>
      <sz val="28"/>
      <color theme="1"/>
      <name val="DevLys 010"/>
    </font>
    <font>
      <b/>
      <sz val="24"/>
      <color theme="1"/>
      <name val="DevLys 010"/>
    </font>
    <font>
      <sz val="22"/>
      <color theme="1"/>
      <name val="DevLys 010"/>
    </font>
    <font>
      <b/>
      <i/>
      <u/>
      <sz val="18"/>
      <color theme="1"/>
      <name val="DevLys 010"/>
    </font>
    <font>
      <b/>
      <i/>
      <sz val="28"/>
      <color theme="1"/>
      <name val="DevLys 010"/>
    </font>
    <font>
      <b/>
      <i/>
      <sz val="16"/>
      <color theme="1"/>
      <name val="DevLys 010"/>
    </font>
    <font>
      <sz val="18"/>
      <color theme="1"/>
      <name val="Times New Roman"/>
      <family val="1"/>
    </font>
    <font>
      <b/>
      <sz val="14"/>
      <color theme="1"/>
      <name val="Calibri"/>
      <family val="2"/>
      <scheme val="minor"/>
    </font>
    <font>
      <b/>
      <sz val="16"/>
      <color theme="1"/>
      <name val="Kruti Dev 010"/>
    </font>
    <font>
      <sz val="16"/>
      <color theme="1"/>
      <name val="Times New Roman"/>
      <family val="1"/>
    </font>
    <font>
      <sz val="10"/>
      <color theme="1"/>
      <name val="Kruti Dev 010"/>
    </font>
    <font>
      <sz val="10"/>
      <color theme="1"/>
      <name val="Calibri"/>
      <family val="2"/>
    </font>
    <font>
      <i/>
      <sz val="14"/>
      <color theme="1"/>
      <name val="Kruti Dev 010"/>
    </font>
    <font>
      <sz val="11"/>
      <color theme="1"/>
      <name val="EV"/>
    </font>
    <font>
      <sz val="24"/>
      <color theme="1"/>
      <name val="DevLys 010"/>
    </font>
    <font>
      <sz val="14"/>
      <color rgb="FFFF0000"/>
      <name val="Kruti Dev 010"/>
    </font>
    <font>
      <sz val="20"/>
      <color theme="1"/>
      <name val="Kruti Dev 010"/>
    </font>
    <font>
      <b/>
      <sz val="16"/>
      <color theme="1"/>
      <name val="Courier New"/>
      <family val="3"/>
    </font>
    <font>
      <sz val="11"/>
      <color theme="1"/>
      <name val="Cambria"/>
      <family val="1"/>
      <scheme val="major"/>
    </font>
    <font>
      <sz val="14"/>
      <color theme="1"/>
      <name val="Calibri"/>
      <family val="2"/>
      <scheme val="minor"/>
    </font>
    <font>
      <u/>
      <sz val="16"/>
      <color indexed="8"/>
      <name val="DevLys 010"/>
    </font>
    <font>
      <sz val="16"/>
      <color indexed="8"/>
      <name val="DevLys 010"/>
    </font>
    <font>
      <b/>
      <sz val="18"/>
      <color theme="1"/>
      <name val="Times New Roman"/>
      <family val="1"/>
    </font>
    <font>
      <b/>
      <sz val="12"/>
      <color theme="1"/>
      <name val="Cambria"/>
      <family val="1"/>
      <scheme val="major"/>
    </font>
    <font>
      <b/>
      <sz val="14"/>
      <name val="Times New Roman"/>
      <family val="1"/>
    </font>
    <font>
      <b/>
      <sz val="16"/>
      <color theme="0"/>
      <name val="Kruti Dev 010"/>
    </font>
    <font>
      <b/>
      <sz val="10"/>
      <color theme="0"/>
      <name val="Arial"/>
      <family val="2"/>
    </font>
    <font>
      <b/>
      <sz val="12"/>
      <color theme="1"/>
      <name val="Calibri"/>
      <family val="2"/>
    </font>
    <font>
      <b/>
      <sz val="20"/>
      <color theme="0"/>
      <name val="DevLys 010"/>
    </font>
    <font>
      <b/>
      <i/>
      <sz val="14"/>
      <color theme="1"/>
      <name val="Calibri"/>
      <family val="2"/>
      <scheme val="minor"/>
    </font>
    <font>
      <b/>
      <sz val="14"/>
      <name val="DevLys 010"/>
    </font>
    <font>
      <b/>
      <i/>
      <u/>
      <sz val="20"/>
      <color theme="0"/>
      <name val="Cambria"/>
      <family val="1"/>
      <scheme val="major"/>
    </font>
    <font>
      <sz val="10"/>
      <name val="Calibri"/>
      <family val="2"/>
      <scheme val="minor"/>
    </font>
    <font>
      <b/>
      <sz val="14"/>
      <color theme="1"/>
      <name val="Courier New"/>
      <family val="3"/>
    </font>
    <font>
      <b/>
      <i/>
      <sz val="16"/>
      <color theme="1"/>
      <name val="Calibri"/>
      <family val="2"/>
      <scheme val="minor"/>
    </font>
    <font>
      <b/>
      <sz val="10"/>
      <color theme="1"/>
      <name val="Cambria"/>
      <family val="1"/>
      <scheme val="major"/>
    </font>
    <font>
      <sz val="14"/>
      <color theme="0"/>
      <name val="Calibri"/>
      <family val="2"/>
      <scheme val="minor"/>
    </font>
    <font>
      <b/>
      <sz val="22"/>
      <color theme="1"/>
      <name val="DevLys 010"/>
    </font>
    <font>
      <i/>
      <sz val="10"/>
      <color theme="1"/>
      <name val="Cambria"/>
      <family val="1"/>
      <scheme val="major"/>
    </font>
    <font>
      <sz val="14"/>
      <color theme="1"/>
      <name val="Cambria"/>
      <family val="1"/>
      <scheme val="major"/>
    </font>
    <font>
      <sz val="16"/>
      <color theme="1"/>
      <name val="Cambria"/>
      <family val="1"/>
      <scheme val="major"/>
    </font>
    <font>
      <sz val="11"/>
      <color theme="9" tint="0.79998168889431442"/>
      <name val="Calibri"/>
      <family val="2"/>
      <scheme val="minor"/>
    </font>
    <font>
      <sz val="16"/>
      <color theme="1"/>
      <name val="Calibri"/>
      <family val="2"/>
      <scheme val="minor"/>
    </font>
    <font>
      <b/>
      <sz val="22"/>
      <name val="Algerian"/>
      <family val="5"/>
    </font>
    <font>
      <sz val="12"/>
      <color rgb="FFFF0000"/>
      <name val="Calibri"/>
      <family val="2"/>
      <scheme val="minor"/>
    </font>
    <font>
      <sz val="10"/>
      <color theme="0"/>
      <name val="Arial"/>
      <family val="2"/>
    </font>
    <font>
      <sz val="11"/>
      <color theme="0"/>
      <name val="Arial"/>
      <family val="2"/>
    </font>
    <font>
      <sz val="11"/>
      <name val="Calibri"/>
      <family val="2"/>
      <scheme val="minor"/>
    </font>
    <font>
      <b/>
      <sz val="18"/>
      <color theme="1"/>
      <name val="Calibri"/>
      <family val="2"/>
      <scheme val="minor"/>
    </font>
    <font>
      <b/>
      <sz val="11"/>
      <color theme="1"/>
      <name val="Calibri"/>
      <family val="2"/>
      <scheme val="minor"/>
    </font>
    <font>
      <b/>
      <sz val="14"/>
      <color rgb="FFFF0000"/>
      <name val="Arial"/>
      <family val="2"/>
    </font>
    <font>
      <b/>
      <sz val="14"/>
      <color theme="0"/>
      <name val="Arial"/>
      <family val="2"/>
    </font>
    <font>
      <sz val="18"/>
      <color theme="1"/>
      <name val="Cambria"/>
      <family val="1"/>
      <scheme val="major"/>
    </font>
    <font>
      <sz val="8"/>
      <color theme="1"/>
      <name val="Calibri"/>
      <family val="2"/>
      <scheme val="minor"/>
    </font>
    <font>
      <b/>
      <sz val="20"/>
      <color theme="1"/>
      <name val="Times New Roman"/>
      <family val="1"/>
    </font>
    <font>
      <b/>
      <sz val="11"/>
      <name val="Arial"/>
      <family val="2"/>
    </font>
    <font>
      <b/>
      <sz val="10"/>
      <name val="Arial"/>
      <family val="2"/>
    </font>
    <font>
      <b/>
      <sz val="10"/>
      <color theme="1"/>
      <name val="Arial"/>
      <family val="2"/>
    </font>
    <font>
      <b/>
      <sz val="14"/>
      <color theme="1"/>
      <name val="Times New Roman"/>
      <family val="1"/>
    </font>
    <font>
      <u/>
      <sz val="14"/>
      <color theme="1"/>
      <name val="DevLys 010"/>
    </font>
    <font>
      <b/>
      <sz val="16"/>
      <color rgb="FFFF0000"/>
      <name val="DevLys 010"/>
    </font>
    <font>
      <b/>
      <i/>
      <sz val="14"/>
      <color rgb="FFFF0000"/>
      <name val="Arial"/>
      <family val="2"/>
    </font>
    <font>
      <b/>
      <i/>
      <u/>
      <sz val="14"/>
      <color rgb="FFFF0000"/>
      <name val="Arial"/>
      <family val="2"/>
    </font>
    <font>
      <b/>
      <i/>
      <sz val="20"/>
      <color rgb="FFFF0000"/>
      <name val="DevLys 010"/>
    </font>
    <font>
      <b/>
      <u/>
      <sz val="14"/>
      <color rgb="FFFF0000"/>
      <name val="Arial"/>
      <family val="2"/>
    </font>
    <font>
      <b/>
      <sz val="14"/>
      <name val="Kruti Dev 010"/>
    </font>
    <font>
      <b/>
      <sz val="16"/>
      <name val="Kruti Dev 010"/>
    </font>
    <font>
      <b/>
      <sz val="14"/>
      <name val="Calibri"/>
      <family val="2"/>
      <scheme val="minor"/>
    </font>
    <font>
      <b/>
      <sz val="18"/>
      <name val="Kruti Dev 010"/>
    </font>
    <font>
      <sz val="13"/>
      <color theme="1"/>
      <name val="DevLys 010"/>
    </font>
    <font>
      <u/>
      <sz val="18"/>
      <color theme="1"/>
      <name val="DevLys 010"/>
    </font>
    <font>
      <b/>
      <sz val="11"/>
      <color theme="1"/>
      <name val="Cambria"/>
      <family val="1"/>
      <scheme val="major"/>
    </font>
    <font>
      <sz val="11"/>
      <color theme="1"/>
      <name val="Times New Roman"/>
      <family val="1"/>
    </font>
    <font>
      <b/>
      <sz val="16"/>
      <color theme="1"/>
      <name val="Cambria"/>
      <family val="1"/>
      <scheme val="major"/>
    </font>
    <font>
      <b/>
      <sz val="18"/>
      <color theme="1"/>
      <name val="Cambria"/>
      <family val="1"/>
      <scheme val="major"/>
    </font>
    <font>
      <b/>
      <sz val="10"/>
      <name val="Cambria"/>
      <family val="1"/>
      <scheme val="major"/>
    </font>
    <font>
      <b/>
      <sz val="16"/>
      <color theme="0" tint="-0.14999847407452621"/>
      <name val="Cambria"/>
      <family val="1"/>
      <scheme val="major"/>
    </font>
    <font>
      <b/>
      <sz val="12"/>
      <color theme="0" tint="-0.14999847407452621"/>
      <name val="Cambria"/>
      <family val="1"/>
      <scheme val="major"/>
    </font>
    <font>
      <sz val="13"/>
      <name val="Calibri"/>
      <family val="2"/>
      <scheme val="minor"/>
    </font>
    <font>
      <b/>
      <sz val="12"/>
      <name val="Times New Roman"/>
      <family val="1"/>
    </font>
    <font>
      <b/>
      <sz val="13"/>
      <name val="Calibri"/>
      <family val="2"/>
      <scheme val="minor"/>
    </font>
    <font>
      <b/>
      <sz val="10"/>
      <color rgb="FF0000CC"/>
      <name val="DevLys 010"/>
    </font>
    <font>
      <b/>
      <sz val="10"/>
      <name val="Calibri"/>
      <family val="2"/>
      <scheme val="minor"/>
    </font>
    <font>
      <sz val="10"/>
      <color theme="1"/>
      <name val="Calibri"/>
      <family val="2"/>
      <scheme val="minor"/>
    </font>
    <font>
      <b/>
      <sz val="11"/>
      <color theme="0"/>
      <name val="DevLys 010"/>
    </font>
    <font>
      <b/>
      <sz val="11"/>
      <color theme="0"/>
      <name val="Calibri"/>
      <family val="2"/>
      <scheme val="minor"/>
    </font>
    <font>
      <sz val="11"/>
      <color rgb="FFFF0000"/>
      <name val="Calibri"/>
      <family val="2"/>
      <scheme val="minor"/>
    </font>
    <font>
      <sz val="11"/>
      <color theme="1"/>
      <name val="Calibri"/>
      <family val="2"/>
      <scheme val="minor"/>
    </font>
    <font>
      <b/>
      <sz val="11"/>
      <color theme="0"/>
      <name val="Cambria"/>
      <family val="1"/>
      <scheme val="major"/>
    </font>
    <font>
      <sz val="14"/>
      <name val="Kruti Dev 010"/>
    </font>
    <font>
      <sz val="11"/>
      <color rgb="FF000000"/>
      <name val="Calibri"/>
      <family val="2"/>
      <scheme val="minor"/>
    </font>
    <font>
      <b/>
      <sz val="14"/>
      <color rgb="FF000000"/>
      <name val="Kruti Dev 010"/>
    </font>
    <font>
      <b/>
      <sz val="12"/>
      <color rgb="FF000000"/>
      <name val="Calibri"/>
      <family val="2"/>
      <scheme val="minor"/>
    </font>
    <font>
      <b/>
      <sz val="14"/>
      <color theme="1"/>
      <name val="Cambria"/>
      <family val="1"/>
      <scheme val="major"/>
    </font>
    <font>
      <sz val="11"/>
      <color theme="0"/>
      <name val="Calibri"/>
      <family val="2"/>
      <scheme val="minor"/>
    </font>
    <font>
      <b/>
      <sz val="20"/>
      <color theme="1"/>
      <name val="Calibri"/>
      <family val="2"/>
    </font>
    <font>
      <b/>
      <sz val="26"/>
      <color theme="0"/>
      <name val="DevLys 010"/>
    </font>
    <font>
      <b/>
      <sz val="36"/>
      <color theme="0"/>
      <name val="DevLys 010"/>
    </font>
    <font>
      <b/>
      <sz val="16"/>
      <color theme="0"/>
      <name val="Cambria"/>
      <family val="1"/>
      <scheme val="major"/>
    </font>
    <font>
      <b/>
      <sz val="20"/>
      <color theme="0"/>
      <name val="Kruti Dev 010"/>
    </font>
    <font>
      <b/>
      <sz val="20"/>
      <color theme="0"/>
      <name val="Arial"/>
      <family val="2"/>
    </font>
    <font>
      <sz val="14"/>
      <color theme="0"/>
      <name val="DevLys 010"/>
    </font>
    <font>
      <sz val="12"/>
      <color theme="1"/>
      <name val="Cambria"/>
      <family val="1"/>
      <scheme val="major"/>
    </font>
    <font>
      <b/>
      <sz val="18"/>
      <color rgb="FFFF0000"/>
      <name val="DevLys 010"/>
    </font>
    <font>
      <sz val="20"/>
      <color theme="0"/>
      <name val="Calibri"/>
      <family val="2"/>
      <scheme val="minor"/>
    </font>
    <font>
      <sz val="22"/>
      <color theme="1"/>
      <name val="Cambria"/>
      <family val="1"/>
      <scheme val="major"/>
    </font>
    <font>
      <sz val="9"/>
      <color indexed="81"/>
      <name val="Tahoma"/>
    </font>
    <font>
      <b/>
      <sz val="9"/>
      <color indexed="81"/>
      <name val="Tahoma"/>
    </font>
    <font>
      <b/>
      <sz val="8"/>
      <color rgb="FFFFFFFF"/>
      <name val="Arial"/>
      <family val="2"/>
    </font>
    <font>
      <b/>
      <sz val="7"/>
      <color rgb="FF000000"/>
      <name val="Calibri"/>
      <family val="2"/>
      <scheme val="minor"/>
    </font>
    <font>
      <sz val="7"/>
      <color rgb="FFFFFFFF"/>
      <name val="Arial"/>
      <family val="2"/>
    </font>
    <font>
      <b/>
      <sz val="8"/>
      <color theme="1"/>
      <name val="Arial"/>
      <family val="2"/>
    </font>
    <font>
      <b/>
      <sz val="14"/>
      <name val="Kruti Dev 010"/>
      <family val="2"/>
    </font>
    <font>
      <sz val="8"/>
      <name val="Calibri"/>
      <family val="2"/>
      <scheme val="minor"/>
    </font>
  </fonts>
  <fills count="47">
    <fill>
      <patternFill patternType="none"/>
    </fill>
    <fill>
      <patternFill patternType="gray125"/>
    </fill>
    <fill>
      <patternFill patternType="solid">
        <fgColor indexed="29"/>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0"/>
        <bgColor theme="0"/>
      </patternFill>
    </fill>
    <fill>
      <patternFill patternType="solid">
        <fgColor rgb="FFD6FBB5"/>
        <bgColor rgb="FFD6FBB5"/>
      </patternFill>
    </fill>
    <fill>
      <patternFill patternType="solid">
        <fgColor theme="0"/>
        <bgColor indexed="64"/>
      </patternFill>
    </fill>
    <fill>
      <patternFill patternType="solid">
        <fgColor rgb="FFFFFF00"/>
        <bgColor rgb="FFFFFF00"/>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bgColor rgb="FFD6FBB5"/>
      </patternFill>
    </fill>
    <fill>
      <patternFill patternType="solid">
        <fgColor theme="9" tint="0.79998168889431442"/>
        <bgColor indexed="64"/>
      </patternFill>
    </fill>
    <fill>
      <patternFill patternType="solid">
        <fgColor theme="9" tint="0.79998168889431442"/>
        <bgColor rgb="FFB6DDE8"/>
      </patternFill>
    </fill>
    <fill>
      <patternFill patternType="solid">
        <fgColor rgb="FFFF0000"/>
        <bgColor rgb="FFB6DDE8"/>
      </patternFill>
    </fill>
    <fill>
      <patternFill patternType="solid">
        <fgColor rgb="FFFFFF00"/>
        <bgColor rgb="FFD6FBB5"/>
      </patternFill>
    </fill>
    <fill>
      <patternFill patternType="solid">
        <fgColor theme="0"/>
        <bgColor rgb="FFCCFF99"/>
      </patternFill>
    </fill>
    <fill>
      <patternFill patternType="solid">
        <fgColor rgb="FF7030A0"/>
        <bgColor indexed="64"/>
      </patternFill>
    </fill>
    <fill>
      <patternFill patternType="solid">
        <fgColor theme="8" tint="0.79998168889431442"/>
        <bgColor indexed="64"/>
      </patternFill>
    </fill>
    <fill>
      <patternFill patternType="solid">
        <fgColor theme="0" tint="-4.9989318521683403E-2"/>
        <bgColor theme="0"/>
      </patternFill>
    </fill>
    <fill>
      <patternFill patternType="solid">
        <fgColor rgb="FF99FFCC"/>
        <bgColor indexed="64"/>
      </patternFill>
    </fill>
    <fill>
      <gradientFill type="path" left="0.5" right="0.5" top="0.5" bottom="0.5">
        <stop position="0">
          <color theme="0"/>
        </stop>
        <stop position="1">
          <color rgb="FFFF0000"/>
        </stop>
      </gradientFill>
    </fill>
    <fill>
      <patternFill patternType="solid">
        <fgColor rgb="FFFFFFCC"/>
        <bgColor indexed="64"/>
      </patternFill>
    </fill>
    <fill>
      <gradientFill type="path" left="0.5" right="0.5" top="0.5" bottom="0.5">
        <stop position="0">
          <color theme="0"/>
        </stop>
        <stop position="1">
          <color rgb="FFFFFF00"/>
        </stop>
      </gradientFill>
    </fill>
    <fill>
      <patternFill patternType="solid">
        <fgColor theme="1"/>
        <bgColor indexed="64"/>
      </patternFill>
    </fill>
    <fill>
      <patternFill patternType="solid">
        <fgColor rgb="FFFFCCCC"/>
        <bgColor indexed="64"/>
      </patternFill>
    </fill>
    <fill>
      <patternFill patternType="solid">
        <fgColor rgb="FFBDFFDB"/>
        <bgColor indexed="64"/>
      </patternFill>
    </fill>
    <fill>
      <patternFill patternType="solid">
        <fgColor theme="6" tint="0.79998168889431442"/>
        <bgColor indexed="64"/>
      </patternFill>
    </fill>
    <fill>
      <patternFill patternType="solid">
        <fgColor rgb="FFC00000"/>
        <bgColor indexed="64"/>
      </patternFill>
    </fill>
    <fill>
      <patternFill patternType="solid">
        <fgColor indexed="9"/>
        <bgColor indexed="64"/>
      </patternFill>
    </fill>
    <fill>
      <patternFill patternType="solid">
        <fgColor indexed="41"/>
        <bgColor indexed="64"/>
      </patternFill>
    </fill>
    <fill>
      <patternFill patternType="solid">
        <fgColor theme="0" tint="-0.14999847407452621"/>
        <bgColor theme="0" tint="-0.14999847407452621"/>
      </patternFill>
    </fill>
    <fill>
      <patternFill patternType="solid">
        <fgColor theme="7" tint="0.79998168889431442"/>
        <bgColor indexed="64"/>
      </patternFill>
    </fill>
    <fill>
      <gradientFill type="path" left="0.5" right="0.5" top="0.5" bottom="0.5">
        <stop position="0">
          <color rgb="FFFFFF00"/>
        </stop>
        <stop position="1">
          <color rgb="FFFF0000"/>
        </stop>
      </gradientFill>
    </fill>
    <fill>
      <patternFill patternType="solid">
        <fgColor rgb="FFFFFF00"/>
        <bgColor theme="0" tint="-0.14999847407452621"/>
      </patternFill>
    </fill>
    <fill>
      <patternFill patternType="solid">
        <fgColor rgb="FFFFFF00"/>
        <bgColor rgb="FFB6DDE8"/>
      </patternFill>
    </fill>
    <fill>
      <patternFill patternType="solid">
        <fgColor rgb="FFD1F3FF"/>
        <bgColor indexed="64"/>
      </patternFill>
    </fill>
    <fill>
      <gradientFill type="path">
        <stop position="0">
          <color theme="0"/>
        </stop>
        <stop position="1">
          <color rgb="FFFFFF00"/>
        </stop>
      </gradientFill>
    </fill>
    <fill>
      <patternFill patternType="solid">
        <fgColor theme="6" tint="0.39997558519241921"/>
        <bgColor indexed="64"/>
      </patternFill>
    </fill>
    <fill>
      <patternFill patternType="solid">
        <fgColor theme="7" tint="0.59999389629810485"/>
        <bgColor indexed="64"/>
      </patternFill>
    </fill>
    <fill>
      <gradientFill degree="135">
        <stop position="0">
          <color theme="0"/>
        </stop>
        <stop position="1">
          <color rgb="FF7030A0"/>
        </stop>
      </gradientFill>
    </fill>
    <fill>
      <patternFill patternType="solid">
        <fgColor theme="0" tint="-0.14999847407452621"/>
        <bgColor indexed="64"/>
      </patternFill>
    </fill>
    <fill>
      <patternFill patternType="solid">
        <fgColor rgb="FF7030A0"/>
        <bgColor rgb="FFB6DDE8"/>
      </patternFill>
    </fill>
    <fill>
      <patternFill patternType="solid">
        <fgColor rgb="FFFFFFFF"/>
        <bgColor indexed="64"/>
      </patternFill>
    </fill>
    <fill>
      <patternFill patternType="solid">
        <fgColor rgb="FF011A29"/>
        <bgColor indexed="64"/>
      </patternFill>
    </fill>
    <fill>
      <patternFill patternType="solid">
        <fgColor rgb="FF87CEFA"/>
        <bgColor indexed="64"/>
      </patternFill>
    </fill>
  </fills>
  <borders count="1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style="hair">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hair">
        <color indexed="64"/>
      </right>
      <top style="hair">
        <color indexed="64"/>
      </top>
      <bottom style="dotted">
        <color indexed="64"/>
      </bottom>
      <diagonal/>
    </border>
    <border>
      <left style="hair">
        <color indexed="64"/>
      </left>
      <right style="dotted">
        <color indexed="64"/>
      </right>
      <top style="dotted">
        <color indexed="64"/>
      </top>
      <bottom/>
      <diagonal/>
    </border>
    <border>
      <left style="dotted">
        <color indexed="64"/>
      </left>
      <right style="hair">
        <color indexed="64"/>
      </right>
      <top style="dotted">
        <color indexed="64"/>
      </top>
      <bottom/>
      <diagonal/>
    </border>
    <border>
      <left style="hair">
        <color indexed="64"/>
      </left>
      <right style="dotted">
        <color indexed="64"/>
      </right>
      <top/>
      <bottom style="dotted">
        <color indexed="64"/>
      </bottom>
      <diagonal/>
    </border>
    <border>
      <left style="dotted">
        <color indexed="64"/>
      </left>
      <right style="dotted">
        <color indexed="64"/>
      </right>
      <top style="dashDot">
        <color indexed="64"/>
      </top>
      <bottom style="dashDot">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dashDot">
        <color indexed="64"/>
      </left>
      <right style="dashed">
        <color indexed="64"/>
      </right>
      <top style="dashDot">
        <color indexed="64"/>
      </top>
      <bottom style="dashDot">
        <color indexed="64"/>
      </bottom>
      <diagonal/>
    </border>
    <border>
      <left style="dashed">
        <color indexed="64"/>
      </left>
      <right style="dashed">
        <color indexed="64"/>
      </right>
      <top style="dashDot">
        <color indexed="64"/>
      </top>
      <bottom style="dashDot">
        <color indexed="64"/>
      </bottom>
      <diagonal/>
    </border>
    <border>
      <left style="thin">
        <color indexed="64"/>
      </left>
      <right style="dashed">
        <color indexed="64"/>
      </right>
      <top/>
      <bottom/>
      <diagonal/>
    </border>
    <border>
      <left style="dashed">
        <color indexed="64"/>
      </left>
      <right style="dashed">
        <color indexed="64"/>
      </right>
      <top/>
      <bottom/>
      <diagonal/>
    </border>
    <border>
      <left style="dashDot">
        <color indexed="64"/>
      </left>
      <right/>
      <top style="dashDot">
        <color indexed="64"/>
      </top>
      <bottom style="dashDot">
        <color indexed="64"/>
      </bottom>
      <diagonal/>
    </border>
    <border>
      <left style="dashed">
        <color indexed="64"/>
      </left>
      <right style="dashDot">
        <color indexed="64"/>
      </right>
      <top style="dashDot">
        <color indexed="64"/>
      </top>
      <bottom style="dashDot">
        <color indexed="64"/>
      </bottom>
      <diagonal/>
    </border>
    <border>
      <left style="thin">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dashDotDot">
        <color indexed="64"/>
      </left>
      <right style="dashed">
        <color indexed="64"/>
      </right>
      <top style="dashDotDot">
        <color indexed="64"/>
      </top>
      <bottom style="dashDotDot">
        <color indexed="64"/>
      </bottom>
      <diagonal/>
    </border>
    <border>
      <left style="dashed">
        <color indexed="64"/>
      </left>
      <right style="dashDotDot">
        <color indexed="64"/>
      </right>
      <top style="dashDotDot">
        <color indexed="64"/>
      </top>
      <bottom style="dashDotDot">
        <color indexed="64"/>
      </bottom>
      <diagonal/>
    </border>
    <border>
      <left style="dashed">
        <color indexed="64"/>
      </left>
      <right style="dashed">
        <color indexed="64"/>
      </right>
      <top/>
      <bottom style="dashed">
        <color indexed="64"/>
      </bottom>
      <diagonal/>
    </border>
    <border>
      <left style="dashDotDot">
        <color indexed="64"/>
      </left>
      <right style="dashDotDot">
        <color indexed="64"/>
      </right>
      <top style="dashDotDot">
        <color indexed="64"/>
      </top>
      <bottom style="dashDotDot">
        <color indexed="64"/>
      </bottom>
      <diagonal/>
    </border>
    <border>
      <left style="dashed">
        <color indexed="64"/>
      </left>
      <right style="dashed">
        <color indexed="64"/>
      </right>
      <top style="dashDotDot">
        <color indexed="64"/>
      </top>
      <bottom style="dashDotDot">
        <color indexed="64"/>
      </bottom>
      <diagonal/>
    </border>
    <border>
      <left/>
      <right/>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thin">
        <color indexed="64"/>
      </right>
      <top style="thin">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ashed">
        <color indexed="64"/>
      </left>
      <right/>
      <top style="dashDot">
        <color indexed="64"/>
      </top>
      <bottom style="dashDot">
        <color indexed="64"/>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style="dashDotDot">
        <color indexed="64"/>
      </left>
      <right/>
      <top style="dashDotDot">
        <color indexed="64"/>
      </top>
      <bottom style="dashDotDot">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dashDotDot">
        <color indexed="64"/>
      </right>
      <top/>
      <bottom style="dashDotDot">
        <color indexed="64"/>
      </bottom>
      <diagonal/>
    </border>
    <border>
      <left style="thin">
        <color indexed="64"/>
      </left>
      <right style="dashDotDot">
        <color indexed="64"/>
      </right>
      <top style="dashDotDot">
        <color indexed="64"/>
      </top>
      <bottom style="dashDotDot">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ashed">
        <color indexed="64"/>
      </right>
      <top/>
      <bottom/>
      <diagonal/>
    </border>
    <border>
      <left style="dotted">
        <color indexed="64"/>
      </left>
      <right style="dotted">
        <color indexed="64"/>
      </right>
      <top style="thin">
        <color indexed="64"/>
      </top>
      <bottom style="dotted">
        <color indexed="64"/>
      </bottom>
      <diagonal/>
    </border>
    <border>
      <left/>
      <right style="dotted">
        <color indexed="64"/>
      </right>
      <top/>
      <bottom/>
      <diagonal/>
    </border>
    <border>
      <left style="dotted">
        <color indexed="64"/>
      </left>
      <right style="dotted">
        <color indexed="64"/>
      </right>
      <top/>
      <bottom/>
      <diagonal/>
    </border>
    <border>
      <left/>
      <right/>
      <top style="thin">
        <color indexed="64"/>
      </top>
      <bottom style="thin">
        <color indexed="64"/>
      </bottom>
      <diagonal/>
    </border>
    <border>
      <left/>
      <right/>
      <top style="dashed">
        <color indexed="64"/>
      </top>
      <bottom style="dashed">
        <color indexed="64"/>
      </bottom>
      <diagonal/>
    </border>
    <border>
      <left/>
      <right/>
      <top style="thin">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style="dashDotDot">
        <color indexed="64"/>
      </top>
      <bottom style="dashDotDot">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right/>
      <top style="dashDotDot">
        <color indexed="64"/>
      </top>
      <bottom style="dashDotDot">
        <color indexed="64"/>
      </bottom>
      <diagonal/>
    </border>
    <border>
      <left/>
      <right style="dashDotDot">
        <color indexed="64"/>
      </right>
      <top style="dashDotDot">
        <color indexed="64"/>
      </top>
      <bottom style="dashDotDot">
        <color indexed="64"/>
      </bottom>
      <diagonal/>
    </border>
    <border>
      <left/>
      <right style="thin">
        <color indexed="64"/>
      </right>
      <top style="dashDotDot">
        <color indexed="64"/>
      </top>
      <bottom style="dashDotDot">
        <color indexed="64"/>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thin">
        <color indexed="64"/>
      </right>
      <top/>
      <bottom style="dashDotDot">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diagonal/>
    </border>
    <border>
      <left/>
      <right/>
      <top style="medium">
        <color indexed="64"/>
      </top>
      <bottom/>
      <diagonal/>
    </border>
    <border>
      <left style="dashed">
        <color indexed="64"/>
      </left>
      <right/>
      <top style="dashDot">
        <color indexed="64"/>
      </top>
      <bottom style="dashed">
        <color indexed="64"/>
      </bottom>
      <diagonal/>
    </border>
    <border>
      <left/>
      <right/>
      <top style="dashDot">
        <color indexed="64"/>
      </top>
      <bottom style="dashed">
        <color indexed="64"/>
      </bottom>
      <diagonal/>
    </border>
    <border>
      <left/>
      <right style="dashed">
        <color indexed="64"/>
      </right>
      <top style="dashDot">
        <color indexed="64"/>
      </top>
      <bottom style="dashed">
        <color indexed="64"/>
      </bottom>
      <diagonal/>
    </border>
    <border>
      <left/>
      <right/>
      <top/>
      <bottom style="medium">
        <color indexed="64"/>
      </bottom>
      <diagonal/>
    </border>
    <border>
      <left style="double">
        <color rgb="FFE36C09"/>
      </left>
      <right/>
      <top style="double">
        <color rgb="FFE36C09"/>
      </top>
      <bottom/>
      <diagonal/>
    </border>
    <border>
      <left/>
      <right/>
      <top style="double">
        <color rgb="FFE36C09"/>
      </top>
      <bottom/>
      <diagonal/>
    </border>
    <border>
      <left/>
      <right/>
      <top style="dotted">
        <color indexed="64"/>
      </top>
      <bottom style="dotted">
        <color indexed="64"/>
      </bottom>
      <diagonal/>
    </border>
    <border>
      <left style="dotted">
        <color indexed="64"/>
      </left>
      <right style="dotted">
        <color indexed="64"/>
      </right>
      <top/>
      <bottom style="dashDot">
        <color indexed="64"/>
      </bottom>
      <diagonal/>
    </border>
    <border>
      <left style="double">
        <color indexed="64"/>
      </left>
      <right style="double">
        <color indexed="64"/>
      </right>
      <top style="double">
        <color indexed="64"/>
      </top>
      <bottom style="double">
        <color indexed="64"/>
      </bottom>
      <diagonal/>
    </border>
    <border>
      <left/>
      <right style="dotted">
        <color indexed="64"/>
      </right>
      <top style="dotted">
        <color indexed="64"/>
      </top>
      <bottom/>
      <diagonal/>
    </border>
    <border>
      <left style="hair">
        <color indexed="64"/>
      </left>
      <right style="dotted">
        <color indexed="64"/>
      </right>
      <top style="hair">
        <color indexed="64"/>
      </top>
      <bottom/>
      <diagonal/>
    </border>
    <border>
      <left style="hair">
        <color indexed="64"/>
      </left>
      <right style="dotted">
        <color indexed="64"/>
      </right>
      <top/>
      <bottom/>
      <diagonal/>
    </border>
    <border>
      <left style="dotted">
        <color indexed="64"/>
      </left>
      <right/>
      <top style="dotted">
        <color indexed="64"/>
      </top>
      <bottom/>
      <diagonal/>
    </border>
    <border>
      <left style="dotted">
        <color indexed="64"/>
      </left>
      <right style="dotted">
        <color indexed="64"/>
      </right>
      <top style="hair">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hair">
        <color indexed="64"/>
      </top>
      <bottom style="thin">
        <color rgb="FF000000"/>
      </bottom>
      <diagonal/>
    </border>
    <border>
      <left style="thin">
        <color rgb="FF000000"/>
      </left>
      <right style="hair">
        <color indexed="64"/>
      </right>
      <top style="thin">
        <color rgb="FF000000"/>
      </top>
      <bottom/>
      <diagonal/>
    </border>
    <border>
      <left style="thin">
        <color rgb="FF000000"/>
      </left>
      <right style="hair">
        <color indexed="64"/>
      </right>
      <top/>
      <bottom style="thin">
        <color rgb="FF000000"/>
      </bottom>
      <diagonal/>
    </border>
    <border>
      <left style="thin">
        <color indexed="64"/>
      </left>
      <right style="thin">
        <color rgb="FF000000"/>
      </right>
      <top style="thin">
        <color rgb="FF000000"/>
      </top>
      <bottom style="thin">
        <color rgb="FF000000"/>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dashed">
        <color indexed="64"/>
      </left>
      <right style="dashed">
        <color indexed="64"/>
      </right>
      <top style="thin">
        <color indexed="64"/>
      </top>
      <bottom/>
      <diagonal/>
    </border>
    <border>
      <left/>
      <right style="dashed">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right/>
      <top style="thin">
        <color indexed="12"/>
      </top>
      <bottom/>
      <diagonal/>
    </border>
    <border>
      <left style="thin">
        <color rgb="FF000000"/>
      </left>
      <right/>
      <top style="thin">
        <color indexed="64"/>
      </top>
      <bottom style="thin">
        <color indexed="64"/>
      </bottom>
      <diagonal/>
    </border>
    <border>
      <left/>
      <right style="thin">
        <color rgb="FF000000"/>
      </right>
      <top/>
      <bottom style="thin">
        <color indexed="64"/>
      </bottom>
      <diagonal/>
    </border>
    <border>
      <left style="thin">
        <color theme="1"/>
      </left>
      <right style="thin">
        <color theme="1"/>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thin">
        <color theme="1"/>
      </right>
      <top/>
      <bottom style="medium">
        <color theme="1"/>
      </bottom>
      <diagonal/>
    </border>
    <border>
      <left/>
      <right style="thin">
        <color theme="1"/>
      </right>
      <top/>
      <bottom style="medium">
        <color theme="1"/>
      </bottom>
      <diagonal/>
    </border>
    <border>
      <left/>
      <right/>
      <top/>
      <bottom style="medium">
        <color theme="1"/>
      </bottom>
      <diagonal/>
    </border>
    <border>
      <left/>
      <right style="thin">
        <color rgb="FF000000"/>
      </right>
      <top style="thin">
        <color rgb="FF000000"/>
      </top>
      <bottom/>
      <diagonal/>
    </border>
    <border>
      <left/>
      <right style="thin">
        <color theme="1"/>
      </right>
      <top/>
      <bottom/>
      <diagonal/>
    </border>
    <border>
      <left/>
      <right style="double">
        <color indexed="64"/>
      </right>
      <top/>
      <bottom/>
      <diagonal/>
    </border>
    <border>
      <left style="double">
        <color rgb="FFFF0000"/>
      </left>
      <right/>
      <top style="double">
        <color rgb="FFFF0000"/>
      </top>
      <bottom/>
      <diagonal/>
    </border>
    <border>
      <left/>
      <right style="double">
        <color rgb="FFFF0000"/>
      </right>
      <top style="double">
        <color rgb="FFFF0000"/>
      </top>
      <bottom/>
      <diagonal/>
    </border>
    <border>
      <left style="double">
        <color indexed="64"/>
      </left>
      <right style="double">
        <color indexed="64"/>
      </right>
      <top style="double">
        <color indexed="64"/>
      </top>
      <bottom/>
      <diagonal/>
    </border>
    <border>
      <left style="thin">
        <color indexed="64"/>
      </left>
      <right style="thin">
        <color rgb="FF000000"/>
      </right>
      <top style="thin">
        <color rgb="FF000000"/>
      </top>
      <bottom/>
      <diagonal/>
    </border>
    <border>
      <left style="medium">
        <color rgb="FFDDDDDD"/>
      </left>
      <right/>
      <top/>
      <bottom/>
      <diagonal/>
    </border>
    <border>
      <left/>
      <right style="medium">
        <color rgb="FFDDDDDD"/>
      </right>
      <top/>
      <bottom/>
      <diagonal/>
    </border>
    <border>
      <left style="medium">
        <color rgb="FFDDDDDD"/>
      </left>
      <right/>
      <top style="medium">
        <color rgb="FFDDDDDD"/>
      </top>
      <bottom/>
      <diagonal/>
    </border>
    <border>
      <left/>
      <right/>
      <top style="medium">
        <color rgb="FFDDDDDD"/>
      </top>
      <bottom/>
      <diagonal/>
    </border>
  </borders>
  <cellStyleXfs count="3">
    <xf numFmtId="0" fontId="0" fillId="0" borderId="0"/>
    <xf numFmtId="0" fontId="38" fillId="0" borderId="0"/>
    <xf numFmtId="164" fontId="211" fillId="0" borderId="0" applyFont="0" applyFill="0" applyBorder="0" applyAlignment="0" applyProtection="0"/>
  </cellStyleXfs>
  <cellXfs count="1289">
    <xf numFmtId="0" fontId="0" fillId="0" borderId="0" xfId="0"/>
    <xf numFmtId="0" fontId="45" fillId="0" borderId="0" xfId="0" applyFont="1"/>
    <xf numFmtId="0" fontId="46" fillId="0" borderId="0" xfId="0" applyFont="1"/>
    <xf numFmtId="0" fontId="47" fillId="0" borderId="0" xfId="0" applyFont="1"/>
    <xf numFmtId="0" fontId="47" fillId="0" borderId="0" xfId="0" applyFont="1" applyAlignment="1">
      <alignment horizontal="center"/>
    </xf>
    <xf numFmtId="0" fontId="47" fillId="0" borderId="1" xfId="0" applyFont="1" applyBorder="1" applyAlignment="1">
      <alignment horizontal="center" vertical="center" wrapText="1"/>
    </xf>
    <xf numFmtId="0" fontId="48" fillId="0" borderId="0" xfId="0" applyFont="1"/>
    <xf numFmtId="0" fontId="47" fillId="0" borderId="0" xfId="0" applyFont="1" applyAlignment="1">
      <alignment horizontal="center" vertical="center" wrapText="1"/>
    </xf>
    <xf numFmtId="0" fontId="47" fillId="0" borderId="1" xfId="0" applyFont="1" applyBorder="1" applyAlignment="1">
      <alignment horizontal="center" vertical="center"/>
    </xf>
    <xf numFmtId="0" fontId="49" fillId="0" borderId="1" xfId="0" applyFont="1" applyBorder="1" applyAlignment="1">
      <alignment horizontal="center" vertical="center"/>
    </xf>
    <xf numFmtId="0" fontId="50" fillId="0" borderId="1" xfId="0" applyFont="1" applyBorder="1" applyAlignment="1">
      <alignment horizontal="center"/>
    </xf>
    <xf numFmtId="0" fontId="48" fillId="0" borderId="0" xfId="0" applyFont="1" applyAlignment="1">
      <alignment horizontal="center"/>
    </xf>
    <xf numFmtId="0" fontId="48" fillId="0" borderId="1" xfId="0" applyFont="1" applyBorder="1" applyAlignment="1">
      <alignment horizontal="center"/>
    </xf>
    <xf numFmtId="0" fontId="50" fillId="0" borderId="0" xfId="0" applyFont="1" applyAlignment="1">
      <alignment horizontal="center"/>
    </xf>
    <xf numFmtId="0" fontId="46" fillId="0" borderId="1" xfId="0" applyFont="1" applyBorder="1" applyAlignment="1">
      <alignment horizontal="center" vertical="center"/>
    </xf>
    <xf numFmtId="0" fontId="51" fillId="0" borderId="1" xfId="0" applyFont="1" applyBorder="1" applyAlignment="1">
      <alignment horizontal="center" vertical="center"/>
    </xf>
    <xf numFmtId="0" fontId="52" fillId="0" borderId="1" xfId="0" applyFont="1" applyBorder="1" applyAlignment="1">
      <alignment horizontal="center" vertical="center"/>
    </xf>
    <xf numFmtId="0" fontId="47" fillId="0" borderId="0" xfId="0" applyFont="1" applyAlignment="1">
      <alignment horizontal="center" vertical="center"/>
    </xf>
    <xf numFmtId="0" fontId="49" fillId="0" borderId="0" xfId="0" applyFont="1" applyAlignment="1">
      <alignment horizontal="center" vertical="center" wrapText="1"/>
    </xf>
    <xf numFmtId="0" fontId="49" fillId="0" borderId="0" xfId="0" applyFont="1" applyAlignment="1">
      <alignment horizontal="center" vertical="center"/>
    </xf>
    <xf numFmtId="0" fontId="53" fillId="0" borderId="1" xfId="0" applyFont="1" applyBorder="1" applyAlignment="1">
      <alignment horizontal="center" wrapText="1"/>
    </xf>
    <xf numFmtId="0" fontId="53" fillId="0" borderId="2" xfId="0" applyFont="1" applyBorder="1" applyAlignment="1">
      <alignment horizontal="center" wrapText="1"/>
    </xf>
    <xf numFmtId="0" fontId="54" fillId="0" borderId="0" xfId="0" applyFont="1" applyAlignment="1">
      <alignment horizontal="center" vertical="center"/>
    </xf>
    <xf numFmtId="0" fontId="45" fillId="0" borderId="0" xfId="0" applyFont="1" applyAlignment="1">
      <alignment horizontal="center" vertical="center" wrapText="1"/>
    </xf>
    <xf numFmtId="14" fontId="55" fillId="0" borderId="0" xfId="0" applyNumberFormat="1" applyFont="1"/>
    <xf numFmtId="0" fontId="55" fillId="0" borderId="0" xfId="0" applyFont="1"/>
    <xf numFmtId="0" fontId="7" fillId="0" borderId="0" xfId="0" applyFont="1" applyAlignment="1">
      <alignment horizontal="center" vertical="center"/>
    </xf>
    <xf numFmtId="0" fontId="56" fillId="0" borderId="0" xfId="0" applyFont="1" applyAlignment="1">
      <alignment horizontal="center" vertical="center" wrapText="1"/>
    </xf>
    <xf numFmtId="0" fontId="8" fillId="0" borderId="0" xfId="0" applyFont="1" applyAlignment="1">
      <alignment horizontal="center" vertical="center" wrapText="1"/>
    </xf>
    <xf numFmtId="0" fontId="52" fillId="0" borderId="0" xfId="0" applyFont="1" applyAlignment="1">
      <alignment horizontal="center" vertical="center"/>
    </xf>
    <xf numFmtId="0" fontId="50" fillId="0" borderId="0" xfId="0" applyFont="1"/>
    <xf numFmtId="0" fontId="58" fillId="0" borderId="3" xfId="0" applyFont="1" applyBorder="1" applyAlignment="1">
      <alignment horizontal="center" vertical="center" wrapText="1"/>
    </xf>
    <xf numFmtId="0" fontId="57" fillId="0" borderId="4" xfId="0" applyFont="1" applyBorder="1" applyAlignment="1">
      <alignment horizontal="center" vertical="center" wrapText="1"/>
    </xf>
    <xf numFmtId="0" fontId="57" fillId="0" borderId="3" xfId="0" applyFont="1" applyBorder="1" applyAlignment="1">
      <alignment horizontal="center" vertical="center" wrapText="1"/>
    </xf>
    <xf numFmtId="0" fontId="58" fillId="0" borderId="11" xfId="0" applyFont="1" applyBorder="1" applyAlignment="1">
      <alignment horizontal="center" vertical="center" wrapText="1"/>
    </xf>
    <xf numFmtId="0" fontId="57" fillId="0" borderId="12" xfId="0" applyFont="1" applyBorder="1" applyAlignment="1">
      <alignment horizontal="center" vertical="center" wrapText="1"/>
    </xf>
    <xf numFmtId="0" fontId="57" fillId="0" borderId="1" xfId="0" applyFont="1" applyBorder="1" applyAlignment="1">
      <alignment horizontal="center" vertical="center" wrapText="1"/>
    </xf>
    <xf numFmtId="14" fontId="63" fillId="0" borderId="0" xfId="0" applyNumberFormat="1" applyFont="1" applyAlignment="1">
      <alignment vertical="center"/>
    </xf>
    <xf numFmtId="0" fontId="59" fillId="0" borderId="1" xfId="0" applyFont="1" applyBorder="1" applyAlignment="1">
      <alignment horizontal="center" vertical="center" wrapText="1"/>
    </xf>
    <xf numFmtId="0" fontId="59" fillId="0" borderId="9" xfId="0" applyFont="1" applyBorder="1" applyAlignment="1">
      <alignment horizontal="center" vertical="center" wrapText="1"/>
    </xf>
    <xf numFmtId="0" fontId="59" fillId="0" borderId="10" xfId="0" applyFont="1" applyBorder="1" applyAlignment="1">
      <alignment horizontal="center" vertical="center" wrapText="1"/>
    </xf>
    <xf numFmtId="0" fontId="59" fillId="0" borderId="2" xfId="0" applyFont="1" applyBorder="1" applyAlignment="1">
      <alignment horizontal="center" vertical="center" wrapText="1"/>
    </xf>
    <xf numFmtId="0" fontId="60" fillId="0" borderId="1" xfId="0" applyFont="1" applyBorder="1" applyAlignment="1">
      <alignment horizontal="center" vertical="center" wrapText="1"/>
    </xf>
    <xf numFmtId="0" fontId="58" fillId="0" borderId="7" xfId="0" applyFont="1" applyBorder="1" applyAlignment="1">
      <alignment horizontal="center" vertical="center" wrapText="1"/>
    </xf>
    <xf numFmtId="0" fontId="57" fillId="0" borderId="19" xfId="0" applyFont="1" applyBorder="1" applyAlignment="1">
      <alignment horizontal="center" vertical="center" wrapText="1"/>
    </xf>
    <xf numFmtId="0" fontId="57" fillId="0" borderId="20" xfId="0" applyFont="1" applyBorder="1" applyAlignment="1">
      <alignment horizontal="center" vertical="center" wrapText="1"/>
    </xf>
    <xf numFmtId="0" fontId="49" fillId="0" borderId="20" xfId="0" applyFont="1" applyBorder="1" applyAlignment="1">
      <alignment horizontal="center" vertical="center" wrapText="1"/>
    </xf>
    <xf numFmtId="0" fontId="64" fillId="0" borderId="20" xfId="0" applyFont="1" applyBorder="1" applyAlignment="1">
      <alignment horizontal="center" vertical="center" wrapText="1"/>
    </xf>
    <xf numFmtId="0" fontId="63" fillId="0" borderId="20" xfId="0" applyFont="1" applyBorder="1" applyAlignment="1">
      <alignment horizontal="center" vertical="center" wrapText="1"/>
    </xf>
    <xf numFmtId="0" fontId="63" fillId="0" borderId="21"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wrapText="1"/>
    </xf>
    <xf numFmtId="0" fontId="64" fillId="0" borderId="0" xfId="0" applyFont="1" applyAlignment="1">
      <alignment horizontal="center" vertical="center"/>
    </xf>
    <xf numFmtId="0" fontId="60" fillId="0" borderId="22" xfId="0" applyFont="1" applyBorder="1" applyAlignment="1">
      <alignment horizontal="center" vertical="center" wrapText="1"/>
    </xf>
    <xf numFmtId="0" fontId="65" fillId="0" borderId="23" xfId="0" applyFont="1" applyBorder="1" applyAlignment="1">
      <alignment horizontal="right" vertical="center" wrapText="1"/>
    </xf>
    <xf numFmtId="0" fontId="65" fillId="0" borderId="23" xfId="0" applyFont="1" applyBorder="1" applyAlignment="1">
      <alignment horizontal="center" vertical="center" wrapText="1"/>
    </xf>
    <xf numFmtId="0" fontId="60" fillId="0" borderId="24" xfId="0" applyFont="1" applyBorder="1"/>
    <xf numFmtId="0" fontId="51" fillId="0" borderId="25" xfId="0" applyFont="1" applyBorder="1" applyAlignment="1">
      <alignment vertical="center" wrapText="1"/>
    </xf>
    <xf numFmtId="0" fontId="58" fillId="0" borderId="25" xfId="0" applyFont="1" applyBorder="1" applyAlignment="1">
      <alignment horizontal="center" vertical="center"/>
    </xf>
    <xf numFmtId="0" fontId="60" fillId="0" borderId="26" xfId="0" applyFont="1" applyBorder="1"/>
    <xf numFmtId="0" fontId="65" fillId="0" borderId="23" xfId="0" applyFont="1" applyBorder="1" applyAlignment="1">
      <alignment horizontal="right"/>
    </xf>
    <xf numFmtId="0" fontId="51" fillId="0" borderId="23" xfId="0" applyFont="1" applyBorder="1" applyAlignment="1">
      <alignment horizontal="center" vertical="center"/>
    </xf>
    <xf numFmtId="0" fontId="65" fillId="0" borderId="27" xfId="0" applyFont="1" applyBorder="1" applyAlignment="1">
      <alignment horizontal="center" vertical="center"/>
    </xf>
    <xf numFmtId="0" fontId="60" fillId="0" borderId="28" xfId="0" applyFont="1" applyBorder="1"/>
    <xf numFmtId="0" fontId="58" fillId="0" borderId="29" xfId="0" applyFont="1" applyBorder="1" applyAlignment="1">
      <alignment horizontal="center" vertical="center"/>
    </xf>
    <xf numFmtId="0" fontId="60" fillId="0" borderId="16" xfId="0" applyFont="1" applyBorder="1"/>
    <xf numFmtId="0" fontId="58" fillId="0" borderId="18" xfId="0" applyFont="1" applyBorder="1" applyAlignment="1">
      <alignment horizontal="center" vertical="center"/>
    </xf>
    <xf numFmtId="0" fontId="49" fillId="0" borderId="0" xfId="0" applyFont="1"/>
    <xf numFmtId="0" fontId="46" fillId="0" borderId="0" xfId="0" applyFont="1" applyAlignment="1">
      <alignment horizontal="center"/>
    </xf>
    <xf numFmtId="0" fontId="58" fillId="0" borderId="18" xfId="0" applyFont="1" applyBorder="1"/>
    <xf numFmtId="0" fontId="60" fillId="0" borderId="19" xfId="0" applyFont="1" applyBorder="1"/>
    <xf numFmtId="0" fontId="58" fillId="0" borderId="21" xfId="0" applyFont="1" applyBorder="1" applyAlignment="1">
      <alignment horizontal="center" vertical="center"/>
    </xf>
    <xf numFmtId="0" fontId="66" fillId="0" borderId="30" xfId="0" applyFont="1" applyBorder="1"/>
    <xf numFmtId="0" fontId="66" fillId="0" borderId="31" xfId="0" applyFont="1" applyBorder="1"/>
    <xf numFmtId="0" fontId="60" fillId="0" borderId="18" xfId="0" applyFont="1" applyBorder="1"/>
    <xf numFmtId="0" fontId="60" fillId="0" borderId="8" xfId="0" applyFont="1" applyBorder="1"/>
    <xf numFmtId="0" fontId="60" fillId="0" borderId="33" xfId="0" applyFont="1" applyBorder="1"/>
    <xf numFmtId="0" fontId="67" fillId="0" borderId="18" xfId="0" applyFont="1" applyBorder="1" applyAlignment="1">
      <alignment horizontal="center" vertical="center"/>
    </xf>
    <xf numFmtId="0" fontId="68" fillId="0" borderId="18" xfId="0" applyFont="1" applyBorder="1" applyAlignment="1">
      <alignment horizontal="center" vertical="center"/>
    </xf>
    <xf numFmtId="0" fontId="10" fillId="0" borderId="8" xfId="0" applyFont="1" applyBorder="1" applyAlignment="1">
      <alignment horizontal="center" vertical="center"/>
    </xf>
    <xf numFmtId="0" fontId="47" fillId="0" borderId="35" xfId="0" applyFont="1" applyBorder="1" applyAlignment="1">
      <alignment vertical="center" wrapText="1"/>
    </xf>
    <xf numFmtId="0" fontId="59" fillId="0" borderId="40" xfId="0" applyFont="1" applyBorder="1" applyAlignment="1">
      <alignment horizontal="center" vertical="center" wrapText="1"/>
    </xf>
    <xf numFmtId="0" fontId="57" fillId="0" borderId="41" xfId="0" applyFont="1" applyBorder="1" applyAlignment="1">
      <alignment horizontal="right" vertical="center" wrapText="1"/>
    </xf>
    <xf numFmtId="0" fontId="65" fillId="0" borderId="4" xfId="0" applyFont="1" applyBorder="1" applyAlignment="1">
      <alignment horizontal="center" vertical="center" wrapText="1"/>
    </xf>
    <xf numFmtId="0" fontId="58" fillId="0" borderId="4" xfId="0" applyFont="1" applyBorder="1" applyAlignment="1">
      <alignment horizontal="center" vertical="center"/>
    </xf>
    <xf numFmtId="0" fontId="65" fillId="0" borderId="4" xfId="0" applyFont="1" applyBorder="1" applyAlignment="1">
      <alignment horizontal="center" vertical="center"/>
    </xf>
    <xf numFmtId="0" fontId="52" fillId="0" borderId="4" xfId="0" applyFont="1" applyBorder="1" applyAlignment="1">
      <alignment horizontal="center" vertical="center"/>
    </xf>
    <xf numFmtId="0" fontId="58" fillId="0" borderId="4" xfId="0" applyFont="1" applyBorder="1"/>
    <xf numFmtId="0" fontId="66" fillId="0" borderId="4" xfId="0" applyFont="1" applyBorder="1"/>
    <xf numFmtId="0" fontId="60" fillId="0" borderId="4" xfId="0" applyFont="1" applyBorder="1"/>
    <xf numFmtId="0" fontId="69" fillId="0" borderId="1" xfId="0" applyFont="1" applyBorder="1" applyAlignment="1">
      <alignment horizontal="center" vertical="center"/>
    </xf>
    <xf numFmtId="0" fontId="54" fillId="0" borderId="1" xfId="0" applyFont="1" applyBorder="1" applyAlignment="1">
      <alignment horizontal="center" vertical="center"/>
    </xf>
    <xf numFmtId="9" fontId="48" fillId="0" borderId="1" xfId="0" applyNumberFormat="1" applyFont="1" applyBorder="1" applyAlignment="1">
      <alignment horizontal="center"/>
    </xf>
    <xf numFmtId="0" fontId="47" fillId="0" borderId="0" xfId="0" applyFont="1" applyAlignment="1">
      <alignment wrapText="1"/>
    </xf>
    <xf numFmtId="0" fontId="70" fillId="0" borderId="1" xfId="0" applyFont="1" applyBorder="1" applyAlignment="1">
      <alignment horizontal="center" vertical="center"/>
    </xf>
    <xf numFmtId="0" fontId="71" fillId="0" borderId="1" xfId="0" applyFont="1" applyBorder="1" applyAlignment="1">
      <alignment horizontal="center" vertical="center"/>
    </xf>
    <xf numFmtId="0" fontId="48" fillId="0" borderId="1" xfId="0" applyFont="1" applyBorder="1" applyAlignment="1">
      <alignment horizontal="center" vertical="center"/>
    </xf>
    <xf numFmtId="0" fontId="52" fillId="0" borderId="1" xfId="0" applyFont="1" applyBorder="1" applyAlignment="1" applyProtection="1">
      <alignment horizontal="center" vertical="center"/>
      <protection locked="0"/>
    </xf>
    <xf numFmtId="2" fontId="0" fillId="0" borderId="0" xfId="0" applyNumberFormat="1"/>
    <xf numFmtId="0" fontId="11" fillId="2" borderId="0" xfId="0" applyFont="1" applyFill="1" applyAlignment="1">
      <alignment shrinkToFit="1"/>
    </xf>
    <xf numFmtId="14" fontId="0" fillId="0" borderId="0" xfId="0" applyNumberFormat="1"/>
    <xf numFmtId="0" fontId="72" fillId="0" borderId="0" xfId="0" applyFont="1" applyAlignment="1">
      <alignment vertical="center"/>
    </xf>
    <xf numFmtId="0" fontId="60" fillId="0" borderId="0" xfId="0" applyFont="1"/>
    <xf numFmtId="0" fontId="73" fillId="0" borderId="1" xfId="0" applyFont="1" applyBorder="1" applyAlignment="1">
      <alignment horizontal="center" vertical="center"/>
    </xf>
    <xf numFmtId="0" fontId="74" fillId="0" borderId="0" xfId="0" applyFont="1"/>
    <xf numFmtId="0" fontId="74" fillId="0" borderId="1" xfId="0" applyFont="1" applyBorder="1" applyAlignment="1">
      <alignment horizontal="center" vertical="center"/>
    </xf>
    <xf numFmtId="0" fontId="46" fillId="0" borderId="50" xfId="0" applyFont="1" applyBorder="1" applyAlignment="1">
      <alignment horizontal="center" vertical="center"/>
    </xf>
    <xf numFmtId="0" fontId="46" fillId="0" borderId="51" xfId="0" applyFont="1" applyBorder="1" applyAlignment="1">
      <alignment horizontal="center" vertical="center"/>
    </xf>
    <xf numFmtId="0" fontId="50" fillId="0" borderId="0" xfId="0" applyFont="1" applyAlignment="1">
      <alignment vertical="top"/>
    </xf>
    <xf numFmtId="0" fontId="50" fillId="0" borderId="52" xfId="0" applyFont="1" applyBorder="1" applyAlignment="1">
      <alignment horizontal="center" vertical="center"/>
    </xf>
    <xf numFmtId="0" fontId="50" fillId="0" borderId="53"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8" fillId="3" borderId="18" xfId="0" applyFont="1" applyFill="1" applyBorder="1" applyAlignment="1" applyProtection="1">
      <alignment horizontal="center" vertical="center"/>
      <protection locked="0"/>
    </xf>
    <xf numFmtId="0" fontId="75" fillId="0" borderId="52" xfId="0" applyFont="1" applyBorder="1" applyAlignment="1">
      <alignment horizontal="center" vertical="center" wrapText="1"/>
    </xf>
    <xf numFmtId="0" fontId="75" fillId="0" borderId="57" xfId="0" applyFont="1" applyBorder="1" applyAlignment="1">
      <alignment horizontal="center" vertical="center" wrapText="1"/>
    </xf>
    <xf numFmtId="0" fontId="76" fillId="0" borderId="0" xfId="0" applyFont="1"/>
    <xf numFmtId="0" fontId="0" fillId="0" borderId="0" xfId="0" applyAlignment="1">
      <alignment vertical="center"/>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0" xfId="0" applyFont="1" applyAlignment="1">
      <alignment vertical="center"/>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6" fillId="0" borderId="0" xfId="0" applyFont="1" applyAlignment="1">
      <alignment vertical="center"/>
    </xf>
    <xf numFmtId="0" fontId="22" fillId="0" borderId="1" xfId="0" applyFont="1" applyBorder="1" applyAlignment="1">
      <alignment horizontal="center" vertical="center" wrapText="1"/>
    </xf>
    <xf numFmtId="0" fontId="23" fillId="0" borderId="0" xfId="0" applyFont="1"/>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0" xfId="0" applyFont="1"/>
    <xf numFmtId="0" fontId="58" fillId="4" borderId="5" xfId="0" applyFont="1" applyFill="1" applyBorder="1" applyAlignment="1" applyProtection="1">
      <alignment horizontal="center" vertical="center" wrapText="1"/>
      <protection locked="0"/>
    </xf>
    <xf numFmtId="0" fontId="77" fillId="0" borderId="0" xfId="0" applyFont="1" applyAlignment="1">
      <alignment horizontal="center" vertical="center" wrapText="1"/>
    </xf>
    <xf numFmtId="0" fontId="47" fillId="4" borderId="1" xfId="0" applyFont="1" applyFill="1" applyBorder="1" applyAlignment="1" applyProtection="1">
      <alignment horizontal="center" vertical="center" wrapText="1"/>
      <protection locked="0"/>
    </xf>
    <xf numFmtId="0" fontId="47" fillId="4" borderId="1" xfId="0" applyFont="1" applyFill="1" applyBorder="1" applyAlignment="1" applyProtection="1">
      <alignment horizontal="center" vertical="center"/>
      <protection locked="0"/>
    </xf>
    <xf numFmtId="14" fontId="47" fillId="4" borderId="1" xfId="0" applyNumberFormat="1" applyFont="1" applyFill="1" applyBorder="1" applyAlignment="1" applyProtection="1">
      <alignment horizontal="center" vertical="center"/>
      <protection locked="0"/>
    </xf>
    <xf numFmtId="0" fontId="17" fillId="4" borderId="1" xfId="0" applyFont="1" applyFill="1" applyBorder="1" applyAlignment="1" applyProtection="1">
      <alignment horizontal="center" vertical="center" wrapText="1"/>
      <protection locked="0"/>
    </xf>
    <xf numFmtId="0" fontId="45" fillId="0" borderId="0" xfId="0" applyFont="1" applyAlignment="1">
      <alignment horizontal="center" vertical="center"/>
    </xf>
    <xf numFmtId="0" fontId="49" fillId="0" borderId="2" xfId="0" applyFont="1" applyBorder="1" applyAlignment="1">
      <alignment horizontal="center" vertical="center"/>
    </xf>
    <xf numFmtId="1" fontId="50" fillId="0" borderId="0" xfId="0" applyNumberFormat="1" applyFont="1" applyAlignment="1">
      <alignment horizontal="center"/>
    </xf>
    <xf numFmtId="0" fontId="82" fillId="0" borderId="20" xfId="0" applyFont="1" applyBorder="1" applyAlignment="1">
      <alignment horizontal="center" vertical="center" wrapText="1"/>
    </xf>
    <xf numFmtId="0" fontId="83" fillId="0" borderId="1" xfId="0" applyFont="1" applyBorder="1" applyAlignment="1">
      <alignment horizontal="center" vertical="center" wrapText="1"/>
    </xf>
    <xf numFmtId="0" fontId="48" fillId="0" borderId="1" xfId="0" applyFont="1" applyBorder="1" applyAlignment="1" applyProtection="1">
      <alignment horizontal="center" vertical="center"/>
      <protection locked="0"/>
    </xf>
    <xf numFmtId="0" fontId="84" fillId="0" borderId="0" xfId="0" applyFont="1"/>
    <xf numFmtId="0" fontId="14"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Border="1" applyAlignment="1">
      <alignment vertical="center" wrapText="1"/>
    </xf>
    <xf numFmtId="0" fontId="32" fillId="0" borderId="1" xfId="0" applyFont="1" applyBorder="1" applyAlignment="1">
      <alignment horizontal="center" vertical="center" wrapText="1"/>
    </xf>
    <xf numFmtId="0" fontId="7" fillId="4" borderId="1" xfId="0"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14" fontId="74" fillId="4" borderId="1" xfId="0" applyNumberFormat="1" applyFont="1" applyFill="1" applyBorder="1" applyAlignment="1" applyProtection="1">
      <alignment horizontal="center" vertical="center"/>
      <protection locked="0"/>
    </xf>
    <xf numFmtId="0" fontId="13" fillId="0" borderId="1" xfId="0" applyFont="1" applyBorder="1" applyAlignment="1">
      <alignment horizontal="center"/>
    </xf>
    <xf numFmtId="0" fontId="87" fillId="0" borderId="0" xfId="0" applyFont="1"/>
    <xf numFmtId="0" fontId="88" fillId="0" borderId="83" xfId="0" applyFont="1" applyBorder="1" applyAlignment="1">
      <alignment horizontal="center"/>
    </xf>
    <xf numFmtId="0" fontId="87" fillId="0" borderId="83" xfId="0" applyFont="1" applyBorder="1" applyAlignment="1">
      <alignment horizontal="center"/>
    </xf>
    <xf numFmtId="0" fontId="88" fillId="0" borderId="84" xfId="0" applyFont="1" applyBorder="1" applyAlignment="1">
      <alignment horizontal="center"/>
    </xf>
    <xf numFmtId="0" fontId="88" fillId="0" borderId="1" xfId="0" applyFont="1" applyBorder="1" applyAlignment="1">
      <alignment horizontal="center"/>
    </xf>
    <xf numFmtId="0" fontId="87" fillId="0" borderId="83" xfId="0" applyFont="1" applyBorder="1" applyAlignment="1">
      <alignment horizontal="center" vertical="center"/>
    </xf>
    <xf numFmtId="0" fontId="87" fillId="0" borderId="83" xfId="0" applyFont="1" applyBorder="1"/>
    <xf numFmtId="0" fontId="87" fillId="0" borderId="84" xfId="0" applyFont="1" applyBorder="1" applyAlignment="1">
      <alignment horizontal="center"/>
    </xf>
    <xf numFmtId="0" fontId="87" fillId="0" borderId="1" xfId="0" applyFont="1" applyBorder="1" applyAlignment="1">
      <alignment horizontal="center"/>
    </xf>
    <xf numFmtId="0" fontId="56" fillId="0" borderId="83" xfId="0" applyFont="1" applyBorder="1" applyAlignment="1">
      <alignment horizontal="center" vertical="center"/>
    </xf>
    <xf numFmtId="0" fontId="88" fillId="0" borderId="83" xfId="0" applyFont="1" applyBorder="1"/>
    <xf numFmtId="0" fontId="74" fillId="0" borderId="83" xfId="0" applyFont="1" applyBorder="1" applyAlignment="1">
      <alignment horizontal="center"/>
    </xf>
    <xf numFmtId="0" fontId="45" fillId="0" borderId="83" xfId="0" applyFont="1" applyBorder="1" applyAlignment="1">
      <alignment horizontal="center"/>
    </xf>
    <xf numFmtId="0" fontId="86" fillId="0" borderId="83" xfId="0" applyFont="1" applyBorder="1" applyAlignment="1">
      <alignment horizontal="center"/>
    </xf>
    <xf numFmtId="0" fontId="53" fillId="0" borderId="83" xfId="0" applyFont="1" applyBorder="1" applyAlignment="1">
      <alignment horizontal="center"/>
    </xf>
    <xf numFmtId="0" fontId="89" fillId="0" borderId="0" xfId="0" applyFont="1"/>
    <xf numFmtId="0" fontId="90" fillId="0" borderId="0" xfId="0" applyFont="1"/>
    <xf numFmtId="0" fontId="91" fillId="0" borderId="83" xfId="0" applyFont="1" applyBorder="1" applyAlignment="1">
      <alignment horizontal="center"/>
    </xf>
    <xf numFmtId="0" fontId="92" fillId="0" borderId="0" xfId="0" applyFont="1" applyAlignment="1">
      <alignment horizontal="left"/>
    </xf>
    <xf numFmtId="0" fontId="90" fillId="0" borderId="83" xfId="0" applyFont="1" applyBorder="1" applyAlignment="1">
      <alignment horizontal="center" vertical="center" wrapText="1"/>
    </xf>
    <xf numFmtId="0" fontId="86" fillId="0" borderId="83" xfId="0" applyFont="1" applyBorder="1" applyAlignment="1">
      <alignment horizontal="center" vertical="center" wrapText="1"/>
    </xf>
    <xf numFmtId="0" fontId="86" fillId="0" borderId="83" xfId="0" applyFont="1" applyBorder="1" applyAlignment="1">
      <alignment vertical="center" wrapText="1"/>
    </xf>
    <xf numFmtId="0" fontId="86" fillId="0" borderId="0" xfId="0" applyFont="1" applyAlignment="1">
      <alignment horizontal="right" vertical="center" wrapText="1"/>
    </xf>
    <xf numFmtId="0" fontId="86" fillId="0" borderId="0" xfId="0" applyFont="1" applyAlignment="1">
      <alignment vertical="center" wrapText="1"/>
    </xf>
    <xf numFmtId="0" fontId="45" fillId="0" borderId="83" xfId="0" applyFont="1" applyBorder="1" applyAlignment="1">
      <alignment horizontal="left" vertical="center" wrapText="1"/>
    </xf>
    <xf numFmtId="0" fontId="45" fillId="0" borderId="0" xfId="0" applyFont="1" applyAlignment="1">
      <alignment horizontal="center"/>
    </xf>
    <xf numFmtId="0" fontId="93" fillId="0" borderId="0" xfId="0" applyFont="1"/>
    <xf numFmtId="0" fontId="93" fillId="0" borderId="0" xfId="0" applyFont="1" applyAlignment="1">
      <alignment horizontal="center" vertical="center" wrapText="1"/>
    </xf>
    <xf numFmtId="0" fontId="93" fillId="0" borderId="0" xfId="0" applyFont="1" applyAlignment="1">
      <alignment horizontal="center"/>
    </xf>
    <xf numFmtId="0" fontId="41" fillId="0" borderId="0" xfId="0" applyFont="1" applyAlignment="1">
      <alignment horizontal="center"/>
    </xf>
    <xf numFmtId="0" fontId="6" fillId="0" borderId="0" xfId="0" applyFont="1" applyAlignment="1">
      <alignment vertical="center"/>
    </xf>
    <xf numFmtId="0" fontId="6" fillId="0" borderId="0" xfId="0" applyFont="1" applyAlignment="1">
      <alignment horizontal="center"/>
    </xf>
    <xf numFmtId="0" fontId="13" fillId="0" borderId="1" xfId="0" applyFont="1" applyBorder="1" applyAlignment="1">
      <alignment horizontal="center" vertical="center"/>
    </xf>
    <xf numFmtId="0" fontId="94" fillId="0" borderId="0" xfId="0" applyFont="1" applyAlignment="1">
      <alignment horizontal="center"/>
    </xf>
    <xf numFmtId="0" fontId="84" fillId="0" borderId="0" xfId="0" applyFont="1" applyAlignment="1">
      <alignment horizontal="center" vertical="center"/>
    </xf>
    <xf numFmtId="0" fontId="57" fillId="0" borderId="0" xfId="0" applyFont="1"/>
    <xf numFmtId="0" fontId="96" fillId="0" borderId="0" xfId="0" applyFont="1" applyAlignment="1">
      <alignment horizontal="center"/>
    </xf>
    <xf numFmtId="0" fontId="97" fillId="0" borderId="0" xfId="0" applyFont="1" applyAlignment="1">
      <alignment horizontal="center" vertical="center"/>
    </xf>
    <xf numFmtId="0" fontId="47" fillId="0" borderId="83" xfId="0" applyFont="1" applyBorder="1" applyAlignment="1">
      <alignment horizontal="center" vertical="center" wrapText="1"/>
    </xf>
    <xf numFmtId="0" fontId="47" fillId="0" borderId="83" xfId="0" applyFont="1" applyBorder="1" applyAlignment="1">
      <alignment horizontal="center" vertical="center"/>
    </xf>
    <xf numFmtId="0" fontId="50" fillId="0" borderId="83" xfId="0" applyFont="1" applyBorder="1" applyAlignment="1">
      <alignment horizontal="center" vertical="center"/>
    </xf>
    <xf numFmtId="0" fontId="98" fillId="0" borderId="84" xfId="0" applyFont="1" applyBorder="1"/>
    <xf numFmtId="0" fontId="98" fillId="0" borderId="86" xfId="0" applyFont="1" applyBorder="1"/>
    <xf numFmtId="0" fontId="99" fillId="0" borderId="86" xfId="0" applyFont="1" applyBorder="1"/>
    <xf numFmtId="1" fontId="97" fillId="0" borderId="0" xfId="0" applyNumberFormat="1" applyFont="1" applyAlignment="1">
      <alignment horizontal="center" vertical="center"/>
    </xf>
    <xf numFmtId="0" fontId="103" fillId="0" borderId="0" xfId="0" applyFont="1" applyAlignment="1">
      <alignment vertical="center"/>
    </xf>
    <xf numFmtId="0" fontId="63" fillId="0" borderId="0" xfId="0" applyFont="1" applyAlignment="1">
      <alignment horizontal="center" vertical="center"/>
    </xf>
    <xf numFmtId="0" fontId="85" fillId="0" borderId="83" xfId="0" applyFont="1" applyBorder="1" applyAlignment="1">
      <alignment horizontal="center" vertical="center" wrapText="1"/>
    </xf>
    <xf numFmtId="0" fontId="56" fillId="0" borderId="83" xfId="0" applyFont="1" applyBorder="1" applyAlignment="1">
      <alignment horizontal="center" vertical="center" wrapText="1"/>
    </xf>
    <xf numFmtId="0" fontId="105" fillId="0" borderId="83" xfId="0" applyFont="1" applyBorder="1" applyAlignment="1">
      <alignment horizontal="center" vertical="center" wrapText="1"/>
    </xf>
    <xf numFmtId="0" fontId="106" fillId="0" borderId="0" xfId="0" applyFont="1"/>
    <xf numFmtId="0" fontId="85" fillId="0" borderId="83" xfId="0" applyFont="1" applyBorder="1" applyAlignment="1">
      <alignment horizontal="left"/>
    </xf>
    <xf numFmtId="0" fontId="56" fillId="0" borderId="83" xfId="0" applyFont="1" applyBorder="1" applyAlignment="1">
      <alignment horizontal="center"/>
    </xf>
    <xf numFmtId="0" fontId="85" fillId="0" borderId="83" xfId="0" applyFont="1" applyBorder="1" applyAlignment="1">
      <alignment horizontal="left" vertical="center" wrapText="1"/>
    </xf>
    <xf numFmtId="0" fontId="87" fillId="0" borderId="0" xfId="0" applyFont="1" applyAlignment="1">
      <alignment vertical="center"/>
    </xf>
    <xf numFmtId="0" fontId="85" fillId="0" borderId="88" xfId="0" applyFont="1" applyBorder="1" applyAlignment="1">
      <alignment vertical="center"/>
    </xf>
    <xf numFmtId="0" fontId="87" fillId="0" borderId="0" xfId="0" applyFont="1" applyAlignment="1">
      <alignment horizontal="center" vertical="center"/>
    </xf>
    <xf numFmtId="0" fontId="85" fillId="0" borderId="0" xfId="0" applyFont="1" applyAlignment="1">
      <alignment horizontal="center" vertical="center"/>
    </xf>
    <xf numFmtId="0" fontId="56" fillId="0" borderId="0" xfId="0" applyFont="1" applyAlignment="1">
      <alignment horizontal="center" vertical="center"/>
    </xf>
    <xf numFmtId="0" fontId="52" fillId="3" borderId="0" xfId="0" applyFont="1" applyFill="1" applyAlignment="1" applyProtection="1">
      <alignment horizontal="left" vertical="center" wrapText="1"/>
      <protection hidden="1"/>
    </xf>
    <xf numFmtId="0" fontId="108" fillId="0" borderId="0" xfId="0" applyFont="1" applyAlignment="1" applyProtection="1">
      <alignment horizontal="center" vertical="center"/>
      <protection hidden="1"/>
    </xf>
    <xf numFmtId="0" fontId="45" fillId="0" borderId="0" xfId="0" applyFont="1" applyAlignment="1" applyProtection="1">
      <alignment horizontal="center" vertical="center" wrapText="1"/>
      <protection hidden="1"/>
    </xf>
    <xf numFmtId="0" fontId="45" fillId="0" borderId="0" xfId="0" applyFont="1" applyProtection="1">
      <protection hidden="1"/>
    </xf>
    <xf numFmtId="0" fontId="57" fillId="0" borderId="1" xfId="0" applyFont="1" applyBorder="1" applyAlignment="1" applyProtection="1">
      <alignment vertical="center" wrapText="1"/>
      <protection hidden="1"/>
    </xf>
    <xf numFmtId="0" fontId="57" fillId="0" borderId="1" xfId="0" applyFont="1" applyBorder="1" applyAlignment="1" applyProtection="1">
      <alignment horizontal="center" vertical="center" wrapText="1"/>
      <protection hidden="1"/>
    </xf>
    <xf numFmtId="0" fontId="59" fillId="0" borderId="1" xfId="0" applyFont="1" applyBorder="1" applyAlignment="1" applyProtection="1">
      <alignment horizontal="center" vertical="center" wrapText="1"/>
      <protection hidden="1"/>
    </xf>
    <xf numFmtId="0" fontId="57" fillId="0" borderId="2" xfId="0" applyFont="1" applyBorder="1" applyAlignment="1" applyProtection="1">
      <alignment horizontal="center" vertical="center" wrapText="1"/>
      <protection hidden="1"/>
    </xf>
    <xf numFmtId="0" fontId="109" fillId="0" borderId="1" xfId="0" applyFont="1" applyBorder="1" applyAlignment="1" applyProtection="1">
      <alignment horizontal="center" vertical="center" wrapText="1"/>
      <protection hidden="1"/>
    </xf>
    <xf numFmtId="0" fontId="109" fillId="0" borderId="9" xfId="0" applyFont="1" applyBorder="1" applyAlignment="1" applyProtection="1">
      <alignment horizontal="center" vertical="center" wrapText="1"/>
      <protection hidden="1"/>
    </xf>
    <xf numFmtId="0" fontId="109" fillId="0" borderId="2" xfId="0" applyFont="1" applyBorder="1" applyAlignment="1" applyProtection="1">
      <alignment horizontal="center" vertical="center" wrapText="1"/>
      <protection hidden="1"/>
    </xf>
    <xf numFmtId="0" fontId="110" fillId="0" borderId="1" xfId="0" applyFont="1" applyBorder="1" applyAlignment="1" applyProtection="1">
      <alignment horizontal="center" vertical="center" wrapText="1"/>
      <protection hidden="1"/>
    </xf>
    <xf numFmtId="0" fontId="110" fillId="0" borderId="2" xfId="0" applyFont="1" applyBorder="1" applyAlignment="1" applyProtection="1">
      <alignment horizontal="center" vertical="center" wrapText="1"/>
      <protection hidden="1"/>
    </xf>
    <xf numFmtId="0" fontId="49" fillId="0" borderId="63" xfId="0" applyFont="1" applyBorder="1" applyAlignment="1" applyProtection="1">
      <alignment horizontal="right" vertical="center" wrapText="1"/>
      <protection hidden="1"/>
    </xf>
    <xf numFmtId="0" fontId="58" fillId="0" borderId="63" xfId="0" applyFont="1" applyBorder="1" applyAlignment="1" applyProtection="1">
      <alignment horizontal="center" vertical="center" wrapText="1"/>
      <protection hidden="1"/>
    </xf>
    <xf numFmtId="0" fontId="52" fillId="0" borderId="63" xfId="0" applyFont="1" applyBorder="1" applyAlignment="1" applyProtection="1">
      <alignment horizontal="center" vertical="center" wrapText="1"/>
      <protection hidden="1"/>
    </xf>
    <xf numFmtId="0" fontId="111" fillId="0" borderId="63" xfId="0" applyFont="1" applyBorder="1" applyAlignment="1" applyProtection="1">
      <alignment horizontal="center" vertical="center" wrapText="1"/>
      <protection hidden="1"/>
    </xf>
    <xf numFmtId="0" fontId="36" fillId="0" borderId="63" xfId="0" applyFont="1" applyBorder="1" applyAlignment="1" applyProtection="1">
      <alignment horizontal="center" vertical="center" wrapText="1"/>
      <protection hidden="1"/>
    </xf>
    <xf numFmtId="0" fontId="49" fillId="0" borderId="4" xfId="0" applyFont="1" applyBorder="1" applyAlignment="1" applyProtection="1">
      <alignment horizontal="right" vertical="center" wrapText="1"/>
      <protection hidden="1"/>
    </xf>
    <xf numFmtId="0" fontId="58" fillId="0" borderId="4" xfId="0" applyFont="1" applyBorder="1" applyAlignment="1" applyProtection="1">
      <alignment horizontal="center" vertical="center" wrapText="1"/>
      <protection hidden="1"/>
    </xf>
    <xf numFmtId="0" fontId="52" fillId="0" borderId="4" xfId="0" applyFont="1" applyBorder="1" applyAlignment="1" applyProtection="1">
      <alignment horizontal="center" vertical="center" wrapText="1"/>
      <protection hidden="1"/>
    </xf>
    <xf numFmtId="0" fontId="112" fillId="0" borderId="4" xfId="0" applyFont="1" applyBorder="1" applyAlignment="1" applyProtection="1">
      <alignment horizontal="center" vertical="center" wrapText="1"/>
      <protection hidden="1"/>
    </xf>
    <xf numFmtId="0" fontId="49" fillId="0" borderId="5" xfId="0" applyFont="1" applyBorder="1" applyAlignment="1" applyProtection="1">
      <alignment horizontal="right" vertical="center" wrapText="1"/>
      <protection hidden="1"/>
    </xf>
    <xf numFmtId="0" fontId="58" fillId="0" borderId="5" xfId="0" applyFont="1" applyBorder="1" applyAlignment="1" applyProtection="1">
      <alignment horizontal="center" vertical="center" wrapText="1"/>
      <protection hidden="1"/>
    </xf>
    <xf numFmtId="0" fontId="52" fillId="0" borderId="5" xfId="0" applyFont="1" applyBorder="1" applyAlignment="1" applyProtection="1">
      <alignment horizontal="center" vertical="center" wrapText="1"/>
      <protection hidden="1"/>
    </xf>
    <xf numFmtId="0" fontId="112" fillId="0" borderId="5" xfId="0" applyFont="1" applyBorder="1" applyAlignment="1" applyProtection="1">
      <alignment horizontal="center" vertical="center" wrapText="1"/>
      <protection hidden="1"/>
    </xf>
    <xf numFmtId="0" fontId="49" fillId="0" borderId="65" xfId="0" applyFont="1" applyBorder="1" applyAlignment="1" applyProtection="1">
      <alignment horizontal="right" vertical="center" wrapText="1"/>
      <protection hidden="1"/>
    </xf>
    <xf numFmtId="0" fontId="58" fillId="0" borderId="65" xfId="0" applyFont="1" applyBorder="1" applyAlignment="1" applyProtection="1">
      <alignment horizontal="center" vertical="center" wrapText="1"/>
      <protection hidden="1"/>
    </xf>
    <xf numFmtId="0" fontId="52" fillId="0" borderId="65" xfId="0" applyFont="1" applyBorder="1" applyAlignment="1" applyProtection="1">
      <alignment horizontal="center" vertical="center" wrapText="1"/>
      <protection hidden="1"/>
    </xf>
    <xf numFmtId="0" fontId="58" fillId="0" borderId="15" xfId="0" applyFont="1" applyBorder="1" applyAlignment="1" applyProtection="1">
      <alignment horizontal="center" vertical="center" wrapText="1"/>
      <protection hidden="1"/>
    </xf>
    <xf numFmtId="0" fontId="49" fillId="0" borderId="6" xfId="0" applyFont="1" applyBorder="1" applyAlignment="1" applyProtection="1">
      <alignment horizontal="right" vertical="center" wrapText="1"/>
      <protection hidden="1"/>
    </xf>
    <xf numFmtId="0" fontId="58" fillId="0" borderId="6" xfId="0" applyFont="1" applyBorder="1" applyAlignment="1" applyProtection="1">
      <alignment horizontal="center" vertical="center" wrapText="1"/>
      <protection hidden="1"/>
    </xf>
    <xf numFmtId="0" fontId="112" fillId="0" borderId="6" xfId="0" applyFont="1" applyBorder="1" applyAlignment="1" applyProtection="1">
      <alignment horizontal="center" vertical="center" wrapText="1"/>
      <protection hidden="1"/>
    </xf>
    <xf numFmtId="0" fontId="57" fillId="0" borderId="5" xfId="0" applyFont="1" applyBorder="1" applyAlignment="1" applyProtection="1">
      <alignment horizontal="left" vertical="center" wrapText="1"/>
      <protection hidden="1"/>
    </xf>
    <xf numFmtId="0" fontId="113" fillId="0" borderId="5" xfId="0" applyFont="1" applyBorder="1" applyAlignment="1" applyProtection="1">
      <alignment horizontal="center" vertical="center" wrapText="1"/>
      <protection hidden="1"/>
    </xf>
    <xf numFmtId="0" fontId="113" fillId="0" borderId="15" xfId="0" applyFont="1" applyBorder="1" applyAlignment="1" applyProtection="1">
      <alignment horizontal="center" vertical="center" wrapText="1"/>
      <protection hidden="1"/>
    </xf>
    <xf numFmtId="1" fontId="51" fillId="4" borderId="6" xfId="0" applyNumberFormat="1" applyFont="1" applyFill="1" applyBorder="1" applyAlignment="1" applyProtection="1">
      <alignment horizontal="center" vertical="center" wrapText="1"/>
      <protection hidden="1"/>
    </xf>
    <xf numFmtId="1" fontId="58" fillId="0" borderId="15" xfId="0" applyNumberFormat="1" applyFont="1" applyBorder="1" applyAlignment="1" applyProtection="1">
      <alignment horizontal="center" vertical="center" wrapText="1"/>
      <protection hidden="1"/>
    </xf>
    <xf numFmtId="1" fontId="58" fillId="4" borderId="6" xfId="0" applyNumberFormat="1" applyFont="1" applyFill="1" applyBorder="1" applyAlignment="1" applyProtection="1">
      <alignment horizontal="center" vertical="center" wrapText="1"/>
      <protection hidden="1"/>
    </xf>
    <xf numFmtId="1" fontId="112" fillId="0" borderId="4" xfId="0" applyNumberFormat="1" applyFont="1" applyBorder="1" applyAlignment="1" applyProtection="1">
      <alignment horizontal="center" vertical="center" wrapText="1"/>
      <protection hidden="1"/>
    </xf>
    <xf numFmtId="0" fontId="65" fillId="0" borderId="6" xfId="0" applyFont="1" applyBorder="1" applyAlignment="1" applyProtection="1">
      <alignment horizontal="center" vertical="center" wrapText="1"/>
      <protection hidden="1"/>
    </xf>
    <xf numFmtId="0" fontId="58" fillId="0" borderId="4"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86" fillId="0" borderId="83" xfId="0" applyFont="1" applyBorder="1" applyAlignment="1" applyProtection="1">
      <alignment horizontal="center" vertical="center"/>
      <protection locked="0"/>
    </xf>
    <xf numFmtId="0" fontId="0" fillId="0" borderId="1" xfId="0" applyBorder="1" applyProtection="1">
      <protection locked="0"/>
    </xf>
    <xf numFmtId="0" fontId="1" fillId="8" borderId="1" xfId="0" applyFont="1" applyFill="1" applyBorder="1" applyAlignment="1" applyProtection="1">
      <alignment horizontal="center" vertical="top" wrapText="1"/>
      <protection hidden="1"/>
    </xf>
    <xf numFmtId="0" fontId="40" fillId="0" borderId="1" xfId="0" applyFont="1" applyBorder="1" applyAlignment="1" applyProtection="1">
      <alignment horizontal="center" vertical="center" textRotation="90"/>
      <protection hidden="1"/>
    </xf>
    <xf numFmtId="0" fontId="42" fillId="0" borderId="1" xfId="0" applyFont="1" applyBorder="1" applyAlignment="1" applyProtection="1">
      <alignment horizontal="center" vertical="center" textRotation="90"/>
      <protection hidden="1"/>
    </xf>
    <xf numFmtId="0" fontId="13" fillId="0" borderId="1" xfId="0" applyFont="1" applyBorder="1" applyAlignment="1" applyProtection="1">
      <alignment horizontal="center" vertical="center"/>
      <protection hidden="1"/>
    </xf>
    <xf numFmtId="0" fontId="84" fillId="0" borderId="1" xfId="0" applyFont="1" applyBorder="1" applyAlignment="1" applyProtection="1">
      <alignment horizontal="center" vertical="center"/>
      <protection hidden="1"/>
    </xf>
    <xf numFmtId="0" fontId="53" fillId="0" borderId="1" xfId="0" applyFont="1" applyBorder="1" applyAlignment="1" applyProtection="1">
      <alignment horizontal="center" vertical="center" wrapText="1"/>
      <protection hidden="1"/>
    </xf>
    <xf numFmtId="0" fontId="49" fillId="0" borderId="1" xfId="0" applyFont="1" applyBorder="1" applyAlignment="1" applyProtection="1">
      <alignment horizontal="center" vertical="center"/>
      <protection hidden="1"/>
    </xf>
    <xf numFmtId="0" fontId="0" fillId="0" borderId="0" xfId="0" applyProtection="1">
      <protection hidden="1"/>
    </xf>
    <xf numFmtId="0" fontId="47" fillId="0" borderId="0" xfId="0" applyFont="1" applyProtection="1">
      <protection hidden="1"/>
    </xf>
    <xf numFmtId="0" fontId="45" fillId="0" borderId="0" xfId="0" applyFont="1" applyAlignment="1" applyProtection="1">
      <alignment horizontal="center" vertical="center"/>
      <protection hidden="1"/>
    </xf>
    <xf numFmtId="0" fontId="45" fillId="0" borderId="0" xfId="0" applyFont="1" applyAlignment="1" applyProtection="1">
      <alignment vertical="center"/>
      <protection hidden="1"/>
    </xf>
    <xf numFmtId="0" fontId="46" fillId="0" borderId="1" xfId="0" applyFont="1" applyBorder="1" applyAlignment="1" applyProtection="1">
      <alignment horizontal="center" vertical="center" wrapText="1"/>
      <protection hidden="1"/>
    </xf>
    <xf numFmtId="0" fontId="74" fillId="0" borderId="1" xfId="0" applyFont="1" applyBorder="1" applyAlignment="1" applyProtection="1">
      <alignment horizontal="center" vertical="center" wrapText="1"/>
      <protection hidden="1"/>
    </xf>
    <xf numFmtId="0" fontId="73" fillId="0" borderId="1" xfId="0" applyFont="1" applyBorder="1" applyAlignment="1" applyProtection="1">
      <alignment horizontal="center" vertical="center" wrapText="1"/>
      <protection hidden="1"/>
    </xf>
    <xf numFmtId="0" fontId="47" fillId="0" borderId="1" xfId="0" applyFont="1" applyBorder="1" applyAlignment="1" applyProtection="1">
      <alignment horizontal="center" vertical="center" wrapText="1"/>
      <protection hidden="1"/>
    </xf>
    <xf numFmtId="0" fontId="115" fillId="0" borderId="1" xfId="0" applyFont="1" applyBorder="1" applyAlignment="1" applyProtection="1">
      <alignment horizontal="center" vertical="center" wrapText="1"/>
      <protection hidden="1"/>
    </xf>
    <xf numFmtId="0" fontId="93" fillId="0" borderId="0" xfId="0" applyFont="1" applyProtection="1">
      <protection hidden="1"/>
    </xf>
    <xf numFmtId="0" fontId="115" fillId="6" borderId="0" xfId="0" applyFont="1" applyFill="1" applyAlignment="1" applyProtection="1">
      <alignment horizontal="center"/>
      <protection hidden="1"/>
    </xf>
    <xf numFmtId="0" fontId="115" fillId="6" borderId="89" xfId="0" applyFont="1" applyFill="1" applyBorder="1" applyProtection="1">
      <protection hidden="1"/>
    </xf>
    <xf numFmtId="0" fontId="56" fillId="6" borderId="89" xfId="0" applyFont="1" applyFill="1" applyBorder="1" applyProtection="1">
      <protection hidden="1"/>
    </xf>
    <xf numFmtId="0" fontId="116" fillId="6" borderId="89" xfId="0" applyFont="1" applyFill="1" applyBorder="1" applyProtection="1">
      <protection hidden="1"/>
    </xf>
    <xf numFmtId="0" fontId="117" fillId="6" borderId="83" xfId="0" applyFont="1" applyFill="1" applyBorder="1" applyAlignment="1" applyProtection="1">
      <alignment horizontal="center" vertical="center" wrapText="1"/>
      <protection hidden="1"/>
    </xf>
    <xf numFmtId="0" fontId="87" fillId="6" borderId="83" xfId="0" applyFont="1" applyFill="1" applyBorder="1" applyAlignment="1" applyProtection="1">
      <alignment horizontal="center" vertical="center" wrapText="1"/>
      <protection hidden="1"/>
    </xf>
    <xf numFmtId="0" fontId="86" fillId="6" borderId="83" xfId="0" applyFont="1" applyFill="1" applyBorder="1" applyAlignment="1" applyProtection="1">
      <alignment horizontal="center" vertical="center" wrapText="1"/>
      <protection hidden="1"/>
    </xf>
    <xf numFmtId="0" fontId="118" fillId="6" borderId="83" xfId="0" applyFont="1" applyFill="1" applyBorder="1" applyAlignment="1" applyProtection="1">
      <alignment horizontal="left"/>
      <protection hidden="1"/>
    </xf>
    <xf numFmtId="0" fontId="86" fillId="6" borderId="83" xfId="0" applyFont="1" applyFill="1" applyBorder="1" applyAlignment="1" applyProtection="1">
      <alignment horizontal="center"/>
      <protection hidden="1"/>
    </xf>
    <xf numFmtId="0" fontId="119" fillId="6" borderId="83" xfId="0" applyFont="1" applyFill="1" applyBorder="1" applyAlignment="1" applyProtection="1">
      <alignment horizontal="center"/>
      <protection hidden="1"/>
    </xf>
    <xf numFmtId="0" fontId="47" fillId="6" borderId="83" xfId="0" applyFont="1" applyFill="1" applyBorder="1" applyAlignment="1" applyProtection="1">
      <alignment horizontal="left"/>
      <protection hidden="1"/>
    </xf>
    <xf numFmtId="0" fontId="47" fillId="0" borderId="0" xfId="0" applyFont="1" applyProtection="1">
      <protection locked="0" hidden="1"/>
    </xf>
    <xf numFmtId="0" fontId="47" fillId="0" borderId="1" xfId="0" applyFont="1" applyBorder="1" applyAlignment="1" applyProtection="1">
      <alignment horizontal="center" vertical="center" wrapText="1"/>
      <protection locked="0" hidden="1"/>
    </xf>
    <xf numFmtId="14" fontId="63" fillId="0" borderId="0" xfId="0" applyNumberFormat="1" applyFont="1" applyAlignment="1" applyProtection="1">
      <alignment vertical="center"/>
      <protection locked="0" hidden="1"/>
    </xf>
    <xf numFmtId="0" fontId="55" fillId="0" borderId="0" xfId="0" applyFont="1" applyProtection="1">
      <protection locked="0" hidden="1"/>
    </xf>
    <xf numFmtId="0" fontId="56" fillId="0" borderId="1" xfId="0" applyFont="1" applyBorder="1" applyAlignment="1" applyProtection="1">
      <alignment horizontal="center" vertical="center" wrapText="1"/>
      <protection locked="0" hidden="1"/>
    </xf>
    <xf numFmtId="0" fontId="7" fillId="0" borderId="0" xfId="0" applyFont="1" applyAlignment="1" applyProtection="1">
      <alignment horizontal="center" vertical="center"/>
      <protection locked="0" hidden="1"/>
    </xf>
    <xf numFmtId="0" fontId="56" fillId="0" borderId="0" xfId="0" applyFont="1" applyAlignment="1" applyProtection="1">
      <alignment horizontal="center" vertical="center" wrapText="1"/>
      <protection locked="0" hidden="1"/>
    </xf>
    <xf numFmtId="0" fontId="8" fillId="0" borderId="0" xfId="0" applyFont="1" applyAlignment="1" applyProtection="1">
      <alignment horizontal="center" vertical="center" wrapText="1"/>
      <protection locked="0" hidden="1"/>
    </xf>
    <xf numFmtId="0" fontId="52" fillId="0" borderId="0" xfId="0" applyFont="1" applyAlignment="1" applyProtection="1">
      <alignment horizontal="center" vertical="center"/>
      <protection locked="0" hidden="1"/>
    </xf>
    <xf numFmtId="0" fontId="47" fillId="4" borderId="1" xfId="0" applyFont="1" applyFill="1" applyBorder="1" applyAlignment="1" applyProtection="1">
      <alignment horizontal="center" vertical="center" wrapText="1"/>
      <protection locked="0" hidden="1"/>
    </xf>
    <xf numFmtId="0" fontId="57" fillId="0" borderId="0" xfId="0" applyFont="1" applyAlignment="1" applyProtection="1">
      <alignment horizontal="center" vertical="center"/>
      <protection locked="0" hidden="1"/>
    </xf>
    <xf numFmtId="0" fontId="58" fillId="0" borderId="32" xfId="0" applyFont="1" applyBorder="1" applyAlignment="1" applyProtection="1">
      <alignment horizontal="center" vertical="center"/>
      <protection locked="0" hidden="1"/>
    </xf>
    <xf numFmtId="0" fontId="120" fillId="0" borderId="1" xfId="0" applyFont="1" applyBorder="1" applyAlignment="1" applyProtection="1">
      <alignment horizontal="center" vertical="center" wrapText="1"/>
      <protection locked="0" hidden="1"/>
    </xf>
    <xf numFmtId="0" fontId="120" fillId="0" borderId="0" xfId="0" applyFont="1" applyAlignment="1" applyProtection="1">
      <alignment horizontal="center" vertical="center" wrapText="1"/>
      <protection locked="0" hidden="1"/>
    </xf>
    <xf numFmtId="0" fontId="47" fillId="0" borderId="0" xfId="0" applyFont="1" applyAlignment="1" applyProtection="1">
      <alignment horizontal="center" vertical="center" wrapText="1"/>
      <protection locked="0" hidden="1"/>
    </xf>
    <xf numFmtId="0" fontId="121" fillId="0" borderId="1" xfId="0" applyFont="1" applyBorder="1" applyAlignment="1" applyProtection="1">
      <alignment horizontal="center" vertical="center"/>
      <protection locked="0" hidden="1"/>
    </xf>
    <xf numFmtId="0" fontId="119" fillId="0" borderId="1" xfId="0" applyFont="1" applyBorder="1" applyAlignment="1" applyProtection="1">
      <alignment horizontal="center" vertical="center" wrapText="1"/>
      <protection locked="0" hidden="1"/>
    </xf>
    <xf numFmtId="0" fontId="121" fillId="0" borderId="1" xfId="0" applyFont="1" applyBorder="1" applyAlignment="1" applyProtection="1">
      <alignment horizontal="center" vertical="center" wrapText="1"/>
      <protection locked="0" hidden="1"/>
    </xf>
    <xf numFmtId="0" fontId="56" fillId="0" borderId="1" xfId="0" applyFont="1" applyBorder="1" applyAlignment="1" applyProtection="1">
      <alignment horizontal="center" vertical="center" wrapText="1"/>
      <protection hidden="1"/>
    </xf>
    <xf numFmtId="0" fontId="45" fillId="10" borderId="0" xfId="0" applyFont="1" applyFill="1"/>
    <xf numFmtId="0" fontId="141" fillId="0" borderId="2" xfId="0" applyFont="1" applyBorder="1" applyAlignment="1">
      <alignment vertical="center" wrapText="1"/>
    </xf>
    <xf numFmtId="0" fontId="124" fillId="0" borderId="35" xfId="0" applyFont="1" applyBorder="1" applyAlignment="1">
      <alignment vertical="center" wrapText="1"/>
    </xf>
    <xf numFmtId="0" fontId="0" fillId="10" borderId="0" xfId="0" applyFill="1"/>
    <xf numFmtId="0" fontId="85" fillId="14" borderId="83" xfId="0" applyFont="1" applyFill="1" applyBorder="1" applyAlignment="1">
      <alignment horizontal="center" vertical="center" wrapText="1"/>
    </xf>
    <xf numFmtId="0" fontId="57" fillId="13" borderId="1" xfId="0" applyFont="1" applyFill="1" applyBorder="1" applyAlignment="1">
      <alignment horizontal="center" vertical="center" wrapText="1"/>
    </xf>
    <xf numFmtId="0" fontId="59" fillId="13" borderId="1" xfId="0" applyFont="1" applyFill="1" applyBorder="1" applyAlignment="1">
      <alignment horizontal="center" vertical="center" wrapText="1"/>
    </xf>
    <xf numFmtId="1" fontId="86" fillId="12" borderId="83" xfId="0" applyNumberFormat="1" applyFont="1" applyFill="1" applyBorder="1" applyAlignment="1" applyProtection="1">
      <alignment horizontal="center" vertical="center" wrapText="1"/>
      <protection locked="0"/>
    </xf>
    <xf numFmtId="1" fontId="86" fillId="12" borderId="85" xfId="0" applyNumberFormat="1" applyFont="1" applyFill="1" applyBorder="1" applyAlignment="1" applyProtection="1">
      <alignment horizontal="center" vertical="center" wrapText="1"/>
      <protection locked="0"/>
    </xf>
    <xf numFmtId="0" fontId="135" fillId="7" borderId="83" xfId="0" applyFont="1" applyFill="1" applyBorder="1" applyAlignment="1" applyProtection="1">
      <alignment horizontal="left" vertical="center"/>
      <protection locked="0"/>
    </xf>
    <xf numFmtId="0" fontId="86" fillId="12" borderId="83" xfId="0" applyFont="1" applyFill="1" applyBorder="1" applyAlignment="1" applyProtection="1">
      <alignment horizontal="center" vertical="center"/>
      <protection locked="0"/>
    </xf>
    <xf numFmtId="0" fontId="151" fillId="16" borderId="83" xfId="0" applyFont="1" applyFill="1" applyBorder="1" applyAlignment="1" applyProtection="1">
      <alignment horizontal="center" vertical="center"/>
      <protection locked="0"/>
    </xf>
    <xf numFmtId="0" fontId="57" fillId="13" borderId="2" xfId="0" applyFont="1" applyFill="1" applyBorder="1" applyAlignment="1">
      <alignment horizontal="center" vertical="center" wrapText="1"/>
    </xf>
    <xf numFmtId="0" fontId="57" fillId="13" borderId="1" xfId="0" applyFont="1" applyFill="1" applyBorder="1" applyAlignment="1">
      <alignment vertical="center" wrapText="1"/>
    </xf>
    <xf numFmtId="0" fontId="59" fillId="13" borderId="9" xfId="0" applyFont="1" applyFill="1" applyBorder="1" applyAlignment="1">
      <alignment horizontal="center" vertical="center" wrapText="1"/>
    </xf>
    <xf numFmtId="0" fontId="59" fillId="13" borderId="10" xfId="0" applyFont="1" applyFill="1" applyBorder="1" applyAlignment="1">
      <alignment horizontal="center" vertical="center" wrapText="1"/>
    </xf>
    <xf numFmtId="0" fontId="59" fillId="13" borderId="2" xfId="0" applyFont="1" applyFill="1" applyBorder="1" applyAlignment="1">
      <alignment horizontal="center" vertical="center" wrapText="1"/>
    </xf>
    <xf numFmtId="0" fontId="60" fillId="13" borderId="1" xfId="0" applyFont="1" applyFill="1" applyBorder="1" applyAlignment="1">
      <alignment horizontal="center" vertical="center" wrapText="1"/>
    </xf>
    <xf numFmtId="0" fontId="65" fillId="11" borderId="23" xfId="0" applyFont="1" applyFill="1" applyBorder="1" applyAlignment="1">
      <alignment horizontal="center" vertical="center" wrapText="1"/>
    </xf>
    <xf numFmtId="0" fontId="51" fillId="11" borderId="23" xfId="0" applyFont="1" applyFill="1" applyBorder="1" applyAlignment="1">
      <alignment horizontal="center" vertical="center"/>
    </xf>
    <xf numFmtId="0" fontId="10" fillId="11" borderId="8" xfId="0" applyFont="1" applyFill="1" applyBorder="1" applyAlignment="1">
      <alignment horizontal="center" vertical="center"/>
    </xf>
    <xf numFmtId="0" fontId="58" fillId="11" borderId="8" xfId="0" applyFont="1" applyFill="1" applyBorder="1" applyAlignment="1" applyProtection="1">
      <alignment horizontal="center" vertical="center"/>
      <protection locked="0"/>
    </xf>
    <xf numFmtId="9" fontId="87" fillId="0" borderId="83" xfId="0" applyNumberFormat="1" applyFont="1" applyBorder="1" applyAlignment="1" applyProtection="1">
      <alignment horizontal="center" vertical="center" wrapText="1"/>
      <protection locked="0"/>
    </xf>
    <xf numFmtId="0" fontId="87" fillId="0" borderId="83" xfId="0" applyFont="1" applyBorder="1" applyAlignment="1" applyProtection="1">
      <alignment horizontal="center" vertical="center" wrapText="1"/>
      <protection locked="0"/>
    </xf>
    <xf numFmtId="0" fontId="142" fillId="10" borderId="1" xfId="0" applyFont="1" applyFill="1" applyBorder="1" applyAlignment="1">
      <alignment horizontal="center" vertical="center"/>
    </xf>
    <xf numFmtId="0" fontId="135" fillId="7" borderId="1" xfId="0" applyFont="1" applyFill="1" applyBorder="1" applyAlignment="1" applyProtection="1">
      <alignment horizontal="left" vertical="center"/>
      <protection locked="0"/>
    </xf>
    <xf numFmtId="0" fontId="45" fillId="5" borderId="0" xfId="0" applyFont="1" applyFill="1"/>
    <xf numFmtId="0" fontId="147" fillId="8" borderId="7" xfId="0" applyFont="1" applyFill="1" applyBorder="1" applyAlignment="1" applyProtection="1">
      <alignment horizontal="left" vertical="center" wrapText="1"/>
      <protection locked="0"/>
    </xf>
    <xf numFmtId="0" fontId="47" fillId="0" borderId="35" xfId="0" applyFont="1" applyBorder="1" applyAlignment="1" applyProtection="1">
      <alignment vertical="center" wrapText="1"/>
      <protection hidden="1"/>
    </xf>
    <xf numFmtId="0" fontId="41" fillId="0" borderId="35" xfId="0" applyFont="1" applyBorder="1"/>
    <xf numFmtId="0" fontId="45" fillId="0" borderId="1" xfId="0" applyFont="1" applyBorder="1" applyAlignment="1" applyProtection="1">
      <alignment vertical="center" wrapText="1"/>
      <protection locked="0"/>
    </xf>
    <xf numFmtId="0" fontId="0" fillId="0" borderId="1" xfId="0" applyBorder="1" applyAlignment="1" applyProtection="1">
      <alignment vertical="center"/>
      <protection locked="0"/>
    </xf>
    <xf numFmtId="0" fontId="0" fillId="0" borderId="1" xfId="0" applyBorder="1" applyAlignment="1" applyProtection="1">
      <alignment horizontal="center" vertical="center"/>
      <protection locked="0"/>
    </xf>
    <xf numFmtId="0" fontId="45" fillId="0" borderId="1" xfId="0" applyFont="1" applyBorder="1" applyAlignment="1" applyProtection="1">
      <alignment horizontal="center" vertical="center"/>
      <protection locked="0"/>
    </xf>
    <xf numFmtId="10" fontId="158" fillId="10" borderId="39" xfId="0" applyNumberFormat="1" applyFont="1" applyFill="1" applyBorder="1" applyAlignment="1" applyProtection="1">
      <alignment vertical="center" wrapText="1"/>
      <protection locked="0"/>
    </xf>
    <xf numFmtId="0" fontId="143" fillId="0" borderId="35" xfId="0" applyFont="1" applyBorder="1" applyProtection="1">
      <protection hidden="1"/>
    </xf>
    <xf numFmtId="0" fontId="52" fillId="0" borderId="0" xfId="0" applyFont="1" applyAlignment="1" applyProtection="1">
      <alignment vertical="center"/>
      <protection hidden="1"/>
    </xf>
    <xf numFmtId="0" fontId="63" fillId="0" borderId="0" xfId="0" applyFont="1" applyAlignment="1" applyProtection="1">
      <alignment vertical="center"/>
      <protection hidden="1"/>
    </xf>
    <xf numFmtId="0" fontId="104" fillId="0" borderId="0" xfId="0" applyFont="1" applyAlignment="1" applyProtection="1">
      <alignment horizontal="center" vertical="center"/>
      <protection hidden="1"/>
    </xf>
    <xf numFmtId="0" fontId="87" fillId="0" borderId="83" xfId="0" applyFont="1" applyBorder="1" applyAlignment="1" applyProtection="1">
      <alignment horizontal="center" vertical="center" wrapText="1"/>
      <protection hidden="1"/>
    </xf>
    <xf numFmtId="0" fontId="105" fillId="0" borderId="83" xfId="0" applyFont="1" applyBorder="1" applyAlignment="1" applyProtection="1">
      <alignment horizontal="center" vertical="center" wrapText="1"/>
      <protection hidden="1"/>
    </xf>
    <xf numFmtId="0" fontId="56" fillId="0" borderId="83" xfId="0" applyFont="1" applyBorder="1" applyAlignment="1" applyProtection="1">
      <alignment horizontal="center" vertical="center" wrapText="1"/>
      <protection hidden="1"/>
    </xf>
    <xf numFmtId="0" fontId="56" fillId="0" borderId="83" xfId="0" applyFont="1" applyBorder="1" applyAlignment="1" applyProtection="1">
      <alignment horizontal="center"/>
      <protection hidden="1"/>
    </xf>
    <xf numFmtId="0" fontId="56" fillId="0" borderId="83" xfId="0" applyFont="1" applyBorder="1" applyAlignment="1" applyProtection="1">
      <alignment horizontal="center" vertical="center"/>
      <protection hidden="1"/>
    </xf>
    <xf numFmtId="0" fontId="0" fillId="13" borderId="0" xfId="0" applyFill="1"/>
    <xf numFmtId="0" fontId="45" fillId="13" borderId="0" xfId="0" applyFont="1" applyFill="1" applyProtection="1">
      <protection hidden="1"/>
    </xf>
    <xf numFmtId="0" fontId="162" fillId="0" borderId="0" xfId="0" applyFont="1"/>
    <xf numFmtId="0" fontId="87" fillId="13" borderId="0" xfId="0" applyFont="1" applyFill="1"/>
    <xf numFmtId="0" fontId="0" fillId="0" borderId="83" xfId="0" applyBorder="1" applyAlignment="1">
      <alignment horizontal="left" vertical="center" wrapText="1"/>
    </xf>
    <xf numFmtId="0" fontId="0" fillId="13" borderId="0" xfId="0" applyFill="1" applyAlignment="1">
      <alignment vertical="center"/>
    </xf>
    <xf numFmtId="0" fontId="41" fillId="0" borderId="0" xfId="0" applyFont="1" applyAlignment="1" applyProtection="1">
      <alignment horizontal="center"/>
      <protection hidden="1"/>
    </xf>
    <xf numFmtId="0" fontId="34" fillId="0" borderId="0" xfId="0" applyFont="1" applyAlignment="1" applyProtection="1">
      <alignment vertical="center"/>
      <protection hidden="1"/>
    </xf>
    <xf numFmtId="0" fontId="95" fillId="0" borderId="0" xfId="0" applyFont="1" applyAlignment="1" applyProtection="1">
      <alignment horizontal="center"/>
      <protection hidden="1"/>
    </xf>
    <xf numFmtId="0" fontId="0" fillId="0" borderId="1" xfId="0" applyBorder="1" applyAlignment="1" applyProtection="1">
      <alignment vertical="center"/>
      <protection hidden="1"/>
    </xf>
    <xf numFmtId="0" fontId="45" fillId="0" borderId="1" xfId="0" applyFont="1" applyBorder="1" applyAlignment="1" applyProtection="1">
      <alignment vertical="center" wrapText="1"/>
      <protection hidden="1"/>
    </xf>
    <xf numFmtId="0" fontId="45" fillId="0" borderId="0" xfId="0" applyFont="1" applyAlignment="1" applyProtection="1">
      <alignment horizontal="center"/>
      <protection hidden="1"/>
    </xf>
    <xf numFmtId="0" fontId="47" fillId="13" borderId="0" xfId="0" applyFont="1" applyFill="1" applyProtection="1">
      <protection locked="0" hidden="1"/>
    </xf>
    <xf numFmtId="0" fontId="92" fillId="4" borderId="83" xfId="0" applyFont="1" applyFill="1" applyBorder="1" applyAlignment="1">
      <alignment vertical="center" wrapText="1"/>
    </xf>
    <xf numFmtId="0" fontId="92" fillId="4" borderId="83" xfId="0" applyFont="1" applyFill="1" applyBorder="1" applyAlignment="1" applyProtection="1">
      <alignment horizontal="center" vertical="center" wrapText="1"/>
      <protection hidden="1"/>
    </xf>
    <xf numFmtId="0" fontId="97" fillId="4" borderId="83" xfId="0" applyFont="1" applyFill="1" applyBorder="1" applyAlignment="1" applyProtection="1">
      <alignment vertical="center" wrapText="1"/>
      <protection hidden="1"/>
    </xf>
    <xf numFmtId="0" fontId="100" fillId="4" borderId="83" xfId="0" applyFont="1" applyFill="1" applyBorder="1" applyAlignment="1" applyProtection="1">
      <alignment horizontal="center" vertical="center" wrapText="1"/>
      <protection hidden="1"/>
    </xf>
    <xf numFmtId="0" fontId="164" fillId="0" borderId="0" xfId="0" applyFont="1" applyAlignment="1">
      <alignment horizontal="center"/>
    </xf>
    <xf numFmtId="0" fontId="90" fillId="19" borderId="83" xfId="0" applyFont="1" applyFill="1" applyBorder="1" applyAlignment="1">
      <alignment horizontal="center" vertical="center" wrapText="1"/>
    </xf>
    <xf numFmtId="0" fontId="84" fillId="0" borderId="83" xfId="0" applyFont="1" applyBorder="1" applyAlignment="1">
      <alignment horizontal="center" vertical="center"/>
    </xf>
    <xf numFmtId="0" fontId="165" fillId="13" borderId="0" xfId="0" applyFont="1" applyFill="1"/>
    <xf numFmtId="0" fontId="45" fillId="13" borderId="0" xfId="0" applyFont="1" applyFill="1"/>
    <xf numFmtId="0" fontId="55" fillId="10" borderId="0" xfId="0" applyFont="1" applyFill="1" applyAlignment="1" applyProtection="1">
      <alignment vertical="top" wrapText="1"/>
      <protection hidden="1"/>
    </xf>
    <xf numFmtId="0" fontId="55" fillId="0" borderId="1" xfId="0" applyFont="1" applyBorder="1" applyAlignment="1" applyProtection="1">
      <alignment vertical="center" wrapText="1"/>
      <protection hidden="1"/>
    </xf>
    <xf numFmtId="0" fontId="169" fillId="25" borderId="0" xfId="0" applyFont="1" applyFill="1" applyAlignment="1" applyProtection="1">
      <alignment horizontal="center" vertical="top"/>
      <protection hidden="1"/>
    </xf>
    <xf numFmtId="0" fontId="170" fillId="25" borderId="0" xfId="0" applyFont="1" applyFill="1" applyAlignment="1" applyProtection="1">
      <alignment vertical="top" wrapText="1"/>
      <protection hidden="1"/>
    </xf>
    <xf numFmtId="0" fontId="171" fillId="25" borderId="0" xfId="0" applyFont="1" applyFill="1"/>
    <xf numFmtId="0" fontId="171" fillId="26" borderId="0" xfId="0" applyFont="1" applyFill="1"/>
    <xf numFmtId="0" fontId="97" fillId="0" borderId="0" xfId="0" applyFont="1" applyAlignment="1" applyProtection="1">
      <alignment horizontal="center"/>
      <protection hidden="1"/>
    </xf>
    <xf numFmtId="1" fontId="97" fillId="0" borderId="83" xfId="0" applyNumberFormat="1" applyFont="1" applyBorder="1" applyAlignment="1" applyProtection="1">
      <alignment horizontal="center" vertical="center"/>
      <protection hidden="1"/>
    </xf>
    <xf numFmtId="0" fontId="84" fillId="0" borderId="83" xfId="0" applyFont="1" applyBorder="1" applyAlignment="1" applyProtection="1">
      <alignment horizontal="center" vertical="center"/>
      <protection hidden="1"/>
    </xf>
    <xf numFmtId="0" fontId="156" fillId="4" borderId="83" xfId="0" applyFont="1" applyFill="1" applyBorder="1" applyProtection="1">
      <protection hidden="1"/>
    </xf>
    <xf numFmtId="1" fontId="92" fillId="20" borderId="83" xfId="0" applyNumberFormat="1" applyFont="1" applyFill="1" applyBorder="1" applyAlignment="1" applyProtection="1">
      <alignment horizontal="center" vertical="center"/>
      <protection hidden="1"/>
    </xf>
    <xf numFmtId="1" fontId="101" fillId="0" borderId="83" xfId="0" applyNumberFormat="1" applyFont="1" applyBorder="1" applyAlignment="1" applyProtection="1">
      <alignment horizontal="center" vertical="center"/>
      <protection hidden="1"/>
    </xf>
    <xf numFmtId="1" fontId="101" fillId="0" borderId="85" xfId="0" applyNumberFormat="1" applyFont="1" applyBorder="1" applyAlignment="1" applyProtection="1">
      <alignment horizontal="center" vertical="center"/>
      <protection hidden="1"/>
    </xf>
    <xf numFmtId="1" fontId="101" fillId="0" borderId="94" xfId="0" applyNumberFormat="1" applyFont="1" applyBorder="1" applyAlignment="1" applyProtection="1">
      <alignment horizontal="center" vertical="center"/>
      <protection hidden="1"/>
    </xf>
    <xf numFmtId="0" fontId="47" fillId="13" borderId="0" xfId="0" applyFont="1" applyFill="1"/>
    <xf numFmtId="0" fontId="48" fillId="19" borderId="1" xfId="0" applyFont="1" applyFill="1" applyBorder="1" applyAlignment="1">
      <alignment horizontal="center" vertical="center"/>
    </xf>
    <xf numFmtId="0" fontId="41" fillId="0" borderId="4" xfId="0" applyFont="1" applyBorder="1" applyAlignment="1" applyProtection="1">
      <alignment horizontal="right" vertical="center" wrapText="1"/>
      <protection hidden="1"/>
    </xf>
    <xf numFmtId="0" fontId="48" fillId="0" borderId="0" xfId="0" applyFont="1" applyAlignment="1">
      <alignment horizontal="center" vertical="center"/>
    </xf>
    <xf numFmtId="0" fontId="58" fillId="8" borderId="0" xfId="0" applyFont="1" applyFill="1" applyAlignment="1" applyProtection="1">
      <alignment horizontal="center" vertical="center" wrapText="1"/>
      <protection hidden="1"/>
    </xf>
    <xf numFmtId="0" fontId="57" fillId="0" borderId="36" xfId="0" applyFont="1" applyBorder="1" applyAlignment="1" applyProtection="1">
      <alignment horizontal="center" vertical="center" wrapText="1"/>
      <protection hidden="1"/>
    </xf>
    <xf numFmtId="0" fontId="159" fillId="0" borderId="48" xfId="0" applyFont="1" applyBorder="1" applyAlignment="1" applyProtection="1">
      <alignment horizontal="right" vertical="center" wrapText="1"/>
      <protection hidden="1"/>
    </xf>
    <xf numFmtId="1" fontId="63" fillId="0" borderId="38" xfId="0" applyNumberFormat="1" applyFont="1" applyBorder="1" applyAlignment="1" applyProtection="1">
      <alignment horizontal="center" vertical="center" wrapText="1"/>
      <protection hidden="1"/>
    </xf>
    <xf numFmtId="0" fontId="102" fillId="0" borderId="7" xfId="0" applyFont="1" applyBorder="1" applyAlignment="1" applyProtection="1">
      <alignment horizontal="center" vertical="center" wrapText="1"/>
      <protection hidden="1"/>
    </xf>
    <xf numFmtId="0" fontId="121" fillId="0" borderId="7" xfId="0" applyFont="1" applyBorder="1" applyAlignment="1" applyProtection="1">
      <alignment horizontal="center" vertical="center" wrapText="1"/>
      <protection hidden="1"/>
    </xf>
    <xf numFmtId="0" fontId="52" fillId="0" borderId="7" xfId="0" applyFont="1" applyBorder="1" applyAlignment="1" applyProtection="1">
      <alignment horizontal="center" vertical="center" wrapText="1"/>
      <protection hidden="1"/>
    </xf>
    <xf numFmtId="0" fontId="58" fillId="0" borderId="7" xfId="0" applyFont="1" applyBorder="1" applyAlignment="1" applyProtection="1">
      <alignment horizontal="center" vertical="center" wrapText="1"/>
      <protection hidden="1"/>
    </xf>
    <xf numFmtId="14" fontId="63" fillId="0" borderId="8" xfId="0" applyNumberFormat="1" applyFont="1" applyBorder="1" applyAlignment="1" applyProtection="1">
      <alignment horizontal="center" vertical="center" wrapText="1"/>
      <protection hidden="1"/>
    </xf>
    <xf numFmtId="0" fontId="58" fillId="0" borderId="17" xfId="0" applyFont="1" applyBorder="1" applyAlignment="1" applyProtection="1">
      <alignment horizontal="center" vertical="center" wrapText="1"/>
      <protection hidden="1"/>
    </xf>
    <xf numFmtId="0" fontId="102" fillId="0" borderId="8" xfId="0" applyFont="1" applyBorder="1" applyAlignment="1" applyProtection="1">
      <alignment horizontal="center" vertical="center" wrapText="1"/>
      <protection hidden="1"/>
    </xf>
    <xf numFmtId="0" fontId="121" fillId="0" borderId="8" xfId="0" applyFont="1" applyBorder="1" applyAlignment="1" applyProtection="1">
      <alignment horizontal="center" vertical="center" wrapText="1"/>
      <protection hidden="1"/>
    </xf>
    <xf numFmtId="0" fontId="52" fillId="0" borderId="8"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18" xfId="0" applyFont="1" applyBorder="1" applyAlignment="1" applyProtection="1">
      <alignment horizontal="center" vertical="center" wrapText="1"/>
      <protection hidden="1"/>
    </xf>
    <xf numFmtId="1" fontId="63" fillId="0" borderId="39" xfId="0" applyNumberFormat="1" applyFont="1" applyBorder="1" applyAlignment="1" applyProtection="1">
      <alignment horizontal="center" vertical="center" wrapText="1"/>
      <protection hidden="1"/>
    </xf>
    <xf numFmtId="0" fontId="7" fillId="0" borderId="0" xfId="0" applyFont="1" applyAlignment="1" applyProtection="1">
      <alignment horizontal="center" vertical="center"/>
      <protection hidden="1"/>
    </xf>
    <xf numFmtId="0" fontId="56" fillId="0" borderId="0" xfId="0" applyFont="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52" fillId="0" borderId="0" xfId="0" applyFont="1" applyAlignment="1" applyProtection="1">
      <alignment horizontal="center" vertical="center"/>
      <protection hidden="1"/>
    </xf>
    <xf numFmtId="0" fontId="65" fillId="0" borderId="23" xfId="0" applyFont="1" applyBorder="1" applyAlignment="1" applyProtection="1">
      <alignment horizontal="center" vertical="center" wrapText="1"/>
      <protection hidden="1"/>
    </xf>
    <xf numFmtId="0" fontId="58" fillId="0" borderId="25" xfId="0" applyFont="1" applyBorder="1" applyAlignment="1" applyProtection="1">
      <alignment horizontal="center" vertical="center"/>
      <protection hidden="1"/>
    </xf>
    <xf numFmtId="0" fontId="51" fillId="0" borderId="23" xfId="0" applyFont="1" applyBorder="1" applyAlignment="1" applyProtection="1">
      <alignment horizontal="center" vertical="center"/>
      <protection hidden="1"/>
    </xf>
    <xf numFmtId="10" fontId="153" fillId="0" borderId="99" xfId="0" applyNumberFormat="1" applyFont="1" applyBorder="1" applyAlignment="1" applyProtection="1">
      <alignment vertical="center" wrapText="1"/>
      <protection hidden="1"/>
    </xf>
    <xf numFmtId="0" fontId="10" fillId="0" borderId="32" xfId="0" applyFont="1" applyBorder="1" applyAlignment="1" applyProtection="1">
      <alignment horizontal="center" vertical="center"/>
      <protection hidden="1"/>
    </xf>
    <xf numFmtId="0" fontId="10" fillId="0" borderId="8" xfId="0" applyFont="1" applyBorder="1" applyAlignment="1" applyProtection="1">
      <alignment horizontal="center" vertical="center"/>
      <protection hidden="1"/>
    </xf>
    <xf numFmtId="0" fontId="65" fillId="0" borderId="43" xfId="0" applyFont="1" applyBorder="1" applyAlignment="1" applyProtection="1">
      <alignment horizontal="center" vertical="center" wrapText="1"/>
      <protection hidden="1"/>
    </xf>
    <xf numFmtId="0" fontId="58" fillId="0" borderId="44" xfId="0" applyFont="1" applyBorder="1" applyAlignment="1" applyProtection="1">
      <alignment horizontal="center" vertical="center"/>
      <protection hidden="1"/>
    </xf>
    <xf numFmtId="0" fontId="51" fillId="0" borderId="43" xfId="0" applyFont="1" applyBorder="1" applyAlignment="1" applyProtection="1">
      <alignment horizontal="center" vertical="center"/>
      <protection hidden="1"/>
    </xf>
    <xf numFmtId="0" fontId="10" fillId="0" borderId="45" xfId="0" applyFont="1" applyBorder="1" applyAlignment="1" applyProtection="1">
      <alignment horizontal="center" vertical="center"/>
      <protection hidden="1"/>
    </xf>
    <xf numFmtId="0" fontId="10" fillId="0" borderId="37"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37" xfId="0" applyFont="1" applyBorder="1" applyAlignment="1" applyProtection="1">
      <alignment horizontal="center" vertical="center"/>
      <protection hidden="1"/>
    </xf>
    <xf numFmtId="0" fontId="58" fillId="0" borderId="20" xfId="0" applyFont="1" applyBorder="1" applyAlignment="1" applyProtection="1">
      <alignment horizontal="center" vertical="center"/>
      <protection hidden="1"/>
    </xf>
    <xf numFmtId="0" fontId="58" fillId="0" borderId="46" xfId="0" applyFont="1" applyBorder="1" applyAlignment="1" applyProtection="1">
      <alignment horizontal="center" vertical="center"/>
      <protection hidden="1"/>
    </xf>
    <xf numFmtId="0" fontId="64" fillId="0" borderId="20" xfId="0" applyFont="1" applyBorder="1" applyAlignment="1" applyProtection="1">
      <alignment horizontal="center" vertical="center"/>
      <protection hidden="1"/>
    </xf>
    <xf numFmtId="0" fontId="64" fillId="0" borderId="46" xfId="0" applyFont="1" applyBorder="1" applyAlignment="1" applyProtection="1">
      <alignment horizontal="center" vertical="center"/>
      <protection hidden="1"/>
    </xf>
    <xf numFmtId="0" fontId="64" fillId="0" borderId="62" xfId="0" applyFont="1" applyBorder="1" applyAlignment="1" applyProtection="1">
      <alignment horizontal="center" vertical="center"/>
      <protection hidden="1"/>
    </xf>
    <xf numFmtId="0" fontId="64" fillId="0" borderId="44" xfId="0" applyFont="1" applyBorder="1" applyAlignment="1" applyProtection="1">
      <alignment horizontal="center" vertical="center"/>
      <protection hidden="1"/>
    </xf>
    <xf numFmtId="0" fontId="62" fillId="0" borderId="22" xfId="0" applyFont="1" applyBorder="1" applyAlignment="1" applyProtection="1">
      <alignment horizontal="center" vertical="center"/>
      <protection hidden="1"/>
    </xf>
    <xf numFmtId="0" fontId="62" fillId="0" borderId="43" xfId="0" applyFont="1" applyBorder="1" applyAlignment="1" applyProtection="1">
      <alignment horizontal="center" vertical="center"/>
      <protection hidden="1"/>
    </xf>
    <xf numFmtId="0" fontId="58" fillId="0" borderId="32" xfId="0" applyFont="1" applyBorder="1" applyAlignment="1" applyProtection="1">
      <alignment horizontal="center" vertical="center"/>
      <protection hidden="1"/>
    </xf>
    <xf numFmtId="0" fontId="58" fillId="0" borderId="45" xfId="0" applyFont="1" applyBorder="1" applyAlignment="1" applyProtection="1">
      <alignment horizontal="center" vertical="center"/>
      <protection hidden="1"/>
    </xf>
    <xf numFmtId="0" fontId="62" fillId="0" borderId="33" xfId="0" applyFont="1" applyBorder="1" applyAlignment="1" applyProtection="1">
      <alignment horizontal="center" vertical="center"/>
      <protection hidden="1"/>
    </xf>
    <xf numFmtId="0" fontId="62" fillId="0" borderId="47" xfId="0" applyFont="1" applyBorder="1" applyAlignment="1" applyProtection="1">
      <alignment horizontal="center" vertical="center"/>
      <protection hidden="1"/>
    </xf>
    <xf numFmtId="0" fontId="58" fillId="11" borderId="7" xfId="0" applyFont="1" applyFill="1" applyBorder="1" applyAlignment="1" applyProtection="1">
      <alignment horizontal="center" vertical="center" wrapText="1"/>
      <protection hidden="1"/>
    </xf>
    <xf numFmtId="0" fontId="58" fillId="11" borderId="17" xfId="0" applyFont="1" applyFill="1" applyBorder="1" applyAlignment="1" applyProtection="1">
      <alignment horizontal="center" vertical="center" wrapText="1"/>
      <protection hidden="1"/>
    </xf>
    <xf numFmtId="14" fontId="7" fillId="0" borderId="0" xfId="0" applyNumberFormat="1" applyFont="1" applyAlignment="1" applyProtection="1">
      <alignment horizontal="center" vertical="center"/>
      <protection hidden="1"/>
    </xf>
    <xf numFmtId="0" fontId="55" fillId="0" borderId="0" xfId="0" applyFont="1" applyAlignment="1" applyProtection="1">
      <alignment horizontal="center" vertical="center" wrapText="1"/>
      <protection hidden="1"/>
    </xf>
    <xf numFmtId="17" fontId="52" fillId="11" borderId="7" xfId="0" applyNumberFormat="1" applyFont="1" applyFill="1" applyBorder="1" applyAlignment="1" applyProtection="1">
      <alignment horizontal="center" vertical="center" wrapText="1"/>
      <protection hidden="1"/>
    </xf>
    <xf numFmtId="0" fontId="131" fillId="11" borderId="7" xfId="0" applyFont="1" applyFill="1" applyBorder="1" applyAlignment="1" applyProtection="1">
      <alignment horizontal="center" vertical="center" wrapText="1"/>
      <protection hidden="1"/>
    </xf>
    <xf numFmtId="0" fontId="131" fillId="11" borderId="8" xfId="0" applyFont="1" applyFill="1" applyBorder="1" applyAlignment="1" applyProtection="1">
      <alignment horizontal="center" vertical="center" wrapText="1"/>
      <protection hidden="1"/>
    </xf>
    <xf numFmtId="0" fontId="63" fillId="11" borderId="7" xfId="0" applyFont="1" applyFill="1" applyBorder="1" applyAlignment="1" applyProtection="1">
      <alignment horizontal="center" vertical="center" wrapText="1"/>
      <protection hidden="1"/>
    </xf>
    <xf numFmtId="0" fontId="65" fillId="11" borderId="23" xfId="0" applyFont="1" applyFill="1" applyBorder="1" applyAlignment="1" applyProtection="1">
      <alignment horizontal="center" vertical="center" wrapText="1"/>
      <protection hidden="1"/>
    </xf>
    <xf numFmtId="0" fontId="51" fillId="11" borderId="23" xfId="0" applyFont="1" applyFill="1" applyBorder="1" applyAlignment="1" applyProtection="1">
      <alignment horizontal="center" vertical="center"/>
      <protection hidden="1"/>
    </xf>
    <xf numFmtId="0" fontId="10" fillId="11" borderId="32" xfId="0" applyFont="1" applyFill="1" applyBorder="1" applyAlignment="1" applyProtection="1">
      <alignment horizontal="center" vertical="center"/>
      <protection hidden="1"/>
    </xf>
    <xf numFmtId="0" fontId="10" fillId="11" borderId="8" xfId="0" applyFont="1" applyFill="1" applyBorder="1" applyAlignment="1" applyProtection="1">
      <alignment horizontal="center" vertical="center"/>
      <protection hidden="1"/>
    </xf>
    <xf numFmtId="0" fontId="58" fillId="11" borderId="8" xfId="0" applyFont="1" applyFill="1" applyBorder="1" applyAlignment="1" applyProtection="1">
      <alignment horizontal="center" vertical="center"/>
      <protection hidden="1"/>
    </xf>
    <xf numFmtId="0" fontId="58" fillId="11" borderId="20" xfId="0" applyFont="1" applyFill="1" applyBorder="1" applyAlignment="1" applyProtection="1">
      <alignment horizontal="center" vertical="center"/>
      <protection hidden="1"/>
    </xf>
    <xf numFmtId="0" fontId="62" fillId="11" borderId="34" xfId="0" applyFont="1" applyFill="1" applyBorder="1" applyAlignment="1" applyProtection="1">
      <alignment horizontal="center" vertical="center"/>
      <protection hidden="1"/>
    </xf>
    <xf numFmtId="1" fontId="58" fillId="11" borderId="8" xfId="0" applyNumberFormat="1" applyFont="1" applyFill="1" applyBorder="1" applyAlignment="1" applyProtection="1">
      <alignment horizontal="center" vertical="center"/>
      <protection hidden="1"/>
    </xf>
    <xf numFmtId="0" fontId="64" fillId="11" borderId="8" xfId="0" applyFont="1" applyFill="1" applyBorder="1" applyAlignment="1" applyProtection="1">
      <alignment horizontal="center" vertical="center"/>
      <protection hidden="1"/>
    </xf>
    <xf numFmtId="0" fontId="69" fillId="11" borderId="33" xfId="0" applyFont="1" applyFill="1" applyBorder="1" applyAlignment="1" applyProtection="1">
      <alignment horizontal="center" vertical="center"/>
      <protection hidden="1"/>
    </xf>
    <xf numFmtId="0" fontId="148" fillId="0" borderId="1" xfId="0" applyFont="1" applyBorder="1" applyAlignment="1" applyProtection="1">
      <alignment horizontal="center" vertical="center"/>
      <protection locked="0"/>
    </xf>
    <xf numFmtId="0" fontId="38" fillId="0" borderId="86" xfId="0" applyFont="1" applyBorder="1"/>
    <xf numFmtId="0" fontId="38" fillId="0" borderId="87" xfId="0" applyFont="1" applyBorder="1"/>
    <xf numFmtId="0" fontId="78" fillId="0" borderId="0" xfId="0" applyFont="1" applyAlignment="1" applyProtection="1">
      <alignment horizontal="center"/>
      <protection hidden="1"/>
    </xf>
    <xf numFmtId="0" fontId="46" fillId="0" borderId="0" xfId="0" applyFont="1" applyAlignment="1" applyProtection="1">
      <alignment horizontal="center"/>
      <protection hidden="1"/>
    </xf>
    <xf numFmtId="0" fontId="98" fillId="0" borderId="84" xfId="0" applyFont="1" applyBorder="1" applyAlignment="1">
      <alignment horizontal="center"/>
    </xf>
    <xf numFmtId="0" fontId="58" fillId="8" borderId="8" xfId="0" applyFont="1" applyFill="1" applyBorder="1" applyAlignment="1" applyProtection="1">
      <alignment horizontal="center" vertical="center"/>
      <protection locked="0" hidden="1"/>
    </xf>
    <xf numFmtId="0" fontId="174" fillId="0" borderId="4" xfId="0" applyFont="1" applyBorder="1" applyAlignment="1" applyProtection="1">
      <alignment horizontal="center" vertical="center" wrapText="1"/>
      <protection hidden="1"/>
    </xf>
    <xf numFmtId="0" fontId="175" fillId="0" borderId="65" xfId="0" applyFont="1" applyBorder="1" applyAlignment="1" applyProtection="1">
      <alignment horizontal="center" vertical="center" wrapText="1"/>
      <protection hidden="1"/>
    </xf>
    <xf numFmtId="0" fontId="58" fillId="11" borderId="20" xfId="0" applyFont="1" applyFill="1" applyBorder="1" applyAlignment="1" applyProtection="1">
      <alignment horizontal="center"/>
      <protection hidden="1"/>
    </xf>
    <xf numFmtId="0" fontId="58" fillId="8" borderId="8" xfId="0" applyFont="1" applyFill="1" applyBorder="1" applyAlignment="1" applyProtection="1">
      <alignment horizontal="center"/>
      <protection locked="0" hidden="1"/>
    </xf>
    <xf numFmtId="1" fontId="65" fillId="0" borderId="65" xfId="0" applyNumberFormat="1" applyFont="1" applyBorder="1" applyAlignment="1" applyProtection="1">
      <alignment horizontal="center" vertical="center" wrapText="1"/>
      <protection hidden="1"/>
    </xf>
    <xf numFmtId="0" fontId="65" fillId="11" borderId="20" xfId="0" applyFont="1" applyFill="1" applyBorder="1" applyAlignment="1" applyProtection="1">
      <alignment horizontal="center" vertical="center"/>
      <protection hidden="1"/>
    </xf>
    <xf numFmtId="1" fontId="65" fillId="11" borderId="25" xfId="0" applyNumberFormat="1" applyFont="1" applyFill="1" applyBorder="1" applyAlignment="1" applyProtection="1">
      <alignment horizontal="center" vertical="center"/>
      <protection hidden="1"/>
    </xf>
    <xf numFmtId="0" fontId="92" fillId="0" borderId="83" xfId="0" applyFont="1" applyBorder="1" applyAlignment="1" applyProtection="1">
      <alignment horizontal="center" vertical="center" wrapText="1"/>
      <protection locked="0"/>
    </xf>
    <xf numFmtId="0" fontId="39" fillId="0" borderId="0" xfId="1" applyFont="1" applyAlignment="1">
      <alignment horizontal="right" vertical="center"/>
    </xf>
    <xf numFmtId="0" fontId="57" fillId="0" borderId="0" xfId="0" applyFont="1" applyAlignment="1">
      <alignment vertical="center"/>
    </xf>
    <xf numFmtId="0" fontId="47" fillId="0" borderId="0" xfId="0" applyFont="1" applyAlignment="1">
      <alignment vertical="center"/>
    </xf>
    <xf numFmtId="0" fontId="177" fillId="0" borderId="0" xfId="0" applyFont="1" applyAlignment="1">
      <alignment vertical="center"/>
    </xf>
    <xf numFmtId="1" fontId="47" fillId="0" borderId="0" xfId="0" applyNumberFormat="1" applyFont="1" applyAlignment="1">
      <alignment vertical="center"/>
    </xf>
    <xf numFmtId="0" fontId="0" fillId="0" borderId="0" xfId="0" applyAlignment="1">
      <alignment vertical="center" shrinkToFit="1"/>
    </xf>
    <xf numFmtId="0" fontId="0" fillId="0" borderId="0" xfId="0" applyAlignment="1">
      <alignment horizontal="center" vertical="center" shrinkToFit="1"/>
    </xf>
    <xf numFmtId="0" fontId="173" fillId="0" borderId="0" xfId="0" applyFont="1" applyAlignment="1">
      <alignment horizontal="left" vertical="center"/>
    </xf>
    <xf numFmtId="0" fontId="173" fillId="0" borderId="0" xfId="0" applyFont="1" applyAlignment="1">
      <alignment vertical="center"/>
    </xf>
    <xf numFmtId="0" fontId="14" fillId="8" borderId="4" xfId="0" applyFont="1" applyFill="1" applyBorder="1" applyAlignment="1">
      <alignment horizontal="center" vertical="center" textRotation="90" wrapText="1"/>
    </xf>
    <xf numFmtId="0" fontId="156" fillId="8" borderId="4" xfId="0" applyFont="1" applyFill="1" applyBorder="1" applyAlignment="1">
      <alignment horizontal="center" vertical="center" shrinkToFit="1"/>
    </xf>
    <xf numFmtId="0" fontId="156" fillId="27" borderId="4" xfId="0" applyFont="1" applyFill="1" applyBorder="1" applyAlignment="1" applyProtection="1">
      <alignment horizontal="center" vertical="center" shrinkToFit="1"/>
      <protection locked="0"/>
    </xf>
    <xf numFmtId="0" fontId="173" fillId="13" borderId="7" xfId="0" applyFont="1" applyFill="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locked="0" hidden="1"/>
    </xf>
    <xf numFmtId="0" fontId="114" fillId="13" borderId="1" xfId="0" applyFont="1" applyFill="1" applyBorder="1" applyAlignment="1" applyProtection="1">
      <alignment horizontal="center" vertical="center" wrapText="1"/>
      <protection hidden="1"/>
    </xf>
    <xf numFmtId="14" fontId="86" fillId="8" borderId="83" xfId="0" applyNumberFormat="1" applyFont="1" applyFill="1" applyBorder="1" applyProtection="1">
      <protection locked="0"/>
    </xf>
    <xf numFmtId="0" fontId="86" fillId="17" borderId="83" xfId="0" applyFont="1" applyFill="1" applyBorder="1" applyProtection="1">
      <protection locked="0"/>
    </xf>
    <xf numFmtId="0" fontId="86" fillId="17" borderId="88" xfId="0" applyFont="1" applyFill="1" applyBorder="1" applyProtection="1">
      <protection locked="0"/>
    </xf>
    <xf numFmtId="1" fontId="92" fillId="17" borderId="1" xfId="0" applyNumberFormat="1" applyFont="1" applyFill="1" applyBorder="1" applyAlignment="1" applyProtection="1">
      <alignment vertical="center"/>
      <protection locked="0"/>
    </xf>
    <xf numFmtId="1" fontId="92" fillId="6" borderId="1" xfId="0" applyNumberFormat="1" applyFont="1" applyFill="1" applyBorder="1" applyAlignment="1" applyProtection="1">
      <alignment horizontal="center" vertical="center"/>
      <protection locked="0"/>
    </xf>
    <xf numFmtId="0" fontId="102" fillId="3" borderId="1" xfId="0" applyFont="1" applyFill="1" applyBorder="1" applyAlignment="1" applyProtection="1">
      <alignment horizontal="center" vertical="center" wrapText="1"/>
      <protection hidden="1"/>
    </xf>
    <xf numFmtId="0" fontId="123" fillId="0" borderId="52" xfId="0" applyFont="1" applyBorder="1" applyAlignment="1" applyProtection="1">
      <alignment vertical="center" wrapText="1"/>
      <protection hidden="1"/>
    </xf>
    <xf numFmtId="0" fontId="179" fillId="0" borderId="86" xfId="0" applyFont="1" applyBorder="1" applyAlignment="1">
      <alignment horizontal="center" vertical="center"/>
    </xf>
    <xf numFmtId="0" fontId="181" fillId="0" borderId="0" xfId="0" applyFont="1" applyAlignment="1">
      <alignment horizontal="center" vertical="center"/>
    </xf>
    <xf numFmtId="0" fontId="163" fillId="0" borderId="35" xfId="0" applyFont="1" applyBorder="1" applyAlignment="1">
      <alignment vertical="center" wrapText="1"/>
    </xf>
    <xf numFmtId="0" fontId="182" fillId="0" borderId="1" xfId="0" applyFont="1" applyBorder="1" applyAlignment="1" applyProtection="1">
      <alignment horizontal="center" vertical="center"/>
      <protection hidden="1"/>
    </xf>
    <xf numFmtId="0" fontId="133" fillId="0" borderId="0" xfId="0" applyFont="1" applyAlignment="1" applyProtection="1">
      <alignment horizontal="center"/>
      <protection hidden="1"/>
    </xf>
    <xf numFmtId="0" fontId="47" fillId="8" borderId="0" xfId="0" applyFont="1" applyFill="1"/>
    <xf numFmtId="0" fontId="47" fillId="8" borderId="0" xfId="0" applyFont="1" applyFill="1" applyAlignment="1">
      <alignment horizontal="left" indent="7"/>
    </xf>
    <xf numFmtId="0" fontId="0" fillId="8" borderId="0" xfId="0" applyFill="1"/>
    <xf numFmtId="0" fontId="47" fillId="8" borderId="0" xfId="0" applyFont="1" applyFill="1" applyAlignment="1">
      <alignment vertical="top"/>
    </xf>
    <xf numFmtId="0" fontId="47" fillId="8" borderId="0" xfId="0" applyFont="1" applyFill="1" applyAlignment="1">
      <alignment horizontal="justify" vertical="center" wrapText="1"/>
    </xf>
    <xf numFmtId="0" fontId="47" fillId="0" borderId="0" xfId="0" applyFont="1" applyAlignment="1" applyProtection="1">
      <alignment vertical="center"/>
      <protection locked="0"/>
    </xf>
    <xf numFmtId="0" fontId="47" fillId="8" borderId="0" xfId="0" applyFont="1" applyFill="1" applyAlignment="1">
      <alignment horizontal="center"/>
    </xf>
    <xf numFmtId="0" fontId="47" fillId="8" borderId="0" xfId="0" applyFont="1" applyFill="1" applyProtection="1">
      <protection locked="0"/>
    </xf>
    <xf numFmtId="0" fontId="129" fillId="0" borderId="67" xfId="0" applyFont="1" applyBorder="1" applyAlignment="1">
      <alignment horizontal="right" vertical="center" wrapText="1"/>
    </xf>
    <xf numFmtId="0" fontId="0" fillId="3" borderId="0" xfId="0" applyFill="1"/>
    <xf numFmtId="0" fontId="56" fillId="0" borderId="83" xfId="0" applyFont="1" applyBorder="1" applyAlignment="1" applyProtection="1">
      <alignment horizontal="center" vertical="center"/>
      <protection locked="0" hidden="1"/>
    </xf>
    <xf numFmtId="0" fontId="56" fillId="0" borderId="88" xfId="0" applyFont="1" applyBorder="1" applyAlignment="1" applyProtection="1">
      <alignment horizontal="center" vertical="center"/>
      <protection locked="0" hidden="1"/>
    </xf>
    <xf numFmtId="0" fontId="56" fillId="0" borderId="88" xfId="0" applyFont="1" applyBorder="1" applyAlignment="1" applyProtection="1">
      <alignment horizontal="center" vertical="center"/>
      <protection locked="0"/>
    </xf>
    <xf numFmtId="0" fontId="153" fillId="0" borderId="37" xfId="0" applyFont="1" applyBorder="1" applyAlignment="1" applyProtection="1">
      <alignment vertical="center" wrapText="1"/>
      <protection hidden="1"/>
    </xf>
    <xf numFmtId="0" fontId="50" fillId="0" borderId="35" xfId="0" applyFont="1" applyBorder="1" applyAlignment="1">
      <alignment horizontal="right" vertical="center"/>
    </xf>
    <xf numFmtId="0" fontId="46" fillId="0" borderId="10" xfId="0" applyFont="1" applyBorder="1" applyAlignment="1">
      <alignment horizontal="center" vertical="center"/>
    </xf>
    <xf numFmtId="0" fontId="184" fillId="0" borderId="63" xfId="0" applyFont="1" applyBorder="1" applyAlignment="1" applyProtection="1">
      <alignment horizontal="right" vertical="center" wrapText="1"/>
      <protection hidden="1"/>
    </xf>
    <xf numFmtId="0" fontId="186" fillId="0" borderId="63" xfId="0" applyFont="1" applyBorder="1" applyAlignment="1" applyProtection="1">
      <alignment horizontal="center" vertical="center" wrapText="1"/>
      <protection hidden="1"/>
    </xf>
    <xf numFmtId="0" fontId="6" fillId="0" borderId="65" xfId="0" applyFont="1" applyBorder="1" applyAlignment="1" applyProtection="1">
      <alignment horizontal="center" vertical="center"/>
      <protection hidden="1"/>
    </xf>
    <xf numFmtId="1" fontId="58" fillId="4" borderId="104" xfId="0" applyNumberFormat="1" applyFont="1" applyFill="1" applyBorder="1" applyAlignment="1" applyProtection="1">
      <alignment horizontal="center" vertical="center" wrapText="1"/>
      <protection hidden="1"/>
    </xf>
    <xf numFmtId="0" fontId="58" fillId="0" borderId="104" xfId="0" applyFont="1" applyBorder="1" applyAlignment="1" applyProtection="1">
      <alignment horizontal="center" vertical="center" wrapText="1"/>
      <protection hidden="1"/>
    </xf>
    <xf numFmtId="0" fontId="49" fillId="0" borderId="1" xfId="0" applyFont="1" applyBorder="1" applyAlignment="1" applyProtection="1">
      <alignment horizontal="right" vertical="center" wrapText="1"/>
      <protection hidden="1"/>
    </xf>
    <xf numFmtId="1" fontId="174" fillId="4" borderId="1" xfId="0" applyNumberFormat="1" applyFont="1" applyFill="1" applyBorder="1" applyAlignment="1" applyProtection="1">
      <alignment horizontal="center" vertical="center" wrapText="1"/>
      <protection hidden="1"/>
    </xf>
    <xf numFmtId="0" fontId="174" fillId="0" borderId="1" xfId="0" applyFont="1" applyBorder="1" applyAlignment="1" applyProtection="1">
      <alignment horizontal="center" vertical="center" wrapText="1"/>
      <protection hidden="1"/>
    </xf>
    <xf numFmtId="1" fontId="186" fillId="0" borderId="1" xfId="0" applyNumberFormat="1" applyFont="1" applyBorder="1" applyAlignment="1" applyProtection="1">
      <alignment horizontal="center" vertical="center" wrapText="1"/>
      <protection hidden="1"/>
    </xf>
    <xf numFmtId="0" fontId="111" fillId="0" borderId="1" xfId="0" applyFont="1" applyBorder="1" applyAlignment="1" applyProtection="1">
      <alignment horizontal="center" vertical="center" wrapText="1"/>
      <protection hidden="1"/>
    </xf>
    <xf numFmtId="0" fontId="51" fillId="0" borderId="1" xfId="0" applyFont="1" applyBorder="1" applyAlignment="1" applyProtection="1">
      <alignment horizontal="center" vertical="center" wrapText="1"/>
      <protection hidden="1"/>
    </xf>
    <xf numFmtId="0" fontId="186" fillId="0" borderId="1" xfId="0" applyFont="1" applyBorder="1" applyAlignment="1" applyProtection="1">
      <alignment horizontal="center" vertical="center" wrapText="1"/>
      <protection hidden="1"/>
    </xf>
    <xf numFmtId="0" fontId="113" fillId="0" borderId="104" xfId="0" applyFont="1" applyBorder="1" applyAlignment="1" applyProtection="1">
      <alignment horizontal="center" vertical="center" wrapText="1"/>
      <protection hidden="1"/>
    </xf>
    <xf numFmtId="1" fontId="58" fillId="0" borderId="104" xfId="0" applyNumberFormat="1" applyFont="1" applyBorder="1" applyAlignment="1" applyProtection="1">
      <alignment horizontal="center" vertical="center" wrapText="1"/>
      <protection hidden="1"/>
    </xf>
    <xf numFmtId="1" fontId="112" fillId="0" borderId="6" xfId="0" applyNumberFormat="1" applyFont="1" applyBorder="1" applyAlignment="1" applyProtection="1">
      <alignment horizontal="center" vertical="center" wrapText="1"/>
      <protection hidden="1"/>
    </xf>
    <xf numFmtId="0" fontId="185" fillId="0" borderId="1" xfId="0" applyFont="1" applyBorder="1" applyAlignment="1" applyProtection="1">
      <alignment horizontal="center" vertical="center" wrapText="1"/>
      <protection hidden="1"/>
    </xf>
    <xf numFmtId="1" fontId="112" fillId="0" borderId="5" xfId="0" applyNumberFormat="1" applyFont="1" applyBorder="1" applyAlignment="1" applyProtection="1">
      <alignment horizontal="center" vertical="center" wrapText="1"/>
      <protection hidden="1"/>
    </xf>
    <xf numFmtId="0" fontId="184" fillId="0" borderId="52" xfId="0" applyFont="1" applyBorder="1" applyAlignment="1" applyProtection="1">
      <alignment horizontal="right" vertical="center" wrapText="1"/>
      <protection hidden="1"/>
    </xf>
    <xf numFmtId="1" fontId="185" fillId="0" borderId="52" xfId="0" applyNumberFormat="1" applyFont="1" applyBorder="1" applyAlignment="1" applyProtection="1">
      <alignment horizontal="center" vertical="center" wrapText="1"/>
      <protection hidden="1"/>
    </xf>
    <xf numFmtId="1" fontId="112" fillId="8" borderId="52" xfId="0" applyNumberFormat="1" applyFont="1" applyFill="1" applyBorder="1" applyAlignment="1" applyProtection="1">
      <alignment horizontal="center" vertical="center" wrapText="1"/>
      <protection hidden="1"/>
    </xf>
    <xf numFmtId="0" fontId="185" fillId="0" borderId="52" xfId="0" applyFont="1" applyBorder="1" applyAlignment="1" applyProtection="1">
      <alignment horizontal="center" vertical="center" wrapText="1"/>
      <protection hidden="1"/>
    </xf>
    <xf numFmtId="0" fontId="174" fillId="0" borderId="52" xfId="0" applyFont="1" applyBorder="1" applyAlignment="1" applyProtection="1">
      <alignment horizontal="center" vertical="center" wrapText="1"/>
      <protection hidden="1"/>
    </xf>
    <xf numFmtId="0" fontId="187" fillId="0" borderId="105" xfId="0" applyFont="1" applyBorder="1" applyAlignment="1" applyProtection="1">
      <alignment horizontal="center" vertical="center" wrapText="1"/>
      <protection hidden="1"/>
    </xf>
    <xf numFmtId="0" fontId="187" fillId="0" borderId="105" xfId="0" applyFont="1" applyBorder="1" applyAlignment="1" applyProtection="1">
      <alignment horizontal="right" vertical="center" wrapText="1"/>
      <protection hidden="1"/>
    </xf>
    <xf numFmtId="0" fontId="186" fillId="0" borderId="105" xfId="0" applyFont="1" applyBorder="1" applyAlignment="1" applyProtection="1">
      <alignment horizontal="center" vertical="center" wrapText="1"/>
      <protection hidden="1"/>
    </xf>
    <xf numFmtId="0" fontId="111" fillId="0" borderId="105" xfId="0" applyFont="1" applyBorder="1" applyAlignment="1" applyProtection="1">
      <alignment horizontal="center" vertical="center" wrapText="1"/>
      <protection hidden="1"/>
    </xf>
    <xf numFmtId="0" fontId="6" fillId="0" borderId="105" xfId="0" applyFont="1" applyBorder="1" applyAlignment="1" applyProtection="1">
      <alignment horizontal="center" vertical="center"/>
      <protection hidden="1"/>
    </xf>
    <xf numFmtId="0" fontId="58" fillId="0" borderId="1" xfId="0" applyFont="1" applyBorder="1" applyAlignment="1" applyProtection="1">
      <alignment horizontal="center" vertical="center" wrapText="1"/>
      <protection hidden="1"/>
    </xf>
    <xf numFmtId="0" fontId="52" fillId="0" borderId="1" xfId="0" applyFont="1" applyBorder="1" applyAlignment="1" applyProtection="1">
      <alignment horizontal="center" vertical="center" wrapText="1"/>
      <protection hidden="1"/>
    </xf>
    <xf numFmtId="0" fontId="188" fillId="0" borderId="1" xfId="0" applyFont="1" applyBorder="1" applyAlignment="1" applyProtection="1">
      <alignment horizontal="center" vertical="center" wrapText="1"/>
      <protection hidden="1"/>
    </xf>
    <xf numFmtId="0" fontId="112" fillId="0" borderId="1" xfId="0" applyFont="1" applyBorder="1" applyAlignment="1" applyProtection="1">
      <alignment horizontal="center" vertical="center" wrapText="1"/>
      <protection hidden="1"/>
    </xf>
    <xf numFmtId="0" fontId="58" fillId="0" borderId="52" xfId="0" applyFont="1" applyBorder="1" applyAlignment="1" applyProtection="1">
      <alignment horizontal="center" vertical="center"/>
      <protection hidden="1"/>
    </xf>
    <xf numFmtId="0" fontId="49" fillId="0" borderId="106" xfId="0" applyFont="1" applyBorder="1" applyAlignment="1" applyProtection="1">
      <alignment horizontal="right" vertical="center" wrapText="1"/>
      <protection hidden="1"/>
    </xf>
    <xf numFmtId="0" fontId="184" fillId="0" borderId="10" xfId="0" applyFont="1" applyBorder="1" applyAlignment="1" applyProtection="1">
      <alignment horizontal="right" vertical="center" wrapText="1"/>
      <protection hidden="1"/>
    </xf>
    <xf numFmtId="0" fontId="49" fillId="0" borderId="64" xfId="0" applyFont="1" applyBorder="1" applyAlignment="1" applyProtection="1">
      <alignment horizontal="right" vertical="center" wrapText="1"/>
      <protection hidden="1"/>
    </xf>
    <xf numFmtId="0" fontId="184" fillId="0" borderId="10" xfId="0" applyFont="1" applyBorder="1" applyAlignment="1" applyProtection="1">
      <alignment horizontal="center" vertical="center" wrapText="1"/>
      <protection hidden="1"/>
    </xf>
    <xf numFmtId="0" fontId="49" fillId="0" borderId="49" xfId="0" applyFont="1" applyBorder="1" applyAlignment="1" applyProtection="1">
      <alignment horizontal="right" vertical="center" wrapText="1"/>
      <protection hidden="1"/>
    </xf>
    <xf numFmtId="0" fontId="49" fillId="0" borderId="42" xfId="0" applyFont="1" applyBorder="1" applyAlignment="1" applyProtection="1">
      <alignment horizontal="right" vertical="center" wrapText="1"/>
      <protection hidden="1"/>
    </xf>
    <xf numFmtId="0" fontId="57" fillId="0" borderId="106" xfId="0" applyFont="1" applyBorder="1" applyAlignment="1" applyProtection="1">
      <alignment horizontal="right" vertical="center" wrapText="1"/>
      <protection hidden="1"/>
    </xf>
    <xf numFmtId="1" fontId="49" fillId="0" borderId="49" xfId="0" applyNumberFormat="1" applyFont="1" applyBorder="1" applyAlignment="1" applyProtection="1">
      <alignment horizontal="right" vertical="center" wrapText="1"/>
      <protection hidden="1"/>
    </xf>
    <xf numFmtId="1" fontId="49" fillId="0" borderId="64" xfId="0" applyNumberFormat="1" applyFont="1" applyBorder="1" applyAlignment="1" applyProtection="1">
      <alignment horizontal="right" vertical="center" wrapText="1"/>
      <protection hidden="1"/>
    </xf>
    <xf numFmtId="0" fontId="184" fillId="0" borderId="40" xfId="0" applyFont="1" applyBorder="1" applyAlignment="1" applyProtection="1">
      <alignment horizontal="center" vertical="center" wrapText="1"/>
      <protection hidden="1"/>
    </xf>
    <xf numFmtId="0" fontId="57" fillId="0" borderId="4" xfId="0" applyFont="1" applyBorder="1" applyAlignment="1" applyProtection="1">
      <alignment horizontal="center" vertical="center" wrapText="1"/>
      <protection hidden="1"/>
    </xf>
    <xf numFmtId="0" fontId="60" fillId="0" borderId="4" xfId="0" applyFont="1" applyBorder="1" applyAlignment="1" applyProtection="1">
      <alignment horizontal="center" vertical="center" wrapText="1"/>
      <protection hidden="1"/>
    </xf>
    <xf numFmtId="0" fontId="60" fillId="0" borderId="4" xfId="0" applyFont="1" applyBorder="1" applyProtection="1">
      <protection hidden="1"/>
    </xf>
    <xf numFmtId="0" fontId="109" fillId="0" borderId="52" xfId="0" applyFont="1" applyBorder="1" applyAlignment="1" applyProtection="1">
      <alignment horizontal="center" vertical="center" wrapText="1"/>
      <protection hidden="1"/>
    </xf>
    <xf numFmtId="0" fontId="59" fillId="0" borderId="4" xfId="0" applyFont="1" applyBorder="1" applyAlignment="1" applyProtection="1">
      <alignment horizontal="center" vertical="center" wrapText="1"/>
      <protection hidden="1"/>
    </xf>
    <xf numFmtId="0" fontId="58" fillId="8" borderId="3" xfId="0" applyFont="1" applyFill="1" applyBorder="1" applyAlignment="1" applyProtection="1">
      <alignment horizontal="center" vertical="center" wrapText="1"/>
      <protection locked="0"/>
    </xf>
    <xf numFmtId="0" fontId="58" fillId="8" borderId="3" xfId="0" applyFont="1" applyFill="1" applyBorder="1" applyAlignment="1">
      <alignment horizontal="center" vertical="center" wrapText="1"/>
    </xf>
    <xf numFmtId="0" fontId="58" fillId="8" borderId="4" xfId="0" applyFont="1" applyFill="1" applyBorder="1" applyAlignment="1" applyProtection="1">
      <alignment horizontal="center" vertical="center" wrapText="1"/>
      <protection locked="0"/>
    </xf>
    <xf numFmtId="0" fontId="58" fillId="8" borderId="5" xfId="0" applyFont="1" applyFill="1" applyBorder="1" applyAlignment="1" applyProtection="1">
      <alignment horizontal="center" vertical="center" wrapText="1"/>
      <protection locked="0"/>
    </xf>
    <xf numFmtId="0" fontId="58" fillId="8" borderId="5" xfId="0" applyFont="1" applyFill="1" applyBorder="1" applyAlignment="1">
      <alignment horizontal="center" vertical="center" wrapText="1"/>
    </xf>
    <xf numFmtId="0" fontId="58" fillId="8" borderId="13" xfId="0" applyFont="1" applyFill="1" applyBorder="1" applyAlignment="1">
      <alignment horizontal="center" vertical="center" wrapText="1"/>
    </xf>
    <xf numFmtId="0" fontId="48" fillId="0" borderId="0" xfId="0" applyFont="1" applyAlignment="1">
      <alignment horizontal="center" vertical="center" wrapText="1"/>
    </xf>
    <xf numFmtId="17" fontId="48" fillId="0" borderId="0" xfId="0" applyNumberFormat="1" applyFont="1" applyAlignment="1">
      <alignment horizontal="center" vertical="center" wrapText="1"/>
    </xf>
    <xf numFmtId="0" fontId="58" fillId="0" borderId="0" xfId="0" applyFont="1" applyAlignment="1">
      <alignment horizontal="center" vertical="center" wrapText="1"/>
    </xf>
    <xf numFmtId="0" fontId="53" fillId="0" borderId="0" xfId="0" applyFont="1" applyAlignment="1">
      <alignment horizontal="center" vertical="center" wrapText="1"/>
    </xf>
    <xf numFmtId="0" fontId="48" fillId="0" borderId="0" xfId="0" applyFont="1" applyAlignment="1">
      <alignment horizontal="right" vertical="center" wrapText="1"/>
    </xf>
    <xf numFmtId="0" fontId="48" fillId="0" borderId="0" xfId="0" applyFont="1" applyAlignment="1">
      <alignment horizontal="left" vertical="center" wrapText="1"/>
    </xf>
    <xf numFmtId="0" fontId="58" fillId="8" borderId="110" xfId="0" applyFont="1" applyFill="1" applyBorder="1" applyAlignment="1">
      <alignment horizontal="center" vertical="center" wrapText="1"/>
    </xf>
    <xf numFmtId="0" fontId="62" fillId="4" borderId="105" xfId="0" applyFont="1" applyFill="1" applyBorder="1" applyAlignment="1">
      <alignment horizontal="center" vertical="center" wrapText="1"/>
    </xf>
    <xf numFmtId="0" fontId="142" fillId="13" borderId="0" xfId="0" applyFont="1" applyFill="1"/>
    <xf numFmtId="0" fontId="50" fillId="0" borderId="35" xfId="0" applyFont="1" applyBorder="1" applyAlignment="1">
      <alignment horizontal="center" vertical="center"/>
    </xf>
    <xf numFmtId="0" fontId="46" fillId="0" borderId="1" xfId="0" applyFont="1" applyBorder="1" applyAlignment="1" applyProtection="1">
      <alignment horizontal="center"/>
      <protection locked="0"/>
    </xf>
    <xf numFmtId="0" fontId="120" fillId="0" borderId="1" xfId="0" applyFont="1" applyBorder="1" applyAlignment="1">
      <alignment horizontal="center" vertical="center"/>
    </xf>
    <xf numFmtId="0" fontId="56" fillId="0" borderId="35" xfId="0" applyFont="1" applyBorder="1" applyAlignment="1">
      <alignment horizontal="center" vertical="center"/>
    </xf>
    <xf numFmtId="0" fontId="143" fillId="0" borderId="114" xfId="0" applyFont="1" applyBorder="1" applyAlignment="1">
      <alignment horizontal="center"/>
    </xf>
    <xf numFmtId="0" fontId="143" fillId="0" borderId="116" xfId="0" applyFont="1" applyBorder="1"/>
    <xf numFmtId="0" fontId="46" fillId="0" borderId="40" xfId="0" applyFont="1" applyBorder="1" applyAlignment="1">
      <alignment horizontal="center" vertical="center"/>
    </xf>
    <xf numFmtId="0" fontId="49" fillId="0" borderId="1" xfId="0" applyFont="1" applyBorder="1" applyAlignment="1" applyProtection="1">
      <alignment horizontal="center"/>
      <protection locked="0"/>
    </xf>
    <xf numFmtId="0" fontId="46" fillId="0" borderId="1" xfId="0" applyFont="1" applyBorder="1" applyProtection="1">
      <protection locked="0"/>
    </xf>
    <xf numFmtId="0" fontId="46" fillId="0" borderId="10" xfId="0" applyFont="1" applyBorder="1" applyAlignment="1" applyProtection="1">
      <alignment horizontal="center" vertical="center"/>
      <protection locked="0"/>
    </xf>
    <xf numFmtId="0" fontId="49" fillId="0" borderId="1" xfId="0" applyFont="1" applyBorder="1" applyAlignment="1">
      <alignment horizontal="center"/>
    </xf>
    <xf numFmtId="0" fontId="142" fillId="0" borderId="1" xfId="0" applyFont="1" applyBorder="1" applyAlignment="1">
      <alignment wrapText="1"/>
    </xf>
    <xf numFmtId="0" fontId="85" fillId="0" borderId="85" xfId="0" applyFont="1" applyBorder="1" applyAlignment="1">
      <alignment horizontal="left"/>
    </xf>
    <xf numFmtId="0" fontId="85" fillId="0" borderId="117" xfId="0" applyFont="1" applyBorder="1" applyAlignment="1">
      <alignment vertical="center"/>
    </xf>
    <xf numFmtId="0" fontId="85" fillId="0" borderId="121" xfId="0" applyFont="1" applyBorder="1" applyAlignment="1">
      <alignment horizontal="left"/>
    </xf>
    <xf numFmtId="0" fontId="56" fillId="0" borderId="120" xfId="0" applyFont="1" applyBorder="1" applyAlignment="1" applyProtection="1">
      <alignment horizontal="center"/>
      <protection hidden="1"/>
    </xf>
    <xf numFmtId="0" fontId="85" fillId="0" borderId="122" xfId="0" applyFont="1" applyBorder="1" applyAlignment="1">
      <alignment horizontal="center"/>
    </xf>
    <xf numFmtId="0" fontId="129" fillId="0" borderId="37" xfId="0" applyFont="1" applyBorder="1" applyAlignment="1">
      <alignment horizontal="right" vertical="center" wrapText="1"/>
    </xf>
    <xf numFmtId="0" fontId="131" fillId="11" borderId="123" xfId="0" applyFont="1" applyFill="1" applyBorder="1" applyAlignment="1" applyProtection="1">
      <alignment horizontal="center" vertical="center" wrapText="1"/>
      <protection hidden="1"/>
    </xf>
    <xf numFmtId="0" fontId="8" fillId="0" borderId="52" xfId="0" applyFont="1" applyBorder="1" applyAlignment="1" applyProtection="1">
      <alignment horizontal="center" vertical="center" wrapText="1"/>
      <protection locked="0" hidden="1"/>
    </xf>
    <xf numFmtId="0" fontId="131" fillId="11" borderId="124" xfId="0" applyFont="1" applyFill="1" applyBorder="1" applyAlignment="1" applyProtection="1">
      <alignment horizontal="center" vertical="center" wrapText="1"/>
      <protection hidden="1"/>
    </xf>
    <xf numFmtId="0" fontId="129" fillId="0" borderId="67" xfId="0" applyFont="1" applyBorder="1" applyAlignment="1">
      <alignment vertical="center" wrapText="1"/>
    </xf>
    <xf numFmtId="0" fontId="131" fillId="3" borderId="28" xfId="0" applyFont="1" applyFill="1" applyBorder="1" applyAlignment="1" applyProtection="1">
      <alignment horizontal="center" vertical="center"/>
      <protection locked="0"/>
    </xf>
    <xf numFmtId="0" fontId="196" fillId="0" borderId="0" xfId="0" applyFont="1"/>
    <xf numFmtId="0" fontId="199" fillId="3" borderId="1" xfId="0" applyFont="1" applyFill="1" applyBorder="1" applyAlignment="1">
      <alignment horizontal="center" vertical="center" wrapText="1"/>
    </xf>
    <xf numFmtId="0" fontId="201" fillId="0" borderId="1" xfId="0" applyFont="1" applyBorder="1" applyAlignment="1">
      <alignment horizontal="center" vertical="center"/>
    </xf>
    <xf numFmtId="0" fontId="131" fillId="8" borderId="124" xfId="0" applyFont="1" applyFill="1" applyBorder="1" applyAlignment="1" applyProtection="1">
      <alignment horizontal="center" vertical="center" wrapText="1"/>
      <protection hidden="1"/>
    </xf>
    <xf numFmtId="0" fontId="131" fillId="8" borderId="1" xfId="0" applyFont="1" applyFill="1" applyBorder="1" applyAlignment="1" applyProtection="1">
      <alignment horizontal="center" vertical="center" wrapText="1"/>
      <protection hidden="1"/>
    </xf>
    <xf numFmtId="0" fontId="114" fillId="13" borderId="10" xfId="0" applyFont="1" applyFill="1" applyBorder="1" applyAlignment="1" applyProtection="1">
      <alignment horizontal="center" vertical="center" wrapText="1"/>
      <protection hidden="1"/>
    </xf>
    <xf numFmtId="0" fontId="131" fillId="13" borderId="1" xfId="0" applyFont="1" applyFill="1" applyBorder="1" applyAlignment="1" applyProtection="1">
      <alignment horizontal="center" vertical="center" wrapText="1"/>
      <protection hidden="1"/>
    </xf>
    <xf numFmtId="0" fontId="131" fillId="8" borderId="1" xfId="0" applyFont="1" applyFill="1" applyBorder="1" applyAlignment="1" applyProtection="1">
      <alignment horizontal="center" vertical="center" wrapText="1"/>
      <protection locked="0" hidden="1"/>
    </xf>
    <xf numFmtId="0" fontId="198" fillId="0" borderId="1" xfId="0" applyFont="1" applyBorder="1" applyAlignment="1" applyProtection="1">
      <alignment horizontal="center" vertical="center"/>
      <protection locked="0"/>
    </xf>
    <xf numFmtId="0" fontId="195" fillId="3" borderId="1" xfId="0" applyFont="1" applyFill="1" applyBorder="1" applyAlignment="1">
      <alignment horizontal="center" vertical="center"/>
    </xf>
    <xf numFmtId="10" fontId="153" fillId="0" borderId="99" xfId="0" applyNumberFormat="1" applyFont="1" applyBorder="1" applyAlignment="1" applyProtection="1">
      <alignment horizontal="center" vertical="center" wrapText="1"/>
      <protection hidden="1"/>
    </xf>
    <xf numFmtId="0" fontId="13" fillId="30" borderId="128" xfId="0" applyFont="1" applyFill="1" applyBorder="1" applyAlignment="1">
      <alignment horizontal="center" vertical="center"/>
    </xf>
    <xf numFmtId="0" fontId="13" fillId="30" borderId="128" xfId="0" applyFont="1" applyFill="1" applyBorder="1" applyAlignment="1">
      <alignment horizontal="center" vertical="center" wrapText="1"/>
    </xf>
    <xf numFmtId="0" fontId="154" fillId="31" borderId="128" xfId="0" applyFont="1" applyFill="1" applyBorder="1" applyAlignment="1">
      <alignment vertical="center"/>
    </xf>
    <xf numFmtId="0" fontId="14" fillId="31" borderId="128" xfId="0" applyFont="1" applyFill="1" applyBorder="1" applyAlignment="1">
      <alignment vertical="center"/>
    </xf>
    <xf numFmtId="0" fontId="14" fillId="30" borderId="128" xfId="0" applyFont="1" applyFill="1" applyBorder="1" applyAlignment="1">
      <alignment horizontal="left" vertical="center"/>
    </xf>
    <xf numFmtId="1" fontId="202" fillId="30" borderId="128" xfId="0" applyNumberFormat="1" applyFont="1" applyFill="1" applyBorder="1" applyAlignment="1">
      <alignment horizontal="right" vertical="center"/>
    </xf>
    <xf numFmtId="0" fontId="34" fillId="30" borderId="128" xfId="0" applyFont="1" applyFill="1" applyBorder="1" applyAlignment="1">
      <alignment horizontal="right" vertical="center" indent="2"/>
    </xf>
    <xf numFmtId="1" fontId="204" fillId="30" borderId="128" xfId="0" applyNumberFormat="1" applyFont="1" applyFill="1" applyBorder="1" applyAlignment="1">
      <alignment horizontal="right" vertical="center"/>
    </xf>
    <xf numFmtId="0" fontId="154" fillId="31" borderId="128" xfId="0" applyFont="1" applyFill="1" applyBorder="1" applyAlignment="1">
      <alignment horizontal="left" vertical="center"/>
    </xf>
    <xf numFmtId="2" fontId="202" fillId="31" borderId="128" xfId="0" applyNumberFormat="1" applyFont="1" applyFill="1" applyBorder="1" applyAlignment="1">
      <alignment horizontal="right" vertical="center" indent="2"/>
    </xf>
    <xf numFmtId="2" fontId="202" fillId="31" borderId="128" xfId="0" applyNumberFormat="1" applyFont="1" applyFill="1" applyBorder="1" applyAlignment="1">
      <alignment horizontal="right" vertical="center"/>
    </xf>
    <xf numFmtId="1" fontId="202" fillId="30" borderId="128" xfId="0" applyNumberFormat="1" applyFont="1" applyFill="1" applyBorder="1" applyAlignment="1">
      <alignment horizontal="right"/>
    </xf>
    <xf numFmtId="0" fontId="154" fillId="31" borderId="128" xfId="0" applyFont="1" applyFill="1" applyBorder="1" applyAlignment="1">
      <alignment horizontal="right" vertical="center" indent="2"/>
    </xf>
    <xf numFmtId="1" fontId="204" fillId="31" borderId="128" xfId="0" applyNumberFormat="1" applyFont="1" applyFill="1" applyBorder="1" applyAlignment="1">
      <alignment horizontal="right" vertical="center"/>
    </xf>
    <xf numFmtId="0" fontId="14" fillId="30" borderId="128" xfId="0" applyFont="1" applyFill="1" applyBorder="1" applyAlignment="1">
      <alignment horizontal="left" vertical="center" indent="2"/>
    </xf>
    <xf numFmtId="0" fontId="13" fillId="31" borderId="128" xfId="0" applyFont="1" applyFill="1" applyBorder="1" applyAlignment="1">
      <alignment horizontal="right" vertical="center" indent="2"/>
    </xf>
    <xf numFmtId="1" fontId="202" fillId="31" borderId="128" xfId="0" applyNumberFormat="1" applyFont="1" applyFill="1" applyBorder="1" applyAlignment="1">
      <alignment horizontal="right" vertical="center"/>
    </xf>
    <xf numFmtId="0" fontId="205" fillId="8" borderId="0" xfId="0" applyFont="1" applyFill="1" applyAlignment="1">
      <alignment horizontal="left" vertical="top" wrapText="1"/>
    </xf>
    <xf numFmtId="1" fontId="119" fillId="7" borderId="83" xfId="0" applyNumberFormat="1" applyFont="1" applyFill="1" applyBorder="1" applyAlignment="1" applyProtection="1">
      <alignment horizontal="center" vertical="center" wrapText="1"/>
      <protection locked="0"/>
    </xf>
    <xf numFmtId="1" fontId="119" fillId="7" borderId="85" xfId="0" applyNumberFormat="1" applyFont="1" applyFill="1" applyBorder="1" applyAlignment="1" applyProtection="1">
      <alignment horizontal="center" vertical="center" wrapText="1"/>
      <protection locked="0"/>
    </xf>
    <xf numFmtId="0" fontId="207" fillId="10" borderId="1" xfId="0" applyFont="1" applyFill="1" applyBorder="1" applyAlignment="1">
      <alignment horizontal="center" vertical="center" wrapText="1"/>
    </xf>
    <xf numFmtId="0" fontId="207" fillId="0" borderId="0" xfId="0" applyFont="1"/>
    <xf numFmtId="0" fontId="0" fillId="18" borderId="0" xfId="0" applyFill="1" applyAlignment="1">
      <alignment vertical="center"/>
    </xf>
    <xf numFmtId="0" fontId="57" fillId="10" borderId="52" xfId="0" applyFont="1" applyFill="1" applyBorder="1" applyAlignment="1">
      <alignment horizontal="center" vertical="center" wrapText="1"/>
    </xf>
    <xf numFmtId="0" fontId="0" fillId="32" borderId="132" xfId="0" applyFill="1" applyBorder="1"/>
    <xf numFmtId="0" fontId="0" fillId="32" borderId="133" xfId="0" applyFill="1" applyBorder="1"/>
    <xf numFmtId="0" fontId="208" fillId="18" borderId="1" xfId="0" applyFont="1" applyFill="1" applyBorder="1" applyAlignment="1">
      <alignment vertical="center" wrapText="1"/>
    </xf>
    <xf numFmtId="0" fontId="57" fillId="0" borderId="49" xfId="0" applyFont="1" applyBorder="1" applyAlignment="1" applyProtection="1">
      <alignment horizontal="left" vertical="center" wrapText="1"/>
      <protection hidden="1"/>
    </xf>
    <xf numFmtId="0" fontId="57" fillId="0" borderId="42" xfId="0" applyFont="1" applyBorder="1" applyAlignment="1" applyProtection="1">
      <alignment horizontal="left" vertical="center" wrapText="1"/>
      <protection hidden="1"/>
    </xf>
    <xf numFmtId="0" fontId="53" fillId="4" borderId="83" xfId="0" applyFont="1" applyFill="1" applyBorder="1" applyProtection="1">
      <protection hidden="1"/>
    </xf>
    <xf numFmtId="0" fontId="0" fillId="3" borderId="1" xfId="0" applyFill="1" applyBorder="1" applyAlignment="1">
      <alignment horizontal="center"/>
    </xf>
    <xf numFmtId="0" fontId="0" fillId="33" borderId="0" xfId="0" applyFill="1"/>
    <xf numFmtId="0" fontId="210" fillId="0" borderId="0" xfId="0" applyFont="1" applyAlignment="1">
      <alignment vertical="center"/>
    </xf>
    <xf numFmtId="0" fontId="0" fillId="0" borderId="132" xfId="0" applyBorder="1" applyAlignment="1">
      <alignment horizontal="center" vertical="center"/>
    </xf>
    <xf numFmtId="0" fontId="0" fillId="32" borderId="132" xfId="0" applyFill="1" applyBorder="1" applyAlignment="1">
      <alignment horizontal="center" vertical="center"/>
    </xf>
    <xf numFmtId="0" fontId="0" fillId="32" borderId="135" xfId="0" applyFill="1" applyBorder="1" applyAlignment="1">
      <alignment horizontal="center" vertical="center"/>
    </xf>
    <xf numFmtId="0" fontId="0" fillId="0" borderId="0" xfId="0" applyAlignment="1">
      <alignment horizontal="center" vertical="center"/>
    </xf>
    <xf numFmtId="0" fontId="0" fillId="18" borderId="0" xfId="0" applyFill="1"/>
    <xf numFmtId="0" fontId="38" fillId="0" borderId="89" xfId="0" applyFont="1" applyBorder="1"/>
    <xf numFmtId="0" fontId="131" fillId="0" borderId="0" xfId="0" applyFont="1" applyAlignment="1">
      <alignment horizontal="center"/>
    </xf>
    <xf numFmtId="0" fontId="14" fillId="0" borderId="0" xfId="0" applyFont="1" applyAlignment="1" applyProtection="1">
      <alignment horizontal="center" vertical="center"/>
      <protection hidden="1"/>
    </xf>
    <xf numFmtId="0" fontId="53" fillId="8" borderId="0" xfId="0" applyFont="1" applyFill="1" applyAlignment="1">
      <alignment vertical="top" wrapText="1"/>
    </xf>
    <xf numFmtId="0" fontId="0" fillId="32" borderId="139" xfId="0" applyFill="1" applyBorder="1" applyAlignment="1">
      <alignment horizontal="center" vertical="center"/>
    </xf>
    <xf numFmtId="0" fontId="135" fillId="7" borderId="85" xfId="0" applyFont="1" applyFill="1" applyBorder="1" applyAlignment="1" applyProtection="1">
      <alignment horizontal="left" vertical="center"/>
      <protection locked="0"/>
    </xf>
    <xf numFmtId="0" fontId="86" fillId="0" borderId="85" xfId="0" applyFont="1" applyBorder="1" applyAlignment="1" applyProtection="1">
      <alignment horizontal="center" vertical="center"/>
      <protection locked="0"/>
    </xf>
    <xf numFmtId="0" fontId="0" fillId="13" borderId="1" xfId="0" applyFill="1" applyBorder="1" applyProtection="1">
      <protection locked="0"/>
    </xf>
    <xf numFmtId="0" fontId="207" fillId="0" borderId="83" xfId="0" applyFont="1" applyBorder="1" applyAlignment="1">
      <alignment horizontal="center"/>
    </xf>
    <xf numFmtId="0" fontId="38" fillId="0" borderId="94" xfId="0" applyFont="1" applyBorder="1"/>
    <xf numFmtId="0" fontId="74" fillId="0" borderId="86" xfId="0" applyFont="1" applyBorder="1" applyAlignment="1">
      <alignment horizontal="center"/>
    </xf>
    <xf numFmtId="0" fontId="87" fillId="0" borderId="87" xfId="0" applyFont="1" applyBorder="1" applyAlignment="1">
      <alignment horizontal="center" vertical="center"/>
    </xf>
    <xf numFmtId="0" fontId="0" fillId="0" borderId="0" xfId="0" applyAlignment="1">
      <alignment horizontal="left" vertical="center"/>
    </xf>
    <xf numFmtId="0" fontId="47" fillId="0" borderId="4" xfId="0" applyFont="1" applyBorder="1" applyAlignment="1">
      <alignment horizontal="center" vertical="center" wrapText="1"/>
    </xf>
    <xf numFmtId="0" fontId="213" fillId="0" borderId="4" xfId="0" applyFont="1" applyBorder="1" applyAlignment="1">
      <alignment horizontal="center" vertical="center" wrapText="1"/>
    </xf>
    <xf numFmtId="0" fontId="0" fillId="0" borderId="4" xfId="0" applyBorder="1" applyAlignment="1">
      <alignment horizontal="center" vertical="center" shrinkToFit="1"/>
    </xf>
    <xf numFmtId="1" fontId="214" fillId="37" borderId="4" xfId="0" applyNumberFormat="1" applyFont="1" applyFill="1" applyBorder="1" applyAlignment="1" applyProtection="1">
      <alignment horizontal="center" vertical="center" shrinkToFit="1"/>
      <protection locked="0"/>
    </xf>
    <xf numFmtId="0" fontId="171" fillId="37" borderId="4" xfId="0" applyFont="1" applyFill="1" applyBorder="1" applyAlignment="1" applyProtection="1">
      <alignment vertical="center" shrinkToFit="1"/>
      <protection locked="0"/>
    </xf>
    <xf numFmtId="14" fontId="214" fillId="37" borderId="4" xfId="0" applyNumberFormat="1" applyFont="1" applyFill="1" applyBorder="1" applyAlignment="1" applyProtection="1">
      <alignment vertical="center" shrinkToFit="1"/>
      <protection locked="0"/>
    </xf>
    <xf numFmtId="166" fontId="214" fillId="37" borderId="4" xfId="2" applyNumberFormat="1" applyFont="1" applyFill="1" applyBorder="1" applyAlignment="1" applyProtection="1">
      <alignment horizontal="right" vertical="center" shrinkToFit="1"/>
      <protection locked="0"/>
    </xf>
    <xf numFmtId="166" fontId="214" fillId="0" borderId="4" xfId="2" applyNumberFormat="1" applyFont="1" applyFill="1" applyBorder="1" applyAlignment="1">
      <alignment horizontal="right" vertical="center" shrinkToFit="1"/>
    </xf>
    <xf numFmtId="166" fontId="0" fillId="0" borderId="4" xfId="2" applyNumberFormat="1" applyFont="1" applyBorder="1" applyAlignment="1">
      <alignment vertical="center" shrinkToFit="1"/>
    </xf>
    <xf numFmtId="0" fontId="215" fillId="0" borderId="4" xfId="0" applyFont="1" applyBorder="1" applyAlignment="1">
      <alignment horizontal="center" vertical="center" wrapText="1"/>
    </xf>
    <xf numFmtId="166" fontId="216" fillId="0" borderId="4" xfId="2" applyNumberFormat="1" applyFont="1" applyFill="1" applyBorder="1" applyAlignment="1">
      <alignment vertical="center" shrinkToFit="1"/>
    </xf>
    <xf numFmtId="0" fontId="57" fillId="0" borderId="4" xfId="0" applyFont="1" applyBorder="1"/>
    <xf numFmtId="167" fontId="45" fillId="0" borderId="0" xfId="0" applyNumberFormat="1" applyFont="1"/>
    <xf numFmtId="0" fontId="0" fillId="0" borderId="133" xfId="0" applyBorder="1" applyAlignment="1" applyProtection="1">
      <alignment horizontal="center" vertical="center"/>
      <protection locked="0"/>
    </xf>
    <xf numFmtId="0" fontId="45" fillId="0" borderId="133" xfId="0" applyFont="1" applyBorder="1" applyAlignment="1" applyProtection="1">
      <alignment horizontal="center" vertical="center"/>
      <protection locked="0"/>
    </xf>
    <xf numFmtId="49" fontId="0" fillId="0" borderId="133" xfId="0" applyNumberFormat="1" applyBorder="1" applyAlignment="1" applyProtection="1">
      <alignment horizontal="center" vertical="center"/>
      <protection locked="0"/>
    </xf>
    <xf numFmtId="0" fontId="0" fillId="0" borderId="133" xfId="0" applyBorder="1" applyAlignment="1" applyProtection="1">
      <alignment horizontal="center" vertical="center" wrapText="1"/>
      <protection locked="0"/>
    </xf>
    <xf numFmtId="0" fontId="0" fillId="0" borderId="134" xfId="0" applyBorder="1" applyAlignment="1" applyProtection="1">
      <alignment horizontal="center" vertical="center"/>
      <protection locked="0"/>
    </xf>
    <xf numFmtId="14" fontId="114" fillId="0" borderId="1" xfId="0" applyNumberFormat="1" applyFont="1" applyBorder="1" applyAlignment="1" applyProtection="1">
      <alignment horizontal="center" vertical="center" wrapText="1"/>
      <protection locked="0"/>
    </xf>
    <xf numFmtId="14" fontId="102" fillId="0" borderId="1" xfId="0" applyNumberFormat="1" applyFont="1" applyBorder="1" applyAlignment="1" applyProtection="1">
      <alignment horizontal="center" vertical="center" wrapText="1"/>
      <protection locked="0"/>
    </xf>
    <xf numFmtId="0" fontId="0" fillId="32" borderId="133" xfId="0" applyFill="1" applyBorder="1" applyAlignment="1" applyProtection="1">
      <alignment horizontal="center" vertical="center"/>
      <protection locked="0"/>
    </xf>
    <xf numFmtId="0" fontId="45" fillId="32" borderId="133" xfId="0" applyFont="1" applyFill="1" applyBorder="1" applyAlignment="1" applyProtection="1">
      <alignment horizontal="center" vertical="center"/>
      <protection locked="0"/>
    </xf>
    <xf numFmtId="49" fontId="0" fillId="32" borderId="133" xfId="0" applyNumberFormat="1" applyFill="1" applyBorder="1" applyAlignment="1" applyProtection="1">
      <alignment horizontal="center" vertical="center"/>
      <protection locked="0"/>
    </xf>
    <xf numFmtId="0" fontId="0" fillId="32" borderId="133" xfId="0" applyFill="1" applyBorder="1" applyAlignment="1" applyProtection="1">
      <alignment horizontal="center" vertical="center" wrapText="1"/>
      <protection locked="0"/>
    </xf>
    <xf numFmtId="0" fontId="0" fillId="32" borderId="134" xfId="0" applyFill="1" applyBorder="1" applyAlignment="1" applyProtection="1">
      <alignment horizontal="center" vertical="center"/>
      <protection locked="0"/>
    </xf>
    <xf numFmtId="14" fontId="114" fillId="32" borderId="1" xfId="0" applyNumberFormat="1" applyFont="1" applyFill="1" applyBorder="1" applyAlignment="1" applyProtection="1">
      <alignment horizontal="center" vertical="center" wrapText="1"/>
      <protection locked="0"/>
    </xf>
    <xf numFmtId="14" fontId="102" fillId="32" borderId="1" xfId="0" applyNumberFormat="1" applyFont="1" applyFill="1" applyBorder="1" applyAlignment="1" applyProtection="1">
      <alignment horizontal="center" vertical="center" wrapText="1"/>
      <protection locked="0"/>
    </xf>
    <xf numFmtId="0" fontId="0" fillId="32" borderId="134" xfId="0" applyFill="1" applyBorder="1" applyAlignment="1" applyProtection="1">
      <alignment horizontal="center" vertical="center" wrapText="1"/>
      <protection locked="0"/>
    </xf>
    <xf numFmtId="14" fontId="114" fillId="0" borderId="1" xfId="0" applyNumberFormat="1" applyFont="1" applyBorder="1" applyAlignment="1" applyProtection="1">
      <alignment horizontal="center" vertical="center"/>
      <protection locked="0"/>
    </xf>
    <xf numFmtId="14" fontId="102" fillId="0" borderId="1" xfId="0" applyNumberFormat="1" applyFont="1" applyBorder="1" applyAlignment="1" applyProtection="1">
      <alignment horizontal="center" vertical="center"/>
      <protection locked="0"/>
    </xf>
    <xf numFmtId="14" fontId="114" fillId="32" borderId="1" xfId="0" applyNumberFormat="1" applyFont="1" applyFill="1" applyBorder="1" applyAlignment="1" applyProtection="1">
      <alignment horizontal="center" vertical="center"/>
      <protection locked="0"/>
    </xf>
    <xf numFmtId="14" fontId="102" fillId="32" borderId="1" xfId="0" applyNumberFormat="1" applyFont="1" applyFill="1" applyBorder="1" applyAlignment="1" applyProtection="1">
      <alignment horizontal="center" vertical="center"/>
      <protection locked="0"/>
    </xf>
    <xf numFmtId="0" fontId="0" fillId="32" borderId="136" xfId="0" applyFill="1" applyBorder="1" applyAlignment="1" applyProtection="1">
      <alignment horizontal="center" vertical="center"/>
      <protection locked="0"/>
    </xf>
    <xf numFmtId="0" fontId="45" fillId="32" borderId="136" xfId="0" applyFont="1" applyFill="1" applyBorder="1" applyAlignment="1" applyProtection="1">
      <alignment horizontal="center" vertical="center"/>
      <protection locked="0"/>
    </xf>
    <xf numFmtId="49" fontId="0" fillId="32" borderId="136" xfId="0" applyNumberFormat="1" applyFill="1" applyBorder="1" applyAlignment="1" applyProtection="1">
      <alignment horizontal="center" vertical="center"/>
      <protection locked="0"/>
    </xf>
    <xf numFmtId="0" fontId="0" fillId="32" borderId="136" xfId="0" applyFill="1" applyBorder="1" applyAlignment="1" applyProtection="1">
      <alignment horizontal="center" vertical="center" wrapText="1"/>
      <protection locked="0"/>
    </xf>
    <xf numFmtId="0" fontId="0" fillId="32" borderId="137" xfId="0" applyFill="1" applyBorder="1" applyAlignment="1" applyProtection="1">
      <alignment horizontal="center" vertical="center"/>
      <protection locked="0"/>
    </xf>
    <xf numFmtId="0" fontId="207" fillId="0" borderId="1" xfId="0" applyFont="1" applyBorder="1" applyAlignment="1" applyProtection="1">
      <alignment horizontal="center" vertical="center" wrapText="1"/>
      <protection hidden="1"/>
    </xf>
    <xf numFmtId="0" fontId="207" fillId="0" borderId="1" xfId="0" applyFont="1" applyBorder="1" applyAlignment="1" applyProtection="1">
      <alignment horizontal="center" vertical="center" wrapText="1"/>
      <protection locked="0" hidden="1"/>
    </xf>
    <xf numFmtId="0" fontId="152" fillId="5" borderId="0" xfId="0" applyFont="1" applyFill="1" applyAlignment="1">
      <alignment horizontal="center"/>
    </xf>
    <xf numFmtId="0" fontId="60" fillId="13" borderId="0" xfId="0" applyFont="1" applyFill="1" applyAlignment="1">
      <alignment horizontal="center" vertical="center" wrapText="1"/>
    </xf>
    <xf numFmtId="0" fontId="58" fillId="11" borderId="0" xfId="0" applyFont="1" applyFill="1" applyAlignment="1" applyProtection="1">
      <alignment horizontal="center" vertical="center" wrapText="1"/>
      <protection hidden="1"/>
    </xf>
    <xf numFmtId="0" fontId="65" fillId="0" borderId="0" xfId="0" applyFont="1" applyAlignment="1">
      <alignment horizontal="center" vertical="center" wrapText="1"/>
    </xf>
    <xf numFmtId="0" fontId="58" fillId="0" borderId="0" xfId="0" applyFont="1" applyAlignment="1">
      <alignment horizontal="center" vertical="center"/>
    </xf>
    <xf numFmtId="0" fontId="65" fillId="0" borderId="0" xfId="0" applyFont="1" applyAlignment="1">
      <alignment horizontal="center" vertical="center"/>
    </xf>
    <xf numFmtId="0" fontId="67" fillId="0" borderId="0" xfId="0" applyFont="1" applyAlignment="1">
      <alignment horizontal="center" vertical="center"/>
    </xf>
    <xf numFmtId="0" fontId="68" fillId="0" borderId="0" xfId="0" applyFont="1" applyAlignment="1">
      <alignment horizontal="center" vertical="center"/>
    </xf>
    <xf numFmtId="0" fontId="58" fillId="0" borderId="0" xfId="0" applyFont="1"/>
    <xf numFmtId="0" fontId="66" fillId="0" borderId="0" xfId="0" applyFont="1"/>
    <xf numFmtId="0" fontId="119" fillId="4" borderId="1" xfId="0" applyFont="1" applyFill="1" applyBorder="1" applyAlignment="1" applyProtection="1">
      <alignment horizontal="center" vertical="center" wrapText="1"/>
      <protection hidden="1"/>
    </xf>
    <xf numFmtId="1" fontId="92" fillId="0" borderId="83" xfId="0" applyNumberFormat="1" applyFont="1" applyBorder="1" applyAlignment="1" applyProtection="1">
      <alignment horizontal="center" vertical="center"/>
      <protection hidden="1"/>
    </xf>
    <xf numFmtId="0" fontId="57" fillId="39" borderId="52" xfId="0" applyFont="1" applyFill="1" applyBorder="1" applyAlignment="1">
      <alignment horizontal="center" vertical="center" wrapText="1"/>
    </xf>
    <xf numFmtId="0" fontId="203" fillId="28" borderId="1" xfId="0" applyFont="1" applyFill="1" applyBorder="1" applyAlignment="1" applyProtection="1">
      <alignment horizontal="center" vertical="center"/>
      <protection locked="0"/>
    </xf>
    <xf numFmtId="0" fontId="57" fillId="8" borderId="7" xfId="0" applyFont="1" applyFill="1" applyBorder="1" applyAlignment="1" applyProtection="1">
      <alignment horizontal="left" vertical="center" wrapText="1"/>
      <protection hidden="1"/>
    </xf>
    <xf numFmtId="0" fontId="147" fillId="8" borderId="7" xfId="0" applyFont="1" applyFill="1" applyBorder="1" applyAlignment="1" applyProtection="1">
      <alignment horizontal="left" vertical="center" wrapText="1"/>
      <protection hidden="1"/>
    </xf>
    <xf numFmtId="0" fontId="81" fillId="8" borderId="7" xfId="0" applyFont="1" applyFill="1" applyBorder="1" applyAlignment="1" applyProtection="1">
      <alignment horizontal="center" vertical="center" wrapText="1"/>
      <protection hidden="1"/>
    </xf>
    <xf numFmtId="0" fontId="58" fillId="8" borderId="7" xfId="0" applyFont="1" applyFill="1" applyBorder="1" applyAlignment="1" applyProtection="1">
      <alignment horizontal="center" vertical="center" wrapText="1"/>
      <protection hidden="1"/>
    </xf>
    <xf numFmtId="0" fontId="200" fillId="0" borderId="1" xfId="0" applyFont="1" applyBorder="1" applyAlignment="1" applyProtection="1">
      <alignment horizontal="center" vertical="center"/>
      <protection hidden="1"/>
    </xf>
    <xf numFmtId="0" fontId="158" fillId="10" borderId="39" xfId="0" applyFont="1" applyFill="1" applyBorder="1" applyAlignment="1" applyProtection="1">
      <alignment horizontal="center" vertical="center" wrapText="1"/>
      <protection hidden="1"/>
    </xf>
    <xf numFmtId="0" fontId="221" fillId="5" borderId="96" xfId="0" applyFont="1" applyFill="1" applyBorder="1" applyAlignment="1">
      <alignment horizontal="center" vertical="center"/>
    </xf>
    <xf numFmtId="0" fontId="221" fillId="41" borderId="96" xfId="0" applyFont="1" applyFill="1" applyBorder="1" applyAlignment="1">
      <alignment horizontal="center" vertical="center"/>
    </xf>
    <xf numFmtId="0" fontId="221" fillId="5" borderId="0" xfId="0" applyFont="1" applyFill="1" applyAlignment="1">
      <alignment horizontal="center" vertical="center"/>
    </xf>
    <xf numFmtId="0" fontId="221" fillId="42" borderId="96" xfId="0" applyFont="1" applyFill="1" applyBorder="1" applyAlignment="1">
      <alignment horizontal="center" vertical="center"/>
    </xf>
    <xf numFmtId="0" fontId="221" fillId="42" borderId="0" xfId="0" applyFont="1" applyFill="1" applyAlignment="1">
      <alignment vertical="center"/>
    </xf>
    <xf numFmtId="0" fontId="221" fillId="42" borderId="100" xfId="0" applyFont="1" applyFill="1" applyBorder="1" applyAlignment="1">
      <alignment vertical="center"/>
    </xf>
    <xf numFmtId="0" fontId="220" fillId="18" borderId="105" xfId="0" applyFont="1" applyFill="1" applyBorder="1" applyAlignment="1">
      <alignment horizontal="center" vertical="center"/>
    </xf>
    <xf numFmtId="0" fontId="222" fillId="18" borderId="105" xfId="0" applyFont="1" applyFill="1" applyBorder="1" applyAlignment="1">
      <alignment horizontal="center" vertical="center"/>
    </xf>
    <xf numFmtId="0" fontId="168" fillId="24" borderId="0" xfId="0" applyFont="1" applyFill="1" applyAlignment="1">
      <alignment horizontal="center" vertical="center" wrapText="1"/>
    </xf>
    <xf numFmtId="0" fontId="168" fillId="24" borderId="105" xfId="0" applyFont="1" applyFill="1" applyBorder="1" applyAlignment="1">
      <alignment horizontal="center" vertical="center" wrapText="1"/>
    </xf>
    <xf numFmtId="0" fontId="143" fillId="40" borderId="105" xfId="0" applyFont="1" applyFill="1" applyBorder="1" applyAlignment="1">
      <alignment vertical="center"/>
    </xf>
    <xf numFmtId="0" fontId="168" fillId="24" borderId="143" xfId="0" applyFont="1" applyFill="1" applyBorder="1" applyAlignment="1">
      <alignment horizontal="center" vertical="center" wrapText="1"/>
    </xf>
    <xf numFmtId="0" fontId="143" fillId="40" borderId="143" xfId="0" applyFont="1" applyFill="1" applyBorder="1" applyAlignment="1">
      <alignment vertical="center"/>
    </xf>
    <xf numFmtId="0" fontId="143" fillId="40" borderId="105" xfId="0" applyFont="1" applyFill="1" applyBorder="1" applyAlignment="1">
      <alignment wrapText="1"/>
    </xf>
    <xf numFmtId="0" fontId="47" fillId="40" borderId="105" xfId="0" applyFont="1" applyFill="1" applyBorder="1"/>
    <xf numFmtId="0" fontId="86" fillId="12" borderId="83" xfId="0" applyFont="1" applyFill="1" applyBorder="1" applyAlignment="1" applyProtection="1">
      <alignment horizontal="center" vertical="center"/>
      <protection hidden="1"/>
    </xf>
    <xf numFmtId="0" fontId="86" fillId="7" borderId="83" xfId="0" applyFont="1" applyFill="1" applyBorder="1" applyAlignment="1" applyProtection="1">
      <alignment horizontal="center" vertical="center"/>
      <protection hidden="1"/>
    </xf>
    <xf numFmtId="0" fontId="151" fillId="16" borderId="83" xfId="0" applyFont="1" applyFill="1" applyBorder="1" applyAlignment="1" applyProtection="1">
      <alignment horizontal="center" vertical="center"/>
      <protection hidden="1"/>
    </xf>
    <xf numFmtId="0" fontId="86" fillId="0" borderId="85" xfId="0" applyFont="1" applyBorder="1" applyAlignment="1" applyProtection="1">
      <alignment horizontal="center" vertical="center"/>
      <protection hidden="1"/>
    </xf>
    <xf numFmtId="0" fontId="86" fillId="0" borderId="83" xfId="0" applyFont="1" applyBorder="1" applyAlignment="1" applyProtection="1">
      <alignment horizontal="center" vertical="center"/>
      <protection hidden="1"/>
    </xf>
    <xf numFmtId="0" fontId="196" fillId="8" borderId="0" xfId="0" applyFont="1" applyFill="1" applyProtection="1">
      <protection locked="0"/>
    </xf>
    <xf numFmtId="0" fontId="47" fillId="8" borderId="0" xfId="0" applyFont="1" applyFill="1" applyAlignment="1" applyProtection="1">
      <alignment horizontal="center"/>
      <protection locked="0"/>
    </xf>
    <xf numFmtId="0" fontId="59" fillId="39" borderId="52" xfId="0" applyFont="1" applyFill="1" applyBorder="1" applyAlignment="1">
      <alignment horizontal="center" vertical="center" wrapText="1"/>
    </xf>
    <xf numFmtId="0" fontId="57" fillId="0" borderId="9" xfId="0" applyFont="1" applyBorder="1" applyAlignment="1" applyProtection="1">
      <alignment horizontal="center" vertical="center" wrapText="1"/>
      <protection hidden="1"/>
    </xf>
    <xf numFmtId="0" fontId="57" fillId="0" borderId="9" xfId="0" applyFont="1" applyBorder="1" applyAlignment="1">
      <alignment horizontal="center" vertical="center" wrapText="1"/>
    </xf>
    <xf numFmtId="0" fontId="85" fillId="10" borderId="1" xfId="0" applyFont="1" applyFill="1" applyBorder="1" applyAlignment="1">
      <alignment horizontal="center" vertical="top" wrapText="1"/>
    </xf>
    <xf numFmtId="0" fontId="142" fillId="0" borderId="0" xfId="0" applyFont="1"/>
    <xf numFmtId="0" fontId="163" fillId="0" borderId="0" xfId="0" applyFont="1"/>
    <xf numFmtId="0" fontId="34" fillId="0" borderId="16" xfId="0" applyFont="1" applyBorder="1" applyAlignment="1" applyProtection="1">
      <alignment horizontal="center" vertical="center" wrapText="1"/>
      <protection hidden="1"/>
    </xf>
    <xf numFmtId="0" fontId="45" fillId="13" borderId="0" xfId="0" applyFont="1" applyFill="1" applyAlignment="1">
      <alignment vertical="center"/>
    </xf>
    <xf numFmtId="0" fontId="59" fillId="8" borderId="16" xfId="0" applyFont="1" applyFill="1" applyBorder="1" applyAlignment="1" applyProtection="1">
      <alignment horizontal="center" vertical="center" wrapText="1"/>
      <protection hidden="1"/>
    </xf>
    <xf numFmtId="0" fontId="59" fillId="10" borderId="52" xfId="0" applyFont="1" applyFill="1" applyBorder="1" applyAlignment="1">
      <alignment horizontal="center" vertical="center" wrapText="1"/>
    </xf>
    <xf numFmtId="0" fontId="0" fillId="35" borderId="133" xfId="0" applyFill="1" applyBorder="1" applyAlignment="1" applyProtection="1">
      <alignment horizontal="center" vertical="center" textRotation="90" wrapText="1"/>
      <protection locked="0"/>
    </xf>
    <xf numFmtId="0" fontId="143" fillId="8" borderId="0" xfId="0" applyFont="1" applyFill="1"/>
    <xf numFmtId="0" fontId="45" fillId="8" borderId="0" xfId="0" applyFont="1" applyFill="1"/>
    <xf numFmtId="0" fontId="218" fillId="5" borderId="0" xfId="0" applyFont="1" applyFill="1"/>
    <xf numFmtId="0" fontId="160" fillId="5" borderId="0" xfId="0" applyFont="1" applyFill="1" applyAlignment="1">
      <alignment horizontal="center"/>
    </xf>
    <xf numFmtId="0" fontId="87" fillId="8" borderId="0" xfId="0" applyFont="1" applyFill="1"/>
    <xf numFmtId="0" fontId="87" fillId="8" borderId="144" xfId="0" applyFont="1" applyFill="1" applyBorder="1"/>
    <xf numFmtId="0" fontId="47" fillId="0" borderId="0" xfId="0" applyFont="1" applyAlignment="1" applyProtection="1">
      <alignment horizontal="center"/>
      <protection hidden="1"/>
    </xf>
    <xf numFmtId="0" fontId="120" fillId="0" borderId="0" xfId="0" applyFont="1" applyAlignment="1" applyProtection="1">
      <alignment horizontal="center" vertical="center"/>
      <protection hidden="1"/>
    </xf>
    <xf numFmtId="0" fontId="182" fillId="0" borderId="0" xfId="0" applyFont="1" applyAlignment="1" applyProtection="1">
      <alignment horizontal="center" vertical="center"/>
      <protection hidden="1"/>
    </xf>
    <xf numFmtId="0" fontId="0" fillId="44" borderId="0" xfId="0" applyFill="1"/>
    <xf numFmtId="0" fontId="234" fillId="0" borderId="0" xfId="0" applyFont="1" applyAlignment="1">
      <alignment horizontal="left" vertical="center" indent="1"/>
    </xf>
    <xf numFmtId="0" fontId="233" fillId="8" borderId="1" xfId="0" applyFont="1" applyFill="1" applyBorder="1" applyAlignment="1">
      <alignment horizontal="center" vertical="top" wrapText="1"/>
    </xf>
    <xf numFmtId="0" fontId="233" fillId="8" borderId="1" xfId="0" applyFont="1" applyFill="1" applyBorder="1" applyAlignment="1">
      <alignment horizontal="left" vertical="top" wrapText="1"/>
    </xf>
    <xf numFmtId="0" fontId="233" fillId="44" borderId="1" xfId="0" applyFont="1" applyFill="1" applyBorder="1" applyAlignment="1">
      <alignment horizontal="center" vertical="top" wrapText="1"/>
    </xf>
    <xf numFmtId="0" fontId="233" fillId="44" borderId="1" xfId="0" applyFont="1" applyFill="1" applyBorder="1" applyAlignment="1">
      <alignment horizontal="left" vertical="top" wrapText="1"/>
    </xf>
    <xf numFmtId="0" fontId="233" fillId="46" borderId="1" xfId="0" applyFont="1" applyFill="1" applyBorder="1" applyAlignment="1">
      <alignment horizontal="center" vertical="top" wrapText="1"/>
    </xf>
    <xf numFmtId="0" fontId="233" fillId="46" borderId="1" xfId="0" applyFont="1" applyFill="1" applyBorder="1" applyAlignment="1">
      <alignment horizontal="left" vertical="top" wrapText="1"/>
    </xf>
    <xf numFmtId="0" fontId="235" fillId="8" borderId="1" xfId="0" applyFont="1" applyFill="1" applyBorder="1" applyAlignment="1">
      <alignment horizontal="center" vertical="top" wrapText="1"/>
    </xf>
    <xf numFmtId="1" fontId="86" fillId="12" borderId="94" xfId="0" applyNumberFormat="1" applyFont="1" applyFill="1" applyBorder="1" applyAlignment="1" applyProtection="1">
      <alignment horizontal="center" vertical="center" wrapText="1"/>
      <protection locked="0"/>
    </xf>
    <xf numFmtId="1" fontId="86" fillId="12" borderId="84" xfId="0" applyNumberFormat="1" applyFont="1" applyFill="1" applyBorder="1" applyAlignment="1" applyProtection="1">
      <alignment horizontal="center" vertical="center" wrapText="1"/>
      <protection locked="0"/>
    </xf>
    <xf numFmtId="3" fontId="0" fillId="0" borderId="1" xfId="0" applyNumberFormat="1" applyBorder="1"/>
    <xf numFmtId="3" fontId="0" fillId="0" borderId="1" xfId="0" applyNumberFormat="1" applyBorder="1" applyProtection="1">
      <protection locked="0"/>
    </xf>
    <xf numFmtId="2" fontId="48" fillId="0" borderId="1" xfId="0" applyNumberFormat="1" applyFont="1" applyBorder="1" applyAlignment="1" applyProtection="1">
      <alignment horizontal="center" vertical="center"/>
      <protection locked="0"/>
    </xf>
    <xf numFmtId="2" fontId="48" fillId="19" borderId="1" xfId="0" applyNumberFormat="1" applyFont="1" applyFill="1" applyBorder="1" applyAlignment="1">
      <alignment horizontal="center" vertical="center"/>
    </xf>
    <xf numFmtId="0" fontId="0" fillId="0" borderId="1" xfId="0" applyBorder="1" applyAlignment="1" applyProtection="1">
      <alignment vertical="center" wrapText="1"/>
      <protection locked="0"/>
    </xf>
    <xf numFmtId="0" fontId="166" fillId="0" borderId="1" xfId="0" applyFont="1" applyBorder="1" applyAlignment="1" applyProtection="1">
      <alignment horizontal="center" vertical="center"/>
      <protection locked="0"/>
    </xf>
    <xf numFmtId="0" fontId="166" fillId="0" borderId="1" xfId="0" applyFont="1" applyBorder="1" applyAlignment="1" applyProtection="1">
      <alignment vertical="center"/>
      <protection locked="0"/>
    </xf>
    <xf numFmtId="0" fontId="195" fillId="3" borderId="28" xfId="0" applyFont="1" applyFill="1" applyBorder="1" applyAlignment="1">
      <alignment horizontal="right" vertical="center"/>
    </xf>
    <xf numFmtId="0" fontId="0" fillId="0" borderId="0" xfId="0" applyProtection="1">
      <protection locked="0"/>
    </xf>
    <xf numFmtId="0" fontId="142" fillId="0" borderId="0" xfId="0" applyFont="1" applyAlignment="1" applyProtection="1">
      <alignment vertical="center"/>
      <protection hidden="1"/>
    </xf>
    <xf numFmtId="0" fontId="173" fillId="0" borderId="16" xfId="0" applyFont="1" applyBorder="1"/>
    <xf numFmtId="2" fontId="47" fillId="0" borderId="1" xfId="0" applyNumberFormat="1" applyFont="1" applyBorder="1" applyAlignment="1">
      <alignment horizontal="center" vertical="center"/>
    </xf>
    <xf numFmtId="2" fontId="48" fillId="0" borderId="1" xfId="0" applyNumberFormat="1" applyFont="1" applyBorder="1" applyAlignment="1">
      <alignment horizontal="center" vertical="center"/>
    </xf>
    <xf numFmtId="0" fontId="131" fillId="0" borderId="1" xfId="0" applyFont="1" applyBorder="1" applyAlignment="1" applyProtection="1">
      <alignment horizontal="center" vertical="center" wrapText="1"/>
      <protection hidden="1"/>
    </xf>
    <xf numFmtId="0" fontId="158" fillId="0" borderId="67" xfId="0" applyFont="1" applyBorder="1" applyAlignment="1">
      <alignment vertical="center" wrapText="1"/>
    </xf>
    <xf numFmtId="1" fontId="197" fillId="0" borderId="1" xfId="0" applyNumberFormat="1" applyFont="1" applyBorder="1" applyAlignment="1" applyProtection="1">
      <alignment horizontal="center" vertical="center"/>
      <protection hidden="1"/>
    </xf>
    <xf numFmtId="0" fontId="56" fillId="6" borderId="83" xfId="0" applyFont="1" applyFill="1" applyBorder="1" applyAlignment="1" applyProtection="1">
      <alignment horizontal="center" vertical="center"/>
      <protection locked="0"/>
    </xf>
    <xf numFmtId="0" fontId="56" fillId="3" borderId="83" xfId="0" applyFont="1" applyFill="1" applyBorder="1" applyAlignment="1" applyProtection="1">
      <alignment horizontal="center" vertical="center"/>
      <protection locked="0"/>
    </xf>
    <xf numFmtId="0" fontId="56" fillId="3" borderId="83" xfId="0" applyFont="1" applyFill="1" applyBorder="1" applyAlignment="1" applyProtection="1">
      <alignment horizontal="center"/>
      <protection locked="0"/>
    </xf>
    <xf numFmtId="0" fontId="0" fillId="21" borderId="0" xfId="0" applyFill="1" applyAlignment="1">
      <alignment horizontal="center"/>
    </xf>
    <xf numFmtId="0" fontId="167" fillId="22" borderId="101" xfId="0" applyFont="1" applyFill="1" applyBorder="1" applyAlignment="1" applyProtection="1">
      <alignment horizontal="center" vertical="center"/>
      <protection hidden="1"/>
    </xf>
    <xf numFmtId="0" fontId="167" fillId="22" borderId="102" xfId="0" applyFont="1" applyFill="1" applyBorder="1" applyAlignment="1" applyProtection="1">
      <alignment horizontal="center" vertical="center"/>
      <protection hidden="1"/>
    </xf>
    <xf numFmtId="0" fontId="148" fillId="23" borderId="0" xfId="0" applyFont="1" applyFill="1" applyAlignment="1" applyProtection="1">
      <alignment horizontal="center"/>
      <protection hidden="1"/>
    </xf>
    <xf numFmtId="0" fontId="168" fillId="24" borderId="141" xfId="0" applyFont="1" applyFill="1" applyBorder="1" applyAlignment="1">
      <alignment horizontal="center" vertical="center" wrapText="1"/>
    </xf>
    <xf numFmtId="0" fontId="168" fillId="24" borderId="142" xfId="0" applyFont="1" applyFill="1" applyBorder="1" applyAlignment="1">
      <alignment horizontal="center" vertical="center" wrapText="1"/>
    </xf>
    <xf numFmtId="0" fontId="171" fillId="26" borderId="0" xfId="0" applyFont="1" applyFill="1" applyAlignment="1">
      <alignment horizontal="center"/>
    </xf>
    <xf numFmtId="0" fontId="155" fillId="5" borderId="0" xfId="0" applyFont="1" applyFill="1" applyAlignment="1">
      <alignment horizontal="center" vertical="center"/>
    </xf>
    <xf numFmtId="0" fontId="46" fillId="12" borderId="84" xfId="0" applyFont="1" applyFill="1" applyBorder="1" applyAlignment="1" applyProtection="1">
      <alignment horizontal="left" vertical="center"/>
      <protection locked="0"/>
    </xf>
    <xf numFmtId="0" fontId="40" fillId="8" borderId="86" xfId="0" applyFont="1" applyFill="1" applyBorder="1" applyProtection="1">
      <protection locked="0"/>
    </xf>
    <xf numFmtId="0" fontId="40" fillId="8" borderId="87" xfId="0" applyFont="1" applyFill="1" applyBorder="1" applyProtection="1">
      <protection locked="0"/>
    </xf>
    <xf numFmtId="0" fontId="46" fillId="7" borderId="84" xfId="0" applyFont="1" applyFill="1" applyBorder="1" applyAlignment="1" applyProtection="1">
      <alignment horizontal="center" vertical="center"/>
      <protection locked="0"/>
    </xf>
    <xf numFmtId="0" fontId="46" fillId="7" borderId="87" xfId="0" applyFont="1" applyFill="1" applyBorder="1" applyAlignment="1" applyProtection="1">
      <alignment horizontal="center" vertical="center"/>
      <protection locked="0"/>
    </xf>
    <xf numFmtId="0" fontId="40" fillId="8" borderId="95" xfId="0" applyFont="1" applyFill="1" applyBorder="1" applyProtection="1">
      <protection locked="0"/>
    </xf>
    <xf numFmtId="0" fontId="209" fillId="18" borderId="1" xfId="0" applyFont="1" applyFill="1" applyBorder="1" applyAlignment="1">
      <alignment horizontal="center" vertical="center"/>
    </xf>
    <xf numFmtId="0" fontId="209" fillId="18" borderId="1" xfId="0" applyFont="1" applyFill="1" applyBorder="1" applyAlignment="1">
      <alignment horizontal="center" vertical="center" wrapText="1"/>
    </xf>
    <xf numFmtId="0" fontId="86" fillId="7" borderId="84" xfId="0" applyFont="1" applyFill="1" applyBorder="1" applyAlignment="1" applyProtection="1">
      <alignment horizontal="center" vertical="center"/>
      <protection locked="0"/>
    </xf>
    <xf numFmtId="0" fontId="86" fillId="7" borderId="87" xfId="0" applyFont="1" applyFill="1" applyBorder="1" applyAlignment="1" applyProtection="1">
      <alignment horizontal="center" vertical="center"/>
      <protection locked="0"/>
    </xf>
    <xf numFmtId="0" fontId="122" fillId="12" borderId="84" xfId="0" applyFont="1" applyFill="1" applyBorder="1" applyAlignment="1" applyProtection="1">
      <alignment horizontal="center" vertical="center"/>
      <protection locked="0"/>
    </xf>
    <xf numFmtId="0" fontId="122" fillId="12" borderId="86" xfId="0" applyFont="1" applyFill="1" applyBorder="1" applyAlignment="1" applyProtection="1">
      <alignment horizontal="center" vertical="center"/>
      <protection locked="0"/>
    </xf>
    <xf numFmtId="0" fontId="97" fillId="7" borderId="56" xfId="0" applyFont="1" applyFill="1" applyBorder="1" applyAlignment="1">
      <alignment horizontal="center" vertical="center"/>
    </xf>
    <xf numFmtId="0" fontId="97" fillId="7" borderId="68" xfId="0" applyFont="1" applyFill="1" applyBorder="1" applyAlignment="1">
      <alignment horizontal="center" vertical="center"/>
    </xf>
    <xf numFmtId="0" fontId="151" fillId="7" borderId="56" xfId="0" applyFont="1" applyFill="1" applyBorder="1" applyAlignment="1">
      <alignment horizontal="center" vertical="center"/>
    </xf>
    <xf numFmtId="0" fontId="151" fillId="7" borderId="68" xfId="0" applyFont="1" applyFill="1" applyBorder="1" applyAlignment="1">
      <alignment horizontal="center" vertical="center"/>
    </xf>
    <xf numFmtId="0" fontId="212" fillId="18" borderId="1" xfId="0" applyFont="1" applyFill="1" applyBorder="1" applyAlignment="1">
      <alignment horizontal="center" vertical="center" wrapText="1"/>
    </xf>
    <xf numFmtId="0" fontId="208" fillId="18" borderId="1" xfId="0" applyFont="1" applyFill="1" applyBorder="1" applyAlignment="1">
      <alignment horizontal="center" vertical="center" wrapText="1"/>
    </xf>
    <xf numFmtId="0" fontId="160" fillId="34" borderId="0" xfId="0" applyFont="1" applyFill="1" applyAlignment="1">
      <alignment horizontal="center" vertical="center"/>
    </xf>
    <xf numFmtId="1" fontId="50" fillId="34" borderId="130" xfId="0" applyNumberFormat="1" applyFont="1" applyFill="1" applyBorder="1" applyAlignment="1" applyProtection="1">
      <alignment horizontal="center" vertical="center" wrapText="1"/>
      <protection locked="0"/>
    </xf>
    <xf numFmtId="1" fontId="50" fillId="34" borderId="66" xfId="0" applyNumberFormat="1" applyFont="1" applyFill="1" applyBorder="1" applyAlignment="1" applyProtection="1">
      <alignment horizontal="center" vertical="center" wrapText="1"/>
      <protection locked="0"/>
    </xf>
    <xf numFmtId="1" fontId="50" fillId="34" borderId="10" xfId="0" applyNumberFormat="1" applyFont="1" applyFill="1" applyBorder="1" applyAlignment="1" applyProtection="1">
      <alignment horizontal="center" vertical="center" wrapText="1"/>
      <protection locked="0"/>
    </xf>
    <xf numFmtId="0" fontId="59" fillId="39" borderId="1" xfId="0" applyFont="1" applyFill="1" applyBorder="1" applyAlignment="1">
      <alignment horizontal="center" vertical="center" wrapText="1"/>
    </xf>
    <xf numFmtId="0" fontId="59" fillId="39" borderId="52" xfId="0" applyFont="1" applyFill="1" applyBorder="1" applyAlignment="1">
      <alignment horizontal="center" vertical="center" wrapText="1"/>
    </xf>
    <xf numFmtId="1" fontId="50" fillId="34" borderId="130" xfId="0" applyNumberFormat="1" applyFont="1" applyFill="1" applyBorder="1" applyAlignment="1">
      <alignment horizontal="center" vertical="center" wrapText="1"/>
    </xf>
    <xf numFmtId="1" fontId="50" fillId="34" borderId="66" xfId="0" applyNumberFormat="1" applyFont="1" applyFill="1" applyBorder="1" applyAlignment="1">
      <alignment horizontal="center" vertical="center" wrapText="1"/>
    </xf>
    <xf numFmtId="1" fontId="50" fillId="34" borderId="10" xfId="0" applyNumberFormat="1" applyFont="1" applyFill="1" applyBorder="1" applyAlignment="1">
      <alignment horizontal="center" vertical="center" wrapText="1"/>
    </xf>
    <xf numFmtId="0" fontId="59" fillId="10" borderId="1" xfId="0" applyFont="1" applyFill="1" applyBorder="1" applyAlignment="1">
      <alignment horizontal="center" vertical="center" wrapText="1"/>
    </xf>
    <xf numFmtId="0" fontId="59" fillId="10" borderId="52" xfId="0" applyFont="1" applyFill="1" applyBorder="1" applyAlignment="1">
      <alignment horizontal="center" vertical="center" wrapText="1"/>
    </xf>
    <xf numFmtId="1" fontId="50" fillId="34" borderId="60" xfId="0" applyNumberFormat="1" applyFont="1" applyFill="1" applyBorder="1" applyAlignment="1">
      <alignment horizontal="center" vertical="center" wrapText="1"/>
    </xf>
    <xf numFmtId="1" fontId="50" fillId="34" borderId="35" xfId="0" applyNumberFormat="1" applyFont="1" applyFill="1" applyBorder="1" applyAlignment="1">
      <alignment horizontal="center" vertical="center" wrapText="1"/>
    </xf>
    <xf numFmtId="1" fontId="50" fillId="34" borderId="131" xfId="0" applyNumberFormat="1" applyFont="1" applyFill="1" applyBorder="1" applyAlignment="1">
      <alignment horizontal="center" vertical="center" wrapText="1"/>
    </xf>
    <xf numFmtId="0" fontId="131" fillId="34" borderId="56" xfId="0" applyFont="1" applyFill="1" applyBorder="1" applyAlignment="1">
      <alignment horizontal="center" vertical="center" wrapText="1"/>
    </xf>
    <xf numFmtId="0" fontId="131" fillId="34" borderId="58" xfId="0" applyFont="1" applyFill="1" applyBorder="1" applyAlignment="1">
      <alignment horizontal="center" vertical="center" wrapText="1"/>
    </xf>
    <xf numFmtId="0" fontId="225" fillId="18" borderId="0" xfId="0" applyFont="1" applyFill="1" applyAlignment="1">
      <alignment horizontal="center"/>
    </xf>
    <xf numFmtId="0" fontId="85" fillId="14" borderId="1" xfId="0" applyFont="1" applyFill="1" applyBorder="1" applyAlignment="1">
      <alignment horizontal="center" vertical="center" wrapText="1"/>
    </xf>
    <xf numFmtId="0" fontId="143" fillId="3" borderId="86" xfId="0" applyFont="1" applyFill="1" applyBorder="1" applyAlignment="1" applyProtection="1">
      <alignment horizontal="center"/>
      <protection hidden="1"/>
    </xf>
    <xf numFmtId="0" fontId="59" fillId="16" borderId="84" xfId="0" applyFont="1" applyFill="1" applyBorder="1" applyAlignment="1" applyProtection="1">
      <alignment horizontal="center" vertical="center"/>
      <protection locked="0"/>
    </xf>
    <xf numFmtId="0" fontId="59" fillId="16" borderId="87" xfId="0" applyFont="1" applyFill="1" applyBorder="1" applyAlignment="1" applyProtection="1">
      <alignment horizontal="center" vertical="center"/>
      <protection locked="0"/>
    </xf>
    <xf numFmtId="0" fontId="85" fillId="14" borderId="88" xfId="0" applyFont="1" applyFill="1" applyBorder="1" applyAlignment="1">
      <alignment horizontal="center" vertical="center" wrapText="1"/>
    </xf>
    <xf numFmtId="0" fontId="38" fillId="13" borderId="85" xfId="0" applyFont="1" applyFill="1" applyBorder="1"/>
    <xf numFmtId="0" fontId="149" fillId="15" borderId="93" xfId="0" applyFont="1" applyFill="1" applyBorder="1" applyAlignment="1">
      <alignment horizontal="center" vertical="center"/>
    </xf>
    <xf numFmtId="0" fontId="150" fillId="5" borderId="95" xfId="0" applyFont="1" applyFill="1" applyBorder="1"/>
    <xf numFmtId="0" fontId="150" fillId="5" borderId="86" xfId="0" applyFont="1" applyFill="1" applyBorder="1"/>
    <xf numFmtId="0" fontId="150" fillId="5" borderId="87" xfId="0" applyFont="1" applyFill="1" applyBorder="1"/>
    <xf numFmtId="0" fontId="85" fillId="14" borderId="138" xfId="0" applyFont="1" applyFill="1" applyBorder="1" applyAlignment="1">
      <alignment horizontal="center" vertical="center" wrapText="1"/>
    </xf>
    <xf numFmtId="0" fontId="85" fillId="14" borderId="84" xfId="0" applyFont="1" applyFill="1" applyBorder="1" applyAlignment="1">
      <alignment horizontal="center" vertical="center" wrapText="1"/>
    </xf>
    <xf numFmtId="0" fontId="38" fillId="13" borderId="87" xfId="0" applyFont="1" applyFill="1" applyBorder="1"/>
    <xf numFmtId="0" fontId="207" fillId="3" borderId="86" xfId="0" applyFont="1" applyFill="1" applyBorder="1" applyAlignment="1">
      <alignment horizontal="center"/>
    </xf>
    <xf numFmtId="0" fontId="132" fillId="36" borderId="56" xfId="0" applyFont="1" applyFill="1" applyBorder="1" applyAlignment="1">
      <alignment horizontal="center" vertical="center" wrapText="1"/>
    </xf>
    <xf numFmtId="0" fontId="132" fillId="36" borderId="68" xfId="0" applyFont="1" applyFill="1" applyBorder="1" applyAlignment="1">
      <alignment horizontal="center" vertical="center" wrapText="1"/>
    </xf>
    <xf numFmtId="0" fontId="132" fillId="36" borderId="40" xfId="0" applyFont="1" applyFill="1" applyBorder="1" applyAlignment="1">
      <alignment horizontal="center" vertical="center" wrapText="1"/>
    </xf>
    <xf numFmtId="0" fontId="132" fillId="36" borderId="60" xfId="0" applyFont="1" applyFill="1" applyBorder="1" applyAlignment="1">
      <alignment horizontal="center" vertical="center" wrapText="1"/>
    </xf>
    <xf numFmtId="0" fontId="132" fillId="36" borderId="35" xfId="0" applyFont="1" applyFill="1" applyBorder="1" applyAlignment="1">
      <alignment horizontal="center" vertical="center" wrapText="1"/>
    </xf>
    <xf numFmtId="0" fontId="132" fillId="36" borderId="61" xfId="0" applyFont="1" applyFill="1" applyBorder="1" applyAlignment="1">
      <alignment horizontal="center" vertical="center" wrapText="1"/>
    </xf>
    <xf numFmtId="0" fontId="152" fillId="5" borderId="96" xfId="0" applyFont="1" applyFill="1" applyBorder="1" applyAlignment="1">
      <alignment horizontal="center"/>
    </xf>
    <xf numFmtId="0" fontId="152" fillId="5" borderId="0" xfId="0" applyFont="1" applyFill="1" applyAlignment="1">
      <alignment horizontal="center"/>
    </xf>
    <xf numFmtId="0" fontId="57" fillId="13" borderId="52" xfId="0" applyFont="1" applyFill="1" applyBorder="1" applyAlignment="1">
      <alignment horizontal="center" vertical="center" wrapText="1"/>
    </xf>
    <xf numFmtId="0" fontId="57" fillId="13" borderId="2" xfId="0" applyFont="1" applyFill="1" applyBorder="1" applyAlignment="1">
      <alignment horizontal="center" vertical="center" wrapText="1"/>
    </xf>
    <xf numFmtId="0" fontId="46" fillId="12" borderId="84" xfId="0" applyFont="1" applyFill="1" applyBorder="1" applyAlignment="1" applyProtection="1">
      <alignment horizontal="center" vertical="center"/>
      <protection locked="0"/>
    </xf>
    <xf numFmtId="0" fontId="22" fillId="8" borderId="86" xfId="0" applyFont="1" applyFill="1" applyBorder="1" applyProtection="1">
      <protection locked="0"/>
    </xf>
    <xf numFmtId="0" fontId="22" fillId="8" borderId="87" xfId="0" applyFont="1" applyFill="1" applyBorder="1" applyProtection="1">
      <protection locked="0"/>
    </xf>
    <xf numFmtId="0" fontId="223" fillId="43" borderId="84" xfId="0" applyFont="1" applyFill="1" applyBorder="1" applyAlignment="1">
      <alignment horizontal="center" vertical="center"/>
    </xf>
    <xf numFmtId="0" fontId="224" fillId="18" borderId="86" xfId="0" applyFont="1" applyFill="1" applyBorder="1"/>
    <xf numFmtId="0" fontId="224" fillId="18" borderId="87" xfId="0" applyFont="1" applyFill="1" applyBorder="1"/>
    <xf numFmtId="0" fontId="221" fillId="41" borderId="96" xfId="0" applyFont="1" applyFill="1" applyBorder="1" applyAlignment="1" applyProtection="1">
      <alignment horizontal="center" vertical="center"/>
      <protection hidden="1"/>
    </xf>
    <xf numFmtId="14" fontId="58" fillId="10" borderId="105" xfId="0" applyNumberFormat="1" applyFont="1" applyFill="1" applyBorder="1" applyAlignment="1" applyProtection="1">
      <alignment horizontal="center" vertical="center"/>
      <protection locked="0"/>
    </xf>
    <xf numFmtId="0" fontId="59" fillId="10" borderId="105" xfId="0" applyFont="1" applyFill="1" applyBorder="1" applyAlignment="1">
      <alignment horizontal="center" vertical="center" wrapText="1"/>
    </xf>
    <xf numFmtId="0" fontId="228" fillId="5" borderId="105" xfId="0" applyFont="1" applyFill="1" applyBorder="1" applyAlignment="1">
      <alignment horizontal="center" vertical="center"/>
    </xf>
    <xf numFmtId="0" fontId="229" fillId="3" borderId="105" xfId="0" applyFont="1" applyFill="1" applyBorder="1" applyAlignment="1" applyProtection="1">
      <alignment horizontal="center" vertical="center"/>
      <protection locked="0"/>
    </xf>
    <xf numFmtId="0" fontId="228" fillId="18" borderId="105" xfId="0" applyFont="1" applyFill="1" applyBorder="1" applyAlignment="1">
      <alignment horizontal="center" vertical="center"/>
    </xf>
    <xf numFmtId="0" fontId="122" fillId="12" borderId="105" xfId="0" applyFont="1" applyFill="1" applyBorder="1" applyAlignment="1" applyProtection="1">
      <alignment horizontal="center" vertical="center"/>
      <protection locked="0"/>
    </xf>
    <xf numFmtId="0" fontId="23" fillId="8" borderId="105" xfId="0" applyFont="1" applyFill="1" applyBorder="1" applyProtection="1">
      <protection locked="0"/>
    </xf>
    <xf numFmtId="0" fontId="219" fillId="38" borderId="105" xfId="0" applyFont="1" applyFill="1" applyBorder="1" applyAlignment="1" applyProtection="1">
      <alignment horizontal="center" vertical="center"/>
      <protection locked="0"/>
    </xf>
    <xf numFmtId="0" fontId="221" fillId="42" borderId="100" xfId="0" applyFont="1" applyFill="1" applyBorder="1" applyAlignment="1">
      <alignment horizontal="center" vertical="center"/>
    </xf>
    <xf numFmtId="0" fontId="227" fillId="42" borderId="0" xfId="0" applyFont="1" applyFill="1" applyAlignment="1">
      <alignment horizontal="center" vertical="center"/>
    </xf>
    <xf numFmtId="0" fontId="227" fillId="42" borderId="140" xfId="0" applyFont="1" applyFill="1" applyBorder="1" applyAlignment="1">
      <alignment horizontal="center" vertical="center"/>
    </xf>
    <xf numFmtId="0" fontId="226" fillId="29" borderId="35" xfId="0" applyFont="1" applyFill="1" applyBorder="1" applyAlignment="1">
      <alignment horizontal="center"/>
    </xf>
    <xf numFmtId="0" fontId="53" fillId="29" borderId="35" xfId="0" applyFont="1" applyFill="1" applyBorder="1" applyAlignment="1">
      <alignment horizontal="center"/>
    </xf>
    <xf numFmtId="0" fontId="129" fillId="0" borderId="8" xfId="0" applyFont="1" applyBorder="1" applyAlignment="1">
      <alignment horizontal="right" vertical="center" wrapText="1"/>
    </xf>
    <xf numFmtId="0" fontId="57" fillId="13" borderId="1" xfId="0" applyFont="1" applyFill="1" applyBorder="1" applyAlignment="1">
      <alignment horizontal="center" vertical="center" wrapText="1"/>
    </xf>
    <xf numFmtId="0" fontId="81" fillId="13" borderId="52" xfId="0" applyFont="1" applyFill="1" applyBorder="1" applyAlignment="1">
      <alignment horizontal="center" vertical="top" wrapText="1"/>
    </xf>
    <xf numFmtId="0" fontId="81" fillId="13" borderId="2" xfId="0" applyFont="1" applyFill="1" applyBorder="1" applyAlignment="1">
      <alignment horizontal="center" vertical="top" wrapText="1"/>
    </xf>
    <xf numFmtId="0" fontId="127" fillId="0" borderId="23" xfId="0" applyFont="1" applyBorder="1" applyAlignment="1">
      <alignment horizontal="right" vertical="center" wrapText="1"/>
    </xf>
    <xf numFmtId="0" fontId="127" fillId="0" borderId="25" xfId="0" applyFont="1" applyBorder="1" applyAlignment="1">
      <alignment horizontal="right" vertical="center" wrapText="1"/>
    </xf>
    <xf numFmtId="0" fontId="129" fillId="0" borderId="67" xfId="0" applyFont="1" applyBorder="1" applyAlignment="1">
      <alignment horizontal="right" vertical="center" wrapText="1"/>
    </xf>
    <xf numFmtId="0" fontId="129" fillId="0" borderId="45" xfId="0" applyFont="1" applyBorder="1" applyAlignment="1">
      <alignment horizontal="right" vertical="center" wrapText="1"/>
    </xf>
    <xf numFmtId="0" fontId="102" fillId="3" borderId="58" xfId="0" applyFont="1" applyFill="1" applyBorder="1" applyAlignment="1" applyProtection="1">
      <alignment horizontal="center" vertical="center" wrapText="1"/>
      <protection hidden="1"/>
    </xf>
    <xf numFmtId="0" fontId="102" fillId="3" borderId="0" xfId="0" applyFont="1" applyFill="1" applyAlignment="1" applyProtection="1">
      <alignment horizontal="center" vertical="center" wrapText="1"/>
      <protection hidden="1"/>
    </xf>
    <xf numFmtId="0" fontId="102" fillId="3" borderId="59" xfId="0" applyFont="1" applyFill="1" applyBorder="1" applyAlignment="1" applyProtection="1">
      <alignment horizontal="center" vertical="center" wrapText="1"/>
      <protection hidden="1"/>
    </xf>
    <xf numFmtId="0" fontId="102" fillId="3" borderId="60" xfId="0" applyFont="1" applyFill="1" applyBorder="1" applyAlignment="1" applyProtection="1">
      <alignment horizontal="center" vertical="center" wrapText="1"/>
      <protection hidden="1"/>
    </xf>
    <xf numFmtId="0" fontId="102" fillId="3" borderId="35" xfId="0" applyFont="1" applyFill="1" applyBorder="1" applyAlignment="1" applyProtection="1">
      <alignment horizontal="center" vertical="center" wrapText="1"/>
      <protection hidden="1"/>
    </xf>
    <xf numFmtId="0" fontId="102" fillId="3" borderId="61" xfId="0" applyFont="1" applyFill="1" applyBorder="1" applyAlignment="1" applyProtection="1">
      <alignment horizontal="center" vertical="center" wrapText="1"/>
      <protection hidden="1"/>
    </xf>
    <xf numFmtId="0" fontId="131" fillId="13" borderId="9" xfId="0" applyFont="1" applyFill="1" applyBorder="1" applyAlignment="1" applyProtection="1">
      <alignment horizontal="center" vertical="center" wrapText="1"/>
      <protection hidden="1"/>
    </xf>
    <xf numFmtId="0" fontId="131" fillId="13" borderId="66" xfId="0" applyFont="1" applyFill="1" applyBorder="1" applyAlignment="1" applyProtection="1">
      <alignment horizontal="center" vertical="center" wrapText="1"/>
      <protection hidden="1"/>
    </xf>
    <xf numFmtId="0" fontId="131" fillId="13" borderId="10" xfId="0" applyFont="1" applyFill="1" applyBorder="1" applyAlignment="1" applyProtection="1">
      <alignment horizontal="center" vertical="center" wrapText="1"/>
      <protection hidden="1"/>
    </xf>
    <xf numFmtId="0" fontId="173" fillId="3" borderId="0" xfId="0" applyFont="1" applyFill="1" applyAlignment="1" applyProtection="1">
      <alignment horizontal="center" vertical="center" wrapText="1"/>
      <protection hidden="1"/>
    </xf>
    <xf numFmtId="0" fontId="173" fillId="3" borderId="125" xfId="0" applyFont="1" applyFill="1" applyBorder="1" applyAlignment="1" applyProtection="1">
      <alignment horizontal="center" vertical="center" wrapText="1"/>
      <protection hidden="1"/>
    </xf>
    <xf numFmtId="0" fontId="173" fillId="3" borderId="35" xfId="0" applyFont="1" applyFill="1" applyBorder="1" applyAlignment="1" applyProtection="1">
      <alignment horizontal="center" vertical="center" wrapText="1"/>
      <protection hidden="1"/>
    </xf>
    <xf numFmtId="0" fontId="173" fillId="3" borderId="126" xfId="0" applyFont="1" applyFill="1" applyBorder="1" applyAlignment="1" applyProtection="1">
      <alignment horizontal="center" vertical="center" wrapText="1"/>
      <protection hidden="1"/>
    </xf>
    <xf numFmtId="0" fontId="127" fillId="0" borderId="22" xfId="0" applyFont="1" applyBorder="1" applyAlignment="1">
      <alignment horizontal="right" vertical="center" wrapText="1"/>
    </xf>
    <xf numFmtId="0" fontId="58" fillId="0" borderId="32" xfId="0" applyFont="1" applyBorder="1" applyAlignment="1">
      <alignment horizontal="center"/>
    </xf>
    <xf numFmtId="0" fontId="57" fillId="13" borderId="56" xfId="0" applyFont="1" applyFill="1" applyBorder="1" applyAlignment="1">
      <alignment horizontal="center" vertical="center" wrapText="1"/>
    </xf>
    <xf numFmtId="0" fontId="57" fillId="13" borderId="60" xfId="0" applyFont="1" applyFill="1" applyBorder="1" applyAlignment="1">
      <alignment horizontal="center" vertical="center" wrapText="1"/>
    </xf>
    <xf numFmtId="0" fontId="47" fillId="13" borderId="52" xfId="0" applyFont="1" applyFill="1" applyBorder="1" applyAlignment="1">
      <alignment horizontal="center" vertical="center" wrapText="1"/>
    </xf>
    <xf numFmtId="0" fontId="47" fillId="13" borderId="2" xfId="0" applyFont="1" applyFill="1" applyBorder="1" applyAlignment="1">
      <alignment horizontal="center" vertical="center" wrapText="1"/>
    </xf>
    <xf numFmtId="0" fontId="217" fillId="13" borderId="58" xfId="0" applyFont="1" applyFill="1" applyBorder="1" applyAlignment="1">
      <alignment horizontal="center" vertical="center" wrapText="1"/>
    </xf>
    <xf numFmtId="0" fontId="57" fillId="13" borderId="58" xfId="0" applyFont="1" applyFill="1" applyBorder="1" applyAlignment="1">
      <alignment horizontal="center" vertical="center" wrapText="1"/>
    </xf>
    <xf numFmtId="0" fontId="79" fillId="0" borderId="20" xfId="0" applyFont="1" applyBorder="1" applyAlignment="1">
      <alignment horizontal="center" vertical="center" wrapText="1"/>
    </xf>
    <xf numFmtId="0" fontId="120" fillId="13" borderId="56" xfId="0" applyFont="1" applyFill="1" applyBorder="1" applyAlignment="1">
      <alignment horizontal="center" vertical="center" wrapText="1"/>
    </xf>
    <xf numFmtId="0" fontId="120" fillId="13" borderId="40" xfId="0" applyFont="1" applyFill="1" applyBorder="1" applyAlignment="1">
      <alignment horizontal="center" vertical="center" wrapText="1"/>
    </xf>
    <xf numFmtId="0" fontId="120" fillId="13" borderId="58" xfId="0" applyFont="1" applyFill="1" applyBorder="1" applyAlignment="1">
      <alignment horizontal="center" vertical="center" wrapText="1"/>
    </xf>
    <xf numFmtId="0" fontId="120" fillId="13" borderId="59" xfId="0" applyFont="1" applyFill="1" applyBorder="1" applyAlignment="1">
      <alignment horizontal="center" vertical="center" wrapText="1"/>
    </xf>
    <xf numFmtId="0" fontId="58" fillId="0" borderId="8" xfId="0" applyFont="1" applyBorder="1" applyAlignment="1">
      <alignment horizontal="center"/>
    </xf>
    <xf numFmtId="0" fontId="79" fillId="0" borderId="8" xfId="0" applyFont="1" applyBorder="1" applyAlignment="1">
      <alignment horizontal="center" vertical="center" wrapText="1"/>
    </xf>
    <xf numFmtId="0" fontId="61" fillId="0" borderId="33" xfId="0" applyFont="1" applyBorder="1" applyAlignment="1">
      <alignment horizontal="right" vertical="center" wrapText="1"/>
    </xf>
    <xf numFmtId="0" fontId="79" fillId="0" borderId="33" xfId="0" applyFont="1" applyBorder="1" applyAlignment="1">
      <alignment horizontal="center" vertical="center" wrapText="1"/>
    </xf>
    <xf numFmtId="0" fontId="129" fillId="0" borderId="37" xfId="0" applyFont="1" applyBorder="1" applyAlignment="1">
      <alignment horizontal="right" vertical="center" wrapText="1"/>
    </xf>
    <xf numFmtId="0" fontId="129" fillId="0" borderId="39" xfId="0" applyFont="1" applyBorder="1" applyAlignment="1">
      <alignment horizontal="right" vertical="center" wrapText="1"/>
    </xf>
    <xf numFmtId="0" fontId="79" fillId="0" borderId="37" xfId="0" applyFont="1" applyBorder="1" applyAlignment="1">
      <alignment horizontal="center" vertical="center" wrapText="1"/>
    </xf>
    <xf numFmtId="0" fontId="79" fillId="0" borderId="67" xfId="0" applyFont="1" applyBorder="1" applyAlignment="1">
      <alignment horizontal="center" vertical="center" wrapText="1"/>
    </xf>
    <xf numFmtId="0" fontId="79" fillId="0" borderId="39" xfId="0" applyFont="1" applyBorder="1" applyAlignment="1">
      <alignment horizontal="center" vertical="center" wrapText="1"/>
    </xf>
    <xf numFmtId="0" fontId="61" fillId="0" borderId="34" xfId="0" applyFont="1" applyBorder="1" applyAlignment="1">
      <alignment horizontal="right" vertical="center" wrapText="1"/>
    </xf>
    <xf numFmtId="0" fontId="79" fillId="0" borderId="34" xfId="0" applyFont="1" applyBorder="1" applyAlignment="1">
      <alignment horizontal="center" vertical="center" wrapText="1"/>
    </xf>
    <xf numFmtId="0" fontId="129" fillId="0" borderId="20" xfId="0" applyFont="1" applyBorder="1" applyAlignment="1">
      <alignment horizontal="right" vertical="center" wrapText="1"/>
    </xf>
    <xf numFmtId="0" fontId="129" fillId="0" borderId="8" xfId="0" applyFont="1" applyBorder="1" applyAlignment="1" applyProtection="1">
      <alignment horizontal="right" vertical="center" wrapText="1"/>
      <protection locked="0"/>
    </xf>
    <xf numFmtId="0" fontId="73" fillId="0" borderId="0" xfId="0" applyFont="1" applyAlignment="1" applyProtection="1">
      <alignment wrapText="1"/>
      <protection hidden="1"/>
    </xf>
    <xf numFmtId="0" fontId="73" fillId="0" borderId="0" xfId="0" applyFont="1" applyAlignment="1">
      <alignment horizontal="center" vertical="center" wrapText="1"/>
    </xf>
    <xf numFmtId="0" fontId="146" fillId="0" borderId="35" xfId="0" applyFont="1" applyBorder="1" applyAlignment="1" applyProtection="1">
      <alignment horizontal="center" vertical="center" wrapText="1"/>
      <protection hidden="1"/>
    </xf>
    <xf numFmtId="0" fontId="141" fillId="0" borderId="60" xfId="0" applyFont="1" applyBorder="1" applyAlignment="1">
      <alignment horizontal="center" vertical="center" wrapText="1"/>
    </xf>
    <xf numFmtId="0" fontId="141" fillId="0" borderId="35" xfId="0" applyFont="1" applyBorder="1" applyAlignment="1">
      <alignment horizontal="center" vertical="center" wrapText="1"/>
    </xf>
    <xf numFmtId="0" fontId="146" fillId="0" borderId="0" xfId="0" applyFont="1" applyAlignment="1" applyProtection="1">
      <alignment horizontal="center" vertical="center"/>
      <protection hidden="1"/>
    </xf>
    <xf numFmtId="0" fontId="130" fillId="0" borderId="0" xfId="0" applyFont="1" applyAlignment="1">
      <alignment horizontal="center"/>
    </xf>
    <xf numFmtId="0" fontId="57" fillId="0" borderId="52" xfId="0" applyFont="1" applyBorder="1" applyAlignment="1">
      <alignment horizontal="center" vertical="center" wrapText="1"/>
    </xf>
    <xf numFmtId="0" fontId="57" fillId="0" borderId="2" xfId="0" applyFont="1" applyBorder="1" applyAlignment="1">
      <alignment horizontal="center" vertical="center" wrapText="1"/>
    </xf>
    <xf numFmtId="0" fontId="47" fillId="0" borderId="60" xfId="0" applyFont="1" applyBorder="1" applyAlignment="1">
      <alignment horizontal="right" vertical="center" wrapText="1"/>
    </xf>
    <xf numFmtId="0" fontId="47" fillId="0" borderId="35" xfId="0" applyFont="1" applyBorder="1" applyAlignment="1">
      <alignment horizontal="right" vertical="center" wrapText="1"/>
    </xf>
    <xf numFmtId="0" fontId="57" fillId="0" borderId="1" xfId="0" applyFont="1" applyBorder="1" applyAlignment="1">
      <alignment horizontal="center" vertical="center" wrapText="1"/>
    </xf>
    <xf numFmtId="0" fontId="81" fillId="0" borderId="52" xfId="0" applyFont="1" applyBorder="1" applyAlignment="1" applyProtection="1">
      <alignment horizontal="center" vertical="top" wrapText="1"/>
      <protection hidden="1"/>
    </xf>
    <xf numFmtId="0" fontId="81" fillId="0" borderId="2" xfId="0" applyFont="1" applyBorder="1" applyAlignment="1" applyProtection="1">
      <alignment horizontal="center" vertical="top" wrapText="1"/>
      <protection hidden="1"/>
    </xf>
    <xf numFmtId="0" fontId="57" fillId="0" borderId="9" xfId="0" applyFont="1" applyBorder="1" applyAlignment="1">
      <alignment horizontal="center" vertical="center" wrapText="1"/>
    </xf>
    <xf numFmtId="0" fontId="57" fillId="0" borderId="10" xfId="0" applyFont="1" applyBorder="1" applyAlignment="1">
      <alignment horizontal="center" vertical="center" wrapText="1"/>
    </xf>
    <xf numFmtId="0" fontId="47" fillId="0" borderId="1" xfId="0" applyFont="1" applyBorder="1" applyAlignment="1">
      <alignment horizontal="center" vertical="center" wrapText="1"/>
    </xf>
    <xf numFmtId="0" fontId="46" fillId="0" borderId="60" xfId="0" applyFont="1" applyBorder="1" applyAlignment="1">
      <alignment horizontal="center" vertical="center" wrapText="1"/>
    </xf>
    <xf numFmtId="0" fontId="46" fillId="0" borderId="35" xfId="0" applyFont="1" applyBorder="1" applyAlignment="1">
      <alignment horizontal="center" vertical="center" wrapText="1"/>
    </xf>
    <xf numFmtId="0" fontId="79" fillId="0" borderId="23" xfId="0" applyFont="1" applyBorder="1" applyAlignment="1">
      <alignment horizontal="right" vertical="center" wrapText="1"/>
    </xf>
    <xf numFmtId="0" fontId="79" fillId="0" borderId="22" xfId="0" applyFont="1" applyBorder="1" applyAlignment="1">
      <alignment horizontal="right" vertical="center" wrapText="1"/>
    </xf>
    <xf numFmtId="0" fontId="79" fillId="0" borderId="25" xfId="0" applyFont="1" applyBorder="1" applyAlignment="1">
      <alignment horizontal="right" vertical="center" wrapText="1"/>
    </xf>
    <xf numFmtId="0" fontId="49" fillId="0" borderId="0" xfId="0" applyFont="1" applyAlignment="1">
      <alignment horizontal="center"/>
    </xf>
    <xf numFmtId="0" fontId="125" fillId="0" borderId="0" xfId="0" applyFont="1" applyAlignment="1">
      <alignment horizontal="center" wrapText="1"/>
    </xf>
    <xf numFmtId="0" fontId="126" fillId="0" borderId="0" xfId="0" applyFont="1" applyAlignment="1">
      <alignment horizontal="center" vertical="center" wrapText="1"/>
    </xf>
    <xf numFmtId="0" fontId="50" fillId="0" borderId="0" xfId="0" applyFont="1" applyAlignment="1">
      <alignment horizontal="center" wrapText="1"/>
    </xf>
    <xf numFmtId="0" fontId="120" fillId="0" borderId="0" xfId="0" applyFont="1" applyAlignment="1">
      <alignment horizontal="right"/>
    </xf>
    <xf numFmtId="0" fontId="80" fillId="0" borderId="46" xfId="0" applyFont="1" applyBorder="1" applyAlignment="1" applyProtection="1">
      <alignment horizontal="right" vertical="center" wrapText="1"/>
      <protection hidden="1"/>
    </xf>
    <xf numFmtId="0" fontId="80" fillId="0" borderId="69" xfId="0" applyFont="1" applyBorder="1" applyAlignment="1" applyProtection="1">
      <alignment horizontal="right" vertical="center" wrapText="1"/>
      <protection hidden="1"/>
    </xf>
    <xf numFmtId="0" fontId="80" fillId="0" borderId="70" xfId="0" applyFont="1" applyBorder="1" applyAlignment="1" applyProtection="1">
      <alignment horizontal="right" vertical="center" wrapText="1"/>
      <protection hidden="1"/>
    </xf>
    <xf numFmtId="0" fontId="53" fillId="0" borderId="52" xfId="0" applyFont="1" applyBorder="1" applyAlignment="1">
      <alignment horizontal="center" vertical="center" wrapText="1"/>
    </xf>
    <xf numFmtId="0" fontId="53" fillId="0" borderId="2" xfId="0" applyFont="1" applyBorder="1" applyAlignment="1">
      <alignment horizontal="center" vertical="center" wrapText="1"/>
    </xf>
    <xf numFmtId="0" fontId="57" fillId="0" borderId="56" xfId="0" applyFont="1" applyBorder="1" applyAlignment="1">
      <alignment horizontal="center" vertical="center" wrapText="1"/>
    </xf>
    <xf numFmtId="0" fontId="57" fillId="0" borderId="60" xfId="0" applyFont="1" applyBorder="1" applyAlignment="1">
      <alignment horizontal="center" vertical="center" wrapText="1"/>
    </xf>
    <xf numFmtId="0" fontId="59" fillId="0" borderId="9" xfId="0" applyFont="1" applyBorder="1" applyAlignment="1">
      <alignment horizontal="center" vertical="center" wrapText="1"/>
    </xf>
    <xf numFmtId="0" fontId="59" fillId="0" borderId="10" xfId="0" applyFont="1" applyBorder="1" applyAlignment="1">
      <alignment horizontal="center" vertical="center" wrapText="1"/>
    </xf>
    <xf numFmtId="0" fontId="57" fillId="0" borderId="40" xfId="0" applyFont="1" applyBorder="1" applyAlignment="1">
      <alignment horizontal="center" vertical="center" wrapText="1"/>
    </xf>
    <xf numFmtId="0" fontId="57" fillId="0" borderId="58" xfId="0" applyFont="1" applyBorder="1" applyAlignment="1">
      <alignment horizontal="center" vertical="center" wrapText="1"/>
    </xf>
    <xf numFmtId="0" fontId="57" fillId="0" borderId="59" xfId="0" applyFont="1" applyBorder="1" applyAlignment="1">
      <alignment horizontal="center" vertical="center" wrapText="1"/>
    </xf>
    <xf numFmtId="0" fontId="80" fillId="0" borderId="8" xfId="0" applyFont="1" applyBorder="1" applyAlignment="1" applyProtection="1">
      <alignment horizontal="right" vertical="center" wrapText="1"/>
      <protection hidden="1"/>
    </xf>
    <xf numFmtId="0" fontId="79" fillId="0" borderId="34" xfId="0" applyFont="1" applyBorder="1" applyAlignment="1" applyProtection="1">
      <alignment horizontal="right" vertical="center" wrapText="1"/>
      <protection hidden="1"/>
    </xf>
    <xf numFmtId="0" fontId="79" fillId="0" borderId="71" xfId="0" applyFont="1" applyBorder="1" applyAlignment="1">
      <alignment horizontal="center" vertical="center" wrapText="1"/>
    </xf>
    <xf numFmtId="0" fontId="80" fillId="0" borderId="97" xfId="0" applyFont="1" applyBorder="1" applyAlignment="1" applyProtection="1">
      <alignment horizontal="right" vertical="center" wrapText="1"/>
      <protection hidden="1"/>
    </xf>
    <xf numFmtId="0" fontId="80" fillId="0" borderId="98" xfId="0" applyFont="1" applyBorder="1" applyAlignment="1" applyProtection="1">
      <alignment horizontal="right" vertical="center" wrapText="1"/>
      <protection hidden="1"/>
    </xf>
    <xf numFmtId="0" fontId="80" fillId="0" borderId="67" xfId="0" applyFont="1" applyBorder="1" applyAlignment="1" applyProtection="1">
      <alignment horizontal="right" vertical="center" wrapText="1"/>
      <protection hidden="1"/>
    </xf>
    <xf numFmtId="0" fontId="80" fillId="0" borderId="0" xfId="0" applyFont="1" applyAlignment="1" applyProtection="1">
      <alignment horizontal="center" vertical="center" wrapText="1"/>
      <protection hidden="1"/>
    </xf>
    <xf numFmtId="0" fontId="80" fillId="0" borderId="8" xfId="0" applyFont="1" applyBorder="1" applyAlignment="1">
      <alignment horizontal="right" vertical="center" wrapText="1"/>
    </xf>
    <xf numFmtId="0" fontId="80" fillId="0" borderId="20" xfId="0" applyFont="1" applyBorder="1" applyAlignment="1" applyProtection="1">
      <alignment horizontal="right" vertical="center" wrapText="1"/>
      <protection hidden="1"/>
    </xf>
    <xf numFmtId="0" fontId="79" fillId="0" borderId="46" xfId="0" applyFont="1" applyBorder="1" applyAlignment="1">
      <alignment horizontal="center" vertical="center" wrapText="1"/>
    </xf>
    <xf numFmtId="0" fontId="79" fillId="0" borderId="69" xfId="0" applyFont="1" applyBorder="1" applyAlignment="1">
      <alignment horizontal="center" vertical="center" wrapText="1"/>
    </xf>
    <xf numFmtId="0" fontId="79" fillId="0" borderId="70" xfId="0" applyFont="1" applyBorder="1" applyAlignment="1">
      <alignment horizontal="center" vertical="center" wrapText="1"/>
    </xf>
    <xf numFmtId="0" fontId="127" fillId="0" borderId="33" xfId="0" applyFont="1" applyBorder="1" applyAlignment="1" applyProtection="1">
      <alignment horizontal="right" vertical="center" wrapText="1"/>
      <protection hidden="1"/>
    </xf>
    <xf numFmtId="0" fontId="50" fillId="0" borderId="4" xfId="0" applyFont="1" applyBorder="1" applyAlignment="1" applyProtection="1">
      <alignment horizontal="center" vertical="center"/>
      <protection locked="0"/>
    </xf>
    <xf numFmtId="0" fontId="50" fillId="0" borderId="72" xfId="0" applyFont="1" applyBorder="1" applyAlignment="1" applyProtection="1">
      <alignment horizontal="center" vertical="center"/>
      <protection locked="0"/>
    </xf>
    <xf numFmtId="0" fontId="50" fillId="0" borderId="73" xfId="0" applyFont="1" applyBorder="1" applyAlignment="1" applyProtection="1">
      <alignment horizontal="center" vertical="center"/>
      <protection locked="0"/>
    </xf>
    <xf numFmtId="0" fontId="50" fillId="0" borderId="74" xfId="0" applyFont="1" applyBorder="1" applyAlignment="1" applyProtection="1">
      <alignment horizontal="center" vertical="center"/>
      <protection locked="0"/>
    </xf>
    <xf numFmtId="0" fontId="128" fillId="0" borderId="0" xfId="0" applyFont="1" applyAlignment="1" applyProtection="1">
      <alignment horizontal="center" wrapText="1"/>
      <protection hidden="1"/>
    </xf>
    <xf numFmtId="0" fontId="50" fillId="0" borderId="52" xfId="0" applyFont="1" applyBorder="1" applyAlignment="1">
      <alignment horizontal="center" vertical="center"/>
    </xf>
    <xf numFmtId="0" fontId="50" fillId="0" borderId="63" xfId="0" applyFont="1" applyBorder="1" applyAlignment="1" applyProtection="1">
      <alignment horizontal="center" vertical="center"/>
      <protection locked="0"/>
    </xf>
    <xf numFmtId="0" fontId="46" fillId="0" borderId="47" xfId="0" applyFont="1" applyBorder="1" applyAlignment="1" applyProtection="1">
      <alignment horizontal="center" vertical="center"/>
      <protection locked="0"/>
    </xf>
    <xf numFmtId="0" fontId="46" fillId="0" borderId="77" xfId="0" applyFont="1" applyBorder="1" applyAlignment="1" applyProtection="1">
      <alignment horizontal="center" vertical="center"/>
      <protection locked="0"/>
    </xf>
    <xf numFmtId="0" fontId="46" fillId="0" borderId="76" xfId="0" applyFont="1" applyBorder="1" applyAlignment="1" applyProtection="1">
      <alignment horizontal="center" vertical="center"/>
      <protection locked="0"/>
    </xf>
    <xf numFmtId="0" fontId="46" fillId="0" borderId="78" xfId="0" applyFont="1" applyBorder="1" applyAlignment="1" applyProtection="1">
      <alignment horizontal="center" vertical="center"/>
      <protection locked="0"/>
    </xf>
    <xf numFmtId="0" fontId="50" fillId="0" borderId="75" xfId="0" applyFont="1" applyBorder="1" applyAlignment="1" applyProtection="1">
      <alignment horizontal="center" vertical="center"/>
      <protection locked="0"/>
    </xf>
    <xf numFmtId="0" fontId="74" fillId="0" borderId="1" xfId="0" applyFont="1" applyBorder="1" applyAlignment="1">
      <alignment horizontal="center" vertical="center"/>
    </xf>
    <xf numFmtId="0" fontId="46" fillId="0" borderId="79" xfId="0" applyFont="1" applyBorder="1" applyAlignment="1" applyProtection="1">
      <alignment horizontal="center" vertical="center"/>
      <protection locked="0"/>
    </xf>
    <xf numFmtId="0" fontId="46" fillId="0" borderId="80" xfId="0" applyFont="1" applyBorder="1" applyAlignment="1" applyProtection="1">
      <alignment horizontal="center" vertical="center"/>
      <protection locked="0"/>
    </xf>
    <xf numFmtId="0" fontId="46" fillId="0" borderId="81" xfId="0" applyFont="1" applyBorder="1" applyAlignment="1" applyProtection="1">
      <alignment horizontal="center" vertical="center"/>
      <protection locked="0"/>
    </xf>
    <xf numFmtId="0" fontId="46" fillId="0" borderId="82" xfId="0" applyFont="1" applyBorder="1" applyAlignment="1" applyProtection="1">
      <alignment horizontal="center" vertical="center"/>
      <protection locked="0"/>
    </xf>
    <xf numFmtId="0" fontId="120" fillId="0" borderId="35" xfId="0" applyFont="1" applyBorder="1" applyAlignment="1">
      <alignment horizontal="left" vertical="top"/>
    </xf>
    <xf numFmtId="0" fontId="73" fillId="0" borderId="1" xfId="0" applyFont="1" applyBorder="1" applyAlignment="1">
      <alignment horizontal="center" vertical="center"/>
    </xf>
    <xf numFmtId="0" fontId="53" fillId="0" borderId="52" xfId="0" applyFont="1" applyBorder="1" applyAlignment="1" applyProtection="1">
      <alignment horizontal="center" vertical="top" textRotation="86" wrapText="1"/>
      <protection hidden="1"/>
    </xf>
    <xf numFmtId="0" fontId="53" fillId="0" borderId="2" xfId="0" applyFont="1" applyBorder="1" applyAlignment="1" applyProtection="1">
      <alignment horizontal="center" vertical="top" textRotation="86" wrapText="1"/>
      <protection hidden="1"/>
    </xf>
    <xf numFmtId="0" fontId="81" fillId="0" borderId="52" xfId="0" applyFont="1" applyBorder="1" applyAlignment="1" applyProtection="1">
      <alignment horizontal="center" vertical="center" wrapText="1"/>
      <protection hidden="1"/>
    </xf>
    <xf numFmtId="0" fontId="81" fillId="0" borderId="2" xfId="0" applyFont="1" applyBorder="1" applyAlignment="1" applyProtection="1">
      <alignment horizontal="center" vertical="center" wrapText="1"/>
      <protection hidden="1"/>
    </xf>
    <xf numFmtId="0" fontId="57" fillId="0" borderId="52" xfId="0" applyFont="1" applyBorder="1" applyAlignment="1" applyProtection="1">
      <alignment horizontal="center" vertical="center" wrapText="1"/>
      <protection hidden="1"/>
    </xf>
    <xf numFmtId="0" fontId="57" fillId="0" borderId="2" xfId="0" applyFont="1" applyBorder="1" applyAlignment="1" applyProtection="1">
      <alignment horizontal="center" vertical="center" wrapText="1"/>
      <protection hidden="1"/>
    </xf>
    <xf numFmtId="0" fontId="57" fillId="0" borderId="56" xfId="0" applyFont="1" applyBorder="1" applyAlignment="1" applyProtection="1">
      <alignment horizontal="center" vertical="center" wrapText="1"/>
      <protection hidden="1"/>
    </xf>
    <xf numFmtId="0" fontId="57" fillId="0" borderId="68" xfId="0" applyFont="1" applyBorder="1" applyAlignment="1" applyProtection="1">
      <alignment horizontal="center" vertical="center" wrapText="1"/>
      <protection hidden="1"/>
    </xf>
    <xf numFmtId="0" fontId="57" fillId="0" borderId="9" xfId="0" applyFont="1" applyBorder="1" applyAlignment="1" applyProtection="1">
      <alignment horizontal="center" vertical="center" wrapText="1"/>
      <protection hidden="1"/>
    </xf>
    <xf numFmtId="0" fontId="57" fillId="0" borderId="66" xfId="0" applyFont="1" applyBorder="1" applyAlignment="1" applyProtection="1">
      <alignment horizontal="center" vertical="center" wrapText="1"/>
      <protection hidden="1"/>
    </xf>
    <xf numFmtId="0" fontId="57" fillId="0" borderId="10" xfId="0" applyFont="1" applyBorder="1" applyAlignment="1" applyProtection="1">
      <alignment horizontal="center" vertical="center" wrapText="1"/>
      <protection hidden="1"/>
    </xf>
    <xf numFmtId="0" fontId="57" fillId="0" borderId="52" xfId="0" applyFont="1" applyBorder="1" applyAlignment="1" applyProtection="1">
      <alignment horizontal="center" vertical="top" wrapText="1"/>
      <protection hidden="1"/>
    </xf>
    <xf numFmtId="0" fontId="57" fillId="0" borderId="2" xfId="0" applyFont="1" applyBorder="1" applyAlignment="1" applyProtection="1">
      <alignment horizontal="center" vertical="top" wrapText="1"/>
      <protection hidden="1"/>
    </xf>
    <xf numFmtId="0" fontId="57" fillId="0" borderId="1" xfId="0" applyFont="1" applyBorder="1" applyAlignment="1" applyProtection="1">
      <alignment horizontal="center" vertical="center" wrapText="1"/>
      <protection hidden="1"/>
    </xf>
    <xf numFmtId="0" fontId="126" fillId="0" borderId="0" xfId="0" applyFont="1" applyAlignment="1" applyProtection="1">
      <alignment horizontal="center" vertical="center" wrapText="1"/>
      <protection hidden="1"/>
    </xf>
    <xf numFmtId="0" fontId="50" fillId="0" borderId="0" xfId="0" applyFont="1" applyAlignment="1" applyProtection="1">
      <alignment horizontal="center" vertical="center" wrapText="1"/>
      <protection hidden="1"/>
    </xf>
    <xf numFmtId="0" fontId="50" fillId="0" borderId="0" xfId="0" applyFont="1" applyAlignment="1" applyProtection="1">
      <alignment horizontal="right" vertical="center"/>
      <protection hidden="1"/>
    </xf>
    <xf numFmtId="0" fontId="49" fillId="0" borderId="0" xfId="0" applyFont="1" applyAlignment="1" applyProtection="1">
      <alignment horizontal="center" vertical="center" wrapText="1"/>
      <protection hidden="1"/>
    </xf>
    <xf numFmtId="0" fontId="73" fillId="0" borderId="0" xfId="0" applyFont="1" applyAlignment="1" applyProtection="1">
      <alignment horizontal="left" vertical="center" wrapText="1"/>
      <protection hidden="1"/>
    </xf>
    <xf numFmtId="0" fontId="47" fillId="0" borderId="60" xfId="0" applyFont="1" applyBorder="1" applyAlignment="1" applyProtection="1">
      <alignment horizontal="right" vertical="center" wrapText="1"/>
      <protection hidden="1"/>
    </xf>
    <xf numFmtId="0" fontId="47" fillId="0" borderId="35" xfId="0" applyFont="1" applyBorder="1" applyAlignment="1" applyProtection="1">
      <alignment horizontal="right" vertical="center" wrapText="1"/>
      <protection hidden="1"/>
    </xf>
    <xf numFmtId="0" fontId="143" fillId="0" borderId="35" xfId="0" applyFont="1" applyBorder="1" applyAlignment="1" applyProtection="1">
      <alignment horizontal="center" vertical="center" wrapText="1"/>
      <protection hidden="1"/>
    </xf>
    <xf numFmtId="0" fontId="178" fillId="0" borderId="0" xfId="0" applyFont="1" applyAlignment="1" applyProtection="1">
      <alignment horizontal="center" vertical="center" wrapText="1"/>
      <protection hidden="1"/>
    </xf>
    <xf numFmtId="0" fontId="47" fillId="0" borderId="35" xfId="0" applyFont="1" applyBorder="1" applyAlignment="1">
      <alignment horizontal="center" vertical="center" wrapText="1"/>
    </xf>
    <xf numFmtId="0" fontId="50" fillId="0" borderId="35" xfId="0" applyFont="1" applyBorder="1" applyAlignment="1">
      <alignment horizontal="right" vertical="center"/>
    </xf>
    <xf numFmtId="0" fontId="129" fillId="0" borderId="35" xfId="0" applyFont="1" applyBorder="1" applyAlignment="1">
      <alignment horizontal="left" vertical="center" wrapText="1"/>
    </xf>
    <xf numFmtId="0" fontId="57" fillId="0" borderId="35" xfId="0" applyFont="1" applyBorder="1" applyAlignment="1">
      <alignment horizontal="center" vertical="center" wrapText="1"/>
    </xf>
    <xf numFmtId="0" fontId="107" fillId="0" borderId="0" xfId="0" applyFont="1" applyAlignment="1">
      <alignment horizontal="center" vertical="center" wrapText="1"/>
    </xf>
    <xf numFmtId="0" fontId="130" fillId="0" borderId="0" xfId="0" applyFont="1" applyAlignment="1">
      <alignment horizontal="center" vertical="center" wrapText="1"/>
    </xf>
    <xf numFmtId="0" fontId="50" fillId="0" borderId="0" xfId="0" applyFont="1" applyAlignment="1">
      <alignment horizontal="center" vertical="center" wrapText="1"/>
    </xf>
    <xf numFmtId="0" fontId="176" fillId="0" borderId="0" xfId="0" applyFont="1" applyAlignment="1">
      <alignment horizontal="right" vertical="center"/>
    </xf>
    <xf numFmtId="0" fontId="176" fillId="0" borderId="0" xfId="0" applyFont="1" applyAlignment="1">
      <alignment horizontal="left" vertical="center"/>
    </xf>
    <xf numFmtId="0" fontId="57" fillId="0" borderId="66" xfId="0" applyFont="1" applyBorder="1" applyAlignment="1">
      <alignment horizontal="center" vertical="center" wrapText="1"/>
    </xf>
    <xf numFmtId="0" fontId="47" fillId="0" borderId="52" xfId="0" applyFont="1" applyBorder="1" applyAlignment="1">
      <alignment horizontal="center" vertical="top" wrapText="1"/>
    </xf>
    <xf numFmtId="0" fontId="47" fillId="0" borderId="2" xfId="0" applyFont="1" applyBorder="1" applyAlignment="1">
      <alignment horizontal="center" vertical="top" wrapText="1"/>
    </xf>
    <xf numFmtId="0" fontId="57" fillId="0" borderId="68" xfId="0" applyFont="1" applyBorder="1" applyAlignment="1">
      <alignment horizontal="center" vertical="center" wrapText="1"/>
    </xf>
    <xf numFmtId="0" fontId="47" fillId="0" borderId="56" xfId="0" applyFont="1" applyBorder="1" applyAlignment="1">
      <alignment horizontal="center" vertical="top" wrapText="1"/>
    </xf>
    <xf numFmtId="0" fontId="47" fillId="0" borderId="40" xfId="0" applyFont="1" applyBorder="1" applyAlignment="1">
      <alignment horizontal="center" vertical="top" wrapText="1"/>
    </xf>
    <xf numFmtId="0" fontId="47" fillId="0" borderId="60" xfId="0" applyFont="1" applyBorder="1" applyAlignment="1">
      <alignment horizontal="center" vertical="top" wrapText="1"/>
    </xf>
    <xf numFmtId="0" fontId="47" fillId="0" borderId="61" xfId="0" applyFont="1" applyBorder="1" applyAlignment="1">
      <alignment horizontal="center" vertical="top" wrapText="1"/>
    </xf>
    <xf numFmtId="0" fontId="47" fillId="0" borderId="0" xfId="0" applyFont="1" applyAlignment="1">
      <alignment horizontal="center" vertical="center" wrapText="1"/>
    </xf>
    <xf numFmtId="0" fontId="61" fillId="4" borderId="111" xfId="0" applyFont="1" applyFill="1" applyBorder="1" applyAlignment="1">
      <alignment horizontal="center" vertical="center" wrapText="1"/>
    </xf>
    <xf numFmtId="0" fontId="61" fillId="4" borderId="113" xfId="0" applyFont="1" applyFill="1" applyBorder="1" applyAlignment="1">
      <alignment horizontal="center" vertical="center" wrapText="1"/>
    </xf>
    <xf numFmtId="0" fontId="61" fillId="4" borderId="112" xfId="0" applyFont="1" applyFill="1" applyBorder="1" applyAlignment="1">
      <alignment horizontal="center" vertical="center" wrapText="1"/>
    </xf>
    <xf numFmtId="0" fontId="189" fillId="0" borderId="41" xfId="1" applyFont="1" applyBorder="1" applyAlignment="1" applyProtection="1">
      <alignment horizontal="center" vertical="center" wrapText="1"/>
      <protection locked="0"/>
    </xf>
    <xf numFmtId="0" fontId="189" fillId="0" borderId="42" xfId="1" applyFont="1" applyBorder="1" applyAlignment="1" applyProtection="1">
      <alignment horizontal="center" vertical="center" wrapText="1"/>
      <protection locked="0"/>
    </xf>
    <xf numFmtId="0" fontId="236" fillId="0" borderId="41" xfId="1" applyFont="1" applyBorder="1" applyAlignment="1" applyProtection="1">
      <alignment horizontal="center" vertical="center" wrapText="1"/>
      <protection locked="0"/>
    </xf>
    <xf numFmtId="0" fontId="190" fillId="0" borderId="109" xfId="1" applyFont="1" applyBorder="1" applyAlignment="1" applyProtection="1">
      <alignment horizontal="center" vertical="center" wrapText="1"/>
      <protection locked="0"/>
    </xf>
    <xf numFmtId="0" fontId="190" fillId="0" borderId="106" xfId="1" applyFont="1" applyBorder="1" applyAlignment="1" applyProtection="1">
      <alignment horizontal="center" vertical="center" wrapText="1"/>
      <protection locked="0"/>
    </xf>
    <xf numFmtId="0" fontId="189" fillId="0" borderId="5" xfId="1" applyFont="1" applyBorder="1" applyAlignment="1">
      <alignment horizontal="center" vertical="center" wrapText="1"/>
    </xf>
    <xf numFmtId="0" fontId="189" fillId="0" borderId="65" xfId="1" applyFont="1" applyBorder="1" applyAlignment="1">
      <alignment horizontal="center" vertical="center" wrapText="1"/>
    </xf>
    <xf numFmtId="0" fontId="189" fillId="0" borderId="6" xfId="1" applyFont="1" applyBorder="1" applyAlignment="1">
      <alignment horizontal="center" vertical="center" wrapText="1"/>
    </xf>
    <xf numFmtId="0" fontId="192" fillId="0" borderId="41" xfId="1" applyFont="1" applyBorder="1" applyAlignment="1">
      <alignment horizontal="center" vertical="center" wrapText="1"/>
    </xf>
    <xf numFmtId="0" fontId="192" fillId="0" borderId="42" xfId="1" applyFont="1" applyBorder="1" applyAlignment="1">
      <alignment horizontal="center" vertical="center" wrapText="1"/>
    </xf>
    <xf numFmtId="0" fontId="57" fillId="0" borderId="107" xfId="0" applyFont="1" applyBorder="1" applyAlignment="1">
      <alignment horizontal="center" vertical="center" wrapText="1"/>
    </xf>
    <xf numFmtId="0" fontId="57" fillId="0" borderId="108" xfId="0" applyFont="1" applyBorder="1" applyAlignment="1">
      <alignment horizontal="center" vertical="center" wrapText="1"/>
    </xf>
    <xf numFmtId="0" fontId="57" fillId="0" borderId="14" xfId="0" applyFont="1" applyBorder="1" applyAlignment="1">
      <alignment horizontal="center" vertical="center" wrapText="1"/>
    </xf>
    <xf numFmtId="0" fontId="75" fillId="0" borderId="56" xfId="0" applyFont="1" applyBorder="1" applyAlignment="1">
      <alignment horizontal="center" vertical="center" wrapText="1"/>
    </xf>
    <xf numFmtId="0" fontId="75" fillId="0" borderId="40" xfId="0" applyFont="1" applyBorder="1" applyAlignment="1">
      <alignment horizontal="center" vertical="center" wrapText="1"/>
    </xf>
    <xf numFmtId="0" fontId="46" fillId="0" borderId="52" xfId="0" applyFont="1" applyBorder="1" applyAlignment="1" applyProtection="1">
      <alignment horizontal="center" vertical="center" wrapText="1"/>
      <protection hidden="1"/>
    </xf>
    <xf numFmtId="0" fontId="46" fillId="0" borderId="2" xfId="0" applyFont="1" applyBorder="1" applyAlignment="1" applyProtection="1">
      <alignment horizontal="center" vertical="center" wrapText="1"/>
      <protection hidden="1"/>
    </xf>
    <xf numFmtId="0" fontId="47" fillId="0" borderId="0" xfId="0" applyFont="1" applyAlignment="1" applyProtection="1">
      <alignment horizontal="center"/>
      <protection hidden="1"/>
    </xf>
    <xf numFmtId="0" fontId="49" fillId="0" borderId="35" xfId="0" applyFont="1" applyBorder="1" applyAlignment="1" applyProtection="1">
      <alignment horizontal="center" vertical="center"/>
      <protection hidden="1"/>
    </xf>
    <xf numFmtId="0" fontId="157" fillId="0" borderId="35" xfId="0" applyFont="1" applyBorder="1" applyAlignment="1" applyProtection="1">
      <alignment horizontal="center" vertical="center"/>
      <protection hidden="1"/>
    </xf>
    <xf numFmtId="0" fontId="120" fillId="0" borderId="0" xfId="0" applyFont="1" applyAlignment="1" applyProtection="1">
      <alignment horizontal="center" vertical="center"/>
      <protection hidden="1"/>
    </xf>
    <xf numFmtId="0" fontId="78" fillId="0" borderId="0" xfId="0" applyFont="1" applyAlignment="1" applyProtection="1">
      <alignment horizontal="center"/>
      <protection hidden="1"/>
    </xf>
    <xf numFmtId="0" fontId="81" fillId="0" borderId="35" xfId="0" applyFont="1" applyBorder="1" applyAlignment="1" applyProtection="1">
      <alignment horizontal="center" vertical="center"/>
      <protection hidden="1"/>
    </xf>
    <xf numFmtId="0" fontId="104" fillId="0" borderId="0" xfId="0" applyFont="1" applyAlignment="1" applyProtection="1">
      <alignment horizontal="center"/>
      <protection hidden="1"/>
    </xf>
    <xf numFmtId="0" fontId="90" fillId="6" borderId="84" xfId="0" applyFont="1" applyFill="1" applyBorder="1" applyAlignment="1">
      <alignment horizontal="left" vertical="center" wrapText="1"/>
    </xf>
    <xf numFmtId="0" fontId="38" fillId="0" borderId="86" xfId="0" applyFont="1" applyBorder="1"/>
    <xf numFmtId="0" fontId="139" fillId="0" borderId="84" xfId="0" applyFont="1" applyBorder="1" applyAlignment="1">
      <alignment horizontal="center" vertical="center"/>
    </xf>
    <xf numFmtId="0" fontId="38" fillId="0" borderId="87" xfId="0" applyFont="1" applyBorder="1"/>
    <xf numFmtId="0" fontId="132" fillId="0" borderId="0" xfId="0" applyFont="1" applyAlignment="1">
      <alignment horizontal="center"/>
    </xf>
    <xf numFmtId="0" fontId="0" fillId="0" borderId="0" xfId="0"/>
    <xf numFmtId="0" fontId="96" fillId="0" borderId="0" xfId="0" applyFont="1" applyAlignment="1" applyProtection="1">
      <alignment horizontal="center"/>
      <protection hidden="1"/>
    </xf>
    <xf numFmtId="0" fontId="0" fillId="0" borderId="0" xfId="0" applyProtection="1">
      <protection hidden="1"/>
    </xf>
    <xf numFmtId="0" fontId="132" fillId="0" borderId="89" xfId="0" applyFont="1" applyBorder="1" applyAlignment="1">
      <alignment horizontal="center"/>
    </xf>
    <xf numFmtId="0" fontId="38" fillId="0" borderId="89" xfId="0" applyFont="1" applyBorder="1"/>
    <xf numFmtId="0" fontId="90" fillId="19" borderId="84" xfId="0" applyFont="1" applyFill="1" applyBorder="1" applyAlignment="1">
      <alignment horizontal="center" vertical="center" wrapText="1"/>
    </xf>
    <xf numFmtId="0" fontId="90" fillId="19" borderId="87" xfId="0" applyFont="1" applyFill="1" applyBorder="1" applyAlignment="1">
      <alignment horizontal="center" vertical="center" wrapText="1"/>
    </xf>
    <xf numFmtId="0" fontId="90" fillId="19" borderId="92" xfId="0" applyFont="1" applyFill="1" applyBorder="1" applyAlignment="1">
      <alignment horizontal="center" vertical="center" wrapText="1"/>
    </xf>
    <xf numFmtId="0" fontId="90" fillId="19" borderId="0" xfId="0" applyFont="1" applyFill="1" applyAlignment="1">
      <alignment horizontal="center" vertical="center" wrapText="1"/>
    </xf>
    <xf numFmtId="0" fontId="97" fillId="0" borderId="84" xfId="0" applyFont="1" applyBorder="1" applyAlignment="1">
      <alignment horizontal="center"/>
    </xf>
    <xf numFmtId="0" fontId="97" fillId="0" borderId="87" xfId="0" applyFont="1" applyBorder="1" applyAlignment="1">
      <alignment horizontal="center"/>
    </xf>
    <xf numFmtId="0" fontId="90" fillId="19" borderId="88" xfId="0" applyFont="1" applyFill="1" applyBorder="1" applyAlignment="1">
      <alignment horizontal="center" vertical="center"/>
    </xf>
    <xf numFmtId="0" fontId="90" fillId="19" borderId="85" xfId="0" applyFont="1" applyFill="1" applyBorder="1" applyAlignment="1">
      <alignment horizontal="center" vertical="center"/>
    </xf>
    <xf numFmtId="0" fontId="126" fillId="0" borderId="0" xfId="0" applyFont="1" applyAlignment="1">
      <alignment horizontal="center" vertical="center"/>
    </xf>
    <xf numFmtId="0" fontId="37" fillId="8" borderId="0" xfId="0" applyFont="1" applyFill="1" applyAlignment="1">
      <alignment vertical="center" wrapText="1"/>
    </xf>
    <xf numFmtId="0" fontId="131" fillId="0" borderId="0" xfId="0" applyFont="1" applyAlignment="1">
      <alignment horizontal="center"/>
    </xf>
    <xf numFmtId="0" fontId="205" fillId="8" borderId="0" xfId="0" applyFont="1" applyFill="1" applyAlignment="1">
      <alignment horizontal="center" vertical="top" wrapText="1"/>
    </xf>
    <xf numFmtId="0" fontId="154" fillId="30" borderId="0" xfId="0" applyFont="1" applyFill="1" applyAlignment="1">
      <alignment horizontal="center" vertical="center" wrapText="1"/>
    </xf>
    <xf numFmtId="0" fontId="154" fillId="30" borderId="0" xfId="0" applyFont="1" applyFill="1" applyAlignment="1">
      <alignment horizontal="center" vertical="center"/>
    </xf>
    <xf numFmtId="0" fontId="206" fillId="0" borderId="127" xfId="0" applyFont="1" applyBorder="1" applyAlignment="1">
      <alignment horizontal="center" vertical="center" wrapText="1"/>
    </xf>
    <xf numFmtId="0" fontId="205" fillId="8" borderId="129" xfId="0" applyFont="1" applyFill="1" applyBorder="1" applyAlignment="1">
      <alignment horizontal="left" vertical="top" wrapText="1"/>
    </xf>
    <xf numFmtId="0" fontId="205" fillId="8" borderId="0" xfId="0" applyFont="1" applyFill="1" applyAlignment="1">
      <alignment horizontal="left" vertical="top" wrapText="1"/>
    </xf>
    <xf numFmtId="0" fontId="117" fillId="6" borderId="88" xfId="0" applyFont="1" applyFill="1" applyBorder="1" applyAlignment="1" applyProtection="1">
      <alignment horizontal="center" vertical="center" wrapText="1"/>
      <protection hidden="1"/>
    </xf>
    <xf numFmtId="0" fontId="38" fillId="0" borderId="85" xfId="0" applyFont="1" applyBorder="1" applyProtection="1">
      <protection hidden="1"/>
    </xf>
    <xf numFmtId="0" fontId="161" fillId="6" borderId="0" xfId="0" applyFont="1" applyFill="1" applyAlignment="1" applyProtection="1">
      <alignment horizontal="center"/>
      <protection hidden="1"/>
    </xf>
    <xf numFmtId="0" fontId="24" fillId="0" borderId="0" xfId="0" applyFont="1" applyProtection="1">
      <protection hidden="1"/>
    </xf>
    <xf numFmtId="0" fontId="132" fillId="6" borderId="0" xfId="0" applyFont="1" applyFill="1" applyAlignment="1" applyProtection="1">
      <alignment horizontal="center"/>
      <protection hidden="1"/>
    </xf>
    <xf numFmtId="0" fontId="38" fillId="0" borderId="0" xfId="0" applyFont="1" applyProtection="1">
      <protection hidden="1"/>
    </xf>
    <xf numFmtId="0" fontId="89" fillId="6" borderId="0" xfId="0" applyFont="1" applyFill="1" applyAlignment="1" applyProtection="1">
      <alignment horizontal="center"/>
      <protection hidden="1"/>
    </xf>
    <xf numFmtId="0" fontId="89" fillId="6" borderId="89" xfId="0" applyFont="1" applyFill="1" applyBorder="1" applyAlignment="1" applyProtection="1">
      <alignment horizontal="center"/>
      <protection hidden="1"/>
    </xf>
    <xf numFmtId="0" fontId="38" fillId="0" borderId="89" xfId="0" applyFont="1" applyBorder="1" applyProtection="1">
      <protection hidden="1"/>
    </xf>
    <xf numFmtId="0" fontId="133" fillId="6" borderId="88" xfId="0" applyFont="1" applyFill="1" applyBorder="1" applyAlignment="1" applyProtection="1">
      <alignment horizontal="center" vertical="center" textRotation="90" wrapText="1"/>
      <protection hidden="1"/>
    </xf>
    <xf numFmtId="0" fontId="38" fillId="0" borderId="90" xfId="0" applyFont="1" applyBorder="1" applyProtection="1">
      <protection hidden="1"/>
    </xf>
    <xf numFmtId="0" fontId="89" fillId="6" borderId="84" xfId="0" applyFont="1" applyFill="1" applyBorder="1" applyAlignment="1" applyProtection="1">
      <alignment horizontal="center"/>
      <protection hidden="1"/>
    </xf>
    <xf numFmtId="0" fontId="38" fillId="0" borderId="86" xfId="0" applyFont="1" applyBorder="1" applyProtection="1">
      <protection hidden="1"/>
    </xf>
    <xf numFmtId="0" fontId="38" fillId="0" borderId="87" xfId="0" applyFont="1" applyBorder="1" applyProtection="1">
      <protection hidden="1"/>
    </xf>
    <xf numFmtId="0" fontId="88" fillId="6" borderId="88" xfId="0" applyFont="1" applyFill="1" applyBorder="1" applyAlignment="1" applyProtection="1">
      <alignment horizontal="center" vertical="center" wrapText="1"/>
      <protection hidden="1"/>
    </xf>
    <xf numFmtId="0" fontId="85" fillId="0" borderId="0" xfId="0" applyFont="1" applyAlignment="1">
      <alignment horizontal="center"/>
    </xf>
    <xf numFmtId="0" fontId="117" fillId="6" borderId="84" xfId="0" applyFont="1" applyFill="1" applyBorder="1" applyAlignment="1" applyProtection="1">
      <alignment horizontal="center" vertical="center" wrapText="1"/>
      <protection hidden="1"/>
    </xf>
    <xf numFmtId="0" fontId="104" fillId="8" borderId="0" xfId="0" applyFont="1" applyFill="1" applyAlignment="1">
      <alignment horizontal="center"/>
    </xf>
    <xf numFmtId="0" fontId="0" fillId="8" borderId="0" xfId="0" applyFill="1"/>
    <xf numFmtId="0" fontId="38" fillId="8" borderId="91" xfId="0" applyFont="1" applyFill="1" applyBorder="1"/>
    <xf numFmtId="0" fontId="132" fillId="8" borderId="0" xfId="0" applyFont="1" applyFill="1" applyAlignment="1">
      <alignment horizontal="center"/>
    </xf>
    <xf numFmtId="0" fontId="89" fillId="8" borderId="0" xfId="0" applyFont="1" applyFill="1" applyAlignment="1">
      <alignment horizontal="center"/>
    </xf>
    <xf numFmtId="0" fontId="134" fillId="0" borderId="88" xfId="0" applyFont="1" applyBorder="1" applyAlignment="1">
      <alignment horizontal="center" vertical="center" wrapText="1"/>
    </xf>
    <xf numFmtId="0" fontId="38" fillId="0" borderId="90" xfId="0" applyFont="1" applyBorder="1"/>
    <xf numFmtId="0" fontId="117" fillId="0" borderId="88" xfId="0" applyFont="1" applyBorder="1" applyAlignment="1">
      <alignment horizontal="center" vertical="center" wrapText="1"/>
    </xf>
    <xf numFmtId="0" fontId="135" fillId="0" borderId="88" xfId="0" applyFont="1" applyBorder="1" applyAlignment="1">
      <alignment horizontal="center" vertical="center" textRotation="90" wrapText="1"/>
    </xf>
    <xf numFmtId="165" fontId="134" fillId="0" borderId="88" xfId="0" applyNumberFormat="1" applyFont="1" applyBorder="1" applyAlignment="1">
      <alignment horizontal="center" vertical="center" wrapText="1"/>
    </xf>
    <xf numFmtId="0" fontId="134" fillId="0" borderId="1" xfId="0" applyFont="1" applyBorder="1" applyAlignment="1">
      <alignment horizontal="center" vertical="center" wrapText="1"/>
    </xf>
    <xf numFmtId="0" fontId="38" fillId="0" borderId="1" xfId="0" applyFont="1" applyBorder="1"/>
    <xf numFmtId="0" fontId="134" fillId="0" borderId="93" xfId="0" applyFont="1" applyBorder="1" applyAlignment="1">
      <alignment horizontal="center" vertical="center" wrapText="1"/>
    </xf>
    <xf numFmtId="0" fontId="38" fillId="0" borderId="92" xfId="0" applyFont="1" applyBorder="1"/>
    <xf numFmtId="0" fontId="90" fillId="8" borderId="0" xfId="0" applyFont="1" applyFill="1" applyAlignment="1">
      <alignment horizontal="center"/>
    </xf>
    <xf numFmtId="0" fontId="87" fillId="0" borderId="84" xfId="0" applyFont="1" applyBorder="1" applyAlignment="1">
      <alignment horizontal="center"/>
    </xf>
    <xf numFmtId="0" fontId="136" fillId="8" borderId="92" xfId="0" applyFont="1" applyFill="1" applyBorder="1" applyAlignment="1">
      <alignment horizontal="center" vertical="center" wrapText="1"/>
    </xf>
    <xf numFmtId="0" fontId="88" fillId="0" borderId="88" xfId="0" applyFont="1" applyBorder="1" applyAlignment="1">
      <alignment horizontal="center" vertical="center" textRotation="90"/>
    </xf>
    <xf numFmtId="0" fontId="38" fillId="0" borderId="85" xfId="0" applyFont="1" applyBorder="1"/>
    <xf numFmtId="0" fontId="45" fillId="0" borderId="0" xfId="0" applyFont="1"/>
    <xf numFmtId="0" fontId="137" fillId="0" borderId="0" xfId="0" applyFont="1"/>
    <xf numFmtId="0" fontId="46" fillId="0" borderId="0" xfId="0" applyFont="1" applyAlignment="1">
      <alignment horizontal="center"/>
    </xf>
    <xf numFmtId="0" fontId="89" fillId="0" borderId="89" xfId="0" applyFont="1" applyBorder="1" applyAlignment="1">
      <alignment horizontal="center"/>
    </xf>
    <xf numFmtId="0" fontId="122" fillId="0" borderId="89" xfId="0" applyFont="1" applyBorder="1" applyAlignment="1">
      <alignment horizontal="center"/>
    </xf>
    <xf numFmtId="0" fontId="90" fillId="0" borderId="0" xfId="0" applyFont="1" applyAlignment="1">
      <alignment horizontal="center"/>
    </xf>
    <xf numFmtId="0" fontId="47" fillId="0" borderId="88" xfId="0" applyFont="1" applyBorder="1" applyAlignment="1">
      <alignment horizontal="center" vertical="center" wrapText="1"/>
    </xf>
    <xf numFmtId="0" fontId="47" fillId="0" borderId="85" xfId="0" applyFont="1" applyBorder="1" applyAlignment="1">
      <alignment horizontal="center" vertical="center" wrapText="1"/>
    </xf>
    <xf numFmtId="0" fontId="86" fillId="0" borderId="88" xfId="0" applyFont="1" applyBorder="1" applyAlignment="1">
      <alignment horizontal="center" vertical="center" textRotation="90" wrapText="1"/>
    </xf>
    <xf numFmtId="0" fontId="86" fillId="0" borderId="84" xfId="0" applyFont="1" applyBorder="1" applyAlignment="1">
      <alignment horizontal="right" vertical="center" wrapText="1"/>
    </xf>
    <xf numFmtId="0" fontId="0" fillId="0" borderId="0" xfId="0" applyAlignment="1">
      <alignment vertical="center" wrapText="1"/>
    </xf>
    <xf numFmtId="0" fontId="46" fillId="0" borderId="9" xfId="0" applyFont="1" applyBorder="1" applyAlignment="1">
      <alignment horizontal="center" vertical="center"/>
    </xf>
    <xf numFmtId="0" fontId="46" fillId="0" borderId="66" xfId="0" applyFont="1" applyBorder="1" applyAlignment="1">
      <alignment horizontal="center" vertical="center"/>
    </xf>
    <xf numFmtId="0" fontId="46" fillId="0" borderId="10" xfId="0" applyFont="1" applyBorder="1" applyAlignment="1">
      <alignment horizontal="center" vertical="center"/>
    </xf>
    <xf numFmtId="0" fontId="46" fillId="0" borderId="35" xfId="0" applyFont="1" applyBorder="1" applyAlignment="1">
      <alignment horizontal="center"/>
    </xf>
    <xf numFmtId="0" fontId="46" fillId="0" borderId="0" xfId="0" applyFont="1" applyAlignment="1">
      <alignment horizontal="left"/>
    </xf>
    <xf numFmtId="0" fontId="46" fillId="0" borderId="52" xfId="0" applyFont="1" applyBorder="1" applyAlignment="1">
      <alignment horizontal="center" vertical="center"/>
    </xf>
    <xf numFmtId="0" fontId="46" fillId="0" borderId="2" xfId="0" applyFont="1" applyBorder="1" applyAlignment="1">
      <alignment horizontal="center" vertical="center"/>
    </xf>
    <xf numFmtId="0" fontId="13" fillId="0" borderId="1" xfId="0" applyFont="1" applyBorder="1" applyAlignment="1">
      <alignment horizontal="center" vertical="center"/>
    </xf>
    <xf numFmtId="0" fontId="138" fillId="0" borderId="0" xfId="0" applyFont="1" applyAlignment="1">
      <alignment horizontal="center"/>
    </xf>
    <xf numFmtId="0" fontId="41" fillId="0" borderId="0" xfId="0" applyFont="1" applyAlignment="1">
      <alignment horizontal="center"/>
    </xf>
    <xf numFmtId="0" fontId="6" fillId="0" borderId="0" xfId="0" applyFont="1" applyAlignment="1">
      <alignment horizontal="left"/>
    </xf>
    <xf numFmtId="0" fontId="13" fillId="0" borderId="5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0" xfId="0" applyFont="1" applyAlignment="1">
      <alignment horizontal="center"/>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66" xfId="0" applyFont="1" applyBorder="1" applyAlignment="1">
      <alignment horizontal="center" vertical="center" wrapText="1"/>
    </xf>
    <xf numFmtId="0" fontId="47" fillId="0" borderId="52" xfId="0" applyFont="1" applyBorder="1" applyAlignment="1">
      <alignment horizontal="center" vertical="center" wrapText="1"/>
    </xf>
    <xf numFmtId="0" fontId="47" fillId="0" borderId="2" xfId="0" applyFont="1" applyBorder="1" applyAlignment="1">
      <alignment horizontal="center" vertical="center" wrapText="1"/>
    </xf>
    <xf numFmtId="0" fontId="50" fillId="0" borderId="0" xfId="0" applyFont="1" applyAlignment="1">
      <alignment horizontal="right"/>
    </xf>
    <xf numFmtId="0" fontId="50" fillId="0" borderId="0" xfId="0" applyFont="1" applyAlignment="1">
      <alignment horizontal="left"/>
    </xf>
    <xf numFmtId="0" fontId="47" fillId="0" borderId="9" xfId="0" applyFont="1" applyBorder="1" applyAlignment="1">
      <alignment horizontal="center" vertical="center"/>
    </xf>
    <xf numFmtId="0" fontId="47" fillId="0" borderId="10" xfId="0" applyFont="1" applyBorder="1" applyAlignment="1">
      <alignment horizontal="center" vertical="center"/>
    </xf>
    <xf numFmtId="0" fontId="126" fillId="0" borderId="0" xfId="0" applyFont="1" applyAlignment="1" applyProtection="1">
      <alignment horizontal="center"/>
      <protection hidden="1"/>
    </xf>
    <xf numFmtId="0" fontId="6" fillId="0" borderId="0" xfId="0" applyFont="1" applyAlignment="1" applyProtection="1">
      <alignment horizontal="left"/>
      <protection hidden="1"/>
    </xf>
    <xf numFmtId="0" fontId="41" fillId="0" borderId="0" xfId="0" applyFont="1" applyAlignment="1">
      <alignment horizontal="left"/>
    </xf>
    <xf numFmtId="0" fontId="13" fillId="0" borderId="9" xfId="0" applyFont="1" applyBorder="1" applyAlignment="1">
      <alignment horizontal="center" vertical="center"/>
    </xf>
    <xf numFmtId="0" fontId="13" fillId="0" borderId="66" xfId="0" applyFont="1" applyBorder="1" applyAlignment="1">
      <alignment horizontal="center" vertical="center"/>
    </xf>
    <xf numFmtId="0" fontId="13" fillId="0" borderId="10" xfId="0" applyFont="1" applyBorder="1" applyAlignment="1">
      <alignment horizontal="center" vertical="center"/>
    </xf>
    <xf numFmtId="0" fontId="47" fillId="0" borderId="0" xfId="0" applyFont="1" applyAlignment="1" applyProtection="1">
      <alignment horizontal="center"/>
      <protection locked="0" hidden="1"/>
    </xf>
    <xf numFmtId="0" fontId="47" fillId="0" borderId="1" xfId="0" applyFont="1" applyBorder="1" applyAlignment="1" applyProtection="1">
      <alignment horizontal="center"/>
      <protection locked="0" hidden="1"/>
    </xf>
    <xf numFmtId="0" fontId="163" fillId="0" borderId="1" xfId="0" applyFont="1" applyBorder="1" applyAlignment="1" applyProtection="1">
      <alignment horizontal="center"/>
      <protection locked="0" hidden="1"/>
    </xf>
    <xf numFmtId="0" fontId="54" fillId="0" borderId="1" xfId="0" applyFont="1" applyBorder="1" applyAlignment="1" applyProtection="1">
      <alignment horizontal="center"/>
      <protection locked="0" hidden="1"/>
    </xf>
    <xf numFmtId="0" fontId="50" fillId="0" borderId="0" xfId="0" applyFont="1" applyAlignment="1" applyProtection="1">
      <alignment horizontal="center"/>
      <protection hidden="1"/>
    </xf>
    <xf numFmtId="0" fontId="46" fillId="0" borderId="0" xfId="0" applyFont="1" applyAlignment="1" applyProtection="1">
      <alignment horizontal="center"/>
      <protection hidden="1"/>
    </xf>
    <xf numFmtId="0" fontId="121" fillId="0" borderId="1" xfId="0" applyFont="1" applyBorder="1" applyAlignment="1" applyProtection="1">
      <alignment horizontal="center" vertical="center"/>
      <protection locked="0" hidden="1"/>
    </xf>
    <xf numFmtId="0" fontId="121" fillId="0" borderId="1" xfId="0" applyFont="1" applyBorder="1" applyAlignment="1" applyProtection="1">
      <alignment horizontal="center"/>
      <protection locked="0" hidden="1"/>
    </xf>
    <xf numFmtId="0" fontId="47" fillId="0" borderId="35" xfId="0" applyFont="1" applyBorder="1" applyAlignment="1" applyProtection="1">
      <alignment horizontal="center"/>
      <protection hidden="1"/>
    </xf>
    <xf numFmtId="0" fontId="143" fillId="0" borderId="35" xfId="0" applyFont="1" applyBorder="1" applyAlignment="1" applyProtection="1">
      <alignment horizontal="center"/>
      <protection hidden="1"/>
    </xf>
    <xf numFmtId="0" fontId="103" fillId="0" borderId="0" xfId="0" applyFont="1" applyAlignment="1" applyProtection="1">
      <alignment horizontal="center"/>
      <protection hidden="1"/>
    </xf>
    <xf numFmtId="0" fontId="38" fillId="0" borderId="91" xfId="0" applyFont="1" applyBorder="1" applyProtection="1">
      <protection hidden="1"/>
    </xf>
    <xf numFmtId="0" fontId="103" fillId="0" borderId="0" xfId="0" applyFont="1" applyAlignment="1">
      <alignment horizontal="center"/>
    </xf>
    <xf numFmtId="0" fontId="103" fillId="13" borderId="1" xfId="0" applyFont="1" applyFill="1" applyBorder="1" applyAlignment="1">
      <alignment horizontal="center"/>
    </xf>
    <xf numFmtId="0" fontId="0" fillId="13" borderId="1" xfId="0" applyFill="1" applyBorder="1"/>
    <xf numFmtId="0" fontId="85" fillId="10" borderId="1" xfId="0" applyFont="1" applyFill="1" applyBorder="1" applyAlignment="1">
      <alignment horizontal="center" vertical="top" wrapText="1"/>
    </xf>
    <xf numFmtId="0" fontId="38" fillId="10" borderId="1" xfId="0" applyFont="1" applyFill="1" applyBorder="1"/>
    <xf numFmtId="0" fontId="90" fillId="10" borderId="1" xfId="0" applyFont="1" applyFill="1" applyBorder="1" applyAlignment="1">
      <alignment horizontal="center" vertical="top" wrapText="1"/>
    </xf>
    <xf numFmtId="0" fontId="139" fillId="0" borderId="84" xfId="0" applyFont="1" applyBorder="1" applyAlignment="1">
      <alignment horizontal="center" vertical="center" wrapText="1"/>
    </xf>
    <xf numFmtId="0" fontId="103" fillId="13" borderId="0" xfId="0" applyFont="1" applyFill="1" applyAlignment="1">
      <alignment horizontal="center"/>
    </xf>
    <xf numFmtId="0" fontId="0" fillId="13" borderId="0" xfId="0" applyFill="1"/>
    <xf numFmtId="0" fontId="47" fillId="3" borderId="41" xfId="0" applyFont="1" applyFill="1" applyBorder="1" applyAlignment="1">
      <alignment horizontal="left" vertical="center" shrinkToFit="1"/>
    </xf>
    <xf numFmtId="0" fontId="47" fillId="3" borderId="103" xfId="0" applyFont="1" applyFill="1" applyBorder="1" applyAlignment="1">
      <alignment horizontal="left" vertical="center" shrinkToFit="1"/>
    </xf>
    <xf numFmtId="0" fontId="47" fillId="3" borderId="42" xfId="0" applyFont="1" applyFill="1" applyBorder="1" applyAlignment="1">
      <alignment horizontal="left" vertical="center" shrinkToFit="1"/>
    </xf>
    <xf numFmtId="0" fontId="47" fillId="3" borderId="41" xfId="0" applyFont="1" applyFill="1" applyBorder="1" applyAlignment="1">
      <alignment horizontal="left" vertical="center" indent="1" shrinkToFit="1"/>
    </xf>
    <xf numFmtId="0" fontId="47" fillId="3" borderId="103" xfId="0" applyFont="1" applyFill="1" applyBorder="1" applyAlignment="1">
      <alignment horizontal="left" vertical="center" indent="1" shrinkToFit="1"/>
    </xf>
    <xf numFmtId="0" fontId="47" fillId="3" borderId="42" xfId="0" applyFont="1" applyFill="1" applyBorder="1" applyAlignment="1">
      <alignment horizontal="left" vertical="center" indent="1" shrinkToFit="1"/>
    </xf>
    <xf numFmtId="0" fontId="140" fillId="9" borderId="0" xfId="0" applyFont="1" applyFill="1" applyAlignment="1">
      <alignment horizontal="center" wrapText="1"/>
    </xf>
    <xf numFmtId="0" fontId="38" fillId="0" borderId="0" xfId="0" applyFont="1"/>
    <xf numFmtId="0" fontId="87" fillId="0" borderId="88" xfId="0" applyFont="1" applyBorder="1" applyAlignment="1">
      <alignment horizontal="center" vertical="center"/>
    </xf>
    <xf numFmtId="0" fontId="56" fillId="0" borderId="88" xfId="0" applyFont="1" applyBorder="1" applyAlignment="1" applyProtection="1">
      <alignment horizontal="center" vertical="center"/>
      <protection hidden="1"/>
    </xf>
    <xf numFmtId="0" fontId="56" fillId="0" borderId="85" xfId="0" applyFont="1" applyBorder="1" applyAlignment="1" applyProtection="1">
      <alignment horizontal="center" vertical="center"/>
      <protection hidden="1"/>
    </xf>
    <xf numFmtId="0" fontId="85" fillId="0" borderId="0" xfId="0" applyFont="1" applyAlignment="1" applyProtection="1">
      <alignment horizontal="center"/>
      <protection hidden="1"/>
    </xf>
    <xf numFmtId="0" fontId="87" fillId="0" borderId="118" xfId="0" applyFont="1" applyBorder="1" applyAlignment="1">
      <alignment horizontal="center" vertical="center"/>
    </xf>
    <xf numFmtId="0" fontId="87" fillId="0" borderId="119" xfId="0" applyFont="1" applyBorder="1" applyAlignment="1">
      <alignment horizontal="center" vertical="center"/>
    </xf>
    <xf numFmtId="0" fontId="56" fillId="3" borderId="88" xfId="0" applyFont="1" applyFill="1" applyBorder="1" applyAlignment="1" applyProtection="1">
      <alignment horizontal="center" vertical="center"/>
      <protection locked="0"/>
    </xf>
    <xf numFmtId="0" fontId="56" fillId="3" borderId="85" xfId="0" applyFont="1" applyFill="1" applyBorder="1" applyAlignment="1" applyProtection="1">
      <alignment horizontal="center" vertical="center"/>
      <protection locked="0"/>
    </xf>
    <xf numFmtId="0" fontId="87" fillId="0" borderId="52" xfId="0" applyFont="1" applyBorder="1" applyAlignment="1" applyProtection="1">
      <alignment horizontal="center" vertical="center" wrapText="1"/>
      <protection locked="0"/>
    </xf>
    <xf numFmtId="0" fontId="87" fillId="0" borderId="57" xfId="0" applyFont="1" applyBorder="1" applyAlignment="1" applyProtection="1">
      <alignment horizontal="center" vertical="center" wrapText="1"/>
      <protection locked="0"/>
    </xf>
    <xf numFmtId="0" fontId="87" fillId="0" borderId="2" xfId="0" applyFont="1" applyBorder="1" applyAlignment="1" applyProtection="1">
      <alignment horizontal="center" vertical="center" wrapText="1"/>
      <protection locked="0"/>
    </xf>
    <xf numFmtId="0" fontId="56" fillId="0" borderId="52" xfId="0" applyFont="1" applyBorder="1" applyAlignment="1" applyProtection="1">
      <alignment horizontal="center" vertical="center" wrapText="1"/>
      <protection locked="0"/>
    </xf>
    <xf numFmtId="0" fontId="56" fillId="0" borderId="57" xfId="0" applyFont="1" applyBorder="1" applyAlignment="1" applyProtection="1">
      <alignment horizontal="center" vertical="center" wrapText="1"/>
      <protection locked="0"/>
    </xf>
    <xf numFmtId="0" fontId="56" fillId="0" borderId="2" xfId="0" applyFont="1" applyBorder="1" applyAlignment="1" applyProtection="1">
      <alignment horizontal="center" vertical="center" wrapText="1"/>
      <protection locked="0"/>
    </xf>
    <xf numFmtId="0" fontId="47" fillId="0" borderId="52" xfId="0" applyFont="1" applyBorder="1" applyAlignment="1" applyProtection="1">
      <alignment horizontal="center" vertical="center" wrapText="1"/>
      <protection locked="0"/>
    </xf>
    <xf numFmtId="0" fontId="47" fillId="0" borderId="57" xfId="0" applyFont="1" applyBorder="1" applyAlignment="1" applyProtection="1">
      <alignment horizontal="center" vertical="center" wrapText="1"/>
      <protection locked="0"/>
    </xf>
    <xf numFmtId="0" fontId="47" fillId="0" borderId="2" xfId="0" applyFont="1" applyBorder="1" applyAlignment="1" applyProtection="1">
      <alignment horizontal="center" vertical="center" wrapText="1"/>
      <protection locked="0"/>
    </xf>
    <xf numFmtId="0" fontId="50" fillId="0" borderId="0" xfId="0" applyFont="1" applyAlignment="1">
      <alignment horizontal="center" vertical="center"/>
    </xf>
    <xf numFmtId="0" fontId="172" fillId="0" borderId="35" xfId="0" applyFont="1" applyBorder="1" applyAlignment="1">
      <alignment horizontal="center" vertical="center" wrapText="1"/>
    </xf>
    <xf numFmtId="0" fontId="47" fillId="0" borderId="0" xfId="0" applyFont="1" applyAlignment="1">
      <alignment horizontal="center"/>
    </xf>
    <xf numFmtId="0" fontId="138" fillId="8" borderId="0" xfId="0" applyFont="1" applyFill="1" applyAlignment="1">
      <alignment horizontal="center" vertical="center"/>
    </xf>
    <xf numFmtId="0" fontId="78" fillId="0" borderId="0" xfId="0" applyFont="1" applyAlignment="1">
      <alignment horizontal="center" vertical="center"/>
    </xf>
    <xf numFmtId="0" fontId="49" fillId="0" borderId="0" xfId="0" applyFont="1" applyAlignment="1">
      <alignment horizontal="left" vertical="center"/>
    </xf>
    <xf numFmtId="0" fontId="47" fillId="0" borderId="56" xfId="0" applyFont="1" applyBorder="1" applyAlignment="1">
      <alignment horizontal="center" vertical="center" wrapText="1"/>
    </xf>
    <xf numFmtId="0" fontId="47" fillId="0" borderId="40" xfId="0" applyFont="1" applyBorder="1" applyAlignment="1">
      <alignment horizontal="center" vertical="center" wrapText="1"/>
    </xf>
    <xf numFmtId="0" fontId="47" fillId="0" borderId="60" xfId="0" applyFont="1" applyBorder="1" applyAlignment="1">
      <alignment horizontal="center" vertical="center" wrapText="1"/>
    </xf>
    <xf numFmtId="0" fontId="47" fillId="0" borderId="61" xfId="0" applyFont="1" applyBorder="1" applyAlignment="1">
      <alignment horizontal="center" vertical="center" wrapText="1"/>
    </xf>
    <xf numFmtId="0" fontId="70" fillId="0" borderId="60" xfId="0" applyFont="1" applyBorder="1" applyAlignment="1">
      <alignment horizontal="center" vertical="center"/>
    </xf>
    <xf numFmtId="0" fontId="70" fillId="0" borderId="61" xfId="0" applyFont="1" applyBorder="1" applyAlignment="1">
      <alignment horizontal="center" vertical="center"/>
    </xf>
    <xf numFmtId="0" fontId="98" fillId="0" borderId="84" xfId="0" applyFont="1" applyBorder="1" applyAlignment="1">
      <alignment horizontal="center"/>
    </xf>
    <xf numFmtId="0" fontId="99" fillId="0" borderId="86" xfId="0" applyFont="1" applyBorder="1" applyAlignment="1">
      <alignment horizontal="center"/>
    </xf>
    <xf numFmtId="0" fontId="180" fillId="0" borderId="86" xfId="0" applyFont="1" applyBorder="1" applyAlignment="1">
      <alignment horizontal="center" vertical="center"/>
    </xf>
    <xf numFmtId="0" fontId="90" fillId="0" borderId="84" xfId="0" applyFont="1" applyBorder="1" applyAlignment="1">
      <alignment horizontal="center" vertical="center" wrapText="1"/>
    </xf>
    <xf numFmtId="0" fontId="90" fillId="0" borderId="88" xfId="0" applyFont="1" applyBorder="1" applyAlignment="1">
      <alignment horizontal="center" vertical="center" wrapText="1"/>
    </xf>
    <xf numFmtId="0" fontId="47" fillId="0" borderId="84" xfId="0" applyFont="1" applyBorder="1" applyAlignment="1">
      <alignment horizontal="center" vertical="center" wrapText="1"/>
    </xf>
    <xf numFmtId="0" fontId="50" fillId="0" borderId="0" xfId="0" applyFont="1" applyAlignment="1">
      <alignment horizontal="center"/>
    </xf>
    <xf numFmtId="0" fontId="73" fillId="0" borderId="89" xfId="0" applyFont="1" applyBorder="1" applyAlignment="1">
      <alignment horizontal="center"/>
    </xf>
    <xf numFmtId="0" fontId="96" fillId="0" borderId="89" xfId="0" applyFont="1" applyBorder="1" applyAlignment="1">
      <alignment horizontal="center"/>
    </xf>
    <xf numFmtId="0" fontId="164" fillId="0" borderId="0" xfId="0" applyFont="1" applyAlignment="1">
      <alignment horizontal="center"/>
    </xf>
    <xf numFmtId="0" fontId="48" fillId="0" borderId="0" xfId="0" applyFont="1" applyAlignment="1">
      <alignment horizontal="center"/>
    </xf>
    <xf numFmtId="0" fontId="50" fillId="0" borderId="9" xfId="0" applyFont="1" applyBorder="1" applyAlignment="1">
      <alignment horizontal="center"/>
    </xf>
    <xf numFmtId="0" fontId="50" fillId="0" borderId="10" xfId="0" applyFont="1" applyBorder="1" applyAlignment="1">
      <alignment horizontal="center"/>
    </xf>
    <xf numFmtId="1" fontId="50" fillId="0" borderId="9" xfId="0" applyNumberFormat="1" applyFont="1" applyBorder="1" applyAlignment="1">
      <alignment horizontal="center"/>
    </xf>
    <xf numFmtId="1" fontId="50" fillId="0" borderId="10" xfId="0" applyNumberFormat="1" applyFont="1" applyBorder="1" applyAlignment="1">
      <alignment horizontal="center"/>
    </xf>
    <xf numFmtId="0" fontId="47" fillId="0" borderId="0" xfId="0" applyFont="1" applyAlignment="1">
      <alignment horizontal="center" wrapText="1"/>
    </xf>
    <xf numFmtId="0" fontId="48" fillId="0" borderId="0" xfId="0" applyFont="1" applyAlignment="1">
      <alignment horizontal="center" vertical="center"/>
    </xf>
    <xf numFmtId="0" fontId="14" fillId="0" borderId="1" xfId="0" applyFont="1" applyBorder="1" applyAlignment="1">
      <alignment horizontal="center" vertical="center" wrapText="1"/>
    </xf>
    <xf numFmtId="0" fontId="29" fillId="0" borderId="0" xfId="0" applyFont="1" applyAlignment="1">
      <alignment horizontal="center"/>
    </xf>
    <xf numFmtId="0" fontId="14" fillId="0" borderId="0" xfId="0" applyFont="1" applyAlignment="1">
      <alignment horizontal="center"/>
    </xf>
    <xf numFmtId="0" fontId="30" fillId="0" borderId="0" xfId="0" applyFont="1" applyAlignment="1">
      <alignment horizontal="center"/>
    </xf>
    <xf numFmtId="0" fontId="14" fillId="0" borderId="52" xfId="0" applyFont="1" applyBorder="1" applyAlignment="1">
      <alignment horizontal="center" vertical="center" wrapText="1"/>
    </xf>
    <xf numFmtId="0" fontId="14" fillId="0" borderId="2" xfId="0" applyFont="1" applyBorder="1" applyAlignment="1">
      <alignment horizontal="center" vertical="center" wrapText="1"/>
    </xf>
    <xf numFmtId="0" fontId="47" fillId="0" borderId="0" xfId="0" applyFont="1" applyAlignment="1">
      <alignment horizontal="center" vertical="center"/>
    </xf>
    <xf numFmtId="0" fontId="57" fillId="0" borderId="0" xfId="0" applyFont="1" applyAlignment="1">
      <alignment horizontal="center" vertical="center"/>
    </xf>
    <xf numFmtId="0" fontId="173" fillId="0" borderId="0" xfId="0" applyFont="1" applyAlignment="1">
      <alignment horizontal="left" vertical="center"/>
    </xf>
    <xf numFmtId="0" fontId="47" fillId="0" borderId="0" xfId="0" applyFont="1" applyAlignment="1">
      <alignment horizontal="left" vertical="center" indent="7"/>
    </xf>
    <xf numFmtId="0" fontId="0" fillId="0" borderId="0" xfId="0" applyAlignment="1">
      <alignment horizontal="center" vertical="center"/>
    </xf>
    <xf numFmtId="0" fontId="14" fillId="8" borderId="4" xfId="0" applyFont="1" applyFill="1" applyBorder="1" applyAlignment="1">
      <alignment horizontal="center" vertical="center" wrapText="1"/>
    </xf>
    <xf numFmtId="0" fontId="14" fillId="8" borderId="4" xfId="0" applyFont="1" applyFill="1" applyBorder="1" applyAlignment="1">
      <alignment horizontal="center" vertical="center" textRotation="90" wrapText="1"/>
    </xf>
    <xf numFmtId="0" fontId="193" fillId="0" borderId="0" xfId="0" applyFont="1" applyAlignment="1">
      <alignment horizontal="center"/>
    </xf>
    <xf numFmtId="0" fontId="194" fillId="0" borderId="0" xfId="0" applyFont="1" applyAlignment="1">
      <alignment horizontal="center" vertical="center"/>
    </xf>
    <xf numFmtId="0" fontId="78" fillId="0" borderId="0" xfId="0" applyFont="1" applyAlignment="1">
      <alignment horizontal="center"/>
    </xf>
    <xf numFmtId="0" fontId="182" fillId="8" borderId="1" xfId="0" applyFont="1" applyFill="1" applyBorder="1" applyAlignment="1" applyProtection="1">
      <alignment horizontal="center" vertical="center" wrapText="1"/>
      <protection locked="0"/>
    </xf>
    <xf numFmtId="0" fontId="46" fillId="0" borderId="57" xfId="0" applyFont="1" applyBorder="1" applyAlignment="1">
      <alignment horizontal="center" vertical="center"/>
    </xf>
    <xf numFmtId="0" fontId="82" fillId="0" borderId="9" xfId="0" applyFont="1" applyBorder="1" applyAlignment="1">
      <alignment horizontal="center" vertical="center"/>
    </xf>
    <xf numFmtId="0" fontId="82" fillId="0" borderId="66" xfId="0" applyFont="1" applyBorder="1" applyAlignment="1">
      <alignment horizontal="center" vertical="center"/>
    </xf>
    <xf numFmtId="0" fontId="82" fillId="0" borderId="10" xfId="0" applyFont="1" applyBorder="1" applyAlignment="1">
      <alignment horizontal="center" vertical="center"/>
    </xf>
    <xf numFmtId="0" fontId="49" fillId="0" borderId="1" xfId="0" applyFont="1" applyBorder="1" applyAlignment="1">
      <alignment horizontal="center" vertical="center"/>
    </xf>
    <xf numFmtId="0" fontId="49" fillId="0" borderId="9" xfId="0" applyFont="1" applyBorder="1" applyAlignment="1">
      <alignment horizontal="center"/>
    </xf>
    <xf numFmtId="0" fontId="49" fillId="0" borderId="10" xfId="0" applyFont="1" applyBorder="1" applyAlignment="1">
      <alignment horizontal="center"/>
    </xf>
    <xf numFmtId="0" fontId="50" fillId="0" borderId="35" xfId="0" applyFont="1" applyBorder="1" applyAlignment="1">
      <alignment horizontal="center" vertical="center"/>
    </xf>
    <xf numFmtId="0" fontId="166" fillId="0" borderId="115" xfId="0" applyFont="1" applyBorder="1" applyAlignment="1">
      <alignment horizontal="center"/>
    </xf>
    <xf numFmtId="0" fontId="166" fillId="0" borderId="116" xfId="0" applyFont="1" applyBorder="1" applyAlignment="1">
      <alignment horizontal="center"/>
    </xf>
    <xf numFmtId="0" fontId="120" fillId="8" borderId="0" xfId="0" applyFont="1" applyFill="1" applyAlignment="1">
      <alignment horizontal="center" vertical="center" shrinkToFit="1"/>
    </xf>
    <xf numFmtId="0" fontId="114" fillId="8" borderId="0" xfId="0" applyFont="1" applyFill="1" applyAlignment="1">
      <alignment horizontal="left" vertical="center" indent="2"/>
    </xf>
    <xf numFmtId="0" fontId="47" fillId="8" borderId="0" xfId="0" applyFont="1" applyFill="1" applyAlignment="1">
      <alignment horizontal="left" vertical="top" wrapText="1"/>
    </xf>
    <xf numFmtId="0" fontId="47" fillId="8" borderId="0" xfId="0" applyFont="1" applyFill="1" applyAlignment="1">
      <alignment horizontal="center" vertical="center"/>
    </xf>
    <xf numFmtId="0" fontId="47" fillId="8" borderId="0" xfId="0" applyFont="1" applyFill="1" applyAlignment="1">
      <alignment horizontal="justify" vertical="center" wrapText="1"/>
    </xf>
    <xf numFmtId="0" fontId="45" fillId="0" borderId="0" xfId="0" applyFont="1" applyAlignment="1">
      <alignment horizontal="center"/>
    </xf>
    <xf numFmtId="0" fontId="53" fillId="0" borderId="4" xfId="0" applyFont="1" applyBorder="1" applyAlignment="1">
      <alignment horizontal="center" vertical="center" wrapText="1" shrinkToFit="1"/>
    </xf>
    <xf numFmtId="0" fontId="215" fillId="0" borderId="4" xfId="0" applyFont="1" applyBorder="1" applyAlignment="1">
      <alignment horizontal="center" vertical="center" wrapText="1"/>
    </xf>
    <xf numFmtId="0" fontId="235" fillId="8" borderId="1" xfId="0" applyFont="1" applyFill="1" applyBorder="1" applyAlignment="1">
      <alignment horizontal="center" vertical="top" wrapText="1"/>
    </xf>
    <xf numFmtId="0" fontId="232" fillId="45" borderId="147" xfId="0" applyFont="1" applyFill="1" applyBorder="1" applyAlignment="1">
      <alignment horizontal="center" vertical="top" wrapText="1"/>
    </xf>
    <xf numFmtId="0" fontId="232" fillId="45" borderId="148" xfId="0" applyFont="1" applyFill="1" applyBorder="1" applyAlignment="1">
      <alignment horizontal="center" vertical="top" wrapText="1"/>
    </xf>
    <xf numFmtId="0" fontId="232" fillId="45" borderId="145" xfId="0" applyFont="1" applyFill="1" applyBorder="1" applyAlignment="1">
      <alignment horizontal="center" vertical="top" wrapText="1"/>
    </xf>
    <xf numFmtId="0" fontId="232" fillId="45" borderId="0" xfId="0" applyFont="1" applyFill="1" applyAlignment="1">
      <alignment horizontal="center" vertical="top" wrapText="1"/>
    </xf>
    <xf numFmtId="0" fontId="232" fillId="45" borderId="146" xfId="0" applyFont="1" applyFill="1" applyBorder="1" applyAlignment="1">
      <alignment horizontal="center" vertical="top" wrapText="1"/>
    </xf>
    <xf numFmtId="0" fontId="142" fillId="3" borderId="0" xfId="0" applyFont="1" applyFill="1"/>
  </cellXfs>
  <cellStyles count="3">
    <cellStyle name="Comma" xfId="2" builtinId="3"/>
    <cellStyle name="Normal" xfId="0" builtinId="0"/>
    <cellStyle name="Normal 2" xfId="1" xr:uid="{00000000-0005-0000-0000-000002000000}"/>
  </cellStyles>
  <dxfs count="4">
    <dxf>
      <font>
        <b/>
        <i val="0"/>
        <color rgb="FF000099"/>
      </font>
      <fill>
        <patternFill patternType="none">
          <bgColor auto="1"/>
        </patternFill>
      </fill>
    </dxf>
    <dxf>
      <fill>
        <patternFill>
          <bgColor theme="1"/>
        </patternFill>
      </fill>
    </dxf>
    <dxf>
      <font>
        <condense val="0"/>
        <extend val="0"/>
        <color rgb="FF9C0006"/>
      </font>
      <fill>
        <patternFill>
          <bgColor rgb="FFFFC7CE"/>
        </patternFill>
      </fill>
    </dxf>
    <dxf>
      <fill>
        <patternFill patternType="solid">
          <fgColor indexed="64"/>
          <bgColor rgb="FF7030A0"/>
        </patternFill>
      </fill>
      <alignment horizontal="general" vertical="center" textRotation="0" wrapText="0" indent="0" justifyLastLine="0" shrinkToFit="0" readingOrder="0"/>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3" Type="http://schemas.openxmlformats.org/officeDocument/2006/relationships/hyperlink" Target="#'Gen Info'!A1"/><Relationship Id="rId2" Type="http://schemas.openxmlformats.org/officeDocument/2006/relationships/image" Target="../media/image1.jpeg"/><Relationship Id="rId1" Type="http://schemas.openxmlformats.org/officeDocument/2006/relationships/hyperlink" Target="mailto:JOSHIHANSRAJ72@GMAIL.COM" TargetMode="External"/><Relationship Id="rId4"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15</xdr:row>
      <xdr:rowOff>127000</xdr:rowOff>
    </xdr:from>
    <xdr:to>
      <xdr:col>16384</xdr:col>
      <xdr:colOff>82550</xdr:colOff>
      <xdr:row>17</xdr:row>
      <xdr:rowOff>76200</xdr:rowOff>
    </xdr:to>
    <xdr:sp macro="" textlink="">
      <xdr:nvSpPr>
        <xdr:cNvPr id="2" name="AutoShape 4" descr="Image result for whatsapp logo image">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1652250" y="573405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xdr:row>
      <xdr:rowOff>127000</xdr:rowOff>
    </xdr:from>
    <xdr:to>
      <xdr:col>16384</xdr:col>
      <xdr:colOff>82550</xdr:colOff>
      <xdr:row>17</xdr:row>
      <xdr:rowOff>76200</xdr:rowOff>
    </xdr:to>
    <xdr:sp macro="" textlink="">
      <xdr:nvSpPr>
        <xdr:cNvPr id="3" name="AutoShape 4" descr="Image result for whatsapp logo image">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1652250" y="573405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1790700</xdr:colOff>
      <xdr:row>14</xdr:row>
      <xdr:rowOff>63500</xdr:rowOff>
    </xdr:from>
    <xdr:to>
      <xdr:col>2</xdr:col>
      <xdr:colOff>2514600</xdr:colOff>
      <xdr:row>18</xdr:row>
      <xdr:rowOff>76200</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51250" y="5486400"/>
          <a:ext cx="723900" cy="749300"/>
        </a:xfrm>
        <a:prstGeom prst="rect">
          <a:avLst/>
        </a:prstGeom>
      </xdr:spPr>
    </xdr:pic>
    <xdr:clientData/>
  </xdr:twoCellAnchor>
  <xdr:twoCellAnchor>
    <xdr:from>
      <xdr:col>1</xdr:col>
      <xdr:colOff>336550</xdr:colOff>
      <xdr:row>2</xdr:row>
      <xdr:rowOff>88900</xdr:rowOff>
    </xdr:from>
    <xdr:to>
      <xdr:col>1</xdr:col>
      <xdr:colOff>1079500</xdr:colOff>
      <xdr:row>3</xdr:row>
      <xdr:rowOff>457200</xdr:rowOff>
    </xdr:to>
    <xdr:sp macro="" textlink="">
      <xdr:nvSpPr>
        <xdr:cNvPr id="5" name="Right Arrow 4">
          <a:hlinkClick xmlns:r="http://schemas.openxmlformats.org/officeDocument/2006/relationships" r:id="rId3"/>
          <a:extLst>
            <a:ext uri="{FF2B5EF4-FFF2-40B4-BE49-F238E27FC236}">
              <a16:creationId xmlns:a16="http://schemas.microsoft.com/office/drawing/2014/main" id="{00000000-0008-0000-0000-000013000000}"/>
            </a:ext>
          </a:extLst>
        </xdr:cNvPr>
        <xdr:cNvSpPr/>
      </xdr:nvSpPr>
      <xdr:spPr>
        <a:xfrm>
          <a:off x="558800" y="685800"/>
          <a:ext cx="742950" cy="59055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mpd="tri">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latin typeface="+mj-lt"/>
            </a:rPr>
            <a:t>NEXT</a:t>
          </a:r>
        </a:p>
      </xdr:txBody>
    </xdr:sp>
    <xdr:clientData/>
  </xdr:twoCellAnchor>
  <xdr:twoCellAnchor>
    <xdr:from>
      <xdr:col>2</xdr:col>
      <xdr:colOff>5689600</xdr:colOff>
      <xdr:row>12</xdr:row>
      <xdr:rowOff>158750</xdr:rowOff>
    </xdr:from>
    <xdr:to>
      <xdr:col>2</xdr:col>
      <xdr:colOff>7321550</xdr:colOff>
      <xdr:row>14</xdr:row>
      <xdr:rowOff>44450</xdr:rowOff>
    </xdr:to>
    <xdr:sp macro="" textlink="">
      <xdr:nvSpPr>
        <xdr:cNvPr id="6" name="Rounded Rectangle 5">
          <a:extLst>
            <a:ext uri="{FF2B5EF4-FFF2-40B4-BE49-F238E27FC236}">
              <a16:creationId xmlns:a16="http://schemas.microsoft.com/office/drawing/2014/main" id="{00000000-0008-0000-0000-00000A000000}"/>
            </a:ext>
          </a:extLst>
        </xdr:cNvPr>
        <xdr:cNvSpPr/>
      </xdr:nvSpPr>
      <xdr:spPr>
        <a:xfrm>
          <a:off x="7550150" y="5213350"/>
          <a:ext cx="1631950" cy="25400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100">
              <a:solidFill>
                <a:schemeClr val="lt1"/>
              </a:solidFill>
              <a:latin typeface="+mj-lt"/>
              <a:ea typeface="+mn-ea"/>
              <a:cs typeface="+mn-cs"/>
            </a:rPr>
            <a:t>HANS</a:t>
          </a:r>
          <a:r>
            <a:rPr lang="en-GB" sz="1100">
              <a:latin typeface="+mj-lt"/>
            </a:rPr>
            <a:t> RAJ JOSHI</a:t>
          </a:r>
        </a:p>
      </xdr:txBody>
    </xdr:sp>
    <xdr:clientData/>
  </xdr:twoCellAnchor>
  <xdr:twoCellAnchor>
    <xdr:from>
      <xdr:col>2</xdr:col>
      <xdr:colOff>5473700</xdr:colOff>
      <xdr:row>14</xdr:row>
      <xdr:rowOff>57150</xdr:rowOff>
    </xdr:from>
    <xdr:to>
      <xdr:col>2</xdr:col>
      <xdr:colOff>7550150</xdr:colOff>
      <xdr:row>19</xdr:row>
      <xdr:rowOff>19050</xdr:rowOff>
    </xdr:to>
    <xdr:sp macro="" textlink="">
      <xdr:nvSpPr>
        <xdr:cNvPr id="7" name="Rounded Rectangle 6">
          <a:extLst>
            <a:ext uri="{FF2B5EF4-FFF2-40B4-BE49-F238E27FC236}">
              <a16:creationId xmlns:a16="http://schemas.microsoft.com/office/drawing/2014/main" id="{00000000-0008-0000-0000-00000C000000}"/>
            </a:ext>
          </a:extLst>
        </xdr:cNvPr>
        <xdr:cNvSpPr/>
      </xdr:nvSpPr>
      <xdr:spPr>
        <a:xfrm>
          <a:off x="7334250" y="5480050"/>
          <a:ext cx="2076450" cy="88265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GB" sz="1100">
              <a:latin typeface="+mj-lt"/>
            </a:rPr>
            <a:t>PRINCIPAL GOVT.SR.SECONDARY</a:t>
          </a:r>
          <a:r>
            <a:rPr lang="en-GB" sz="1100" baseline="0">
              <a:latin typeface="+mj-lt"/>
            </a:rPr>
            <a:t> SCHOOL RAJPURA PIPERAN, SRIGANGANAGAR</a:t>
          </a:r>
          <a:endParaRPr lang="en-GB" sz="1100">
            <a:latin typeface="+mj-lt"/>
          </a:endParaRPr>
        </a:p>
      </xdr:txBody>
    </xdr:sp>
    <xdr:clientData/>
  </xdr:twoCellAnchor>
  <xdr:twoCellAnchor>
    <xdr:from>
      <xdr:col>2</xdr:col>
      <xdr:colOff>7874000</xdr:colOff>
      <xdr:row>12</xdr:row>
      <xdr:rowOff>38100</xdr:rowOff>
    </xdr:from>
    <xdr:to>
      <xdr:col>2</xdr:col>
      <xdr:colOff>9220200</xdr:colOff>
      <xdr:row>19</xdr:row>
      <xdr:rowOff>165100</xdr:rowOff>
    </xdr:to>
    <xdr:sp macro="" textlink="">
      <xdr:nvSpPr>
        <xdr:cNvPr id="8" name="Frame 7">
          <a:extLst>
            <a:ext uri="{FF2B5EF4-FFF2-40B4-BE49-F238E27FC236}">
              <a16:creationId xmlns:a16="http://schemas.microsoft.com/office/drawing/2014/main" id="{00000000-0008-0000-0000-000012000000}"/>
            </a:ext>
          </a:extLst>
        </xdr:cNvPr>
        <xdr:cNvSpPr/>
      </xdr:nvSpPr>
      <xdr:spPr>
        <a:xfrm>
          <a:off x="9734550" y="5092700"/>
          <a:ext cx="1346200" cy="1416050"/>
        </a:xfrm>
        <a:prstGeom prst="frame">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editAs="oneCell">
    <xdr:from>
      <xdr:col>2</xdr:col>
      <xdr:colOff>8020050</xdr:colOff>
      <xdr:row>12</xdr:row>
      <xdr:rowOff>177800</xdr:rowOff>
    </xdr:from>
    <xdr:to>
      <xdr:col>2</xdr:col>
      <xdr:colOff>9059268</xdr:colOff>
      <xdr:row>19</xdr:row>
      <xdr:rowOff>19050</xdr:rowOff>
    </xdr:to>
    <xdr:pic>
      <xdr:nvPicPr>
        <xdr:cNvPr id="9" name="Picture 8">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80600" y="5232400"/>
          <a:ext cx="1039218" cy="1130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120650</xdr:colOff>
      <xdr:row>4</xdr:row>
      <xdr:rowOff>69850</xdr:rowOff>
    </xdr:from>
    <xdr:to>
      <xdr:col>19</xdr:col>
      <xdr:colOff>723900</xdr:colOff>
      <xdr:row>5</xdr:row>
      <xdr:rowOff>266700</xdr:rowOff>
    </xdr:to>
    <xdr:sp macro="" textlink="">
      <xdr:nvSpPr>
        <xdr:cNvPr id="2" name="Down Arrow Callout 1">
          <a:extLst>
            <a:ext uri="{FF2B5EF4-FFF2-40B4-BE49-F238E27FC236}">
              <a16:creationId xmlns:a16="http://schemas.microsoft.com/office/drawing/2014/main" id="{00000000-0008-0000-0100-000002000000}"/>
            </a:ext>
          </a:extLst>
        </xdr:cNvPr>
        <xdr:cNvSpPr/>
      </xdr:nvSpPr>
      <xdr:spPr>
        <a:xfrm>
          <a:off x="8686800" y="1778000"/>
          <a:ext cx="7448550" cy="539750"/>
        </a:xfrm>
        <a:prstGeom prst="downArrowCallout">
          <a:avLst>
            <a:gd name="adj1" fmla="val 50000"/>
            <a:gd name="adj2" fmla="val 25000"/>
            <a:gd name="adj3" fmla="val 50309"/>
            <a:gd name="adj4" fmla="val 64977"/>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hi-IN" sz="1100"/>
            <a:t>सभी कार्मिको का स्टेटस और देय भत्ते ड्रॉपडाउन से कॉलम 1</a:t>
          </a:r>
          <a:r>
            <a:rPr lang="en-IN" sz="1100"/>
            <a:t>0</a:t>
          </a:r>
          <a:r>
            <a:rPr lang="hi-IN" sz="1100"/>
            <a:t> से </a:t>
          </a:r>
          <a:r>
            <a:rPr lang="en-IN" sz="1100"/>
            <a:t>18</a:t>
          </a:r>
          <a:r>
            <a:rPr lang="hi-IN" sz="1100"/>
            <a:t> तक मे चयन करें</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1460500</xdr:colOff>
      <xdr:row>2</xdr:row>
      <xdr:rowOff>57150</xdr:rowOff>
    </xdr:from>
    <xdr:to>
      <xdr:col>24</xdr:col>
      <xdr:colOff>361950</xdr:colOff>
      <xdr:row>6</xdr:row>
      <xdr:rowOff>361950</xdr:rowOff>
    </xdr:to>
    <xdr:sp macro="" textlink="">
      <xdr:nvSpPr>
        <xdr:cNvPr id="2" name="Cloud Callout 1">
          <a:extLst>
            <a:ext uri="{FF2B5EF4-FFF2-40B4-BE49-F238E27FC236}">
              <a16:creationId xmlns:a16="http://schemas.microsoft.com/office/drawing/2014/main" id="{00000000-0008-0000-0300-000002000000}"/>
            </a:ext>
          </a:extLst>
        </xdr:cNvPr>
        <xdr:cNvSpPr/>
      </xdr:nvSpPr>
      <xdr:spPr>
        <a:xfrm>
          <a:off x="14909800" y="609600"/>
          <a:ext cx="1695450" cy="1244600"/>
        </a:xfrm>
        <a:prstGeom prst="cloud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hi-IN" sz="1100"/>
            <a:t>पद नाम एडिट या जोड़ा जा सकता है </a:t>
          </a:r>
          <a:endParaRPr lang="en-US" sz="1100"/>
        </a:p>
      </xdr:txBody>
    </xdr:sp>
    <xdr:clientData/>
  </xdr:twoCellAnchor>
  <xdr:twoCellAnchor>
    <xdr:from>
      <xdr:col>24</xdr:col>
      <xdr:colOff>406400</xdr:colOff>
      <xdr:row>2</xdr:row>
      <xdr:rowOff>133350</xdr:rowOff>
    </xdr:from>
    <xdr:to>
      <xdr:col>25</xdr:col>
      <xdr:colOff>463550</xdr:colOff>
      <xdr:row>6</xdr:row>
      <xdr:rowOff>476250</xdr:rowOff>
    </xdr:to>
    <xdr:sp macro="" textlink="">
      <xdr:nvSpPr>
        <xdr:cNvPr id="3" name="Oval Callout 2">
          <a:extLst>
            <a:ext uri="{FF2B5EF4-FFF2-40B4-BE49-F238E27FC236}">
              <a16:creationId xmlns:a16="http://schemas.microsoft.com/office/drawing/2014/main" id="{00000000-0008-0000-0300-000003000000}"/>
            </a:ext>
          </a:extLst>
        </xdr:cNvPr>
        <xdr:cNvSpPr/>
      </xdr:nvSpPr>
      <xdr:spPr>
        <a:xfrm>
          <a:off x="16649700" y="685800"/>
          <a:ext cx="1524000" cy="1282700"/>
        </a:xfrm>
        <a:prstGeom prst="wedgeEllipseCallout">
          <a:avLst>
            <a:gd name="adj1" fmla="val -32500"/>
            <a:gd name="adj2" fmla="val 91708"/>
          </a:avLst>
        </a:prstGeom>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r>
            <a:rPr lang="hi-IN" sz="1100"/>
            <a:t>कार्यालय के सभी </a:t>
          </a:r>
          <a:r>
            <a:rPr lang="en-US" sz="1100"/>
            <a:t>Budget</a:t>
          </a:r>
          <a:r>
            <a:rPr lang="en-US" sz="1100" baseline="0"/>
            <a:t> Head </a:t>
          </a:r>
          <a:r>
            <a:rPr lang="hi-IN" sz="1100" baseline="0"/>
            <a:t>यहाँ लिखे</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202642</xdr:colOff>
      <xdr:row>0</xdr:row>
      <xdr:rowOff>0</xdr:rowOff>
    </xdr:from>
    <xdr:to>
      <xdr:col>40</xdr:col>
      <xdr:colOff>91515</xdr:colOff>
      <xdr:row>7</xdr:row>
      <xdr:rowOff>145143</xdr:rowOff>
    </xdr:to>
    <xdr:sp macro="" textlink="">
      <xdr:nvSpPr>
        <xdr:cNvPr id="2" name="Cloud Callout 1">
          <a:extLst>
            <a:ext uri="{FF2B5EF4-FFF2-40B4-BE49-F238E27FC236}">
              <a16:creationId xmlns:a16="http://schemas.microsoft.com/office/drawing/2014/main" id="{00000000-0008-0000-0400-000002000000}"/>
            </a:ext>
          </a:extLst>
        </xdr:cNvPr>
        <xdr:cNvSpPr/>
      </xdr:nvSpPr>
      <xdr:spPr>
        <a:xfrm>
          <a:off x="22618142" y="0"/>
          <a:ext cx="5268230" cy="1796143"/>
        </a:xfrm>
        <a:prstGeom prst="cloudCallout">
          <a:avLst>
            <a:gd name="adj1" fmla="val -64370"/>
            <a:gd name="adj2" fmla="val 81111"/>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r>
            <a:rPr lang="hi-IN" sz="1600"/>
            <a:t>अन्य जिले के आय व्यय अनुमान के लिए  मार्च 202</a:t>
          </a:r>
          <a:r>
            <a:rPr lang="en-IN" sz="2000"/>
            <a:t>3</a:t>
          </a:r>
          <a:r>
            <a:rPr lang="hi-IN" sz="1600"/>
            <a:t> की बेसिक पे RE </a:t>
          </a:r>
          <a:r>
            <a:rPr lang="hi-IN" sz="1800"/>
            <a:t>202</a:t>
          </a:r>
          <a:r>
            <a:rPr lang="en-IN" sz="1800"/>
            <a:t>3</a:t>
          </a:r>
          <a:r>
            <a:rPr lang="hi-IN" sz="1800"/>
            <a:t>-2</a:t>
          </a:r>
          <a:r>
            <a:rPr lang="en-IN" sz="1600"/>
            <a:t>4</a:t>
          </a:r>
          <a:r>
            <a:rPr lang="hi-IN" sz="1600"/>
            <a:t> के लिए काम मे आएगी जो  editable है । </a:t>
          </a:r>
          <a:r>
            <a:rPr lang="en-IN" sz="1600"/>
            <a:t>Others</a:t>
          </a:r>
          <a:r>
            <a:rPr lang="hi-IN" sz="1600"/>
            <a:t> </a:t>
          </a:r>
          <a:r>
            <a:rPr lang="en-IN" sz="1600"/>
            <a:t>district</a:t>
          </a:r>
          <a:r>
            <a:rPr lang="hi-IN" sz="1600"/>
            <a:t>चयन करने पर open होगा </a:t>
          </a:r>
          <a:endParaRPr lang="en-US" sz="1600"/>
        </a:p>
      </xdr:txBody>
    </xdr:sp>
    <xdr:clientData/>
  </xdr:twoCellAnchor>
  <xdr:twoCellAnchor>
    <xdr:from>
      <xdr:col>32</xdr:col>
      <xdr:colOff>403412</xdr:colOff>
      <xdr:row>68</xdr:row>
      <xdr:rowOff>37353</xdr:rowOff>
    </xdr:from>
    <xdr:to>
      <xdr:col>35</xdr:col>
      <xdr:colOff>74705</xdr:colOff>
      <xdr:row>72</xdr:row>
      <xdr:rowOff>22412</xdr:rowOff>
    </xdr:to>
    <xdr:sp macro="" textlink="">
      <xdr:nvSpPr>
        <xdr:cNvPr id="6" name="Rectangular Callout 5">
          <a:extLst>
            <a:ext uri="{FF2B5EF4-FFF2-40B4-BE49-F238E27FC236}">
              <a16:creationId xmlns:a16="http://schemas.microsoft.com/office/drawing/2014/main" id="{00000000-0008-0000-0400-000006000000}"/>
            </a:ext>
          </a:extLst>
        </xdr:cNvPr>
        <xdr:cNvSpPr/>
      </xdr:nvSpPr>
      <xdr:spPr>
        <a:xfrm>
          <a:off x="27140647" y="19483294"/>
          <a:ext cx="1822823" cy="1016000"/>
        </a:xfrm>
        <a:prstGeom prst="wedgeRectCallout">
          <a:avLst>
            <a:gd name="adj1" fmla="val -71243"/>
            <a:gd name="adj2" fmla="val 58313"/>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hi-IN" sz="1100"/>
            <a:t> option </a:t>
          </a:r>
          <a:r>
            <a:rPr lang="en-IN" sz="1100"/>
            <a:t>for</a:t>
          </a:r>
          <a:r>
            <a:rPr lang="en-IN" sz="1100" baseline="0"/>
            <a:t> </a:t>
          </a:r>
          <a:r>
            <a:rPr lang="en-US" sz="1100"/>
            <a:t>others district </a:t>
          </a:r>
          <a:r>
            <a:rPr lang="en-IN" sz="1100"/>
            <a:t>to calculate DA and HRA.If</a:t>
          </a:r>
          <a:r>
            <a:rPr lang="en-IN" sz="1100" baseline="0"/>
            <a:t> you choose NO than DA and HRA calculate with new rates for 12 month</a:t>
          </a:r>
          <a:r>
            <a:rPr lang="en-IN" sz="1100"/>
            <a:t> </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571500</xdr:colOff>
      <xdr:row>4</xdr:row>
      <xdr:rowOff>117929</xdr:rowOff>
    </xdr:from>
    <xdr:to>
      <xdr:col>29</xdr:col>
      <xdr:colOff>399143</xdr:colOff>
      <xdr:row>8</xdr:row>
      <xdr:rowOff>743857</xdr:rowOff>
    </xdr:to>
    <xdr:sp macro="" textlink="">
      <xdr:nvSpPr>
        <xdr:cNvPr id="2" name="Cloud Callout 1">
          <a:extLst>
            <a:ext uri="{FF2B5EF4-FFF2-40B4-BE49-F238E27FC236}">
              <a16:creationId xmlns:a16="http://schemas.microsoft.com/office/drawing/2014/main" id="{00000000-0008-0000-0500-000002000000}"/>
            </a:ext>
          </a:extLst>
        </xdr:cNvPr>
        <xdr:cNvSpPr/>
      </xdr:nvSpPr>
      <xdr:spPr>
        <a:xfrm>
          <a:off x="16999857" y="1034143"/>
          <a:ext cx="3048000" cy="1914071"/>
        </a:xfrm>
        <a:prstGeom prst="cloudCallou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r>
            <a:rPr lang="hi-IN" sz="1400" b="1"/>
            <a:t>अनावश्यक ROWS को हाइड करके प्रिंट निकाले</a:t>
          </a:r>
          <a:endParaRPr lang="en-US" sz="14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254000</xdr:colOff>
      <xdr:row>1</xdr:row>
      <xdr:rowOff>260350</xdr:rowOff>
    </xdr:from>
    <xdr:to>
      <xdr:col>20</xdr:col>
      <xdr:colOff>31750</xdr:colOff>
      <xdr:row>7</xdr:row>
      <xdr:rowOff>215900</xdr:rowOff>
    </xdr:to>
    <xdr:sp macro="" textlink="">
      <xdr:nvSpPr>
        <xdr:cNvPr id="2" name="Cloud Callout 1">
          <a:extLst>
            <a:ext uri="{FF2B5EF4-FFF2-40B4-BE49-F238E27FC236}">
              <a16:creationId xmlns:a16="http://schemas.microsoft.com/office/drawing/2014/main" id="{00000000-0008-0000-0800-000002000000}"/>
            </a:ext>
          </a:extLst>
        </xdr:cNvPr>
        <xdr:cNvSpPr/>
      </xdr:nvSpPr>
      <xdr:spPr>
        <a:xfrm>
          <a:off x="10394950" y="444500"/>
          <a:ext cx="4654550" cy="1708150"/>
        </a:xfrm>
        <a:prstGeom prst="cloudCallou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r>
            <a:rPr lang="hi-IN" sz="1100"/>
            <a:t>FIX pay वाले कार्मिको के नाम स्वतः ही आ जाएँगे।फिक्स वेतन की दर और कितने माह का मानदेय देय की संख्या भरे  </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53</xdr:row>
      <xdr:rowOff>0</xdr:rowOff>
    </xdr:from>
    <xdr:to>
      <xdr:col>2</xdr:col>
      <xdr:colOff>838200</xdr:colOff>
      <xdr:row>55</xdr:row>
      <xdr:rowOff>152400</xdr:rowOff>
    </xdr:to>
    <xdr:pic>
      <xdr:nvPicPr>
        <xdr:cNvPr id="2" name="Picture 1" descr="nic-logo">
          <a:extLst>
            <a:ext uri="{FF2B5EF4-FFF2-40B4-BE49-F238E27FC236}">
              <a16:creationId xmlns:a16="http://schemas.microsoft.com/office/drawing/2014/main" id="{00000000-0008-0000-2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721280"/>
          <a:ext cx="1905000" cy="518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UDGET%20ESIMATE%2013DOL/BUDGET_ESTIMATE_2022-23/2202-02-109-01-00/BEDGET_GN_%20SOFT.%2013dol_2202-02-109-01-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UDGET%20ESIMATE%2013DOL/BUDGET_ESTIMATE_2022-23/BE_22-23_2202-02-109-01-00_/NON%20PLAN%20PARPAT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
      <sheetName val="Master1"/>
      <sheetName val="Master2"/>
      <sheetName val="Samekit"/>
      <sheetName val="Sanctioned Post"/>
      <sheetName val="posted"/>
      <sheetName val="vacant post"/>
      <sheetName val="P1A"/>
      <sheetName val="P1B"/>
      <sheetName val="P1C"/>
      <sheetName val="SLR"/>
      <sheetName val="P8G1"/>
      <sheetName val="P-9"/>
      <sheetName val="P-4"/>
      <sheetName val="P Allow."/>
      <sheetName val="Surr-"/>
      <sheetName val="Fix pay"/>
      <sheetName val="P9G2"/>
      <sheetName val="Allot."/>
      <sheetName val="G.A.2 A"/>
      <sheetName val="G.A.2 B"/>
      <sheetName val="Verdi"/>
      <sheetName val="P9G4"/>
      <sheetName val="GA-4 A"/>
      <sheetName val="GA-4 B"/>
      <sheetName val="GA19"/>
      <sheetName val="TRFRET. PAY"/>
      <sheetName val="tamrb"/>
    </sheetNames>
    <sheetDataSet>
      <sheetData sheetId="0"/>
      <sheetData sheetId="1">
        <row r="2">
          <cell r="L2" t="str">
            <v>iz/kkukpk;Z</v>
          </cell>
        </row>
        <row r="4">
          <cell r="H4" t="str">
            <v>STATE FUND</v>
          </cell>
        </row>
        <row r="9">
          <cell r="A9">
            <v>1</v>
          </cell>
        </row>
        <row r="10">
          <cell r="A10">
            <v>2</v>
          </cell>
        </row>
        <row r="11">
          <cell r="A11">
            <v>3</v>
          </cell>
        </row>
        <row r="12">
          <cell r="A12">
            <v>4</v>
          </cell>
        </row>
        <row r="13">
          <cell r="A13">
            <v>5</v>
          </cell>
        </row>
        <row r="14">
          <cell r="A14">
            <v>6</v>
          </cell>
        </row>
        <row r="15">
          <cell r="A15">
            <v>7</v>
          </cell>
        </row>
        <row r="16">
          <cell r="A16">
            <v>8</v>
          </cell>
        </row>
        <row r="17">
          <cell r="A17">
            <v>9</v>
          </cell>
        </row>
        <row r="18">
          <cell r="A18">
            <v>10</v>
          </cell>
        </row>
        <row r="19">
          <cell r="A19">
            <v>11</v>
          </cell>
        </row>
        <row r="20">
          <cell r="A20">
            <v>12</v>
          </cell>
        </row>
        <row r="21">
          <cell r="A21">
            <v>13</v>
          </cell>
        </row>
        <row r="22">
          <cell r="A22">
            <v>14</v>
          </cell>
        </row>
        <row r="23">
          <cell r="A23">
            <v>15</v>
          </cell>
        </row>
        <row r="24">
          <cell r="A24">
            <v>16</v>
          </cell>
        </row>
        <row r="25">
          <cell r="A25">
            <v>17</v>
          </cell>
        </row>
        <row r="26">
          <cell r="A26">
            <v>18</v>
          </cell>
        </row>
        <row r="27">
          <cell r="A27">
            <v>19</v>
          </cell>
        </row>
        <row r="28">
          <cell r="A28">
            <v>20</v>
          </cell>
        </row>
        <row r="29">
          <cell r="A29">
            <v>21</v>
          </cell>
        </row>
        <row r="30">
          <cell r="A30">
            <v>22</v>
          </cell>
        </row>
        <row r="31">
          <cell r="A31">
            <v>23</v>
          </cell>
        </row>
        <row r="32">
          <cell r="A32">
            <v>24</v>
          </cell>
        </row>
        <row r="33">
          <cell r="A33">
            <v>25</v>
          </cell>
        </row>
        <row r="34">
          <cell r="A34">
            <v>26</v>
          </cell>
        </row>
        <row r="35">
          <cell r="A35">
            <v>27</v>
          </cell>
        </row>
        <row r="36">
          <cell r="A36">
            <v>28</v>
          </cell>
        </row>
        <row r="37">
          <cell r="A37">
            <v>29</v>
          </cell>
        </row>
        <row r="38">
          <cell r="A38">
            <v>30</v>
          </cell>
        </row>
        <row r="39">
          <cell r="A39">
            <v>31</v>
          </cell>
        </row>
        <row r="40">
          <cell r="A40">
            <v>32</v>
          </cell>
        </row>
        <row r="41">
          <cell r="A41">
            <v>33</v>
          </cell>
        </row>
        <row r="42">
          <cell r="A42">
            <v>34</v>
          </cell>
        </row>
        <row r="43">
          <cell r="A43">
            <v>35</v>
          </cell>
        </row>
        <row r="44">
          <cell r="A44">
            <v>36</v>
          </cell>
        </row>
      </sheetData>
      <sheetData sheetId="2"/>
      <sheetData sheetId="3"/>
      <sheetData sheetId="4"/>
      <sheetData sheetId="5"/>
      <sheetData sheetId="6"/>
      <sheetData sheetId="7"/>
      <sheetData sheetId="8"/>
      <sheetData sheetId="9"/>
      <sheetData sheetId="10"/>
      <sheetData sheetId="11">
        <row r="79">
          <cell r="M79">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
      <sheetName val="PAY"/>
      <sheetName val="SANCTION POST"/>
      <sheetName val="VACANT POST"/>
      <sheetName val="1A"/>
      <sheetName val="1B"/>
      <sheetName val="1C"/>
      <sheetName val="2"/>
      <sheetName val="3"/>
      <sheetName val="4A"/>
      <sheetName val="4B"/>
      <sheetName val="GA4"/>
      <sheetName val="TA&amp;MED"/>
      <sheetName val="VARDI"/>
      <sheetName val="fixpay"/>
      <sheetName val="PL 18-19"/>
    </sheetNames>
    <sheetDataSet>
      <sheetData sheetId="0"/>
      <sheetData sheetId="1">
        <row r="2">
          <cell r="C2" t="str">
            <v>dk;kZy; dk uke&amp;</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7:A68" totalsRowShown="0" headerRowDxfId="3">
  <autoFilter ref="A7:A68" xr:uid="{00000000-0009-0000-0100-000002000000}"/>
  <tableColumns count="1">
    <tableColumn id="1" xr3:uid="{00000000-0010-0000-0000-000001000000}" name="helper"/>
  </tableColumns>
  <tableStyleInfo name="TableStyleMedium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7">
    <tabColor rgb="FF002060"/>
  </sheetPr>
  <dimension ref="A1:HDW39"/>
  <sheetViews>
    <sheetView topLeftCell="A10" workbookViewId="0">
      <selection activeCell="C27" sqref="C27"/>
    </sheetView>
  </sheetViews>
  <sheetFormatPr defaultColWidth="0" defaultRowHeight="14.4" zeroHeight="1"/>
  <cols>
    <col min="1" max="1" width="3.21875" style="315" customWidth="1"/>
    <col min="2" max="2" width="23.44140625" customWidth="1"/>
    <col min="3" max="3" width="140.21875" customWidth="1"/>
    <col min="4" max="4" width="3.21875" customWidth="1"/>
    <col min="5" max="5535" width="0" hidden="1" customWidth="1"/>
    <col min="5536" max="16384" width="8.88671875" hidden="1"/>
  </cols>
  <sheetData>
    <row r="1" spans="1:5535" ht="15" thickBot="1">
      <c r="A1" s="795"/>
      <c r="B1" s="795"/>
      <c r="C1" s="795"/>
      <c r="D1" s="795"/>
    </row>
    <row r="2" spans="1:5535" ht="31.8" thickTop="1">
      <c r="A2" s="795"/>
      <c r="B2" s="796" t="s">
        <v>868</v>
      </c>
      <c r="C2" s="797"/>
      <c r="D2" s="795"/>
    </row>
    <row r="3" spans="1:5535" ht="17.399999999999999">
      <c r="A3" s="795"/>
      <c r="B3" s="798" t="s">
        <v>381</v>
      </c>
      <c r="C3" s="798"/>
      <c r="D3" s="795"/>
    </row>
    <row r="4" spans="1:5535" ht="69.599999999999994" thickBot="1">
      <c r="A4" s="795"/>
      <c r="C4" s="378" t="s">
        <v>870</v>
      </c>
      <c r="D4" s="795"/>
    </row>
    <row r="5" spans="1:5535" ht="36" customHeight="1" thickTop="1" thickBot="1">
      <c r="A5" s="795"/>
      <c r="B5" s="799" t="s">
        <v>429</v>
      </c>
      <c r="C5" s="800"/>
      <c r="D5" s="795"/>
    </row>
    <row r="6" spans="1:5535" s="117" customFormat="1" ht="36" customHeight="1" thickTop="1" thickBot="1">
      <c r="A6" s="795"/>
      <c r="B6" s="734" t="s">
        <v>563</v>
      </c>
      <c r="C6" s="735" t="s">
        <v>562</v>
      </c>
      <c r="D6" s="795"/>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c r="AMK6"/>
      <c r="AML6"/>
      <c r="AMM6"/>
      <c r="AMN6"/>
      <c r="AMO6"/>
      <c r="AMP6"/>
      <c r="AMQ6"/>
      <c r="AMR6"/>
      <c r="AMS6"/>
      <c r="AMT6"/>
      <c r="AMU6"/>
      <c r="AMV6"/>
      <c r="AMW6"/>
      <c r="AMX6"/>
      <c r="AMY6"/>
      <c r="AMZ6"/>
      <c r="ANA6"/>
      <c r="ANB6"/>
      <c r="ANC6"/>
      <c r="AND6"/>
      <c r="ANE6"/>
      <c r="ANF6"/>
      <c r="ANG6"/>
      <c r="ANH6"/>
      <c r="ANI6"/>
      <c r="ANJ6"/>
      <c r="ANK6"/>
      <c r="ANL6"/>
      <c r="ANM6"/>
      <c r="ANN6"/>
      <c r="ANO6"/>
      <c r="ANP6"/>
      <c r="ANQ6"/>
      <c r="ANR6"/>
      <c r="ANS6"/>
      <c r="ANT6"/>
      <c r="ANU6"/>
      <c r="ANV6"/>
      <c r="ANW6"/>
      <c r="ANX6"/>
      <c r="ANY6"/>
      <c r="ANZ6"/>
      <c r="AOA6"/>
      <c r="AOB6"/>
      <c r="AOC6"/>
      <c r="AOD6"/>
      <c r="AOE6"/>
      <c r="AOF6"/>
      <c r="AOG6"/>
      <c r="AOH6"/>
      <c r="AOI6"/>
      <c r="AOJ6"/>
      <c r="AOK6"/>
      <c r="AOL6"/>
      <c r="AOM6"/>
      <c r="AON6"/>
      <c r="AOO6"/>
      <c r="AOP6"/>
      <c r="AOQ6"/>
      <c r="AOR6"/>
      <c r="AOS6"/>
      <c r="AOT6"/>
      <c r="AOU6"/>
      <c r="AOV6"/>
      <c r="AOW6"/>
      <c r="AOX6"/>
      <c r="AOY6"/>
      <c r="AOZ6"/>
      <c r="APA6"/>
      <c r="APB6"/>
      <c r="APC6"/>
      <c r="APD6"/>
      <c r="APE6"/>
      <c r="APF6"/>
      <c r="APG6"/>
      <c r="APH6"/>
      <c r="API6"/>
      <c r="APJ6"/>
      <c r="APK6"/>
      <c r="APL6"/>
      <c r="APM6"/>
      <c r="APN6"/>
      <c r="APO6"/>
      <c r="APP6"/>
      <c r="APQ6"/>
      <c r="APR6"/>
      <c r="APS6"/>
      <c r="APT6"/>
      <c r="APU6"/>
      <c r="APV6"/>
      <c r="APW6"/>
      <c r="APX6"/>
      <c r="APY6"/>
      <c r="APZ6"/>
      <c r="AQA6"/>
      <c r="AQB6"/>
      <c r="AQC6"/>
      <c r="AQD6"/>
      <c r="AQE6"/>
      <c r="AQF6"/>
      <c r="AQG6"/>
      <c r="AQH6"/>
      <c r="AQI6"/>
      <c r="AQJ6"/>
      <c r="AQK6"/>
      <c r="AQL6"/>
      <c r="AQM6"/>
      <c r="AQN6"/>
      <c r="AQO6"/>
      <c r="AQP6"/>
      <c r="AQQ6"/>
      <c r="AQR6"/>
      <c r="AQS6"/>
      <c r="AQT6"/>
      <c r="AQU6"/>
      <c r="AQV6"/>
      <c r="AQW6"/>
      <c r="AQX6"/>
      <c r="AQY6"/>
      <c r="AQZ6"/>
      <c r="ARA6"/>
      <c r="ARB6"/>
      <c r="ARC6"/>
      <c r="ARD6"/>
      <c r="ARE6"/>
      <c r="ARF6"/>
      <c r="ARG6"/>
      <c r="ARH6"/>
      <c r="ARI6"/>
      <c r="ARJ6"/>
      <c r="ARK6"/>
      <c r="ARL6"/>
      <c r="ARM6"/>
      <c r="ARN6"/>
      <c r="ARO6"/>
      <c r="ARP6"/>
      <c r="ARQ6"/>
      <c r="ARR6"/>
      <c r="ARS6"/>
      <c r="ART6"/>
      <c r="ARU6"/>
      <c r="ARV6"/>
      <c r="ARW6"/>
      <c r="ARX6"/>
      <c r="ARY6"/>
      <c r="ARZ6"/>
      <c r="ASA6"/>
      <c r="ASB6"/>
      <c r="ASC6"/>
      <c r="ASD6"/>
      <c r="ASE6"/>
      <c r="ASF6"/>
      <c r="ASG6"/>
      <c r="ASH6"/>
      <c r="ASI6"/>
      <c r="ASJ6"/>
      <c r="ASK6"/>
      <c r="ASL6"/>
      <c r="ASM6"/>
      <c r="ASN6"/>
      <c r="ASO6"/>
      <c r="ASP6"/>
      <c r="ASQ6"/>
      <c r="ASR6"/>
      <c r="ASS6"/>
      <c r="AST6"/>
      <c r="ASU6"/>
      <c r="ASV6"/>
      <c r="ASW6"/>
      <c r="ASX6"/>
      <c r="ASY6"/>
      <c r="ASZ6"/>
      <c r="ATA6"/>
      <c r="ATB6"/>
      <c r="ATC6"/>
      <c r="ATD6"/>
      <c r="ATE6"/>
      <c r="ATF6"/>
      <c r="ATG6"/>
      <c r="ATH6"/>
      <c r="ATI6"/>
      <c r="ATJ6"/>
      <c r="ATK6"/>
      <c r="ATL6"/>
      <c r="ATM6"/>
      <c r="ATN6"/>
      <c r="ATO6"/>
      <c r="ATP6"/>
      <c r="ATQ6"/>
      <c r="ATR6"/>
      <c r="ATS6"/>
      <c r="ATT6"/>
      <c r="ATU6"/>
      <c r="ATV6"/>
      <c r="ATW6"/>
      <c r="ATX6"/>
      <c r="ATY6"/>
      <c r="ATZ6"/>
      <c r="AUA6"/>
      <c r="AUB6"/>
      <c r="AUC6"/>
      <c r="AUD6"/>
      <c r="AUE6"/>
      <c r="AUF6"/>
      <c r="AUG6"/>
      <c r="AUH6"/>
      <c r="AUI6"/>
      <c r="AUJ6"/>
      <c r="AUK6"/>
      <c r="AUL6"/>
      <c r="AUM6"/>
      <c r="AUN6"/>
      <c r="AUO6"/>
      <c r="AUP6"/>
      <c r="AUQ6"/>
      <c r="AUR6"/>
      <c r="AUS6"/>
      <c r="AUT6"/>
      <c r="AUU6"/>
      <c r="AUV6"/>
      <c r="AUW6"/>
      <c r="AUX6"/>
      <c r="AUY6"/>
      <c r="AUZ6"/>
      <c r="AVA6"/>
      <c r="AVB6"/>
      <c r="AVC6"/>
      <c r="AVD6"/>
      <c r="AVE6"/>
      <c r="AVF6"/>
      <c r="AVG6"/>
      <c r="AVH6"/>
      <c r="AVI6"/>
      <c r="AVJ6"/>
      <c r="AVK6"/>
      <c r="AVL6"/>
      <c r="AVM6"/>
      <c r="AVN6"/>
      <c r="AVO6"/>
      <c r="AVP6"/>
      <c r="AVQ6"/>
      <c r="AVR6"/>
      <c r="AVS6"/>
      <c r="AVT6"/>
      <c r="AVU6"/>
      <c r="AVV6"/>
      <c r="AVW6"/>
      <c r="AVX6"/>
      <c r="AVY6"/>
      <c r="AVZ6"/>
      <c r="AWA6"/>
      <c r="AWB6"/>
      <c r="AWC6"/>
      <c r="AWD6"/>
      <c r="AWE6"/>
      <c r="AWF6"/>
      <c r="AWG6"/>
      <c r="AWH6"/>
      <c r="AWI6"/>
      <c r="AWJ6"/>
      <c r="AWK6"/>
      <c r="AWL6"/>
      <c r="AWM6"/>
      <c r="AWN6"/>
      <c r="AWO6"/>
      <c r="AWP6"/>
      <c r="AWQ6"/>
      <c r="AWR6"/>
      <c r="AWS6"/>
      <c r="AWT6"/>
      <c r="AWU6"/>
      <c r="AWV6"/>
      <c r="AWW6"/>
      <c r="AWX6"/>
      <c r="AWY6"/>
      <c r="AWZ6"/>
      <c r="AXA6"/>
      <c r="AXB6"/>
      <c r="AXC6"/>
      <c r="AXD6"/>
      <c r="AXE6"/>
      <c r="AXF6"/>
      <c r="AXG6"/>
      <c r="AXH6"/>
      <c r="AXI6"/>
      <c r="AXJ6"/>
      <c r="AXK6"/>
      <c r="AXL6"/>
      <c r="AXM6"/>
      <c r="AXN6"/>
      <c r="AXO6"/>
      <c r="AXP6"/>
      <c r="AXQ6"/>
      <c r="AXR6"/>
      <c r="AXS6"/>
      <c r="AXT6"/>
      <c r="AXU6"/>
      <c r="AXV6"/>
      <c r="AXW6"/>
      <c r="AXX6"/>
      <c r="AXY6"/>
      <c r="AXZ6"/>
      <c r="AYA6"/>
      <c r="AYB6"/>
      <c r="AYC6"/>
      <c r="AYD6"/>
      <c r="AYE6"/>
      <c r="AYF6"/>
      <c r="AYG6"/>
      <c r="AYH6"/>
      <c r="AYI6"/>
      <c r="AYJ6"/>
      <c r="AYK6"/>
      <c r="AYL6"/>
      <c r="AYM6"/>
      <c r="AYN6"/>
      <c r="AYO6"/>
      <c r="AYP6"/>
      <c r="AYQ6"/>
      <c r="AYR6"/>
      <c r="AYS6"/>
      <c r="AYT6"/>
      <c r="AYU6"/>
      <c r="AYV6"/>
      <c r="AYW6"/>
      <c r="AYX6"/>
      <c r="AYY6"/>
      <c r="AYZ6"/>
      <c r="AZA6"/>
      <c r="AZB6"/>
      <c r="AZC6"/>
      <c r="AZD6"/>
      <c r="AZE6"/>
      <c r="AZF6"/>
      <c r="AZG6"/>
      <c r="AZH6"/>
      <c r="AZI6"/>
      <c r="AZJ6"/>
      <c r="AZK6"/>
      <c r="AZL6"/>
      <c r="AZM6"/>
      <c r="AZN6"/>
      <c r="AZO6"/>
      <c r="AZP6"/>
      <c r="AZQ6"/>
      <c r="AZR6"/>
      <c r="AZS6"/>
      <c r="AZT6"/>
      <c r="AZU6"/>
      <c r="AZV6"/>
      <c r="AZW6"/>
      <c r="AZX6"/>
      <c r="AZY6"/>
      <c r="AZZ6"/>
      <c r="BAA6"/>
      <c r="BAB6"/>
      <c r="BAC6"/>
      <c r="BAD6"/>
      <c r="BAE6"/>
      <c r="BAF6"/>
      <c r="BAG6"/>
      <c r="BAH6"/>
      <c r="BAI6"/>
      <c r="BAJ6"/>
      <c r="BAK6"/>
      <c r="BAL6"/>
      <c r="BAM6"/>
      <c r="BAN6"/>
      <c r="BAO6"/>
      <c r="BAP6"/>
      <c r="BAQ6"/>
      <c r="BAR6"/>
      <c r="BAS6"/>
      <c r="BAT6"/>
      <c r="BAU6"/>
      <c r="BAV6"/>
      <c r="BAW6"/>
      <c r="BAX6"/>
      <c r="BAY6"/>
      <c r="BAZ6"/>
      <c r="BBA6"/>
      <c r="BBB6"/>
      <c r="BBC6"/>
      <c r="BBD6"/>
      <c r="BBE6"/>
      <c r="BBF6"/>
      <c r="BBG6"/>
      <c r="BBH6"/>
      <c r="BBI6"/>
      <c r="BBJ6"/>
      <c r="BBK6"/>
      <c r="BBL6"/>
      <c r="BBM6"/>
      <c r="BBN6"/>
      <c r="BBO6"/>
      <c r="BBP6"/>
      <c r="BBQ6"/>
      <c r="BBR6"/>
      <c r="BBS6"/>
      <c r="BBT6"/>
      <c r="BBU6"/>
      <c r="BBV6"/>
      <c r="BBW6"/>
      <c r="BBX6"/>
      <c r="BBY6"/>
      <c r="BBZ6"/>
      <c r="BCA6"/>
      <c r="BCB6"/>
      <c r="BCC6"/>
      <c r="BCD6"/>
      <c r="BCE6"/>
      <c r="BCF6"/>
      <c r="BCG6"/>
      <c r="BCH6"/>
      <c r="BCI6"/>
      <c r="BCJ6"/>
      <c r="BCK6"/>
      <c r="BCL6"/>
      <c r="BCM6"/>
      <c r="BCN6"/>
      <c r="BCO6"/>
      <c r="BCP6"/>
      <c r="BCQ6"/>
      <c r="BCR6"/>
      <c r="BCS6"/>
      <c r="BCT6"/>
      <c r="BCU6"/>
      <c r="BCV6"/>
      <c r="BCW6"/>
      <c r="BCX6"/>
      <c r="BCY6"/>
      <c r="BCZ6"/>
      <c r="BDA6"/>
      <c r="BDB6"/>
      <c r="BDC6"/>
      <c r="BDD6"/>
      <c r="BDE6"/>
      <c r="BDF6"/>
      <c r="BDG6"/>
      <c r="BDH6"/>
      <c r="BDI6"/>
      <c r="BDJ6"/>
      <c r="BDK6"/>
      <c r="BDL6"/>
      <c r="BDM6"/>
      <c r="BDN6"/>
      <c r="BDO6"/>
      <c r="BDP6"/>
      <c r="BDQ6"/>
      <c r="BDR6"/>
      <c r="BDS6"/>
      <c r="BDT6"/>
      <c r="BDU6"/>
      <c r="BDV6"/>
      <c r="BDW6"/>
      <c r="BDX6"/>
      <c r="BDY6"/>
      <c r="BDZ6"/>
      <c r="BEA6"/>
      <c r="BEB6"/>
      <c r="BEC6"/>
      <c r="BED6"/>
      <c r="BEE6"/>
      <c r="BEF6"/>
      <c r="BEG6"/>
      <c r="BEH6"/>
      <c r="BEI6"/>
      <c r="BEJ6"/>
      <c r="BEK6"/>
      <c r="BEL6"/>
      <c r="BEM6"/>
      <c r="BEN6"/>
      <c r="BEO6"/>
      <c r="BEP6"/>
      <c r="BEQ6"/>
      <c r="BER6"/>
      <c r="BES6"/>
      <c r="BET6"/>
      <c r="BEU6"/>
      <c r="BEV6"/>
      <c r="BEW6"/>
      <c r="BEX6"/>
      <c r="BEY6"/>
      <c r="BEZ6"/>
      <c r="BFA6"/>
      <c r="BFB6"/>
      <c r="BFC6"/>
      <c r="BFD6"/>
      <c r="BFE6"/>
      <c r="BFF6"/>
      <c r="BFG6"/>
      <c r="BFH6"/>
      <c r="BFI6"/>
      <c r="BFJ6"/>
      <c r="BFK6"/>
      <c r="BFL6"/>
      <c r="BFM6"/>
      <c r="BFN6"/>
      <c r="BFO6"/>
      <c r="BFP6"/>
      <c r="BFQ6"/>
      <c r="BFR6"/>
      <c r="BFS6"/>
      <c r="BFT6"/>
      <c r="BFU6"/>
      <c r="BFV6"/>
      <c r="BFW6"/>
      <c r="BFX6"/>
      <c r="BFY6"/>
      <c r="BFZ6"/>
      <c r="BGA6"/>
      <c r="BGB6"/>
      <c r="BGC6"/>
      <c r="BGD6"/>
      <c r="BGE6"/>
      <c r="BGF6"/>
      <c r="BGG6"/>
      <c r="BGH6"/>
      <c r="BGI6"/>
      <c r="BGJ6"/>
      <c r="BGK6"/>
      <c r="BGL6"/>
      <c r="BGM6"/>
      <c r="BGN6"/>
      <c r="BGO6"/>
      <c r="BGP6"/>
      <c r="BGQ6"/>
      <c r="BGR6"/>
      <c r="BGS6"/>
      <c r="BGT6"/>
      <c r="BGU6"/>
      <c r="BGV6"/>
      <c r="BGW6"/>
      <c r="BGX6"/>
      <c r="BGY6"/>
      <c r="BGZ6"/>
      <c r="BHA6"/>
      <c r="BHB6"/>
      <c r="BHC6"/>
      <c r="BHD6"/>
      <c r="BHE6"/>
      <c r="BHF6"/>
      <c r="BHG6"/>
      <c r="BHH6"/>
      <c r="BHI6"/>
      <c r="BHJ6"/>
      <c r="BHK6"/>
      <c r="BHL6"/>
      <c r="BHM6"/>
      <c r="BHN6"/>
      <c r="BHO6"/>
      <c r="BHP6"/>
      <c r="BHQ6"/>
      <c r="BHR6"/>
      <c r="BHS6"/>
      <c r="BHT6"/>
      <c r="BHU6"/>
      <c r="BHV6"/>
      <c r="BHW6"/>
      <c r="BHX6"/>
      <c r="BHY6"/>
      <c r="BHZ6"/>
      <c r="BIA6"/>
      <c r="BIB6"/>
      <c r="BIC6"/>
      <c r="BID6"/>
      <c r="BIE6"/>
      <c r="BIF6"/>
      <c r="BIG6"/>
      <c r="BIH6"/>
      <c r="BII6"/>
      <c r="BIJ6"/>
      <c r="BIK6"/>
      <c r="BIL6"/>
      <c r="BIM6"/>
      <c r="BIN6"/>
      <c r="BIO6"/>
      <c r="BIP6"/>
      <c r="BIQ6"/>
      <c r="BIR6"/>
      <c r="BIS6"/>
      <c r="BIT6"/>
      <c r="BIU6"/>
      <c r="BIV6"/>
      <c r="BIW6"/>
      <c r="BIX6"/>
      <c r="BIY6"/>
      <c r="BIZ6"/>
      <c r="BJA6"/>
      <c r="BJB6"/>
      <c r="BJC6"/>
      <c r="BJD6"/>
      <c r="BJE6"/>
      <c r="BJF6"/>
      <c r="BJG6"/>
      <c r="BJH6"/>
      <c r="BJI6"/>
      <c r="BJJ6"/>
      <c r="BJK6"/>
      <c r="BJL6"/>
      <c r="BJM6"/>
      <c r="BJN6"/>
      <c r="BJO6"/>
      <c r="BJP6"/>
      <c r="BJQ6"/>
      <c r="BJR6"/>
      <c r="BJS6"/>
      <c r="BJT6"/>
      <c r="BJU6"/>
      <c r="BJV6"/>
      <c r="BJW6"/>
      <c r="BJX6"/>
      <c r="BJY6"/>
      <c r="BJZ6"/>
      <c r="BKA6"/>
      <c r="BKB6"/>
      <c r="BKC6"/>
      <c r="BKD6"/>
      <c r="BKE6"/>
      <c r="BKF6"/>
      <c r="BKG6"/>
      <c r="BKH6"/>
      <c r="BKI6"/>
      <c r="BKJ6"/>
      <c r="BKK6"/>
      <c r="BKL6"/>
      <c r="BKM6"/>
      <c r="BKN6"/>
      <c r="BKO6"/>
      <c r="BKP6"/>
      <c r="BKQ6"/>
      <c r="BKR6"/>
      <c r="BKS6"/>
      <c r="BKT6"/>
      <c r="BKU6"/>
      <c r="BKV6"/>
      <c r="BKW6"/>
      <c r="BKX6"/>
      <c r="BKY6"/>
      <c r="BKZ6"/>
      <c r="BLA6"/>
      <c r="BLB6"/>
      <c r="BLC6"/>
      <c r="BLD6"/>
      <c r="BLE6"/>
      <c r="BLF6"/>
      <c r="BLG6"/>
      <c r="BLH6"/>
      <c r="BLI6"/>
      <c r="BLJ6"/>
      <c r="BLK6"/>
      <c r="BLL6"/>
      <c r="BLM6"/>
      <c r="BLN6"/>
      <c r="BLO6"/>
      <c r="BLP6"/>
      <c r="BLQ6"/>
      <c r="BLR6"/>
      <c r="BLS6"/>
      <c r="BLT6"/>
      <c r="BLU6"/>
      <c r="BLV6"/>
      <c r="BLW6"/>
      <c r="BLX6"/>
      <c r="BLY6"/>
      <c r="BLZ6"/>
      <c r="BMA6"/>
      <c r="BMB6"/>
      <c r="BMC6"/>
      <c r="BMD6"/>
      <c r="BME6"/>
      <c r="BMF6"/>
      <c r="BMG6"/>
      <c r="BMH6"/>
      <c r="BMI6"/>
      <c r="BMJ6"/>
      <c r="BMK6"/>
      <c r="BML6"/>
      <c r="BMM6"/>
      <c r="BMN6"/>
      <c r="BMO6"/>
      <c r="BMP6"/>
      <c r="BMQ6"/>
      <c r="BMR6"/>
      <c r="BMS6"/>
      <c r="BMT6"/>
      <c r="BMU6"/>
      <c r="BMV6"/>
      <c r="BMW6"/>
      <c r="BMX6"/>
      <c r="BMY6"/>
      <c r="BMZ6"/>
      <c r="BNA6"/>
      <c r="BNB6"/>
      <c r="BNC6"/>
      <c r="BND6"/>
      <c r="BNE6"/>
      <c r="BNF6"/>
      <c r="BNG6"/>
      <c r="BNH6"/>
      <c r="BNI6"/>
      <c r="BNJ6"/>
      <c r="BNK6"/>
      <c r="BNL6"/>
      <c r="BNM6"/>
      <c r="BNN6"/>
      <c r="BNO6"/>
      <c r="BNP6"/>
      <c r="BNQ6"/>
      <c r="BNR6"/>
      <c r="BNS6"/>
      <c r="BNT6"/>
      <c r="BNU6"/>
      <c r="BNV6"/>
      <c r="BNW6"/>
      <c r="BNX6"/>
      <c r="BNY6"/>
      <c r="BNZ6"/>
      <c r="BOA6"/>
      <c r="BOB6"/>
      <c r="BOC6"/>
      <c r="BOD6"/>
      <c r="BOE6"/>
      <c r="BOF6"/>
      <c r="BOG6"/>
      <c r="BOH6"/>
      <c r="BOI6"/>
      <c r="BOJ6"/>
      <c r="BOK6"/>
      <c r="BOL6"/>
      <c r="BOM6"/>
      <c r="BON6"/>
      <c r="BOO6"/>
      <c r="BOP6"/>
      <c r="BOQ6"/>
      <c r="BOR6"/>
      <c r="BOS6"/>
      <c r="BOT6"/>
      <c r="BOU6"/>
      <c r="BOV6"/>
      <c r="BOW6"/>
      <c r="BOX6"/>
      <c r="BOY6"/>
      <c r="BOZ6"/>
      <c r="BPA6"/>
      <c r="BPB6"/>
      <c r="BPC6"/>
      <c r="BPD6"/>
      <c r="BPE6"/>
      <c r="BPF6"/>
      <c r="BPG6"/>
      <c r="BPH6"/>
      <c r="BPI6"/>
      <c r="BPJ6"/>
      <c r="BPK6"/>
      <c r="BPL6"/>
      <c r="BPM6"/>
      <c r="BPN6"/>
      <c r="BPO6"/>
      <c r="BPP6"/>
      <c r="BPQ6"/>
      <c r="BPR6"/>
      <c r="BPS6"/>
      <c r="BPT6"/>
      <c r="BPU6"/>
      <c r="BPV6"/>
      <c r="BPW6"/>
      <c r="BPX6"/>
      <c r="BPY6"/>
      <c r="BPZ6"/>
      <c r="BQA6"/>
      <c r="BQB6"/>
      <c r="BQC6"/>
      <c r="BQD6"/>
      <c r="BQE6"/>
      <c r="BQF6"/>
      <c r="BQG6"/>
      <c r="BQH6"/>
      <c r="BQI6"/>
      <c r="BQJ6"/>
      <c r="BQK6"/>
      <c r="BQL6"/>
      <c r="BQM6"/>
      <c r="BQN6"/>
      <c r="BQO6"/>
      <c r="BQP6"/>
      <c r="BQQ6"/>
      <c r="BQR6"/>
      <c r="BQS6"/>
      <c r="BQT6"/>
      <c r="BQU6"/>
      <c r="BQV6"/>
      <c r="BQW6"/>
      <c r="BQX6"/>
      <c r="BQY6"/>
      <c r="BQZ6"/>
      <c r="BRA6"/>
      <c r="BRB6"/>
      <c r="BRC6"/>
      <c r="BRD6"/>
      <c r="BRE6"/>
      <c r="BRF6"/>
      <c r="BRG6"/>
      <c r="BRH6"/>
      <c r="BRI6"/>
      <c r="BRJ6"/>
      <c r="BRK6"/>
      <c r="BRL6"/>
      <c r="BRM6"/>
      <c r="BRN6"/>
      <c r="BRO6"/>
      <c r="BRP6"/>
      <c r="BRQ6"/>
      <c r="BRR6"/>
      <c r="BRS6"/>
      <c r="BRT6"/>
      <c r="BRU6"/>
      <c r="BRV6"/>
      <c r="BRW6"/>
      <c r="BRX6"/>
      <c r="BRY6"/>
      <c r="BRZ6"/>
      <c r="BSA6"/>
      <c r="BSB6"/>
      <c r="BSC6"/>
      <c r="BSD6"/>
      <c r="BSE6"/>
      <c r="BSF6"/>
      <c r="BSG6"/>
      <c r="BSH6"/>
      <c r="BSI6"/>
      <c r="BSJ6"/>
      <c r="BSK6"/>
      <c r="BSL6"/>
      <c r="BSM6"/>
      <c r="BSN6"/>
      <c r="BSO6"/>
      <c r="BSP6"/>
      <c r="BSQ6"/>
      <c r="BSR6"/>
      <c r="BSS6"/>
      <c r="BST6"/>
      <c r="BSU6"/>
      <c r="BSV6"/>
      <c r="BSW6"/>
      <c r="BSX6"/>
      <c r="BSY6"/>
      <c r="BSZ6"/>
      <c r="BTA6"/>
      <c r="BTB6"/>
      <c r="BTC6"/>
      <c r="BTD6"/>
      <c r="BTE6"/>
      <c r="BTF6"/>
      <c r="BTG6"/>
      <c r="BTH6"/>
      <c r="BTI6"/>
      <c r="BTJ6"/>
      <c r="BTK6"/>
      <c r="BTL6"/>
      <c r="BTM6"/>
      <c r="BTN6"/>
      <c r="BTO6"/>
      <c r="BTP6"/>
      <c r="BTQ6"/>
      <c r="BTR6"/>
      <c r="BTS6"/>
      <c r="BTT6"/>
      <c r="BTU6"/>
      <c r="BTV6"/>
      <c r="BTW6"/>
      <c r="BTX6"/>
      <c r="BTY6"/>
      <c r="BTZ6"/>
      <c r="BUA6"/>
      <c r="BUB6"/>
      <c r="BUC6"/>
      <c r="BUD6"/>
      <c r="BUE6"/>
      <c r="BUF6"/>
      <c r="BUG6"/>
      <c r="BUH6"/>
      <c r="BUI6"/>
      <c r="BUJ6"/>
      <c r="BUK6"/>
      <c r="BUL6"/>
      <c r="BUM6"/>
      <c r="BUN6"/>
      <c r="BUO6"/>
      <c r="BUP6"/>
      <c r="BUQ6"/>
      <c r="BUR6"/>
      <c r="BUS6"/>
      <c r="BUT6"/>
      <c r="BUU6"/>
      <c r="BUV6"/>
      <c r="BUW6"/>
      <c r="BUX6"/>
      <c r="BUY6"/>
      <c r="BUZ6"/>
      <c r="BVA6"/>
      <c r="BVB6"/>
      <c r="BVC6"/>
      <c r="BVD6"/>
      <c r="BVE6"/>
      <c r="BVF6"/>
      <c r="BVG6"/>
      <c r="BVH6"/>
      <c r="BVI6"/>
      <c r="BVJ6"/>
      <c r="BVK6"/>
      <c r="BVL6"/>
      <c r="BVM6"/>
      <c r="BVN6"/>
      <c r="BVO6"/>
      <c r="BVP6"/>
      <c r="BVQ6"/>
      <c r="BVR6"/>
      <c r="BVS6"/>
      <c r="BVT6"/>
      <c r="BVU6"/>
      <c r="BVV6"/>
      <c r="BVW6"/>
      <c r="BVX6"/>
      <c r="BVY6"/>
      <c r="BVZ6"/>
      <c r="BWA6"/>
      <c r="BWB6"/>
      <c r="BWC6"/>
      <c r="BWD6"/>
      <c r="BWE6"/>
      <c r="BWF6"/>
      <c r="BWG6"/>
      <c r="BWH6"/>
      <c r="BWI6"/>
      <c r="BWJ6"/>
      <c r="BWK6"/>
      <c r="BWL6"/>
      <c r="BWM6"/>
      <c r="BWN6"/>
      <c r="BWO6"/>
      <c r="BWP6"/>
      <c r="BWQ6"/>
      <c r="BWR6"/>
      <c r="BWS6"/>
      <c r="BWT6"/>
      <c r="BWU6"/>
      <c r="BWV6"/>
      <c r="BWW6"/>
      <c r="BWX6"/>
      <c r="BWY6"/>
      <c r="BWZ6"/>
      <c r="BXA6"/>
      <c r="BXB6"/>
      <c r="BXC6"/>
      <c r="BXD6"/>
      <c r="BXE6"/>
      <c r="BXF6"/>
      <c r="BXG6"/>
      <c r="BXH6"/>
      <c r="BXI6"/>
      <c r="BXJ6"/>
      <c r="BXK6"/>
      <c r="BXL6"/>
      <c r="BXM6"/>
      <c r="BXN6"/>
      <c r="BXO6"/>
      <c r="BXP6"/>
      <c r="BXQ6"/>
      <c r="BXR6"/>
      <c r="BXS6"/>
      <c r="BXT6"/>
      <c r="BXU6"/>
      <c r="BXV6"/>
      <c r="BXW6"/>
      <c r="BXX6"/>
      <c r="BXY6"/>
      <c r="BXZ6"/>
      <c r="BYA6"/>
      <c r="BYB6"/>
      <c r="BYC6"/>
      <c r="BYD6"/>
      <c r="BYE6"/>
      <c r="BYF6"/>
      <c r="BYG6"/>
      <c r="BYH6"/>
      <c r="BYI6"/>
      <c r="BYJ6"/>
      <c r="BYK6"/>
      <c r="BYL6"/>
      <c r="BYM6"/>
      <c r="BYN6"/>
      <c r="BYO6"/>
      <c r="BYP6"/>
      <c r="BYQ6"/>
      <c r="BYR6"/>
      <c r="BYS6"/>
      <c r="BYT6"/>
      <c r="BYU6"/>
      <c r="BYV6"/>
      <c r="BYW6"/>
      <c r="BYX6"/>
      <c r="BYY6"/>
      <c r="BYZ6"/>
      <c r="BZA6"/>
      <c r="BZB6"/>
      <c r="BZC6"/>
      <c r="BZD6"/>
      <c r="BZE6"/>
      <c r="BZF6"/>
      <c r="BZG6"/>
      <c r="BZH6"/>
      <c r="BZI6"/>
      <c r="BZJ6"/>
      <c r="BZK6"/>
      <c r="BZL6"/>
      <c r="BZM6"/>
      <c r="BZN6"/>
      <c r="BZO6"/>
      <c r="BZP6"/>
      <c r="BZQ6"/>
      <c r="BZR6"/>
      <c r="BZS6"/>
      <c r="BZT6"/>
      <c r="BZU6"/>
      <c r="BZV6"/>
      <c r="BZW6"/>
      <c r="BZX6"/>
      <c r="BZY6"/>
      <c r="BZZ6"/>
      <c r="CAA6"/>
      <c r="CAB6"/>
      <c r="CAC6"/>
      <c r="CAD6"/>
      <c r="CAE6"/>
      <c r="CAF6"/>
      <c r="CAG6"/>
      <c r="CAH6"/>
      <c r="CAI6"/>
      <c r="CAJ6"/>
      <c r="CAK6"/>
      <c r="CAL6"/>
      <c r="CAM6"/>
      <c r="CAN6"/>
      <c r="CAO6"/>
      <c r="CAP6"/>
      <c r="CAQ6"/>
      <c r="CAR6"/>
      <c r="CAS6"/>
      <c r="CAT6"/>
      <c r="CAU6"/>
      <c r="CAV6"/>
      <c r="CAW6"/>
      <c r="CAX6"/>
      <c r="CAY6"/>
      <c r="CAZ6"/>
      <c r="CBA6"/>
      <c r="CBB6"/>
      <c r="CBC6"/>
      <c r="CBD6"/>
      <c r="CBE6"/>
      <c r="CBF6"/>
      <c r="CBG6"/>
      <c r="CBH6"/>
      <c r="CBI6"/>
      <c r="CBJ6"/>
      <c r="CBK6"/>
      <c r="CBL6"/>
      <c r="CBM6"/>
      <c r="CBN6"/>
      <c r="CBO6"/>
      <c r="CBP6"/>
      <c r="CBQ6"/>
      <c r="CBR6"/>
      <c r="CBS6"/>
      <c r="CBT6"/>
      <c r="CBU6"/>
      <c r="CBV6"/>
      <c r="CBW6"/>
      <c r="CBX6"/>
      <c r="CBY6"/>
      <c r="CBZ6"/>
      <c r="CCA6"/>
      <c r="CCB6"/>
      <c r="CCC6"/>
      <c r="CCD6"/>
      <c r="CCE6"/>
      <c r="CCF6"/>
      <c r="CCG6"/>
      <c r="CCH6"/>
      <c r="CCI6"/>
      <c r="CCJ6"/>
      <c r="CCK6"/>
      <c r="CCL6"/>
      <c r="CCM6"/>
      <c r="CCN6"/>
      <c r="CCO6"/>
      <c r="CCP6"/>
      <c r="CCQ6"/>
      <c r="CCR6"/>
      <c r="CCS6"/>
      <c r="CCT6"/>
      <c r="CCU6"/>
      <c r="CCV6"/>
      <c r="CCW6"/>
      <c r="CCX6"/>
      <c r="CCY6"/>
      <c r="CCZ6"/>
      <c r="CDA6"/>
      <c r="CDB6"/>
      <c r="CDC6"/>
      <c r="CDD6"/>
      <c r="CDE6"/>
      <c r="CDF6"/>
      <c r="CDG6"/>
      <c r="CDH6"/>
      <c r="CDI6"/>
      <c r="CDJ6"/>
      <c r="CDK6"/>
      <c r="CDL6"/>
      <c r="CDM6"/>
      <c r="CDN6"/>
      <c r="CDO6"/>
      <c r="CDP6"/>
      <c r="CDQ6"/>
      <c r="CDR6"/>
      <c r="CDS6"/>
      <c r="CDT6"/>
      <c r="CDU6"/>
      <c r="CDV6"/>
      <c r="CDW6"/>
      <c r="CDX6"/>
      <c r="CDY6"/>
      <c r="CDZ6"/>
      <c r="CEA6"/>
      <c r="CEB6"/>
      <c r="CEC6"/>
      <c r="CED6"/>
      <c r="CEE6"/>
      <c r="CEF6"/>
      <c r="CEG6"/>
      <c r="CEH6"/>
      <c r="CEI6"/>
      <c r="CEJ6"/>
      <c r="CEK6"/>
      <c r="CEL6"/>
      <c r="CEM6"/>
      <c r="CEN6"/>
      <c r="CEO6"/>
      <c r="CEP6"/>
      <c r="CEQ6"/>
      <c r="CER6"/>
      <c r="CES6"/>
      <c r="CET6"/>
      <c r="CEU6"/>
      <c r="CEV6"/>
      <c r="CEW6"/>
      <c r="CEX6"/>
      <c r="CEY6"/>
      <c r="CEZ6"/>
      <c r="CFA6"/>
      <c r="CFB6"/>
      <c r="CFC6"/>
      <c r="CFD6"/>
      <c r="CFE6"/>
      <c r="CFF6"/>
      <c r="CFG6"/>
      <c r="CFH6"/>
      <c r="CFI6"/>
      <c r="CFJ6"/>
      <c r="CFK6"/>
      <c r="CFL6"/>
      <c r="CFM6"/>
      <c r="CFN6"/>
      <c r="CFO6"/>
      <c r="CFP6"/>
      <c r="CFQ6"/>
      <c r="CFR6"/>
      <c r="CFS6"/>
      <c r="CFT6"/>
      <c r="CFU6"/>
      <c r="CFV6"/>
      <c r="CFW6"/>
      <c r="CFX6"/>
      <c r="CFY6"/>
      <c r="CFZ6"/>
      <c r="CGA6"/>
      <c r="CGB6"/>
      <c r="CGC6"/>
      <c r="CGD6"/>
      <c r="CGE6"/>
      <c r="CGF6"/>
      <c r="CGG6"/>
      <c r="CGH6"/>
      <c r="CGI6"/>
      <c r="CGJ6"/>
      <c r="CGK6"/>
      <c r="CGL6"/>
      <c r="CGM6"/>
      <c r="CGN6"/>
      <c r="CGO6"/>
      <c r="CGP6"/>
      <c r="CGQ6"/>
      <c r="CGR6"/>
      <c r="CGS6"/>
      <c r="CGT6"/>
      <c r="CGU6"/>
      <c r="CGV6"/>
      <c r="CGW6"/>
      <c r="CGX6"/>
      <c r="CGY6"/>
      <c r="CGZ6"/>
      <c r="CHA6"/>
      <c r="CHB6"/>
      <c r="CHC6"/>
      <c r="CHD6"/>
      <c r="CHE6"/>
      <c r="CHF6"/>
      <c r="CHG6"/>
      <c r="CHH6"/>
      <c r="CHI6"/>
      <c r="CHJ6"/>
      <c r="CHK6"/>
      <c r="CHL6"/>
      <c r="CHM6"/>
      <c r="CHN6"/>
      <c r="CHO6"/>
      <c r="CHP6"/>
      <c r="CHQ6"/>
      <c r="CHR6"/>
      <c r="CHS6"/>
      <c r="CHT6"/>
      <c r="CHU6"/>
      <c r="CHV6"/>
      <c r="CHW6"/>
      <c r="CHX6"/>
      <c r="CHY6"/>
      <c r="CHZ6"/>
      <c r="CIA6"/>
      <c r="CIB6"/>
      <c r="CIC6"/>
      <c r="CID6"/>
      <c r="CIE6"/>
      <c r="CIF6"/>
      <c r="CIG6"/>
      <c r="CIH6"/>
      <c r="CII6"/>
      <c r="CIJ6"/>
      <c r="CIK6"/>
      <c r="CIL6"/>
      <c r="CIM6"/>
      <c r="CIN6"/>
      <c r="CIO6"/>
      <c r="CIP6"/>
      <c r="CIQ6"/>
      <c r="CIR6"/>
      <c r="CIS6"/>
      <c r="CIT6"/>
      <c r="CIU6"/>
      <c r="CIV6"/>
      <c r="CIW6"/>
      <c r="CIX6"/>
      <c r="CIY6"/>
      <c r="CIZ6"/>
      <c r="CJA6"/>
      <c r="CJB6"/>
      <c r="CJC6"/>
      <c r="CJD6"/>
      <c r="CJE6"/>
      <c r="CJF6"/>
      <c r="CJG6"/>
      <c r="CJH6"/>
      <c r="CJI6"/>
      <c r="CJJ6"/>
      <c r="CJK6"/>
      <c r="CJL6"/>
      <c r="CJM6"/>
      <c r="CJN6"/>
      <c r="CJO6"/>
      <c r="CJP6"/>
      <c r="CJQ6"/>
      <c r="CJR6"/>
      <c r="CJS6"/>
      <c r="CJT6"/>
      <c r="CJU6"/>
      <c r="CJV6"/>
      <c r="CJW6"/>
      <c r="CJX6"/>
      <c r="CJY6"/>
      <c r="CJZ6"/>
      <c r="CKA6"/>
      <c r="CKB6"/>
      <c r="CKC6"/>
      <c r="CKD6"/>
      <c r="CKE6"/>
      <c r="CKF6"/>
      <c r="CKG6"/>
      <c r="CKH6"/>
      <c r="CKI6"/>
      <c r="CKJ6"/>
      <c r="CKK6"/>
      <c r="CKL6"/>
      <c r="CKM6"/>
      <c r="CKN6"/>
      <c r="CKO6"/>
      <c r="CKP6"/>
      <c r="CKQ6"/>
      <c r="CKR6"/>
      <c r="CKS6"/>
      <c r="CKT6"/>
      <c r="CKU6"/>
      <c r="CKV6"/>
      <c r="CKW6"/>
      <c r="CKX6"/>
      <c r="CKY6"/>
      <c r="CKZ6"/>
      <c r="CLA6"/>
      <c r="CLB6"/>
      <c r="CLC6"/>
      <c r="CLD6"/>
      <c r="CLE6"/>
      <c r="CLF6"/>
      <c r="CLG6"/>
      <c r="CLH6"/>
      <c r="CLI6"/>
      <c r="CLJ6"/>
      <c r="CLK6"/>
      <c r="CLL6"/>
      <c r="CLM6"/>
      <c r="CLN6"/>
      <c r="CLO6"/>
      <c r="CLP6"/>
      <c r="CLQ6"/>
      <c r="CLR6"/>
      <c r="CLS6"/>
      <c r="CLT6"/>
      <c r="CLU6"/>
      <c r="CLV6"/>
      <c r="CLW6"/>
      <c r="CLX6"/>
      <c r="CLY6"/>
      <c r="CLZ6"/>
      <c r="CMA6"/>
      <c r="CMB6"/>
      <c r="CMC6"/>
      <c r="CMD6"/>
      <c r="CME6"/>
      <c r="CMF6"/>
      <c r="CMG6"/>
      <c r="CMH6"/>
      <c r="CMI6"/>
      <c r="CMJ6"/>
      <c r="CMK6"/>
      <c r="CML6"/>
      <c r="CMM6"/>
      <c r="CMN6"/>
      <c r="CMO6"/>
      <c r="CMP6"/>
      <c r="CMQ6"/>
      <c r="CMR6"/>
      <c r="CMS6"/>
      <c r="CMT6"/>
      <c r="CMU6"/>
      <c r="CMV6"/>
      <c r="CMW6"/>
      <c r="CMX6"/>
      <c r="CMY6"/>
      <c r="CMZ6"/>
      <c r="CNA6"/>
      <c r="CNB6"/>
      <c r="CNC6"/>
      <c r="CND6"/>
      <c r="CNE6"/>
      <c r="CNF6"/>
      <c r="CNG6"/>
      <c r="CNH6"/>
      <c r="CNI6"/>
      <c r="CNJ6"/>
      <c r="CNK6"/>
      <c r="CNL6"/>
      <c r="CNM6"/>
      <c r="CNN6"/>
      <c r="CNO6"/>
      <c r="CNP6"/>
      <c r="CNQ6"/>
      <c r="CNR6"/>
      <c r="CNS6"/>
      <c r="CNT6"/>
      <c r="CNU6"/>
      <c r="CNV6"/>
      <c r="CNW6"/>
      <c r="CNX6"/>
      <c r="CNY6"/>
      <c r="CNZ6"/>
      <c r="COA6"/>
      <c r="COB6"/>
      <c r="COC6"/>
      <c r="COD6"/>
      <c r="COE6"/>
      <c r="COF6"/>
      <c r="COG6"/>
      <c r="COH6"/>
      <c r="COI6"/>
      <c r="COJ6"/>
      <c r="COK6"/>
      <c r="COL6"/>
      <c r="COM6"/>
      <c r="CON6"/>
      <c r="COO6"/>
      <c r="COP6"/>
      <c r="COQ6"/>
      <c r="COR6"/>
      <c r="COS6"/>
      <c r="COT6"/>
      <c r="COU6"/>
      <c r="COV6"/>
      <c r="COW6"/>
      <c r="COX6"/>
      <c r="COY6"/>
      <c r="COZ6"/>
      <c r="CPA6"/>
      <c r="CPB6"/>
      <c r="CPC6"/>
      <c r="CPD6"/>
      <c r="CPE6"/>
      <c r="CPF6"/>
      <c r="CPG6"/>
      <c r="CPH6"/>
      <c r="CPI6"/>
      <c r="CPJ6"/>
      <c r="CPK6"/>
      <c r="CPL6"/>
      <c r="CPM6"/>
      <c r="CPN6"/>
      <c r="CPO6"/>
      <c r="CPP6"/>
      <c r="CPQ6"/>
      <c r="CPR6"/>
      <c r="CPS6"/>
      <c r="CPT6"/>
      <c r="CPU6"/>
      <c r="CPV6"/>
      <c r="CPW6"/>
      <c r="CPX6"/>
      <c r="CPY6"/>
      <c r="CPZ6"/>
      <c r="CQA6"/>
      <c r="CQB6"/>
      <c r="CQC6"/>
      <c r="CQD6"/>
      <c r="CQE6"/>
      <c r="CQF6"/>
      <c r="CQG6"/>
      <c r="CQH6"/>
      <c r="CQI6"/>
      <c r="CQJ6"/>
      <c r="CQK6"/>
      <c r="CQL6"/>
      <c r="CQM6"/>
      <c r="CQN6"/>
      <c r="CQO6"/>
      <c r="CQP6"/>
      <c r="CQQ6"/>
      <c r="CQR6"/>
      <c r="CQS6"/>
      <c r="CQT6"/>
      <c r="CQU6"/>
      <c r="CQV6"/>
      <c r="CQW6"/>
      <c r="CQX6"/>
      <c r="CQY6"/>
      <c r="CQZ6"/>
      <c r="CRA6"/>
      <c r="CRB6"/>
      <c r="CRC6"/>
      <c r="CRD6"/>
      <c r="CRE6"/>
      <c r="CRF6"/>
      <c r="CRG6"/>
      <c r="CRH6"/>
      <c r="CRI6"/>
      <c r="CRJ6"/>
      <c r="CRK6"/>
      <c r="CRL6"/>
      <c r="CRM6"/>
      <c r="CRN6"/>
      <c r="CRO6"/>
      <c r="CRP6"/>
      <c r="CRQ6"/>
      <c r="CRR6"/>
      <c r="CRS6"/>
      <c r="CRT6"/>
      <c r="CRU6"/>
      <c r="CRV6"/>
      <c r="CRW6"/>
      <c r="CRX6"/>
      <c r="CRY6"/>
      <c r="CRZ6"/>
      <c r="CSA6"/>
      <c r="CSB6"/>
      <c r="CSC6"/>
      <c r="CSD6"/>
      <c r="CSE6"/>
      <c r="CSF6"/>
      <c r="CSG6"/>
      <c r="CSH6"/>
      <c r="CSI6"/>
      <c r="CSJ6"/>
      <c r="CSK6"/>
      <c r="CSL6"/>
      <c r="CSM6"/>
      <c r="CSN6"/>
      <c r="CSO6"/>
      <c r="CSP6"/>
      <c r="CSQ6"/>
      <c r="CSR6"/>
      <c r="CSS6"/>
      <c r="CST6"/>
      <c r="CSU6"/>
      <c r="CSV6"/>
      <c r="CSW6"/>
      <c r="CSX6"/>
      <c r="CSY6"/>
      <c r="CSZ6"/>
      <c r="CTA6"/>
      <c r="CTB6"/>
      <c r="CTC6"/>
      <c r="CTD6"/>
      <c r="CTE6"/>
      <c r="CTF6"/>
      <c r="CTG6"/>
      <c r="CTH6"/>
      <c r="CTI6"/>
      <c r="CTJ6"/>
      <c r="CTK6"/>
      <c r="CTL6"/>
      <c r="CTM6"/>
      <c r="CTN6"/>
      <c r="CTO6"/>
      <c r="CTP6"/>
      <c r="CTQ6"/>
      <c r="CTR6"/>
      <c r="CTS6"/>
      <c r="CTT6"/>
      <c r="CTU6"/>
      <c r="CTV6"/>
      <c r="CTW6"/>
      <c r="CTX6"/>
      <c r="CTY6"/>
      <c r="CTZ6"/>
      <c r="CUA6"/>
      <c r="CUB6"/>
      <c r="CUC6"/>
      <c r="CUD6"/>
      <c r="CUE6"/>
      <c r="CUF6"/>
      <c r="CUG6"/>
      <c r="CUH6"/>
      <c r="CUI6"/>
      <c r="CUJ6"/>
      <c r="CUK6"/>
      <c r="CUL6"/>
      <c r="CUM6"/>
      <c r="CUN6"/>
      <c r="CUO6"/>
      <c r="CUP6"/>
      <c r="CUQ6"/>
      <c r="CUR6"/>
      <c r="CUS6"/>
      <c r="CUT6"/>
      <c r="CUU6"/>
      <c r="CUV6"/>
      <c r="CUW6"/>
      <c r="CUX6"/>
      <c r="CUY6"/>
      <c r="CUZ6"/>
      <c r="CVA6"/>
      <c r="CVB6"/>
      <c r="CVC6"/>
      <c r="CVD6"/>
      <c r="CVE6"/>
      <c r="CVF6"/>
      <c r="CVG6"/>
      <c r="CVH6"/>
      <c r="CVI6"/>
      <c r="CVJ6"/>
      <c r="CVK6"/>
      <c r="CVL6"/>
      <c r="CVM6"/>
      <c r="CVN6"/>
      <c r="CVO6"/>
      <c r="CVP6"/>
      <c r="CVQ6"/>
      <c r="CVR6"/>
      <c r="CVS6"/>
      <c r="CVT6"/>
      <c r="CVU6"/>
      <c r="CVV6"/>
      <c r="CVW6"/>
      <c r="CVX6"/>
      <c r="CVY6"/>
      <c r="CVZ6"/>
      <c r="CWA6"/>
      <c r="CWB6"/>
      <c r="CWC6"/>
      <c r="CWD6"/>
      <c r="CWE6"/>
      <c r="CWF6"/>
      <c r="CWG6"/>
      <c r="CWH6"/>
      <c r="CWI6"/>
      <c r="CWJ6"/>
      <c r="CWK6"/>
      <c r="CWL6"/>
      <c r="CWM6"/>
      <c r="CWN6"/>
      <c r="CWO6"/>
      <c r="CWP6"/>
      <c r="CWQ6"/>
      <c r="CWR6"/>
      <c r="CWS6"/>
      <c r="CWT6"/>
      <c r="CWU6"/>
      <c r="CWV6"/>
      <c r="CWW6"/>
      <c r="CWX6"/>
      <c r="CWY6"/>
      <c r="CWZ6"/>
      <c r="CXA6"/>
      <c r="CXB6"/>
      <c r="CXC6"/>
      <c r="CXD6"/>
      <c r="CXE6"/>
      <c r="CXF6"/>
      <c r="CXG6"/>
      <c r="CXH6"/>
      <c r="CXI6"/>
      <c r="CXJ6"/>
      <c r="CXK6"/>
      <c r="CXL6"/>
      <c r="CXM6"/>
      <c r="CXN6"/>
      <c r="CXO6"/>
      <c r="CXP6"/>
      <c r="CXQ6"/>
      <c r="CXR6"/>
      <c r="CXS6"/>
      <c r="CXT6"/>
      <c r="CXU6"/>
      <c r="CXV6"/>
      <c r="CXW6"/>
      <c r="CXX6"/>
      <c r="CXY6"/>
      <c r="CXZ6"/>
      <c r="CYA6"/>
      <c r="CYB6"/>
      <c r="CYC6"/>
      <c r="CYD6"/>
      <c r="CYE6"/>
      <c r="CYF6"/>
      <c r="CYG6"/>
      <c r="CYH6"/>
      <c r="CYI6"/>
      <c r="CYJ6"/>
      <c r="CYK6"/>
      <c r="CYL6"/>
      <c r="CYM6"/>
      <c r="CYN6"/>
      <c r="CYO6"/>
      <c r="CYP6"/>
      <c r="CYQ6"/>
      <c r="CYR6"/>
      <c r="CYS6"/>
      <c r="CYT6"/>
      <c r="CYU6"/>
      <c r="CYV6"/>
      <c r="CYW6"/>
      <c r="CYX6"/>
      <c r="CYY6"/>
      <c r="CYZ6"/>
      <c r="CZA6"/>
      <c r="CZB6"/>
      <c r="CZC6"/>
      <c r="CZD6"/>
      <c r="CZE6"/>
      <c r="CZF6"/>
      <c r="CZG6"/>
      <c r="CZH6"/>
      <c r="CZI6"/>
      <c r="CZJ6"/>
      <c r="CZK6"/>
      <c r="CZL6"/>
      <c r="CZM6"/>
      <c r="CZN6"/>
      <c r="CZO6"/>
      <c r="CZP6"/>
      <c r="CZQ6"/>
      <c r="CZR6"/>
      <c r="CZS6"/>
      <c r="CZT6"/>
      <c r="CZU6"/>
      <c r="CZV6"/>
      <c r="CZW6"/>
      <c r="CZX6"/>
      <c r="CZY6"/>
      <c r="CZZ6"/>
      <c r="DAA6"/>
      <c r="DAB6"/>
      <c r="DAC6"/>
      <c r="DAD6"/>
      <c r="DAE6"/>
      <c r="DAF6"/>
      <c r="DAG6"/>
      <c r="DAH6"/>
      <c r="DAI6"/>
      <c r="DAJ6"/>
      <c r="DAK6"/>
      <c r="DAL6"/>
      <c r="DAM6"/>
      <c r="DAN6"/>
      <c r="DAO6"/>
      <c r="DAP6"/>
      <c r="DAQ6"/>
      <c r="DAR6"/>
      <c r="DAS6"/>
      <c r="DAT6"/>
      <c r="DAU6"/>
      <c r="DAV6"/>
      <c r="DAW6"/>
      <c r="DAX6"/>
      <c r="DAY6"/>
      <c r="DAZ6"/>
      <c r="DBA6"/>
      <c r="DBB6"/>
      <c r="DBC6"/>
      <c r="DBD6"/>
      <c r="DBE6"/>
      <c r="DBF6"/>
      <c r="DBG6"/>
      <c r="DBH6"/>
      <c r="DBI6"/>
      <c r="DBJ6"/>
      <c r="DBK6"/>
      <c r="DBL6"/>
      <c r="DBM6"/>
      <c r="DBN6"/>
      <c r="DBO6"/>
      <c r="DBP6"/>
      <c r="DBQ6"/>
      <c r="DBR6"/>
      <c r="DBS6"/>
      <c r="DBT6"/>
      <c r="DBU6"/>
      <c r="DBV6"/>
      <c r="DBW6"/>
      <c r="DBX6"/>
      <c r="DBY6"/>
      <c r="DBZ6"/>
      <c r="DCA6"/>
      <c r="DCB6"/>
      <c r="DCC6"/>
      <c r="DCD6"/>
      <c r="DCE6"/>
      <c r="DCF6"/>
      <c r="DCG6"/>
      <c r="DCH6"/>
      <c r="DCI6"/>
      <c r="DCJ6"/>
      <c r="DCK6"/>
      <c r="DCL6"/>
      <c r="DCM6"/>
      <c r="DCN6"/>
      <c r="DCO6"/>
      <c r="DCP6"/>
      <c r="DCQ6"/>
      <c r="DCR6"/>
      <c r="DCS6"/>
      <c r="DCT6"/>
      <c r="DCU6"/>
      <c r="DCV6"/>
      <c r="DCW6"/>
      <c r="DCX6"/>
      <c r="DCY6"/>
      <c r="DCZ6"/>
      <c r="DDA6"/>
      <c r="DDB6"/>
      <c r="DDC6"/>
      <c r="DDD6"/>
      <c r="DDE6"/>
      <c r="DDF6"/>
      <c r="DDG6"/>
      <c r="DDH6"/>
      <c r="DDI6"/>
      <c r="DDJ6"/>
      <c r="DDK6"/>
      <c r="DDL6"/>
      <c r="DDM6"/>
      <c r="DDN6"/>
      <c r="DDO6"/>
      <c r="DDP6"/>
      <c r="DDQ6"/>
      <c r="DDR6"/>
      <c r="DDS6"/>
      <c r="DDT6"/>
      <c r="DDU6"/>
      <c r="DDV6"/>
      <c r="DDW6"/>
      <c r="DDX6"/>
      <c r="DDY6"/>
      <c r="DDZ6"/>
      <c r="DEA6"/>
      <c r="DEB6"/>
      <c r="DEC6"/>
      <c r="DED6"/>
      <c r="DEE6"/>
      <c r="DEF6"/>
      <c r="DEG6"/>
      <c r="DEH6"/>
      <c r="DEI6"/>
      <c r="DEJ6"/>
      <c r="DEK6"/>
      <c r="DEL6"/>
      <c r="DEM6"/>
      <c r="DEN6"/>
      <c r="DEO6"/>
      <c r="DEP6"/>
      <c r="DEQ6"/>
      <c r="DER6"/>
      <c r="DES6"/>
      <c r="DET6"/>
      <c r="DEU6"/>
      <c r="DEV6"/>
      <c r="DEW6"/>
      <c r="DEX6"/>
      <c r="DEY6"/>
      <c r="DEZ6"/>
      <c r="DFA6"/>
      <c r="DFB6"/>
      <c r="DFC6"/>
      <c r="DFD6"/>
      <c r="DFE6"/>
      <c r="DFF6"/>
      <c r="DFG6"/>
      <c r="DFH6"/>
      <c r="DFI6"/>
      <c r="DFJ6"/>
      <c r="DFK6"/>
      <c r="DFL6"/>
      <c r="DFM6"/>
      <c r="DFN6"/>
      <c r="DFO6"/>
      <c r="DFP6"/>
      <c r="DFQ6"/>
      <c r="DFR6"/>
      <c r="DFS6"/>
      <c r="DFT6"/>
      <c r="DFU6"/>
      <c r="DFV6"/>
      <c r="DFW6"/>
      <c r="DFX6"/>
      <c r="DFY6"/>
      <c r="DFZ6"/>
      <c r="DGA6"/>
      <c r="DGB6"/>
      <c r="DGC6"/>
      <c r="DGD6"/>
      <c r="DGE6"/>
      <c r="DGF6"/>
      <c r="DGG6"/>
      <c r="DGH6"/>
      <c r="DGI6"/>
      <c r="DGJ6"/>
      <c r="DGK6"/>
      <c r="DGL6"/>
      <c r="DGM6"/>
      <c r="DGN6"/>
      <c r="DGO6"/>
      <c r="DGP6"/>
      <c r="DGQ6"/>
      <c r="DGR6"/>
      <c r="DGS6"/>
      <c r="DGT6"/>
      <c r="DGU6"/>
      <c r="DGV6"/>
      <c r="DGW6"/>
      <c r="DGX6"/>
      <c r="DGY6"/>
      <c r="DGZ6"/>
      <c r="DHA6"/>
      <c r="DHB6"/>
      <c r="DHC6"/>
      <c r="DHD6"/>
      <c r="DHE6"/>
      <c r="DHF6"/>
      <c r="DHG6"/>
      <c r="DHH6"/>
      <c r="DHI6"/>
      <c r="DHJ6"/>
      <c r="DHK6"/>
      <c r="DHL6"/>
      <c r="DHM6"/>
      <c r="DHN6"/>
      <c r="DHO6"/>
      <c r="DHP6"/>
      <c r="DHQ6"/>
      <c r="DHR6"/>
      <c r="DHS6"/>
      <c r="DHT6"/>
      <c r="DHU6"/>
      <c r="DHV6"/>
      <c r="DHW6"/>
      <c r="DHX6"/>
      <c r="DHY6"/>
      <c r="DHZ6"/>
      <c r="DIA6"/>
      <c r="DIB6"/>
      <c r="DIC6"/>
      <c r="DID6"/>
      <c r="DIE6"/>
      <c r="DIF6"/>
      <c r="DIG6"/>
      <c r="DIH6"/>
      <c r="DII6"/>
      <c r="DIJ6"/>
      <c r="DIK6"/>
      <c r="DIL6"/>
      <c r="DIM6"/>
      <c r="DIN6"/>
      <c r="DIO6"/>
      <c r="DIP6"/>
      <c r="DIQ6"/>
      <c r="DIR6"/>
      <c r="DIS6"/>
      <c r="DIT6"/>
      <c r="DIU6"/>
      <c r="DIV6"/>
      <c r="DIW6"/>
      <c r="DIX6"/>
      <c r="DIY6"/>
      <c r="DIZ6"/>
      <c r="DJA6"/>
      <c r="DJB6"/>
      <c r="DJC6"/>
      <c r="DJD6"/>
      <c r="DJE6"/>
      <c r="DJF6"/>
      <c r="DJG6"/>
      <c r="DJH6"/>
      <c r="DJI6"/>
      <c r="DJJ6"/>
      <c r="DJK6"/>
      <c r="DJL6"/>
      <c r="DJM6"/>
      <c r="DJN6"/>
      <c r="DJO6"/>
      <c r="DJP6"/>
      <c r="DJQ6"/>
      <c r="DJR6"/>
      <c r="DJS6"/>
      <c r="DJT6"/>
      <c r="DJU6"/>
      <c r="DJV6"/>
      <c r="DJW6"/>
      <c r="DJX6"/>
      <c r="DJY6"/>
      <c r="DJZ6"/>
      <c r="DKA6"/>
      <c r="DKB6"/>
      <c r="DKC6"/>
      <c r="DKD6"/>
      <c r="DKE6"/>
      <c r="DKF6"/>
      <c r="DKG6"/>
      <c r="DKH6"/>
      <c r="DKI6"/>
      <c r="DKJ6"/>
      <c r="DKK6"/>
      <c r="DKL6"/>
      <c r="DKM6"/>
      <c r="DKN6"/>
      <c r="DKO6"/>
      <c r="DKP6"/>
      <c r="DKQ6"/>
      <c r="DKR6"/>
      <c r="DKS6"/>
      <c r="DKT6"/>
      <c r="DKU6"/>
      <c r="DKV6"/>
      <c r="DKW6"/>
      <c r="DKX6"/>
      <c r="DKY6"/>
      <c r="DKZ6"/>
      <c r="DLA6"/>
      <c r="DLB6"/>
      <c r="DLC6"/>
      <c r="DLD6"/>
      <c r="DLE6"/>
      <c r="DLF6"/>
      <c r="DLG6"/>
      <c r="DLH6"/>
      <c r="DLI6"/>
      <c r="DLJ6"/>
      <c r="DLK6"/>
      <c r="DLL6"/>
      <c r="DLM6"/>
      <c r="DLN6"/>
      <c r="DLO6"/>
      <c r="DLP6"/>
      <c r="DLQ6"/>
      <c r="DLR6"/>
      <c r="DLS6"/>
      <c r="DLT6"/>
      <c r="DLU6"/>
      <c r="DLV6"/>
      <c r="DLW6"/>
      <c r="DLX6"/>
      <c r="DLY6"/>
      <c r="DLZ6"/>
      <c r="DMA6"/>
      <c r="DMB6"/>
      <c r="DMC6"/>
      <c r="DMD6"/>
      <c r="DME6"/>
      <c r="DMF6"/>
      <c r="DMG6"/>
      <c r="DMH6"/>
      <c r="DMI6"/>
      <c r="DMJ6"/>
      <c r="DMK6"/>
      <c r="DML6"/>
      <c r="DMM6"/>
      <c r="DMN6"/>
      <c r="DMO6"/>
      <c r="DMP6"/>
      <c r="DMQ6"/>
      <c r="DMR6"/>
      <c r="DMS6"/>
      <c r="DMT6"/>
      <c r="DMU6"/>
      <c r="DMV6"/>
      <c r="DMW6"/>
      <c r="DMX6"/>
      <c r="DMY6"/>
      <c r="DMZ6"/>
      <c r="DNA6"/>
      <c r="DNB6"/>
      <c r="DNC6"/>
      <c r="DND6"/>
      <c r="DNE6"/>
      <c r="DNF6"/>
      <c r="DNG6"/>
      <c r="DNH6"/>
      <c r="DNI6"/>
      <c r="DNJ6"/>
      <c r="DNK6"/>
      <c r="DNL6"/>
      <c r="DNM6"/>
      <c r="DNN6"/>
      <c r="DNO6"/>
      <c r="DNP6"/>
      <c r="DNQ6"/>
      <c r="DNR6"/>
      <c r="DNS6"/>
      <c r="DNT6"/>
      <c r="DNU6"/>
      <c r="DNV6"/>
      <c r="DNW6"/>
      <c r="DNX6"/>
      <c r="DNY6"/>
      <c r="DNZ6"/>
      <c r="DOA6"/>
      <c r="DOB6"/>
      <c r="DOC6"/>
      <c r="DOD6"/>
      <c r="DOE6"/>
      <c r="DOF6"/>
      <c r="DOG6"/>
      <c r="DOH6"/>
      <c r="DOI6"/>
      <c r="DOJ6"/>
      <c r="DOK6"/>
      <c r="DOL6"/>
      <c r="DOM6"/>
      <c r="DON6"/>
      <c r="DOO6"/>
      <c r="DOP6"/>
      <c r="DOQ6"/>
      <c r="DOR6"/>
      <c r="DOS6"/>
      <c r="DOT6"/>
      <c r="DOU6"/>
      <c r="DOV6"/>
      <c r="DOW6"/>
      <c r="DOX6"/>
      <c r="DOY6"/>
      <c r="DOZ6"/>
      <c r="DPA6"/>
      <c r="DPB6"/>
      <c r="DPC6"/>
      <c r="DPD6"/>
      <c r="DPE6"/>
      <c r="DPF6"/>
      <c r="DPG6"/>
      <c r="DPH6"/>
      <c r="DPI6"/>
      <c r="DPJ6"/>
      <c r="DPK6"/>
      <c r="DPL6"/>
      <c r="DPM6"/>
      <c r="DPN6"/>
      <c r="DPO6"/>
      <c r="DPP6"/>
      <c r="DPQ6"/>
      <c r="DPR6"/>
      <c r="DPS6"/>
      <c r="DPT6"/>
      <c r="DPU6"/>
      <c r="DPV6"/>
      <c r="DPW6"/>
      <c r="DPX6"/>
      <c r="DPY6"/>
      <c r="DPZ6"/>
      <c r="DQA6"/>
      <c r="DQB6"/>
      <c r="DQC6"/>
      <c r="DQD6"/>
      <c r="DQE6"/>
      <c r="DQF6"/>
      <c r="DQG6"/>
      <c r="DQH6"/>
      <c r="DQI6"/>
      <c r="DQJ6"/>
      <c r="DQK6"/>
      <c r="DQL6"/>
      <c r="DQM6"/>
      <c r="DQN6"/>
      <c r="DQO6"/>
      <c r="DQP6"/>
      <c r="DQQ6"/>
      <c r="DQR6"/>
      <c r="DQS6"/>
      <c r="DQT6"/>
      <c r="DQU6"/>
      <c r="DQV6"/>
      <c r="DQW6"/>
      <c r="DQX6"/>
      <c r="DQY6"/>
      <c r="DQZ6"/>
      <c r="DRA6"/>
      <c r="DRB6"/>
      <c r="DRC6"/>
      <c r="DRD6"/>
      <c r="DRE6"/>
      <c r="DRF6"/>
      <c r="DRG6"/>
      <c r="DRH6"/>
      <c r="DRI6"/>
      <c r="DRJ6"/>
      <c r="DRK6"/>
      <c r="DRL6"/>
      <c r="DRM6"/>
      <c r="DRN6"/>
      <c r="DRO6"/>
      <c r="DRP6"/>
      <c r="DRQ6"/>
      <c r="DRR6"/>
      <c r="DRS6"/>
      <c r="DRT6"/>
      <c r="DRU6"/>
      <c r="DRV6"/>
      <c r="DRW6"/>
      <c r="DRX6"/>
      <c r="DRY6"/>
      <c r="DRZ6"/>
      <c r="DSA6"/>
      <c r="DSB6"/>
      <c r="DSC6"/>
      <c r="DSD6"/>
      <c r="DSE6"/>
      <c r="DSF6"/>
      <c r="DSG6"/>
      <c r="DSH6"/>
      <c r="DSI6"/>
      <c r="DSJ6"/>
      <c r="DSK6"/>
      <c r="DSL6"/>
      <c r="DSM6"/>
      <c r="DSN6"/>
      <c r="DSO6"/>
      <c r="DSP6"/>
      <c r="DSQ6"/>
      <c r="DSR6"/>
      <c r="DSS6"/>
      <c r="DST6"/>
      <c r="DSU6"/>
      <c r="DSV6"/>
      <c r="DSW6"/>
      <c r="DSX6"/>
      <c r="DSY6"/>
      <c r="DSZ6"/>
      <c r="DTA6"/>
      <c r="DTB6"/>
      <c r="DTC6"/>
      <c r="DTD6"/>
      <c r="DTE6"/>
      <c r="DTF6"/>
      <c r="DTG6"/>
      <c r="DTH6"/>
      <c r="DTI6"/>
      <c r="DTJ6"/>
      <c r="DTK6"/>
      <c r="DTL6"/>
      <c r="DTM6"/>
      <c r="DTN6"/>
      <c r="DTO6"/>
      <c r="DTP6"/>
      <c r="DTQ6"/>
      <c r="DTR6"/>
      <c r="DTS6"/>
      <c r="DTT6"/>
      <c r="DTU6"/>
      <c r="DTV6"/>
      <c r="DTW6"/>
      <c r="DTX6"/>
      <c r="DTY6"/>
      <c r="DTZ6"/>
      <c r="DUA6"/>
      <c r="DUB6"/>
      <c r="DUC6"/>
      <c r="DUD6"/>
      <c r="DUE6"/>
      <c r="DUF6"/>
      <c r="DUG6"/>
      <c r="DUH6"/>
      <c r="DUI6"/>
      <c r="DUJ6"/>
      <c r="DUK6"/>
      <c r="DUL6"/>
      <c r="DUM6"/>
      <c r="DUN6"/>
      <c r="DUO6"/>
      <c r="DUP6"/>
      <c r="DUQ6"/>
      <c r="DUR6"/>
      <c r="DUS6"/>
      <c r="DUT6"/>
      <c r="DUU6"/>
      <c r="DUV6"/>
      <c r="DUW6"/>
      <c r="DUX6"/>
      <c r="DUY6"/>
      <c r="DUZ6"/>
      <c r="DVA6"/>
      <c r="DVB6"/>
      <c r="DVC6"/>
      <c r="DVD6"/>
      <c r="DVE6"/>
      <c r="DVF6"/>
      <c r="DVG6"/>
      <c r="DVH6"/>
      <c r="DVI6"/>
      <c r="DVJ6"/>
      <c r="DVK6"/>
      <c r="DVL6"/>
      <c r="DVM6"/>
      <c r="DVN6"/>
      <c r="DVO6"/>
      <c r="DVP6"/>
      <c r="DVQ6"/>
      <c r="DVR6"/>
      <c r="DVS6"/>
      <c r="DVT6"/>
      <c r="DVU6"/>
      <c r="DVV6"/>
      <c r="DVW6"/>
      <c r="DVX6"/>
      <c r="DVY6"/>
      <c r="DVZ6"/>
      <c r="DWA6"/>
      <c r="DWB6"/>
      <c r="DWC6"/>
      <c r="DWD6"/>
      <c r="DWE6"/>
      <c r="DWF6"/>
      <c r="DWG6"/>
      <c r="DWH6"/>
      <c r="DWI6"/>
      <c r="DWJ6"/>
      <c r="DWK6"/>
      <c r="DWL6"/>
      <c r="DWM6"/>
      <c r="DWN6"/>
      <c r="DWO6"/>
      <c r="DWP6"/>
      <c r="DWQ6"/>
      <c r="DWR6"/>
      <c r="DWS6"/>
      <c r="DWT6"/>
      <c r="DWU6"/>
      <c r="DWV6"/>
      <c r="DWW6"/>
      <c r="DWX6"/>
      <c r="DWY6"/>
      <c r="DWZ6"/>
      <c r="DXA6"/>
      <c r="DXB6"/>
      <c r="DXC6"/>
      <c r="DXD6"/>
      <c r="DXE6"/>
      <c r="DXF6"/>
      <c r="DXG6"/>
      <c r="DXH6"/>
      <c r="DXI6"/>
      <c r="DXJ6"/>
      <c r="DXK6"/>
      <c r="DXL6"/>
      <c r="DXM6"/>
      <c r="DXN6"/>
      <c r="DXO6"/>
      <c r="DXP6"/>
      <c r="DXQ6"/>
      <c r="DXR6"/>
      <c r="DXS6"/>
      <c r="DXT6"/>
      <c r="DXU6"/>
      <c r="DXV6"/>
      <c r="DXW6"/>
      <c r="DXX6"/>
      <c r="DXY6"/>
      <c r="DXZ6"/>
      <c r="DYA6"/>
      <c r="DYB6"/>
      <c r="DYC6"/>
      <c r="DYD6"/>
      <c r="DYE6"/>
      <c r="DYF6"/>
      <c r="DYG6"/>
      <c r="DYH6"/>
      <c r="DYI6"/>
      <c r="DYJ6"/>
      <c r="DYK6"/>
      <c r="DYL6"/>
      <c r="DYM6"/>
      <c r="DYN6"/>
      <c r="DYO6"/>
      <c r="DYP6"/>
      <c r="DYQ6"/>
      <c r="DYR6"/>
      <c r="DYS6"/>
      <c r="DYT6"/>
      <c r="DYU6"/>
      <c r="DYV6"/>
      <c r="DYW6"/>
      <c r="DYX6"/>
      <c r="DYY6"/>
      <c r="DYZ6"/>
      <c r="DZA6"/>
      <c r="DZB6"/>
      <c r="DZC6"/>
      <c r="DZD6"/>
      <c r="DZE6"/>
      <c r="DZF6"/>
      <c r="DZG6"/>
      <c r="DZH6"/>
      <c r="DZI6"/>
      <c r="DZJ6"/>
      <c r="DZK6"/>
      <c r="DZL6"/>
      <c r="DZM6"/>
      <c r="DZN6"/>
      <c r="DZO6"/>
      <c r="DZP6"/>
      <c r="DZQ6"/>
      <c r="DZR6"/>
      <c r="DZS6"/>
      <c r="DZT6"/>
      <c r="DZU6"/>
      <c r="DZV6"/>
      <c r="DZW6"/>
      <c r="DZX6"/>
      <c r="DZY6"/>
      <c r="DZZ6"/>
      <c r="EAA6"/>
      <c r="EAB6"/>
      <c r="EAC6"/>
      <c r="EAD6"/>
      <c r="EAE6"/>
      <c r="EAF6"/>
      <c r="EAG6"/>
      <c r="EAH6"/>
      <c r="EAI6"/>
      <c r="EAJ6"/>
      <c r="EAK6"/>
      <c r="EAL6"/>
      <c r="EAM6"/>
      <c r="EAN6"/>
      <c r="EAO6"/>
      <c r="EAP6"/>
      <c r="EAQ6"/>
      <c r="EAR6"/>
      <c r="EAS6"/>
      <c r="EAT6"/>
      <c r="EAU6"/>
      <c r="EAV6"/>
      <c r="EAW6"/>
      <c r="EAX6"/>
      <c r="EAY6"/>
      <c r="EAZ6"/>
      <c r="EBA6"/>
      <c r="EBB6"/>
      <c r="EBC6"/>
      <c r="EBD6"/>
      <c r="EBE6"/>
      <c r="EBF6"/>
      <c r="EBG6"/>
      <c r="EBH6"/>
      <c r="EBI6"/>
      <c r="EBJ6"/>
      <c r="EBK6"/>
      <c r="EBL6"/>
      <c r="EBM6"/>
      <c r="EBN6"/>
      <c r="EBO6"/>
      <c r="EBP6"/>
      <c r="EBQ6"/>
      <c r="EBR6"/>
      <c r="EBS6"/>
      <c r="EBT6"/>
      <c r="EBU6"/>
      <c r="EBV6"/>
      <c r="EBW6"/>
      <c r="EBX6"/>
      <c r="EBY6"/>
      <c r="EBZ6"/>
      <c r="ECA6"/>
      <c r="ECB6"/>
      <c r="ECC6"/>
      <c r="ECD6"/>
      <c r="ECE6"/>
      <c r="ECF6"/>
      <c r="ECG6"/>
      <c r="ECH6"/>
      <c r="ECI6"/>
      <c r="ECJ6"/>
      <c r="ECK6"/>
      <c r="ECL6"/>
      <c r="ECM6"/>
      <c r="ECN6"/>
      <c r="ECO6"/>
      <c r="ECP6"/>
      <c r="ECQ6"/>
      <c r="ECR6"/>
      <c r="ECS6"/>
      <c r="ECT6"/>
      <c r="ECU6"/>
      <c r="ECV6"/>
      <c r="ECW6"/>
      <c r="ECX6"/>
      <c r="ECY6"/>
      <c r="ECZ6"/>
      <c r="EDA6"/>
      <c r="EDB6"/>
      <c r="EDC6"/>
      <c r="EDD6"/>
      <c r="EDE6"/>
      <c r="EDF6"/>
      <c r="EDG6"/>
      <c r="EDH6"/>
      <c r="EDI6"/>
      <c r="EDJ6"/>
      <c r="EDK6"/>
      <c r="EDL6"/>
      <c r="EDM6"/>
      <c r="EDN6"/>
      <c r="EDO6"/>
      <c r="EDP6"/>
      <c r="EDQ6"/>
      <c r="EDR6"/>
      <c r="EDS6"/>
      <c r="EDT6"/>
      <c r="EDU6"/>
      <c r="EDV6"/>
      <c r="EDW6"/>
      <c r="EDX6"/>
      <c r="EDY6"/>
      <c r="EDZ6"/>
      <c r="EEA6"/>
      <c r="EEB6"/>
      <c r="EEC6"/>
      <c r="EED6"/>
      <c r="EEE6"/>
      <c r="EEF6"/>
      <c r="EEG6"/>
      <c r="EEH6"/>
      <c r="EEI6"/>
      <c r="EEJ6"/>
      <c r="EEK6"/>
      <c r="EEL6"/>
      <c r="EEM6"/>
      <c r="EEN6"/>
      <c r="EEO6"/>
      <c r="EEP6"/>
      <c r="EEQ6"/>
      <c r="EER6"/>
      <c r="EES6"/>
      <c r="EET6"/>
      <c r="EEU6"/>
      <c r="EEV6"/>
      <c r="EEW6"/>
      <c r="EEX6"/>
      <c r="EEY6"/>
      <c r="EEZ6"/>
      <c r="EFA6"/>
      <c r="EFB6"/>
      <c r="EFC6"/>
      <c r="EFD6"/>
      <c r="EFE6"/>
      <c r="EFF6"/>
      <c r="EFG6"/>
      <c r="EFH6"/>
      <c r="EFI6"/>
      <c r="EFJ6"/>
      <c r="EFK6"/>
      <c r="EFL6"/>
      <c r="EFM6"/>
      <c r="EFN6"/>
      <c r="EFO6"/>
      <c r="EFP6"/>
      <c r="EFQ6"/>
      <c r="EFR6"/>
      <c r="EFS6"/>
      <c r="EFT6"/>
      <c r="EFU6"/>
      <c r="EFV6"/>
      <c r="EFW6"/>
      <c r="EFX6"/>
      <c r="EFY6"/>
      <c r="EFZ6"/>
      <c r="EGA6"/>
      <c r="EGB6"/>
      <c r="EGC6"/>
      <c r="EGD6"/>
      <c r="EGE6"/>
      <c r="EGF6"/>
      <c r="EGG6"/>
      <c r="EGH6"/>
      <c r="EGI6"/>
      <c r="EGJ6"/>
      <c r="EGK6"/>
      <c r="EGL6"/>
      <c r="EGM6"/>
      <c r="EGN6"/>
      <c r="EGO6"/>
      <c r="EGP6"/>
      <c r="EGQ6"/>
      <c r="EGR6"/>
      <c r="EGS6"/>
      <c r="EGT6"/>
      <c r="EGU6"/>
      <c r="EGV6"/>
      <c r="EGW6"/>
      <c r="EGX6"/>
      <c r="EGY6"/>
      <c r="EGZ6"/>
      <c r="EHA6"/>
      <c r="EHB6"/>
      <c r="EHC6"/>
      <c r="EHD6"/>
      <c r="EHE6"/>
      <c r="EHF6"/>
      <c r="EHG6"/>
      <c r="EHH6"/>
      <c r="EHI6"/>
      <c r="EHJ6"/>
      <c r="EHK6"/>
      <c r="EHL6"/>
      <c r="EHM6"/>
      <c r="EHN6"/>
      <c r="EHO6"/>
      <c r="EHP6"/>
      <c r="EHQ6"/>
      <c r="EHR6"/>
      <c r="EHS6"/>
      <c r="EHT6"/>
      <c r="EHU6"/>
      <c r="EHV6"/>
      <c r="EHW6"/>
      <c r="EHX6"/>
      <c r="EHY6"/>
      <c r="EHZ6"/>
      <c r="EIA6"/>
      <c r="EIB6"/>
      <c r="EIC6"/>
      <c r="EID6"/>
      <c r="EIE6"/>
      <c r="EIF6"/>
      <c r="EIG6"/>
      <c r="EIH6"/>
      <c r="EII6"/>
      <c r="EIJ6"/>
      <c r="EIK6"/>
      <c r="EIL6"/>
      <c r="EIM6"/>
      <c r="EIN6"/>
      <c r="EIO6"/>
      <c r="EIP6"/>
      <c r="EIQ6"/>
      <c r="EIR6"/>
      <c r="EIS6"/>
      <c r="EIT6"/>
      <c r="EIU6"/>
      <c r="EIV6"/>
      <c r="EIW6"/>
      <c r="EIX6"/>
      <c r="EIY6"/>
      <c r="EIZ6"/>
      <c r="EJA6"/>
      <c r="EJB6"/>
      <c r="EJC6"/>
      <c r="EJD6"/>
      <c r="EJE6"/>
      <c r="EJF6"/>
      <c r="EJG6"/>
      <c r="EJH6"/>
      <c r="EJI6"/>
      <c r="EJJ6"/>
      <c r="EJK6"/>
      <c r="EJL6"/>
      <c r="EJM6"/>
      <c r="EJN6"/>
      <c r="EJO6"/>
      <c r="EJP6"/>
      <c r="EJQ6"/>
      <c r="EJR6"/>
      <c r="EJS6"/>
      <c r="EJT6"/>
      <c r="EJU6"/>
      <c r="EJV6"/>
      <c r="EJW6"/>
      <c r="EJX6"/>
      <c r="EJY6"/>
      <c r="EJZ6"/>
      <c r="EKA6"/>
      <c r="EKB6"/>
      <c r="EKC6"/>
      <c r="EKD6"/>
      <c r="EKE6"/>
      <c r="EKF6"/>
      <c r="EKG6"/>
      <c r="EKH6"/>
      <c r="EKI6"/>
      <c r="EKJ6"/>
      <c r="EKK6"/>
      <c r="EKL6"/>
      <c r="EKM6"/>
      <c r="EKN6"/>
      <c r="EKO6"/>
      <c r="EKP6"/>
      <c r="EKQ6"/>
      <c r="EKR6"/>
      <c r="EKS6"/>
      <c r="EKT6"/>
      <c r="EKU6"/>
      <c r="EKV6"/>
      <c r="EKW6"/>
      <c r="EKX6"/>
      <c r="EKY6"/>
      <c r="EKZ6"/>
      <c r="ELA6"/>
      <c r="ELB6"/>
      <c r="ELC6"/>
      <c r="ELD6"/>
      <c r="ELE6"/>
      <c r="ELF6"/>
      <c r="ELG6"/>
      <c r="ELH6"/>
      <c r="ELI6"/>
      <c r="ELJ6"/>
      <c r="ELK6"/>
      <c r="ELL6"/>
      <c r="ELM6"/>
      <c r="ELN6"/>
      <c r="ELO6"/>
      <c r="ELP6"/>
      <c r="ELQ6"/>
      <c r="ELR6"/>
      <c r="ELS6"/>
      <c r="ELT6"/>
      <c r="ELU6"/>
      <c r="ELV6"/>
      <c r="ELW6"/>
      <c r="ELX6"/>
      <c r="ELY6"/>
      <c r="ELZ6"/>
      <c r="EMA6"/>
      <c r="EMB6"/>
      <c r="EMC6"/>
      <c r="EMD6"/>
      <c r="EME6"/>
      <c r="EMF6"/>
      <c r="EMG6"/>
      <c r="EMH6"/>
      <c r="EMI6"/>
      <c r="EMJ6"/>
      <c r="EMK6"/>
      <c r="EML6"/>
      <c r="EMM6"/>
      <c r="EMN6"/>
      <c r="EMO6"/>
      <c r="EMP6"/>
      <c r="EMQ6"/>
      <c r="EMR6"/>
      <c r="EMS6"/>
      <c r="EMT6"/>
      <c r="EMU6"/>
      <c r="EMV6"/>
      <c r="EMW6"/>
      <c r="EMX6"/>
      <c r="EMY6"/>
      <c r="EMZ6"/>
      <c r="ENA6"/>
      <c r="ENB6"/>
      <c r="ENC6"/>
      <c r="END6"/>
      <c r="ENE6"/>
      <c r="ENF6"/>
      <c r="ENG6"/>
      <c r="ENH6"/>
      <c r="ENI6"/>
      <c r="ENJ6"/>
      <c r="ENK6"/>
      <c r="ENL6"/>
      <c r="ENM6"/>
      <c r="ENN6"/>
      <c r="ENO6"/>
      <c r="ENP6"/>
      <c r="ENQ6"/>
      <c r="ENR6"/>
      <c r="ENS6"/>
      <c r="ENT6"/>
      <c r="ENU6"/>
      <c r="ENV6"/>
      <c r="ENW6"/>
      <c r="ENX6"/>
      <c r="ENY6"/>
      <c r="ENZ6"/>
      <c r="EOA6"/>
      <c r="EOB6"/>
      <c r="EOC6"/>
      <c r="EOD6"/>
      <c r="EOE6"/>
      <c r="EOF6"/>
      <c r="EOG6"/>
      <c r="EOH6"/>
      <c r="EOI6"/>
      <c r="EOJ6"/>
      <c r="EOK6"/>
      <c r="EOL6"/>
      <c r="EOM6"/>
      <c r="EON6"/>
      <c r="EOO6"/>
      <c r="EOP6"/>
      <c r="EOQ6"/>
      <c r="EOR6"/>
      <c r="EOS6"/>
      <c r="EOT6"/>
      <c r="EOU6"/>
      <c r="EOV6"/>
      <c r="EOW6"/>
      <c r="EOX6"/>
      <c r="EOY6"/>
      <c r="EOZ6"/>
      <c r="EPA6"/>
      <c r="EPB6"/>
      <c r="EPC6"/>
      <c r="EPD6"/>
      <c r="EPE6"/>
      <c r="EPF6"/>
      <c r="EPG6"/>
      <c r="EPH6"/>
      <c r="EPI6"/>
      <c r="EPJ6"/>
      <c r="EPK6"/>
      <c r="EPL6"/>
      <c r="EPM6"/>
      <c r="EPN6"/>
      <c r="EPO6"/>
      <c r="EPP6"/>
      <c r="EPQ6"/>
      <c r="EPR6"/>
      <c r="EPS6"/>
      <c r="EPT6"/>
      <c r="EPU6"/>
      <c r="EPV6"/>
      <c r="EPW6"/>
      <c r="EPX6"/>
      <c r="EPY6"/>
      <c r="EPZ6"/>
      <c r="EQA6"/>
      <c r="EQB6"/>
      <c r="EQC6"/>
      <c r="EQD6"/>
      <c r="EQE6"/>
      <c r="EQF6"/>
      <c r="EQG6"/>
      <c r="EQH6"/>
      <c r="EQI6"/>
      <c r="EQJ6"/>
      <c r="EQK6"/>
      <c r="EQL6"/>
      <c r="EQM6"/>
      <c r="EQN6"/>
      <c r="EQO6"/>
      <c r="EQP6"/>
      <c r="EQQ6"/>
      <c r="EQR6"/>
      <c r="EQS6"/>
      <c r="EQT6"/>
      <c r="EQU6"/>
      <c r="EQV6"/>
      <c r="EQW6"/>
      <c r="EQX6"/>
      <c r="EQY6"/>
      <c r="EQZ6"/>
      <c r="ERA6"/>
      <c r="ERB6"/>
      <c r="ERC6"/>
      <c r="ERD6"/>
      <c r="ERE6"/>
      <c r="ERF6"/>
      <c r="ERG6"/>
      <c r="ERH6"/>
      <c r="ERI6"/>
      <c r="ERJ6"/>
      <c r="ERK6"/>
      <c r="ERL6"/>
      <c r="ERM6"/>
      <c r="ERN6"/>
      <c r="ERO6"/>
      <c r="ERP6"/>
      <c r="ERQ6"/>
      <c r="ERR6"/>
      <c r="ERS6"/>
      <c r="ERT6"/>
      <c r="ERU6"/>
      <c r="ERV6"/>
      <c r="ERW6"/>
      <c r="ERX6"/>
      <c r="ERY6"/>
      <c r="ERZ6"/>
      <c r="ESA6"/>
      <c r="ESB6"/>
      <c r="ESC6"/>
      <c r="ESD6"/>
      <c r="ESE6"/>
      <c r="ESF6"/>
      <c r="ESG6"/>
      <c r="ESH6"/>
      <c r="ESI6"/>
      <c r="ESJ6"/>
      <c r="ESK6"/>
      <c r="ESL6"/>
      <c r="ESM6"/>
      <c r="ESN6"/>
      <c r="ESO6"/>
      <c r="ESP6"/>
      <c r="ESQ6"/>
      <c r="ESR6"/>
      <c r="ESS6"/>
      <c r="EST6"/>
      <c r="ESU6"/>
      <c r="ESV6"/>
      <c r="ESW6"/>
      <c r="ESX6"/>
      <c r="ESY6"/>
      <c r="ESZ6"/>
      <c r="ETA6"/>
      <c r="ETB6"/>
      <c r="ETC6"/>
      <c r="ETD6"/>
      <c r="ETE6"/>
      <c r="ETF6"/>
      <c r="ETG6"/>
      <c r="ETH6"/>
      <c r="ETI6"/>
      <c r="ETJ6"/>
      <c r="ETK6"/>
      <c r="ETL6"/>
      <c r="ETM6"/>
      <c r="ETN6"/>
      <c r="ETO6"/>
      <c r="ETP6"/>
      <c r="ETQ6"/>
      <c r="ETR6"/>
      <c r="ETS6"/>
      <c r="ETT6"/>
      <c r="ETU6"/>
      <c r="ETV6"/>
      <c r="ETW6"/>
      <c r="ETX6"/>
      <c r="ETY6"/>
      <c r="ETZ6"/>
      <c r="EUA6"/>
      <c r="EUB6"/>
      <c r="EUC6"/>
      <c r="EUD6"/>
      <c r="EUE6"/>
      <c r="EUF6"/>
      <c r="EUG6"/>
      <c r="EUH6"/>
      <c r="EUI6"/>
      <c r="EUJ6"/>
      <c r="EUK6"/>
      <c r="EUL6"/>
      <c r="EUM6"/>
      <c r="EUN6"/>
      <c r="EUO6"/>
      <c r="EUP6"/>
      <c r="EUQ6"/>
      <c r="EUR6"/>
      <c r="EUS6"/>
      <c r="EUT6"/>
      <c r="EUU6"/>
      <c r="EUV6"/>
      <c r="EUW6"/>
      <c r="EUX6"/>
      <c r="EUY6"/>
      <c r="EUZ6"/>
      <c r="EVA6"/>
      <c r="EVB6"/>
      <c r="EVC6"/>
      <c r="EVD6"/>
      <c r="EVE6"/>
      <c r="EVF6"/>
      <c r="EVG6"/>
      <c r="EVH6"/>
      <c r="EVI6"/>
      <c r="EVJ6"/>
      <c r="EVK6"/>
      <c r="EVL6"/>
      <c r="EVM6"/>
      <c r="EVN6"/>
      <c r="EVO6"/>
      <c r="EVP6"/>
      <c r="EVQ6"/>
      <c r="EVR6"/>
      <c r="EVS6"/>
      <c r="EVT6"/>
      <c r="EVU6"/>
      <c r="EVV6"/>
      <c r="EVW6"/>
      <c r="EVX6"/>
      <c r="EVY6"/>
      <c r="EVZ6"/>
      <c r="EWA6"/>
      <c r="EWB6"/>
      <c r="EWC6"/>
      <c r="EWD6"/>
      <c r="EWE6"/>
      <c r="EWF6"/>
      <c r="EWG6"/>
      <c r="EWH6"/>
      <c r="EWI6"/>
      <c r="EWJ6"/>
      <c r="EWK6"/>
      <c r="EWL6"/>
      <c r="EWM6"/>
      <c r="EWN6"/>
      <c r="EWO6"/>
      <c r="EWP6"/>
      <c r="EWQ6"/>
      <c r="EWR6"/>
      <c r="EWS6"/>
      <c r="EWT6"/>
      <c r="EWU6"/>
      <c r="EWV6"/>
      <c r="EWW6"/>
      <c r="EWX6"/>
      <c r="EWY6"/>
      <c r="EWZ6"/>
      <c r="EXA6"/>
      <c r="EXB6"/>
      <c r="EXC6"/>
      <c r="EXD6"/>
      <c r="EXE6"/>
      <c r="EXF6"/>
      <c r="EXG6"/>
      <c r="EXH6"/>
      <c r="EXI6"/>
      <c r="EXJ6"/>
      <c r="EXK6"/>
      <c r="EXL6"/>
      <c r="EXM6"/>
      <c r="EXN6"/>
      <c r="EXO6"/>
      <c r="EXP6"/>
      <c r="EXQ6"/>
      <c r="EXR6"/>
      <c r="EXS6"/>
      <c r="EXT6"/>
      <c r="EXU6"/>
      <c r="EXV6"/>
      <c r="EXW6"/>
      <c r="EXX6"/>
      <c r="EXY6"/>
      <c r="EXZ6"/>
      <c r="EYA6"/>
      <c r="EYB6"/>
      <c r="EYC6"/>
      <c r="EYD6"/>
      <c r="EYE6"/>
      <c r="EYF6"/>
      <c r="EYG6"/>
      <c r="EYH6"/>
      <c r="EYI6"/>
      <c r="EYJ6"/>
      <c r="EYK6"/>
      <c r="EYL6"/>
      <c r="EYM6"/>
      <c r="EYN6"/>
      <c r="EYO6"/>
      <c r="EYP6"/>
      <c r="EYQ6"/>
      <c r="EYR6"/>
      <c r="EYS6"/>
      <c r="EYT6"/>
      <c r="EYU6"/>
      <c r="EYV6"/>
      <c r="EYW6"/>
      <c r="EYX6"/>
      <c r="EYY6"/>
      <c r="EYZ6"/>
      <c r="EZA6"/>
      <c r="EZB6"/>
      <c r="EZC6"/>
      <c r="EZD6"/>
      <c r="EZE6"/>
      <c r="EZF6"/>
      <c r="EZG6"/>
      <c r="EZH6"/>
      <c r="EZI6"/>
      <c r="EZJ6"/>
      <c r="EZK6"/>
      <c r="EZL6"/>
      <c r="EZM6"/>
      <c r="EZN6"/>
      <c r="EZO6"/>
      <c r="EZP6"/>
      <c r="EZQ6"/>
      <c r="EZR6"/>
      <c r="EZS6"/>
      <c r="EZT6"/>
      <c r="EZU6"/>
      <c r="EZV6"/>
      <c r="EZW6"/>
      <c r="EZX6"/>
      <c r="EZY6"/>
      <c r="EZZ6"/>
      <c r="FAA6"/>
      <c r="FAB6"/>
      <c r="FAC6"/>
      <c r="FAD6"/>
      <c r="FAE6"/>
      <c r="FAF6"/>
      <c r="FAG6"/>
      <c r="FAH6"/>
      <c r="FAI6"/>
      <c r="FAJ6"/>
      <c r="FAK6"/>
      <c r="FAL6"/>
      <c r="FAM6"/>
      <c r="FAN6"/>
      <c r="FAO6"/>
      <c r="FAP6"/>
      <c r="FAQ6"/>
      <c r="FAR6"/>
      <c r="FAS6"/>
      <c r="FAT6"/>
      <c r="FAU6"/>
      <c r="FAV6"/>
      <c r="FAW6"/>
      <c r="FAX6"/>
      <c r="FAY6"/>
      <c r="FAZ6"/>
      <c r="FBA6"/>
      <c r="FBB6"/>
      <c r="FBC6"/>
      <c r="FBD6"/>
      <c r="FBE6"/>
      <c r="FBF6"/>
      <c r="FBG6"/>
      <c r="FBH6"/>
      <c r="FBI6"/>
      <c r="FBJ6"/>
      <c r="FBK6"/>
      <c r="FBL6"/>
      <c r="FBM6"/>
      <c r="FBN6"/>
      <c r="FBO6"/>
      <c r="FBP6"/>
      <c r="FBQ6"/>
      <c r="FBR6"/>
      <c r="FBS6"/>
      <c r="FBT6"/>
      <c r="FBU6"/>
      <c r="FBV6"/>
      <c r="FBW6"/>
      <c r="FBX6"/>
      <c r="FBY6"/>
      <c r="FBZ6"/>
      <c r="FCA6"/>
      <c r="FCB6"/>
      <c r="FCC6"/>
      <c r="FCD6"/>
      <c r="FCE6"/>
      <c r="FCF6"/>
      <c r="FCG6"/>
      <c r="FCH6"/>
      <c r="FCI6"/>
      <c r="FCJ6"/>
      <c r="FCK6"/>
      <c r="FCL6"/>
      <c r="FCM6"/>
      <c r="FCN6"/>
      <c r="FCO6"/>
      <c r="FCP6"/>
      <c r="FCQ6"/>
      <c r="FCR6"/>
      <c r="FCS6"/>
      <c r="FCT6"/>
      <c r="FCU6"/>
      <c r="FCV6"/>
      <c r="FCW6"/>
      <c r="FCX6"/>
      <c r="FCY6"/>
      <c r="FCZ6"/>
      <c r="FDA6"/>
      <c r="FDB6"/>
      <c r="FDC6"/>
      <c r="FDD6"/>
      <c r="FDE6"/>
      <c r="FDF6"/>
      <c r="FDG6"/>
      <c r="FDH6"/>
      <c r="FDI6"/>
      <c r="FDJ6"/>
      <c r="FDK6"/>
      <c r="FDL6"/>
      <c r="FDM6"/>
      <c r="FDN6"/>
      <c r="FDO6"/>
      <c r="FDP6"/>
      <c r="FDQ6"/>
      <c r="FDR6"/>
      <c r="FDS6"/>
      <c r="FDT6"/>
      <c r="FDU6"/>
      <c r="FDV6"/>
      <c r="FDW6"/>
      <c r="FDX6"/>
      <c r="FDY6"/>
      <c r="FDZ6"/>
      <c r="FEA6"/>
      <c r="FEB6"/>
      <c r="FEC6"/>
      <c r="FED6"/>
      <c r="FEE6"/>
      <c r="FEF6"/>
      <c r="FEG6"/>
      <c r="FEH6"/>
      <c r="FEI6"/>
      <c r="FEJ6"/>
      <c r="FEK6"/>
      <c r="FEL6"/>
      <c r="FEM6"/>
      <c r="FEN6"/>
      <c r="FEO6"/>
      <c r="FEP6"/>
      <c r="FEQ6"/>
      <c r="FER6"/>
      <c r="FES6"/>
      <c r="FET6"/>
      <c r="FEU6"/>
      <c r="FEV6"/>
      <c r="FEW6"/>
      <c r="FEX6"/>
      <c r="FEY6"/>
      <c r="FEZ6"/>
      <c r="FFA6"/>
      <c r="FFB6"/>
      <c r="FFC6"/>
      <c r="FFD6"/>
      <c r="FFE6"/>
      <c r="FFF6"/>
      <c r="FFG6"/>
      <c r="FFH6"/>
      <c r="FFI6"/>
      <c r="FFJ6"/>
      <c r="FFK6"/>
      <c r="FFL6"/>
      <c r="FFM6"/>
      <c r="FFN6"/>
      <c r="FFO6"/>
      <c r="FFP6"/>
      <c r="FFQ6"/>
      <c r="FFR6"/>
      <c r="FFS6"/>
      <c r="FFT6"/>
      <c r="FFU6"/>
      <c r="FFV6"/>
      <c r="FFW6"/>
      <c r="FFX6"/>
      <c r="FFY6"/>
      <c r="FFZ6"/>
      <c r="FGA6"/>
      <c r="FGB6"/>
      <c r="FGC6"/>
      <c r="FGD6"/>
      <c r="FGE6"/>
      <c r="FGF6"/>
      <c r="FGG6"/>
      <c r="FGH6"/>
      <c r="FGI6"/>
      <c r="FGJ6"/>
      <c r="FGK6"/>
      <c r="FGL6"/>
      <c r="FGM6"/>
      <c r="FGN6"/>
      <c r="FGO6"/>
      <c r="FGP6"/>
      <c r="FGQ6"/>
      <c r="FGR6"/>
      <c r="FGS6"/>
      <c r="FGT6"/>
      <c r="FGU6"/>
      <c r="FGV6"/>
      <c r="FGW6"/>
      <c r="FGX6"/>
      <c r="FGY6"/>
      <c r="FGZ6"/>
      <c r="FHA6"/>
      <c r="FHB6"/>
      <c r="FHC6"/>
      <c r="FHD6"/>
      <c r="FHE6"/>
      <c r="FHF6"/>
      <c r="FHG6"/>
      <c r="FHH6"/>
      <c r="FHI6"/>
      <c r="FHJ6"/>
      <c r="FHK6"/>
      <c r="FHL6"/>
      <c r="FHM6"/>
      <c r="FHN6"/>
      <c r="FHO6"/>
      <c r="FHP6"/>
      <c r="FHQ6"/>
      <c r="FHR6"/>
      <c r="FHS6"/>
      <c r="FHT6"/>
      <c r="FHU6"/>
      <c r="FHV6"/>
      <c r="FHW6"/>
      <c r="FHX6"/>
      <c r="FHY6"/>
      <c r="FHZ6"/>
      <c r="FIA6"/>
      <c r="FIB6"/>
      <c r="FIC6"/>
      <c r="FID6"/>
      <c r="FIE6"/>
      <c r="FIF6"/>
      <c r="FIG6"/>
      <c r="FIH6"/>
      <c r="FII6"/>
      <c r="FIJ6"/>
      <c r="FIK6"/>
      <c r="FIL6"/>
      <c r="FIM6"/>
      <c r="FIN6"/>
      <c r="FIO6"/>
      <c r="FIP6"/>
      <c r="FIQ6"/>
      <c r="FIR6"/>
      <c r="FIS6"/>
      <c r="FIT6"/>
      <c r="FIU6"/>
      <c r="FIV6"/>
      <c r="FIW6"/>
      <c r="FIX6"/>
      <c r="FIY6"/>
      <c r="FIZ6"/>
      <c r="FJA6"/>
      <c r="FJB6"/>
      <c r="FJC6"/>
      <c r="FJD6"/>
      <c r="FJE6"/>
      <c r="FJF6"/>
      <c r="FJG6"/>
      <c r="FJH6"/>
      <c r="FJI6"/>
      <c r="FJJ6"/>
      <c r="FJK6"/>
      <c r="FJL6"/>
      <c r="FJM6"/>
      <c r="FJN6"/>
      <c r="FJO6"/>
      <c r="FJP6"/>
      <c r="FJQ6"/>
      <c r="FJR6"/>
      <c r="FJS6"/>
      <c r="FJT6"/>
      <c r="FJU6"/>
      <c r="FJV6"/>
      <c r="FJW6"/>
      <c r="FJX6"/>
      <c r="FJY6"/>
      <c r="FJZ6"/>
      <c r="FKA6"/>
      <c r="FKB6"/>
      <c r="FKC6"/>
      <c r="FKD6"/>
      <c r="FKE6"/>
      <c r="FKF6"/>
      <c r="FKG6"/>
      <c r="FKH6"/>
      <c r="FKI6"/>
      <c r="FKJ6"/>
      <c r="FKK6"/>
      <c r="FKL6"/>
      <c r="FKM6"/>
      <c r="FKN6"/>
      <c r="FKO6"/>
      <c r="FKP6"/>
      <c r="FKQ6"/>
      <c r="FKR6"/>
      <c r="FKS6"/>
      <c r="FKT6"/>
      <c r="FKU6"/>
      <c r="FKV6"/>
      <c r="FKW6"/>
      <c r="FKX6"/>
      <c r="FKY6"/>
      <c r="FKZ6"/>
      <c r="FLA6"/>
      <c r="FLB6"/>
      <c r="FLC6"/>
      <c r="FLD6"/>
      <c r="FLE6"/>
      <c r="FLF6"/>
      <c r="FLG6"/>
      <c r="FLH6"/>
      <c r="FLI6"/>
      <c r="FLJ6"/>
      <c r="FLK6"/>
      <c r="FLL6"/>
      <c r="FLM6"/>
      <c r="FLN6"/>
      <c r="FLO6"/>
      <c r="FLP6"/>
      <c r="FLQ6"/>
      <c r="FLR6"/>
      <c r="FLS6"/>
      <c r="FLT6"/>
      <c r="FLU6"/>
      <c r="FLV6"/>
      <c r="FLW6"/>
      <c r="FLX6"/>
      <c r="FLY6"/>
      <c r="FLZ6"/>
      <c r="FMA6"/>
      <c r="FMB6"/>
      <c r="FMC6"/>
      <c r="FMD6"/>
      <c r="FME6"/>
      <c r="FMF6"/>
      <c r="FMG6"/>
      <c r="FMH6"/>
      <c r="FMI6"/>
      <c r="FMJ6"/>
      <c r="FMK6"/>
      <c r="FML6"/>
      <c r="FMM6"/>
      <c r="FMN6"/>
      <c r="FMO6"/>
      <c r="FMP6"/>
      <c r="FMQ6"/>
      <c r="FMR6"/>
      <c r="FMS6"/>
      <c r="FMT6"/>
      <c r="FMU6"/>
      <c r="FMV6"/>
      <c r="FMW6"/>
      <c r="FMX6"/>
      <c r="FMY6"/>
      <c r="FMZ6"/>
      <c r="FNA6"/>
      <c r="FNB6"/>
      <c r="FNC6"/>
      <c r="FND6"/>
      <c r="FNE6"/>
      <c r="FNF6"/>
      <c r="FNG6"/>
      <c r="FNH6"/>
      <c r="FNI6"/>
      <c r="FNJ6"/>
      <c r="FNK6"/>
      <c r="FNL6"/>
      <c r="FNM6"/>
      <c r="FNN6"/>
      <c r="FNO6"/>
      <c r="FNP6"/>
      <c r="FNQ6"/>
      <c r="FNR6"/>
      <c r="FNS6"/>
      <c r="FNT6"/>
      <c r="FNU6"/>
      <c r="FNV6"/>
      <c r="FNW6"/>
      <c r="FNX6"/>
      <c r="FNY6"/>
      <c r="FNZ6"/>
      <c r="FOA6"/>
      <c r="FOB6"/>
      <c r="FOC6"/>
      <c r="FOD6"/>
      <c r="FOE6"/>
      <c r="FOF6"/>
      <c r="FOG6"/>
      <c r="FOH6"/>
      <c r="FOI6"/>
      <c r="FOJ6"/>
      <c r="FOK6"/>
      <c r="FOL6"/>
      <c r="FOM6"/>
      <c r="FON6"/>
      <c r="FOO6"/>
      <c r="FOP6"/>
      <c r="FOQ6"/>
      <c r="FOR6"/>
      <c r="FOS6"/>
      <c r="FOT6"/>
      <c r="FOU6"/>
      <c r="FOV6"/>
      <c r="FOW6"/>
      <c r="FOX6"/>
      <c r="FOY6"/>
      <c r="FOZ6"/>
      <c r="FPA6"/>
      <c r="FPB6"/>
      <c r="FPC6"/>
      <c r="FPD6"/>
      <c r="FPE6"/>
      <c r="FPF6"/>
      <c r="FPG6"/>
      <c r="FPH6"/>
      <c r="FPI6"/>
      <c r="FPJ6"/>
      <c r="FPK6"/>
      <c r="FPL6"/>
      <c r="FPM6"/>
      <c r="FPN6"/>
      <c r="FPO6"/>
      <c r="FPP6"/>
      <c r="FPQ6"/>
      <c r="FPR6"/>
      <c r="FPS6"/>
      <c r="FPT6"/>
      <c r="FPU6"/>
      <c r="FPV6"/>
      <c r="FPW6"/>
      <c r="FPX6"/>
      <c r="FPY6"/>
      <c r="FPZ6"/>
      <c r="FQA6"/>
      <c r="FQB6"/>
      <c r="FQC6"/>
      <c r="FQD6"/>
      <c r="FQE6"/>
      <c r="FQF6"/>
      <c r="FQG6"/>
      <c r="FQH6"/>
      <c r="FQI6"/>
      <c r="FQJ6"/>
      <c r="FQK6"/>
      <c r="FQL6"/>
      <c r="FQM6"/>
      <c r="FQN6"/>
      <c r="FQO6"/>
      <c r="FQP6"/>
      <c r="FQQ6"/>
      <c r="FQR6"/>
      <c r="FQS6"/>
      <c r="FQT6"/>
      <c r="FQU6"/>
      <c r="FQV6"/>
      <c r="FQW6"/>
      <c r="FQX6"/>
      <c r="FQY6"/>
      <c r="FQZ6"/>
      <c r="FRA6"/>
      <c r="FRB6"/>
      <c r="FRC6"/>
      <c r="FRD6"/>
      <c r="FRE6"/>
      <c r="FRF6"/>
      <c r="FRG6"/>
      <c r="FRH6"/>
      <c r="FRI6"/>
      <c r="FRJ6"/>
      <c r="FRK6"/>
      <c r="FRL6"/>
      <c r="FRM6"/>
      <c r="FRN6"/>
      <c r="FRO6"/>
      <c r="FRP6"/>
      <c r="FRQ6"/>
      <c r="FRR6"/>
      <c r="FRS6"/>
      <c r="FRT6"/>
      <c r="FRU6"/>
      <c r="FRV6"/>
      <c r="FRW6"/>
      <c r="FRX6"/>
      <c r="FRY6"/>
      <c r="FRZ6"/>
      <c r="FSA6"/>
      <c r="FSB6"/>
      <c r="FSC6"/>
      <c r="FSD6"/>
      <c r="FSE6"/>
      <c r="FSF6"/>
      <c r="FSG6"/>
      <c r="FSH6"/>
      <c r="FSI6"/>
      <c r="FSJ6"/>
      <c r="FSK6"/>
      <c r="FSL6"/>
      <c r="FSM6"/>
      <c r="FSN6"/>
      <c r="FSO6"/>
      <c r="FSP6"/>
      <c r="FSQ6"/>
      <c r="FSR6"/>
      <c r="FSS6"/>
      <c r="FST6"/>
      <c r="FSU6"/>
      <c r="FSV6"/>
      <c r="FSW6"/>
      <c r="FSX6"/>
      <c r="FSY6"/>
      <c r="FSZ6"/>
      <c r="FTA6"/>
      <c r="FTB6"/>
      <c r="FTC6"/>
      <c r="FTD6"/>
      <c r="FTE6"/>
      <c r="FTF6"/>
      <c r="FTG6"/>
      <c r="FTH6"/>
      <c r="FTI6"/>
      <c r="FTJ6"/>
      <c r="FTK6"/>
      <c r="FTL6"/>
      <c r="FTM6"/>
      <c r="FTN6"/>
      <c r="FTO6"/>
      <c r="FTP6"/>
      <c r="FTQ6"/>
      <c r="FTR6"/>
      <c r="FTS6"/>
      <c r="FTT6"/>
      <c r="FTU6"/>
      <c r="FTV6"/>
      <c r="FTW6"/>
      <c r="FTX6"/>
      <c r="FTY6"/>
      <c r="FTZ6"/>
      <c r="FUA6"/>
      <c r="FUB6"/>
      <c r="FUC6"/>
      <c r="FUD6"/>
      <c r="FUE6"/>
      <c r="FUF6"/>
      <c r="FUG6"/>
      <c r="FUH6"/>
      <c r="FUI6"/>
      <c r="FUJ6"/>
      <c r="FUK6"/>
      <c r="FUL6"/>
      <c r="FUM6"/>
      <c r="FUN6"/>
      <c r="FUO6"/>
      <c r="FUP6"/>
      <c r="FUQ6"/>
      <c r="FUR6"/>
      <c r="FUS6"/>
      <c r="FUT6"/>
      <c r="FUU6"/>
      <c r="FUV6"/>
      <c r="FUW6"/>
      <c r="FUX6"/>
      <c r="FUY6"/>
      <c r="FUZ6"/>
      <c r="FVA6"/>
      <c r="FVB6"/>
      <c r="FVC6"/>
      <c r="FVD6"/>
      <c r="FVE6"/>
      <c r="FVF6"/>
      <c r="FVG6"/>
      <c r="FVH6"/>
      <c r="FVI6"/>
      <c r="FVJ6"/>
      <c r="FVK6"/>
      <c r="FVL6"/>
      <c r="FVM6"/>
      <c r="FVN6"/>
      <c r="FVO6"/>
      <c r="FVP6"/>
      <c r="FVQ6"/>
      <c r="FVR6"/>
      <c r="FVS6"/>
      <c r="FVT6"/>
      <c r="FVU6"/>
      <c r="FVV6"/>
      <c r="FVW6"/>
      <c r="FVX6"/>
      <c r="FVY6"/>
      <c r="FVZ6"/>
      <c r="FWA6"/>
      <c r="FWB6"/>
      <c r="FWC6"/>
      <c r="FWD6"/>
      <c r="FWE6"/>
      <c r="FWF6"/>
      <c r="FWG6"/>
      <c r="FWH6"/>
      <c r="FWI6"/>
      <c r="FWJ6"/>
      <c r="FWK6"/>
      <c r="FWL6"/>
      <c r="FWM6"/>
      <c r="FWN6"/>
      <c r="FWO6"/>
      <c r="FWP6"/>
      <c r="FWQ6"/>
      <c r="FWR6"/>
      <c r="FWS6"/>
      <c r="FWT6"/>
      <c r="FWU6"/>
      <c r="FWV6"/>
      <c r="FWW6"/>
      <c r="FWX6"/>
      <c r="FWY6"/>
      <c r="FWZ6"/>
      <c r="FXA6"/>
      <c r="FXB6"/>
      <c r="FXC6"/>
      <c r="FXD6"/>
      <c r="FXE6"/>
      <c r="FXF6"/>
      <c r="FXG6"/>
      <c r="FXH6"/>
      <c r="FXI6"/>
      <c r="FXJ6"/>
      <c r="FXK6"/>
      <c r="FXL6"/>
      <c r="FXM6"/>
      <c r="FXN6"/>
      <c r="FXO6"/>
      <c r="FXP6"/>
      <c r="FXQ6"/>
      <c r="FXR6"/>
      <c r="FXS6"/>
      <c r="FXT6"/>
      <c r="FXU6"/>
      <c r="FXV6"/>
      <c r="FXW6"/>
      <c r="FXX6"/>
      <c r="FXY6"/>
      <c r="FXZ6"/>
      <c r="FYA6"/>
      <c r="FYB6"/>
      <c r="FYC6"/>
      <c r="FYD6"/>
      <c r="FYE6"/>
      <c r="FYF6"/>
      <c r="FYG6"/>
      <c r="FYH6"/>
      <c r="FYI6"/>
      <c r="FYJ6"/>
      <c r="FYK6"/>
      <c r="FYL6"/>
      <c r="FYM6"/>
      <c r="FYN6"/>
      <c r="FYO6"/>
      <c r="FYP6"/>
      <c r="FYQ6"/>
      <c r="FYR6"/>
      <c r="FYS6"/>
      <c r="FYT6"/>
      <c r="FYU6"/>
      <c r="FYV6"/>
      <c r="FYW6"/>
      <c r="FYX6"/>
      <c r="FYY6"/>
      <c r="FYZ6"/>
      <c r="FZA6"/>
      <c r="FZB6"/>
      <c r="FZC6"/>
      <c r="FZD6"/>
      <c r="FZE6"/>
      <c r="FZF6"/>
      <c r="FZG6"/>
      <c r="FZH6"/>
      <c r="FZI6"/>
      <c r="FZJ6"/>
      <c r="FZK6"/>
      <c r="FZL6"/>
      <c r="FZM6"/>
      <c r="FZN6"/>
      <c r="FZO6"/>
      <c r="FZP6"/>
      <c r="FZQ6"/>
      <c r="FZR6"/>
      <c r="FZS6"/>
      <c r="FZT6"/>
      <c r="FZU6"/>
      <c r="FZV6"/>
      <c r="FZW6"/>
      <c r="FZX6"/>
      <c r="FZY6"/>
      <c r="FZZ6"/>
      <c r="GAA6"/>
      <c r="GAB6"/>
      <c r="GAC6"/>
      <c r="GAD6"/>
      <c r="GAE6"/>
      <c r="GAF6"/>
      <c r="GAG6"/>
      <c r="GAH6"/>
      <c r="GAI6"/>
      <c r="GAJ6"/>
      <c r="GAK6"/>
      <c r="GAL6"/>
      <c r="GAM6"/>
      <c r="GAN6"/>
      <c r="GAO6"/>
      <c r="GAP6"/>
      <c r="GAQ6"/>
      <c r="GAR6"/>
      <c r="GAS6"/>
      <c r="GAT6"/>
      <c r="GAU6"/>
      <c r="GAV6"/>
      <c r="GAW6"/>
      <c r="GAX6"/>
      <c r="GAY6"/>
      <c r="GAZ6"/>
      <c r="GBA6"/>
      <c r="GBB6"/>
      <c r="GBC6"/>
      <c r="GBD6"/>
      <c r="GBE6"/>
      <c r="GBF6"/>
      <c r="GBG6"/>
      <c r="GBH6"/>
      <c r="GBI6"/>
      <c r="GBJ6"/>
      <c r="GBK6"/>
      <c r="GBL6"/>
      <c r="GBM6"/>
      <c r="GBN6"/>
      <c r="GBO6"/>
      <c r="GBP6"/>
      <c r="GBQ6"/>
      <c r="GBR6"/>
      <c r="GBS6"/>
      <c r="GBT6"/>
      <c r="GBU6"/>
      <c r="GBV6"/>
      <c r="GBW6"/>
      <c r="GBX6"/>
      <c r="GBY6"/>
      <c r="GBZ6"/>
      <c r="GCA6"/>
      <c r="GCB6"/>
      <c r="GCC6"/>
      <c r="GCD6"/>
      <c r="GCE6"/>
      <c r="GCF6"/>
      <c r="GCG6"/>
      <c r="GCH6"/>
      <c r="GCI6"/>
      <c r="GCJ6"/>
      <c r="GCK6"/>
      <c r="GCL6"/>
      <c r="GCM6"/>
      <c r="GCN6"/>
      <c r="GCO6"/>
      <c r="GCP6"/>
      <c r="GCQ6"/>
      <c r="GCR6"/>
      <c r="GCS6"/>
      <c r="GCT6"/>
      <c r="GCU6"/>
      <c r="GCV6"/>
      <c r="GCW6"/>
      <c r="GCX6"/>
      <c r="GCY6"/>
      <c r="GCZ6"/>
      <c r="GDA6"/>
      <c r="GDB6"/>
      <c r="GDC6"/>
      <c r="GDD6"/>
      <c r="GDE6"/>
      <c r="GDF6"/>
      <c r="GDG6"/>
      <c r="GDH6"/>
      <c r="GDI6"/>
      <c r="GDJ6"/>
      <c r="GDK6"/>
      <c r="GDL6"/>
      <c r="GDM6"/>
      <c r="GDN6"/>
      <c r="GDO6"/>
      <c r="GDP6"/>
      <c r="GDQ6"/>
      <c r="GDR6"/>
      <c r="GDS6"/>
      <c r="GDT6"/>
      <c r="GDU6"/>
      <c r="GDV6"/>
      <c r="GDW6"/>
      <c r="GDX6"/>
      <c r="GDY6"/>
      <c r="GDZ6"/>
      <c r="GEA6"/>
      <c r="GEB6"/>
      <c r="GEC6"/>
      <c r="GED6"/>
      <c r="GEE6"/>
      <c r="GEF6"/>
      <c r="GEG6"/>
      <c r="GEH6"/>
      <c r="GEI6"/>
      <c r="GEJ6"/>
      <c r="GEK6"/>
      <c r="GEL6"/>
      <c r="GEM6"/>
      <c r="GEN6"/>
      <c r="GEO6"/>
      <c r="GEP6"/>
      <c r="GEQ6"/>
      <c r="GER6"/>
      <c r="GES6"/>
      <c r="GET6"/>
      <c r="GEU6"/>
      <c r="GEV6"/>
      <c r="GEW6"/>
      <c r="GEX6"/>
      <c r="GEY6"/>
      <c r="GEZ6"/>
      <c r="GFA6"/>
      <c r="GFB6"/>
      <c r="GFC6"/>
      <c r="GFD6"/>
      <c r="GFE6"/>
      <c r="GFF6"/>
      <c r="GFG6"/>
      <c r="GFH6"/>
      <c r="GFI6"/>
      <c r="GFJ6"/>
      <c r="GFK6"/>
      <c r="GFL6"/>
      <c r="GFM6"/>
      <c r="GFN6"/>
      <c r="GFO6"/>
      <c r="GFP6"/>
      <c r="GFQ6"/>
      <c r="GFR6"/>
      <c r="GFS6"/>
      <c r="GFT6"/>
      <c r="GFU6"/>
      <c r="GFV6"/>
      <c r="GFW6"/>
      <c r="GFX6"/>
      <c r="GFY6"/>
      <c r="GFZ6"/>
      <c r="GGA6"/>
      <c r="GGB6"/>
      <c r="GGC6"/>
      <c r="GGD6"/>
      <c r="GGE6"/>
      <c r="GGF6"/>
      <c r="GGG6"/>
      <c r="GGH6"/>
      <c r="GGI6"/>
      <c r="GGJ6"/>
      <c r="GGK6"/>
      <c r="GGL6"/>
      <c r="GGM6"/>
      <c r="GGN6"/>
      <c r="GGO6"/>
      <c r="GGP6"/>
      <c r="GGQ6"/>
      <c r="GGR6"/>
      <c r="GGS6"/>
      <c r="GGT6"/>
      <c r="GGU6"/>
      <c r="GGV6"/>
      <c r="GGW6"/>
      <c r="GGX6"/>
      <c r="GGY6"/>
      <c r="GGZ6"/>
      <c r="GHA6"/>
      <c r="GHB6"/>
      <c r="GHC6"/>
      <c r="GHD6"/>
      <c r="GHE6"/>
      <c r="GHF6"/>
      <c r="GHG6"/>
      <c r="GHH6"/>
      <c r="GHI6"/>
      <c r="GHJ6"/>
      <c r="GHK6"/>
      <c r="GHL6"/>
      <c r="GHM6"/>
      <c r="GHN6"/>
      <c r="GHO6"/>
      <c r="GHP6"/>
      <c r="GHQ6"/>
      <c r="GHR6"/>
      <c r="GHS6"/>
      <c r="GHT6"/>
      <c r="GHU6"/>
      <c r="GHV6"/>
      <c r="GHW6"/>
      <c r="GHX6"/>
      <c r="GHY6"/>
      <c r="GHZ6"/>
      <c r="GIA6"/>
      <c r="GIB6"/>
      <c r="GIC6"/>
      <c r="GID6"/>
      <c r="GIE6"/>
      <c r="GIF6"/>
      <c r="GIG6"/>
      <c r="GIH6"/>
      <c r="GII6"/>
      <c r="GIJ6"/>
      <c r="GIK6"/>
      <c r="GIL6"/>
      <c r="GIM6"/>
      <c r="GIN6"/>
      <c r="GIO6"/>
      <c r="GIP6"/>
      <c r="GIQ6"/>
      <c r="GIR6"/>
      <c r="GIS6"/>
      <c r="GIT6"/>
      <c r="GIU6"/>
      <c r="GIV6"/>
      <c r="GIW6"/>
      <c r="GIX6"/>
      <c r="GIY6"/>
      <c r="GIZ6"/>
      <c r="GJA6"/>
      <c r="GJB6"/>
      <c r="GJC6"/>
      <c r="GJD6"/>
      <c r="GJE6"/>
      <c r="GJF6"/>
      <c r="GJG6"/>
      <c r="GJH6"/>
      <c r="GJI6"/>
      <c r="GJJ6"/>
      <c r="GJK6"/>
      <c r="GJL6"/>
      <c r="GJM6"/>
      <c r="GJN6"/>
      <c r="GJO6"/>
      <c r="GJP6"/>
      <c r="GJQ6"/>
      <c r="GJR6"/>
      <c r="GJS6"/>
      <c r="GJT6"/>
      <c r="GJU6"/>
      <c r="GJV6"/>
      <c r="GJW6"/>
      <c r="GJX6"/>
      <c r="GJY6"/>
      <c r="GJZ6"/>
      <c r="GKA6"/>
      <c r="GKB6"/>
      <c r="GKC6"/>
      <c r="GKD6"/>
      <c r="GKE6"/>
      <c r="GKF6"/>
      <c r="GKG6"/>
      <c r="GKH6"/>
      <c r="GKI6"/>
      <c r="GKJ6"/>
      <c r="GKK6"/>
      <c r="GKL6"/>
      <c r="GKM6"/>
      <c r="GKN6"/>
      <c r="GKO6"/>
      <c r="GKP6"/>
      <c r="GKQ6"/>
      <c r="GKR6"/>
      <c r="GKS6"/>
      <c r="GKT6"/>
      <c r="GKU6"/>
      <c r="GKV6"/>
      <c r="GKW6"/>
      <c r="GKX6"/>
      <c r="GKY6"/>
      <c r="GKZ6"/>
      <c r="GLA6"/>
      <c r="GLB6"/>
      <c r="GLC6"/>
      <c r="GLD6"/>
      <c r="GLE6"/>
      <c r="GLF6"/>
      <c r="GLG6"/>
      <c r="GLH6"/>
      <c r="GLI6"/>
      <c r="GLJ6"/>
      <c r="GLK6"/>
      <c r="GLL6"/>
      <c r="GLM6"/>
      <c r="GLN6"/>
      <c r="GLO6"/>
      <c r="GLP6"/>
      <c r="GLQ6"/>
      <c r="GLR6"/>
      <c r="GLS6"/>
      <c r="GLT6"/>
      <c r="GLU6"/>
      <c r="GLV6"/>
      <c r="GLW6"/>
      <c r="GLX6"/>
      <c r="GLY6"/>
      <c r="GLZ6"/>
      <c r="GMA6"/>
      <c r="GMB6"/>
      <c r="GMC6"/>
      <c r="GMD6"/>
      <c r="GME6"/>
      <c r="GMF6"/>
      <c r="GMG6"/>
      <c r="GMH6"/>
      <c r="GMI6"/>
      <c r="GMJ6"/>
      <c r="GMK6"/>
      <c r="GML6"/>
      <c r="GMM6"/>
      <c r="GMN6"/>
      <c r="GMO6"/>
      <c r="GMP6"/>
      <c r="GMQ6"/>
      <c r="GMR6"/>
      <c r="GMS6"/>
      <c r="GMT6"/>
      <c r="GMU6"/>
      <c r="GMV6"/>
      <c r="GMW6"/>
      <c r="GMX6"/>
      <c r="GMY6"/>
      <c r="GMZ6"/>
      <c r="GNA6"/>
      <c r="GNB6"/>
      <c r="GNC6"/>
      <c r="GND6"/>
      <c r="GNE6"/>
      <c r="GNF6"/>
      <c r="GNG6"/>
      <c r="GNH6"/>
      <c r="GNI6"/>
      <c r="GNJ6"/>
      <c r="GNK6"/>
      <c r="GNL6"/>
      <c r="GNM6"/>
      <c r="GNN6"/>
      <c r="GNO6"/>
      <c r="GNP6"/>
      <c r="GNQ6"/>
      <c r="GNR6"/>
      <c r="GNS6"/>
      <c r="GNT6"/>
      <c r="GNU6"/>
      <c r="GNV6"/>
      <c r="GNW6"/>
      <c r="GNX6"/>
      <c r="GNY6"/>
      <c r="GNZ6"/>
      <c r="GOA6"/>
      <c r="GOB6"/>
      <c r="GOC6"/>
      <c r="GOD6"/>
      <c r="GOE6"/>
      <c r="GOF6"/>
      <c r="GOG6"/>
      <c r="GOH6"/>
      <c r="GOI6"/>
      <c r="GOJ6"/>
      <c r="GOK6"/>
      <c r="GOL6"/>
      <c r="GOM6"/>
      <c r="GON6"/>
      <c r="GOO6"/>
      <c r="GOP6"/>
      <c r="GOQ6"/>
      <c r="GOR6"/>
      <c r="GOS6"/>
      <c r="GOT6"/>
      <c r="GOU6"/>
      <c r="GOV6"/>
      <c r="GOW6"/>
      <c r="GOX6"/>
      <c r="GOY6"/>
      <c r="GOZ6"/>
      <c r="GPA6"/>
      <c r="GPB6"/>
      <c r="GPC6"/>
      <c r="GPD6"/>
      <c r="GPE6"/>
      <c r="GPF6"/>
      <c r="GPG6"/>
      <c r="GPH6"/>
      <c r="GPI6"/>
      <c r="GPJ6"/>
      <c r="GPK6"/>
      <c r="GPL6"/>
      <c r="GPM6"/>
      <c r="GPN6"/>
      <c r="GPO6"/>
      <c r="GPP6"/>
      <c r="GPQ6"/>
      <c r="GPR6"/>
      <c r="GPS6"/>
      <c r="GPT6"/>
      <c r="GPU6"/>
      <c r="GPV6"/>
      <c r="GPW6"/>
      <c r="GPX6"/>
      <c r="GPY6"/>
      <c r="GPZ6"/>
      <c r="GQA6"/>
      <c r="GQB6"/>
      <c r="GQC6"/>
      <c r="GQD6"/>
      <c r="GQE6"/>
      <c r="GQF6"/>
      <c r="GQG6"/>
      <c r="GQH6"/>
      <c r="GQI6"/>
      <c r="GQJ6"/>
      <c r="GQK6"/>
      <c r="GQL6"/>
      <c r="GQM6"/>
      <c r="GQN6"/>
      <c r="GQO6"/>
      <c r="GQP6"/>
      <c r="GQQ6"/>
      <c r="GQR6"/>
      <c r="GQS6"/>
      <c r="GQT6"/>
      <c r="GQU6"/>
      <c r="GQV6"/>
      <c r="GQW6"/>
      <c r="GQX6"/>
      <c r="GQY6"/>
      <c r="GQZ6"/>
      <c r="GRA6"/>
      <c r="GRB6"/>
      <c r="GRC6"/>
      <c r="GRD6"/>
      <c r="GRE6"/>
      <c r="GRF6"/>
      <c r="GRG6"/>
      <c r="GRH6"/>
      <c r="GRI6"/>
      <c r="GRJ6"/>
      <c r="GRK6"/>
      <c r="GRL6"/>
      <c r="GRM6"/>
      <c r="GRN6"/>
      <c r="GRO6"/>
      <c r="GRP6"/>
      <c r="GRQ6"/>
      <c r="GRR6"/>
      <c r="GRS6"/>
      <c r="GRT6"/>
      <c r="GRU6"/>
      <c r="GRV6"/>
      <c r="GRW6"/>
      <c r="GRX6"/>
      <c r="GRY6"/>
      <c r="GRZ6"/>
      <c r="GSA6"/>
      <c r="GSB6"/>
      <c r="GSC6"/>
      <c r="GSD6"/>
      <c r="GSE6"/>
      <c r="GSF6"/>
      <c r="GSG6"/>
      <c r="GSH6"/>
      <c r="GSI6"/>
      <c r="GSJ6"/>
      <c r="GSK6"/>
      <c r="GSL6"/>
      <c r="GSM6"/>
      <c r="GSN6"/>
      <c r="GSO6"/>
      <c r="GSP6"/>
      <c r="GSQ6"/>
      <c r="GSR6"/>
      <c r="GSS6"/>
      <c r="GST6"/>
      <c r="GSU6"/>
      <c r="GSV6"/>
      <c r="GSW6"/>
      <c r="GSX6"/>
      <c r="GSY6"/>
      <c r="GSZ6"/>
      <c r="GTA6"/>
      <c r="GTB6"/>
      <c r="GTC6"/>
      <c r="GTD6"/>
      <c r="GTE6"/>
      <c r="GTF6"/>
      <c r="GTG6"/>
      <c r="GTH6"/>
      <c r="GTI6"/>
      <c r="GTJ6"/>
      <c r="GTK6"/>
      <c r="GTL6"/>
      <c r="GTM6"/>
      <c r="GTN6"/>
      <c r="GTO6"/>
      <c r="GTP6"/>
      <c r="GTQ6"/>
      <c r="GTR6"/>
      <c r="GTS6"/>
      <c r="GTT6"/>
      <c r="GTU6"/>
      <c r="GTV6"/>
      <c r="GTW6"/>
      <c r="GTX6"/>
      <c r="GTY6"/>
      <c r="GTZ6"/>
      <c r="GUA6"/>
      <c r="GUB6"/>
      <c r="GUC6"/>
      <c r="GUD6"/>
      <c r="GUE6"/>
      <c r="GUF6"/>
      <c r="GUG6"/>
      <c r="GUH6"/>
      <c r="GUI6"/>
      <c r="GUJ6"/>
      <c r="GUK6"/>
      <c r="GUL6"/>
      <c r="GUM6"/>
      <c r="GUN6"/>
      <c r="GUO6"/>
      <c r="GUP6"/>
      <c r="GUQ6"/>
      <c r="GUR6"/>
      <c r="GUS6"/>
      <c r="GUT6"/>
      <c r="GUU6"/>
      <c r="GUV6"/>
      <c r="GUW6"/>
      <c r="GUX6"/>
      <c r="GUY6"/>
      <c r="GUZ6"/>
      <c r="GVA6"/>
      <c r="GVB6"/>
      <c r="GVC6"/>
      <c r="GVD6"/>
      <c r="GVE6"/>
      <c r="GVF6"/>
      <c r="GVG6"/>
      <c r="GVH6"/>
      <c r="GVI6"/>
      <c r="GVJ6"/>
      <c r="GVK6"/>
      <c r="GVL6"/>
      <c r="GVM6"/>
      <c r="GVN6"/>
      <c r="GVO6"/>
      <c r="GVP6"/>
      <c r="GVQ6"/>
      <c r="GVR6"/>
      <c r="GVS6"/>
      <c r="GVT6"/>
      <c r="GVU6"/>
      <c r="GVV6"/>
      <c r="GVW6"/>
      <c r="GVX6"/>
      <c r="GVY6"/>
      <c r="GVZ6"/>
      <c r="GWA6"/>
      <c r="GWB6"/>
      <c r="GWC6"/>
      <c r="GWD6"/>
      <c r="GWE6"/>
      <c r="GWF6"/>
      <c r="GWG6"/>
      <c r="GWH6"/>
      <c r="GWI6"/>
      <c r="GWJ6"/>
      <c r="GWK6"/>
      <c r="GWL6"/>
      <c r="GWM6"/>
      <c r="GWN6"/>
      <c r="GWO6"/>
      <c r="GWP6"/>
      <c r="GWQ6"/>
      <c r="GWR6"/>
      <c r="GWS6"/>
      <c r="GWT6"/>
      <c r="GWU6"/>
      <c r="GWV6"/>
      <c r="GWW6"/>
      <c r="GWX6"/>
      <c r="GWY6"/>
      <c r="GWZ6"/>
      <c r="GXA6"/>
      <c r="GXB6"/>
      <c r="GXC6"/>
      <c r="GXD6"/>
      <c r="GXE6"/>
      <c r="GXF6"/>
      <c r="GXG6"/>
      <c r="GXH6"/>
      <c r="GXI6"/>
      <c r="GXJ6"/>
      <c r="GXK6"/>
      <c r="GXL6"/>
      <c r="GXM6"/>
      <c r="GXN6"/>
      <c r="GXO6"/>
      <c r="GXP6"/>
      <c r="GXQ6"/>
      <c r="GXR6"/>
      <c r="GXS6"/>
      <c r="GXT6"/>
      <c r="GXU6"/>
      <c r="GXV6"/>
      <c r="GXW6"/>
      <c r="GXX6"/>
      <c r="GXY6"/>
      <c r="GXZ6"/>
      <c r="GYA6"/>
      <c r="GYB6"/>
      <c r="GYC6"/>
      <c r="GYD6"/>
      <c r="GYE6"/>
      <c r="GYF6"/>
      <c r="GYG6"/>
      <c r="GYH6"/>
      <c r="GYI6"/>
      <c r="GYJ6"/>
      <c r="GYK6"/>
      <c r="GYL6"/>
      <c r="GYM6"/>
      <c r="GYN6"/>
      <c r="GYO6"/>
      <c r="GYP6"/>
      <c r="GYQ6"/>
      <c r="GYR6"/>
      <c r="GYS6"/>
      <c r="GYT6"/>
      <c r="GYU6"/>
      <c r="GYV6"/>
      <c r="GYW6"/>
      <c r="GYX6"/>
      <c r="GYY6"/>
      <c r="GYZ6"/>
      <c r="GZA6"/>
      <c r="GZB6"/>
      <c r="GZC6"/>
      <c r="GZD6"/>
      <c r="GZE6"/>
      <c r="GZF6"/>
      <c r="GZG6"/>
      <c r="GZH6"/>
      <c r="GZI6"/>
      <c r="GZJ6"/>
      <c r="GZK6"/>
      <c r="GZL6"/>
      <c r="GZM6"/>
      <c r="GZN6"/>
      <c r="GZO6"/>
      <c r="GZP6"/>
      <c r="GZQ6"/>
      <c r="GZR6"/>
      <c r="GZS6"/>
      <c r="GZT6"/>
      <c r="GZU6"/>
      <c r="GZV6"/>
      <c r="GZW6"/>
      <c r="GZX6"/>
      <c r="GZY6"/>
      <c r="GZZ6"/>
      <c r="HAA6"/>
      <c r="HAB6"/>
      <c r="HAC6"/>
      <c r="HAD6"/>
      <c r="HAE6"/>
      <c r="HAF6"/>
      <c r="HAG6"/>
      <c r="HAH6"/>
      <c r="HAI6"/>
      <c r="HAJ6"/>
      <c r="HAK6"/>
      <c r="HAL6"/>
      <c r="HAM6"/>
      <c r="HAN6"/>
      <c r="HAO6"/>
      <c r="HAP6"/>
      <c r="HAQ6"/>
      <c r="HAR6"/>
      <c r="HAS6"/>
      <c r="HAT6"/>
      <c r="HAU6"/>
      <c r="HAV6"/>
      <c r="HAW6"/>
      <c r="HAX6"/>
      <c r="HAY6"/>
      <c r="HAZ6"/>
      <c r="HBA6"/>
      <c r="HBB6"/>
      <c r="HBC6"/>
      <c r="HBD6"/>
      <c r="HBE6"/>
      <c r="HBF6"/>
      <c r="HBG6"/>
      <c r="HBH6"/>
      <c r="HBI6"/>
      <c r="HBJ6"/>
      <c r="HBK6"/>
      <c r="HBL6"/>
      <c r="HBM6"/>
      <c r="HBN6"/>
      <c r="HBO6"/>
      <c r="HBP6"/>
      <c r="HBQ6"/>
      <c r="HBR6"/>
      <c r="HBS6"/>
      <c r="HBT6"/>
      <c r="HBU6"/>
      <c r="HBV6"/>
      <c r="HBW6"/>
      <c r="HBX6"/>
      <c r="HBY6"/>
      <c r="HBZ6"/>
      <c r="HCA6"/>
      <c r="HCB6"/>
      <c r="HCC6"/>
      <c r="HCD6"/>
      <c r="HCE6"/>
      <c r="HCF6"/>
      <c r="HCG6"/>
      <c r="HCH6"/>
      <c r="HCI6"/>
      <c r="HCJ6"/>
      <c r="HCK6"/>
      <c r="HCL6"/>
      <c r="HCM6"/>
      <c r="HCN6"/>
      <c r="HCO6"/>
      <c r="HCP6"/>
      <c r="HCQ6"/>
      <c r="HCR6"/>
      <c r="HCS6"/>
      <c r="HCT6"/>
      <c r="HCU6"/>
      <c r="HCV6"/>
      <c r="HCW6"/>
      <c r="HCX6"/>
      <c r="HCY6"/>
      <c r="HCZ6"/>
      <c r="HDA6"/>
      <c r="HDB6"/>
      <c r="HDC6"/>
      <c r="HDD6"/>
      <c r="HDE6"/>
      <c r="HDF6"/>
      <c r="HDG6"/>
      <c r="HDH6"/>
      <c r="HDI6"/>
      <c r="HDJ6"/>
      <c r="HDK6"/>
      <c r="HDL6"/>
      <c r="HDM6"/>
      <c r="HDN6"/>
      <c r="HDO6"/>
      <c r="HDP6"/>
      <c r="HDQ6"/>
      <c r="HDR6"/>
      <c r="HDS6"/>
      <c r="HDT6"/>
      <c r="HDU6"/>
      <c r="HDV6"/>
      <c r="HDW6"/>
    </row>
    <row r="7" spans="1:5535" s="117" customFormat="1" ht="36" customHeight="1" thickTop="1" thickBot="1">
      <c r="A7" s="795"/>
      <c r="B7" s="732" t="s">
        <v>565</v>
      </c>
      <c r="C7" s="733" t="s">
        <v>564</v>
      </c>
      <c r="D7" s="795"/>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c r="AMK7"/>
      <c r="AML7"/>
      <c r="AMM7"/>
      <c r="AMN7"/>
      <c r="AMO7"/>
      <c r="AMP7"/>
      <c r="AMQ7"/>
      <c r="AMR7"/>
      <c r="AMS7"/>
      <c r="AMT7"/>
      <c r="AMU7"/>
      <c r="AMV7"/>
      <c r="AMW7"/>
      <c r="AMX7"/>
      <c r="AMY7"/>
      <c r="AMZ7"/>
      <c r="ANA7"/>
      <c r="ANB7"/>
      <c r="ANC7"/>
      <c r="AND7"/>
      <c r="ANE7"/>
      <c r="ANF7"/>
      <c r="ANG7"/>
      <c r="ANH7"/>
      <c r="ANI7"/>
      <c r="ANJ7"/>
      <c r="ANK7"/>
      <c r="ANL7"/>
      <c r="ANM7"/>
      <c r="ANN7"/>
      <c r="ANO7"/>
      <c r="ANP7"/>
      <c r="ANQ7"/>
      <c r="ANR7"/>
      <c r="ANS7"/>
      <c r="ANT7"/>
      <c r="ANU7"/>
      <c r="ANV7"/>
      <c r="ANW7"/>
      <c r="ANX7"/>
      <c r="ANY7"/>
      <c r="ANZ7"/>
      <c r="AOA7"/>
      <c r="AOB7"/>
      <c r="AOC7"/>
      <c r="AOD7"/>
      <c r="AOE7"/>
      <c r="AOF7"/>
      <c r="AOG7"/>
      <c r="AOH7"/>
      <c r="AOI7"/>
      <c r="AOJ7"/>
      <c r="AOK7"/>
      <c r="AOL7"/>
      <c r="AOM7"/>
      <c r="AON7"/>
      <c r="AOO7"/>
      <c r="AOP7"/>
      <c r="AOQ7"/>
      <c r="AOR7"/>
      <c r="AOS7"/>
      <c r="AOT7"/>
      <c r="AOU7"/>
      <c r="AOV7"/>
      <c r="AOW7"/>
      <c r="AOX7"/>
      <c r="AOY7"/>
      <c r="AOZ7"/>
      <c r="APA7"/>
      <c r="APB7"/>
      <c r="APC7"/>
      <c r="APD7"/>
      <c r="APE7"/>
      <c r="APF7"/>
      <c r="APG7"/>
      <c r="APH7"/>
      <c r="API7"/>
      <c r="APJ7"/>
      <c r="APK7"/>
      <c r="APL7"/>
      <c r="APM7"/>
      <c r="APN7"/>
      <c r="APO7"/>
      <c r="APP7"/>
      <c r="APQ7"/>
      <c r="APR7"/>
      <c r="APS7"/>
      <c r="APT7"/>
      <c r="APU7"/>
      <c r="APV7"/>
      <c r="APW7"/>
      <c r="APX7"/>
      <c r="APY7"/>
      <c r="APZ7"/>
      <c r="AQA7"/>
      <c r="AQB7"/>
      <c r="AQC7"/>
      <c r="AQD7"/>
      <c r="AQE7"/>
      <c r="AQF7"/>
      <c r="AQG7"/>
      <c r="AQH7"/>
      <c r="AQI7"/>
      <c r="AQJ7"/>
      <c r="AQK7"/>
      <c r="AQL7"/>
      <c r="AQM7"/>
      <c r="AQN7"/>
      <c r="AQO7"/>
      <c r="AQP7"/>
      <c r="AQQ7"/>
      <c r="AQR7"/>
      <c r="AQS7"/>
      <c r="AQT7"/>
      <c r="AQU7"/>
      <c r="AQV7"/>
      <c r="AQW7"/>
      <c r="AQX7"/>
      <c r="AQY7"/>
      <c r="AQZ7"/>
      <c r="ARA7"/>
      <c r="ARB7"/>
      <c r="ARC7"/>
      <c r="ARD7"/>
      <c r="ARE7"/>
      <c r="ARF7"/>
      <c r="ARG7"/>
      <c r="ARH7"/>
      <c r="ARI7"/>
      <c r="ARJ7"/>
      <c r="ARK7"/>
      <c r="ARL7"/>
      <c r="ARM7"/>
      <c r="ARN7"/>
      <c r="ARO7"/>
      <c r="ARP7"/>
      <c r="ARQ7"/>
      <c r="ARR7"/>
      <c r="ARS7"/>
      <c r="ART7"/>
      <c r="ARU7"/>
      <c r="ARV7"/>
      <c r="ARW7"/>
      <c r="ARX7"/>
      <c r="ARY7"/>
      <c r="ARZ7"/>
      <c r="ASA7"/>
      <c r="ASB7"/>
      <c r="ASC7"/>
      <c r="ASD7"/>
      <c r="ASE7"/>
      <c r="ASF7"/>
      <c r="ASG7"/>
      <c r="ASH7"/>
      <c r="ASI7"/>
      <c r="ASJ7"/>
      <c r="ASK7"/>
      <c r="ASL7"/>
      <c r="ASM7"/>
      <c r="ASN7"/>
      <c r="ASO7"/>
      <c r="ASP7"/>
      <c r="ASQ7"/>
      <c r="ASR7"/>
      <c r="ASS7"/>
      <c r="AST7"/>
      <c r="ASU7"/>
      <c r="ASV7"/>
      <c r="ASW7"/>
      <c r="ASX7"/>
      <c r="ASY7"/>
      <c r="ASZ7"/>
      <c r="ATA7"/>
      <c r="ATB7"/>
      <c r="ATC7"/>
      <c r="ATD7"/>
      <c r="ATE7"/>
      <c r="ATF7"/>
      <c r="ATG7"/>
      <c r="ATH7"/>
      <c r="ATI7"/>
      <c r="ATJ7"/>
      <c r="ATK7"/>
      <c r="ATL7"/>
      <c r="ATM7"/>
      <c r="ATN7"/>
      <c r="ATO7"/>
      <c r="ATP7"/>
      <c r="ATQ7"/>
      <c r="ATR7"/>
      <c r="ATS7"/>
      <c r="ATT7"/>
      <c r="ATU7"/>
      <c r="ATV7"/>
      <c r="ATW7"/>
      <c r="ATX7"/>
      <c r="ATY7"/>
      <c r="ATZ7"/>
      <c r="AUA7"/>
      <c r="AUB7"/>
      <c r="AUC7"/>
      <c r="AUD7"/>
      <c r="AUE7"/>
      <c r="AUF7"/>
      <c r="AUG7"/>
      <c r="AUH7"/>
      <c r="AUI7"/>
      <c r="AUJ7"/>
      <c r="AUK7"/>
      <c r="AUL7"/>
      <c r="AUM7"/>
      <c r="AUN7"/>
      <c r="AUO7"/>
      <c r="AUP7"/>
      <c r="AUQ7"/>
      <c r="AUR7"/>
      <c r="AUS7"/>
      <c r="AUT7"/>
      <c r="AUU7"/>
      <c r="AUV7"/>
      <c r="AUW7"/>
      <c r="AUX7"/>
      <c r="AUY7"/>
      <c r="AUZ7"/>
      <c r="AVA7"/>
      <c r="AVB7"/>
      <c r="AVC7"/>
      <c r="AVD7"/>
      <c r="AVE7"/>
      <c r="AVF7"/>
      <c r="AVG7"/>
      <c r="AVH7"/>
      <c r="AVI7"/>
      <c r="AVJ7"/>
      <c r="AVK7"/>
      <c r="AVL7"/>
      <c r="AVM7"/>
      <c r="AVN7"/>
      <c r="AVO7"/>
      <c r="AVP7"/>
      <c r="AVQ7"/>
      <c r="AVR7"/>
      <c r="AVS7"/>
      <c r="AVT7"/>
      <c r="AVU7"/>
      <c r="AVV7"/>
      <c r="AVW7"/>
      <c r="AVX7"/>
      <c r="AVY7"/>
      <c r="AVZ7"/>
      <c r="AWA7"/>
      <c r="AWB7"/>
      <c r="AWC7"/>
      <c r="AWD7"/>
      <c r="AWE7"/>
      <c r="AWF7"/>
      <c r="AWG7"/>
      <c r="AWH7"/>
      <c r="AWI7"/>
      <c r="AWJ7"/>
      <c r="AWK7"/>
      <c r="AWL7"/>
      <c r="AWM7"/>
      <c r="AWN7"/>
      <c r="AWO7"/>
      <c r="AWP7"/>
      <c r="AWQ7"/>
      <c r="AWR7"/>
      <c r="AWS7"/>
      <c r="AWT7"/>
      <c r="AWU7"/>
      <c r="AWV7"/>
      <c r="AWW7"/>
      <c r="AWX7"/>
      <c r="AWY7"/>
      <c r="AWZ7"/>
      <c r="AXA7"/>
      <c r="AXB7"/>
      <c r="AXC7"/>
      <c r="AXD7"/>
      <c r="AXE7"/>
      <c r="AXF7"/>
      <c r="AXG7"/>
      <c r="AXH7"/>
      <c r="AXI7"/>
      <c r="AXJ7"/>
      <c r="AXK7"/>
      <c r="AXL7"/>
      <c r="AXM7"/>
      <c r="AXN7"/>
      <c r="AXO7"/>
      <c r="AXP7"/>
      <c r="AXQ7"/>
      <c r="AXR7"/>
      <c r="AXS7"/>
      <c r="AXT7"/>
      <c r="AXU7"/>
      <c r="AXV7"/>
      <c r="AXW7"/>
      <c r="AXX7"/>
      <c r="AXY7"/>
      <c r="AXZ7"/>
      <c r="AYA7"/>
      <c r="AYB7"/>
      <c r="AYC7"/>
      <c r="AYD7"/>
      <c r="AYE7"/>
      <c r="AYF7"/>
      <c r="AYG7"/>
      <c r="AYH7"/>
      <c r="AYI7"/>
      <c r="AYJ7"/>
      <c r="AYK7"/>
      <c r="AYL7"/>
      <c r="AYM7"/>
      <c r="AYN7"/>
      <c r="AYO7"/>
      <c r="AYP7"/>
      <c r="AYQ7"/>
      <c r="AYR7"/>
      <c r="AYS7"/>
      <c r="AYT7"/>
      <c r="AYU7"/>
      <c r="AYV7"/>
      <c r="AYW7"/>
      <c r="AYX7"/>
      <c r="AYY7"/>
      <c r="AYZ7"/>
      <c r="AZA7"/>
      <c r="AZB7"/>
      <c r="AZC7"/>
      <c r="AZD7"/>
      <c r="AZE7"/>
      <c r="AZF7"/>
      <c r="AZG7"/>
      <c r="AZH7"/>
      <c r="AZI7"/>
      <c r="AZJ7"/>
      <c r="AZK7"/>
      <c r="AZL7"/>
      <c r="AZM7"/>
      <c r="AZN7"/>
      <c r="AZO7"/>
      <c r="AZP7"/>
      <c r="AZQ7"/>
      <c r="AZR7"/>
      <c r="AZS7"/>
      <c r="AZT7"/>
      <c r="AZU7"/>
      <c r="AZV7"/>
      <c r="AZW7"/>
      <c r="AZX7"/>
      <c r="AZY7"/>
      <c r="AZZ7"/>
      <c r="BAA7"/>
      <c r="BAB7"/>
      <c r="BAC7"/>
      <c r="BAD7"/>
      <c r="BAE7"/>
      <c r="BAF7"/>
      <c r="BAG7"/>
      <c r="BAH7"/>
      <c r="BAI7"/>
      <c r="BAJ7"/>
      <c r="BAK7"/>
      <c r="BAL7"/>
      <c r="BAM7"/>
      <c r="BAN7"/>
      <c r="BAO7"/>
      <c r="BAP7"/>
      <c r="BAQ7"/>
      <c r="BAR7"/>
      <c r="BAS7"/>
      <c r="BAT7"/>
      <c r="BAU7"/>
      <c r="BAV7"/>
      <c r="BAW7"/>
      <c r="BAX7"/>
      <c r="BAY7"/>
      <c r="BAZ7"/>
      <c r="BBA7"/>
      <c r="BBB7"/>
      <c r="BBC7"/>
      <c r="BBD7"/>
      <c r="BBE7"/>
      <c r="BBF7"/>
      <c r="BBG7"/>
      <c r="BBH7"/>
      <c r="BBI7"/>
      <c r="BBJ7"/>
      <c r="BBK7"/>
      <c r="BBL7"/>
      <c r="BBM7"/>
      <c r="BBN7"/>
      <c r="BBO7"/>
      <c r="BBP7"/>
      <c r="BBQ7"/>
      <c r="BBR7"/>
      <c r="BBS7"/>
      <c r="BBT7"/>
      <c r="BBU7"/>
      <c r="BBV7"/>
      <c r="BBW7"/>
      <c r="BBX7"/>
      <c r="BBY7"/>
      <c r="BBZ7"/>
      <c r="BCA7"/>
      <c r="BCB7"/>
      <c r="BCC7"/>
      <c r="BCD7"/>
      <c r="BCE7"/>
      <c r="BCF7"/>
      <c r="BCG7"/>
      <c r="BCH7"/>
      <c r="BCI7"/>
      <c r="BCJ7"/>
      <c r="BCK7"/>
      <c r="BCL7"/>
      <c r="BCM7"/>
      <c r="BCN7"/>
      <c r="BCO7"/>
      <c r="BCP7"/>
      <c r="BCQ7"/>
      <c r="BCR7"/>
      <c r="BCS7"/>
      <c r="BCT7"/>
      <c r="BCU7"/>
      <c r="BCV7"/>
      <c r="BCW7"/>
      <c r="BCX7"/>
      <c r="BCY7"/>
      <c r="BCZ7"/>
      <c r="BDA7"/>
      <c r="BDB7"/>
      <c r="BDC7"/>
      <c r="BDD7"/>
      <c r="BDE7"/>
      <c r="BDF7"/>
      <c r="BDG7"/>
      <c r="BDH7"/>
      <c r="BDI7"/>
      <c r="BDJ7"/>
      <c r="BDK7"/>
      <c r="BDL7"/>
      <c r="BDM7"/>
      <c r="BDN7"/>
      <c r="BDO7"/>
      <c r="BDP7"/>
      <c r="BDQ7"/>
      <c r="BDR7"/>
      <c r="BDS7"/>
      <c r="BDT7"/>
      <c r="BDU7"/>
      <c r="BDV7"/>
      <c r="BDW7"/>
      <c r="BDX7"/>
      <c r="BDY7"/>
      <c r="BDZ7"/>
      <c r="BEA7"/>
      <c r="BEB7"/>
      <c r="BEC7"/>
      <c r="BED7"/>
      <c r="BEE7"/>
      <c r="BEF7"/>
      <c r="BEG7"/>
      <c r="BEH7"/>
      <c r="BEI7"/>
      <c r="BEJ7"/>
      <c r="BEK7"/>
      <c r="BEL7"/>
      <c r="BEM7"/>
      <c r="BEN7"/>
      <c r="BEO7"/>
      <c r="BEP7"/>
      <c r="BEQ7"/>
      <c r="BER7"/>
      <c r="BES7"/>
      <c r="BET7"/>
      <c r="BEU7"/>
      <c r="BEV7"/>
      <c r="BEW7"/>
      <c r="BEX7"/>
      <c r="BEY7"/>
      <c r="BEZ7"/>
      <c r="BFA7"/>
      <c r="BFB7"/>
      <c r="BFC7"/>
      <c r="BFD7"/>
      <c r="BFE7"/>
      <c r="BFF7"/>
      <c r="BFG7"/>
      <c r="BFH7"/>
      <c r="BFI7"/>
      <c r="BFJ7"/>
      <c r="BFK7"/>
      <c r="BFL7"/>
      <c r="BFM7"/>
      <c r="BFN7"/>
      <c r="BFO7"/>
      <c r="BFP7"/>
      <c r="BFQ7"/>
      <c r="BFR7"/>
      <c r="BFS7"/>
      <c r="BFT7"/>
      <c r="BFU7"/>
      <c r="BFV7"/>
      <c r="BFW7"/>
      <c r="BFX7"/>
      <c r="BFY7"/>
      <c r="BFZ7"/>
      <c r="BGA7"/>
      <c r="BGB7"/>
      <c r="BGC7"/>
      <c r="BGD7"/>
      <c r="BGE7"/>
      <c r="BGF7"/>
      <c r="BGG7"/>
      <c r="BGH7"/>
      <c r="BGI7"/>
      <c r="BGJ7"/>
      <c r="BGK7"/>
      <c r="BGL7"/>
      <c r="BGM7"/>
      <c r="BGN7"/>
      <c r="BGO7"/>
      <c r="BGP7"/>
      <c r="BGQ7"/>
      <c r="BGR7"/>
      <c r="BGS7"/>
      <c r="BGT7"/>
      <c r="BGU7"/>
      <c r="BGV7"/>
      <c r="BGW7"/>
      <c r="BGX7"/>
      <c r="BGY7"/>
      <c r="BGZ7"/>
      <c r="BHA7"/>
      <c r="BHB7"/>
      <c r="BHC7"/>
      <c r="BHD7"/>
      <c r="BHE7"/>
      <c r="BHF7"/>
      <c r="BHG7"/>
      <c r="BHH7"/>
      <c r="BHI7"/>
      <c r="BHJ7"/>
      <c r="BHK7"/>
      <c r="BHL7"/>
      <c r="BHM7"/>
      <c r="BHN7"/>
      <c r="BHO7"/>
      <c r="BHP7"/>
      <c r="BHQ7"/>
      <c r="BHR7"/>
      <c r="BHS7"/>
      <c r="BHT7"/>
      <c r="BHU7"/>
      <c r="BHV7"/>
      <c r="BHW7"/>
      <c r="BHX7"/>
      <c r="BHY7"/>
      <c r="BHZ7"/>
      <c r="BIA7"/>
      <c r="BIB7"/>
      <c r="BIC7"/>
      <c r="BID7"/>
      <c r="BIE7"/>
      <c r="BIF7"/>
      <c r="BIG7"/>
      <c r="BIH7"/>
      <c r="BII7"/>
      <c r="BIJ7"/>
      <c r="BIK7"/>
      <c r="BIL7"/>
      <c r="BIM7"/>
      <c r="BIN7"/>
      <c r="BIO7"/>
      <c r="BIP7"/>
      <c r="BIQ7"/>
      <c r="BIR7"/>
      <c r="BIS7"/>
      <c r="BIT7"/>
      <c r="BIU7"/>
      <c r="BIV7"/>
      <c r="BIW7"/>
      <c r="BIX7"/>
      <c r="BIY7"/>
      <c r="BIZ7"/>
      <c r="BJA7"/>
      <c r="BJB7"/>
      <c r="BJC7"/>
      <c r="BJD7"/>
      <c r="BJE7"/>
      <c r="BJF7"/>
      <c r="BJG7"/>
      <c r="BJH7"/>
      <c r="BJI7"/>
      <c r="BJJ7"/>
      <c r="BJK7"/>
      <c r="BJL7"/>
      <c r="BJM7"/>
      <c r="BJN7"/>
      <c r="BJO7"/>
      <c r="BJP7"/>
      <c r="BJQ7"/>
      <c r="BJR7"/>
      <c r="BJS7"/>
      <c r="BJT7"/>
      <c r="BJU7"/>
      <c r="BJV7"/>
      <c r="BJW7"/>
      <c r="BJX7"/>
      <c r="BJY7"/>
      <c r="BJZ7"/>
      <c r="BKA7"/>
      <c r="BKB7"/>
      <c r="BKC7"/>
      <c r="BKD7"/>
      <c r="BKE7"/>
      <c r="BKF7"/>
      <c r="BKG7"/>
      <c r="BKH7"/>
      <c r="BKI7"/>
      <c r="BKJ7"/>
      <c r="BKK7"/>
      <c r="BKL7"/>
      <c r="BKM7"/>
      <c r="BKN7"/>
      <c r="BKO7"/>
      <c r="BKP7"/>
      <c r="BKQ7"/>
      <c r="BKR7"/>
      <c r="BKS7"/>
      <c r="BKT7"/>
      <c r="BKU7"/>
      <c r="BKV7"/>
      <c r="BKW7"/>
      <c r="BKX7"/>
      <c r="BKY7"/>
      <c r="BKZ7"/>
      <c r="BLA7"/>
      <c r="BLB7"/>
      <c r="BLC7"/>
      <c r="BLD7"/>
      <c r="BLE7"/>
      <c r="BLF7"/>
      <c r="BLG7"/>
      <c r="BLH7"/>
      <c r="BLI7"/>
      <c r="BLJ7"/>
      <c r="BLK7"/>
      <c r="BLL7"/>
      <c r="BLM7"/>
      <c r="BLN7"/>
      <c r="BLO7"/>
      <c r="BLP7"/>
      <c r="BLQ7"/>
      <c r="BLR7"/>
      <c r="BLS7"/>
      <c r="BLT7"/>
      <c r="BLU7"/>
      <c r="BLV7"/>
      <c r="BLW7"/>
      <c r="BLX7"/>
      <c r="BLY7"/>
      <c r="BLZ7"/>
      <c r="BMA7"/>
      <c r="BMB7"/>
      <c r="BMC7"/>
      <c r="BMD7"/>
      <c r="BME7"/>
      <c r="BMF7"/>
      <c r="BMG7"/>
      <c r="BMH7"/>
      <c r="BMI7"/>
      <c r="BMJ7"/>
      <c r="BMK7"/>
      <c r="BML7"/>
      <c r="BMM7"/>
      <c r="BMN7"/>
      <c r="BMO7"/>
      <c r="BMP7"/>
      <c r="BMQ7"/>
      <c r="BMR7"/>
      <c r="BMS7"/>
      <c r="BMT7"/>
      <c r="BMU7"/>
      <c r="BMV7"/>
      <c r="BMW7"/>
      <c r="BMX7"/>
      <c r="BMY7"/>
      <c r="BMZ7"/>
      <c r="BNA7"/>
      <c r="BNB7"/>
      <c r="BNC7"/>
      <c r="BND7"/>
      <c r="BNE7"/>
      <c r="BNF7"/>
      <c r="BNG7"/>
      <c r="BNH7"/>
      <c r="BNI7"/>
      <c r="BNJ7"/>
      <c r="BNK7"/>
      <c r="BNL7"/>
      <c r="BNM7"/>
      <c r="BNN7"/>
      <c r="BNO7"/>
      <c r="BNP7"/>
      <c r="BNQ7"/>
      <c r="BNR7"/>
      <c r="BNS7"/>
      <c r="BNT7"/>
      <c r="BNU7"/>
      <c r="BNV7"/>
      <c r="BNW7"/>
      <c r="BNX7"/>
      <c r="BNY7"/>
      <c r="BNZ7"/>
      <c r="BOA7"/>
      <c r="BOB7"/>
      <c r="BOC7"/>
      <c r="BOD7"/>
      <c r="BOE7"/>
      <c r="BOF7"/>
      <c r="BOG7"/>
      <c r="BOH7"/>
      <c r="BOI7"/>
      <c r="BOJ7"/>
      <c r="BOK7"/>
      <c r="BOL7"/>
      <c r="BOM7"/>
      <c r="BON7"/>
      <c r="BOO7"/>
      <c r="BOP7"/>
      <c r="BOQ7"/>
      <c r="BOR7"/>
      <c r="BOS7"/>
      <c r="BOT7"/>
      <c r="BOU7"/>
      <c r="BOV7"/>
      <c r="BOW7"/>
      <c r="BOX7"/>
      <c r="BOY7"/>
      <c r="BOZ7"/>
      <c r="BPA7"/>
      <c r="BPB7"/>
      <c r="BPC7"/>
      <c r="BPD7"/>
      <c r="BPE7"/>
      <c r="BPF7"/>
      <c r="BPG7"/>
      <c r="BPH7"/>
      <c r="BPI7"/>
      <c r="BPJ7"/>
      <c r="BPK7"/>
      <c r="BPL7"/>
      <c r="BPM7"/>
      <c r="BPN7"/>
      <c r="BPO7"/>
      <c r="BPP7"/>
      <c r="BPQ7"/>
      <c r="BPR7"/>
      <c r="BPS7"/>
      <c r="BPT7"/>
      <c r="BPU7"/>
      <c r="BPV7"/>
      <c r="BPW7"/>
      <c r="BPX7"/>
      <c r="BPY7"/>
      <c r="BPZ7"/>
      <c r="BQA7"/>
      <c r="BQB7"/>
      <c r="BQC7"/>
      <c r="BQD7"/>
      <c r="BQE7"/>
      <c r="BQF7"/>
      <c r="BQG7"/>
      <c r="BQH7"/>
      <c r="BQI7"/>
      <c r="BQJ7"/>
      <c r="BQK7"/>
      <c r="BQL7"/>
      <c r="BQM7"/>
      <c r="BQN7"/>
      <c r="BQO7"/>
      <c r="BQP7"/>
      <c r="BQQ7"/>
      <c r="BQR7"/>
      <c r="BQS7"/>
      <c r="BQT7"/>
      <c r="BQU7"/>
      <c r="BQV7"/>
      <c r="BQW7"/>
      <c r="BQX7"/>
      <c r="BQY7"/>
      <c r="BQZ7"/>
      <c r="BRA7"/>
      <c r="BRB7"/>
      <c r="BRC7"/>
      <c r="BRD7"/>
      <c r="BRE7"/>
      <c r="BRF7"/>
      <c r="BRG7"/>
      <c r="BRH7"/>
      <c r="BRI7"/>
      <c r="BRJ7"/>
      <c r="BRK7"/>
      <c r="BRL7"/>
      <c r="BRM7"/>
      <c r="BRN7"/>
      <c r="BRO7"/>
      <c r="BRP7"/>
      <c r="BRQ7"/>
      <c r="BRR7"/>
      <c r="BRS7"/>
      <c r="BRT7"/>
      <c r="BRU7"/>
      <c r="BRV7"/>
      <c r="BRW7"/>
      <c r="BRX7"/>
      <c r="BRY7"/>
      <c r="BRZ7"/>
      <c r="BSA7"/>
      <c r="BSB7"/>
      <c r="BSC7"/>
      <c r="BSD7"/>
      <c r="BSE7"/>
      <c r="BSF7"/>
      <c r="BSG7"/>
      <c r="BSH7"/>
      <c r="BSI7"/>
      <c r="BSJ7"/>
      <c r="BSK7"/>
      <c r="BSL7"/>
      <c r="BSM7"/>
      <c r="BSN7"/>
      <c r="BSO7"/>
      <c r="BSP7"/>
      <c r="BSQ7"/>
      <c r="BSR7"/>
      <c r="BSS7"/>
      <c r="BST7"/>
      <c r="BSU7"/>
      <c r="BSV7"/>
      <c r="BSW7"/>
      <c r="BSX7"/>
      <c r="BSY7"/>
      <c r="BSZ7"/>
      <c r="BTA7"/>
      <c r="BTB7"/>
      <c r="BTC7"/>
      <c r="BTD7"/>
      <c r="BTE7"/>
      <c r="BTF7"/>
      <c r="BTG7"/>
      <c r="BTH7"/>
      <c r="BTI7"/>
      <c r="BTJ7"/>
      <c r="BTK7"/>
      <c r="BTL7"/>
      <c r="BTM7"/>
      <c r="BTN7"/>
      <c r="BTO7"/>
      <c r="BTP7"/>
      <c r="BTQ7"/>
      <c r="BTR7"/>
      <c r="BTS7"/>
      <c r="BTT7"/>
      <c r="BTU7"/>
      <c r="BTV7"/>
      <c r="BTW7"/>
      <c r="BTX7"/>
      <c r="BTY7"/>
      <c r="BTZ7"/>
      <c r="BUA7"/>
      <c r="BUB7"/>
      <c r="BUC7"/>
      <c r="BUD7"/>
      <c r="BUE7"/>
      <c r="BUF7"/>
      <c r="BUG7"/>
      <c r="BUH7"/>
      <c r="BUI7"/>
      <c r="BUJ7"/>
      <c r="BUK7"/>
      <c r="BUL7"/>
      <c r="BUM7"/>
      <c r="BUN7"/>
      <c r="BUO7"/>
      <c r="BUP7"/>
      <c r="BUQ7"/>
      <c r="BUR7"/>
      <c r="BUS7"/>
      <c r="BUT7"/>
      <c r="BUU7"/>
      <c r="BUV7"/>
      <c r="BUW7"/>
      <c r="BUX7"/>
      <c r="BUY7"/>
      <c r="BUZ7"/>
      <c r="BVA7"/>
      <c r="BVB7"/>
      <c r="BVC7"/>
      <c r="BVD7"/>
      <c r="BVE7"/>
      <c r="BVF7"/>
      <c r="BVG7"/>
      <c r="BVH7"/>
      <c r="BVI7"/>
      <c r="BVJ7"/>
      <c r="BVK7"/>
      <c r="BVL7"/>
      <c r="BVM7"/>
      <c r="BVN7"/>
      <c r="BVO7"/>
      <c r="BVP7"/>
      <c r="BVQ7"/>
      <c r="BVR7"/>
      <c r="BVS7"/>
      <c r="BVT7"/>
      <c r="BVU7"/>
      <c r="BVV7"/>
      <c r="BVW7"/>
      <c r="BVX7"/>
      <c r="BVY7"/>
      <c r="BVZ7"/>
      <c r="BWA7"/>
      <c r="BWB7"/>
      <c r="BWC7"/>
      <c r="BWD7"/>
      <c r="BWE7"/>
      <c r="BWF7"/>
      <c r="BWG7"/>
      <c r="BWH7"/>
      <c r="BWI7"/>
      <c r="BWJ7"/>
      <c r="BWK7"/>
      <c r="BWL7"/>
      <c r="BWM7"/>
      <c r="BWN7"/>
      <c r="BWO7"/>
      <c r="BWP7"/>
      <c r="BWQ7"/>
      <c r="BWR7"/>
      <c r="BWS7"/>
      <c r="BWT7"/>
      <c r="BWU7"/>
      <c r="BWV7"/>
      <c r="BWW7"/>
      <c r="BWX7"/>
      <c r="BWY7"/>
      <c r="BWZ7"/>
      <c r="BXA7"/>
      <c r="BXB7"/>
      <c r="BXC7"/>
      <c r="BXD7"/>
      <c r="BXE7"/>
      <c r="BXF7"/>
      <c r="BXG7"/>
      <c r="BXH7"/>
      <c r="BXI7"/>
      <c r="BXJ7"/>
      <c r="BXK7"/>
      <c r="BXL7"/>
      <c r="BXM7"/>
      <c r="BXN7"/>
      <c r="BXO7"/>
      <c r="BXP7"/>
      <c r="BXQ7"/>
      <c r="BXR7"/>
      <c r="BXS7"/>
      <c r="BXT7"/>
      <c r="BXU7"/>
      <c r="BXV7"/>
      <c r="BXW7"/>
      <c r="BXX7"/>
      <c r="BXY7"/>
      <c r="BXZ7"/>
      <c r="BYA7"/>
      <c r="BYB7"/>
      <c r="BYC7"/>
      <c r="BYD7"/>
      <c r="BYE7"/>
      <c r="BYF7"/>
      <c r="BYG7"/>
      <c r="BYH7"/>
      <c r="BYI7"/>
      <c r="BYJ7"/>
      <c r="BYK7"/>
      <c r="BYL7"/>
      <c r="BYM7"/>
      <c r="BYN7"/>
      <c r="BYO7"/>
      <c r="BYP7"/>
      <c r="BYQ7"/>
      <c r="BYR7"/>
      <c r="BYS7"/>
      <c r="BYT7"/>
      <c r="BYU7"/>
      <c r="BYV7"/>
      <c r="BYW7"/>
      <c r="BYX7"/>
      <c r="BYY7"/>
      <c r="BYZ7"/>
      <c r="BZA7"/>
      <c r="BZB7"/>
      <c r="BZC7"/>
      <c r="BZD7"/>
      <c r="BZE7"/>
      <c r="BZF7"/>
      <c r="BZG7"/>
      <c r="BZH7"/>
      <c r="BZI7"/>
      <c r="BZJ7"/>
      <c r="BZK7"/>
      <c r="BZL7"/>
      <c r="BZM7"/>
      <c r="BZN7"/>
      <c r="BZO7"/>
      <c r="BZP7"/>
      <c r="BZQ7"/>
      <c r="BZR7"/>
      <c r="BZS7"/>
      <c r="BZT7"/>
      <c r="BZU7"/>
      <c r="BZV7"/>
      <c r="BZW7"/>
      <c r="BZX7"/>
      <c r="BZY7"/>
      <c r="BZZ7"/>
      <c r="CAA7"/>
      <c r="CAB7"/>
      <c r="CAC7"/>
      <c r="CAD7"/>
      <c r="CAE7"/>
      <c r="CAF7"/>
      <c r="CAG7"/>
      <c r="CAH7"/>
      <c r="CAI7"/>
      <c r="CAJ7"/>
      <c r="CAK7"/>
      <c r="CAL7"/>
      <c r="CAM7"/>
      <c r="CAN7"/>
      <c r="CAO7"/>
      <c r="CAP7"/>
      <c r="CAQ7"/>
      <c r="CAR7"/>
      <c r="CAS7"/>
      <c r="CAT7"/>
      <c r="CAU7"/>
      <c r="CAV7"/>
      <c r="CAW7"/>
      <c r="CAX7"/>
      <c r="CAY7"/>
      <c r="CAZ7"/>
      <c r="CBA7"/>
      <c r="CBB7"/>
      <c r="CBC7"/>
      <c r="CBD7"/>
      <c r="CBE7"/>
      <c r="CBF7"/>
      <c r="CBG7"/>
      <c r="CBH7"/>
      <c r="CBI7"/>
      <c r="CBJ7"/>
      <c r="CBK7"/>
      <c r="CBL7"/>
      <c r="CBM7"/>
      <c r="CBN7"/>
      <c r="CBO7"/>
      <c r="CBP7"/>
      <c r="CBQ7"/>
      <c r="CBR7"/>
      <c r="CBS7"/>
      <c r="CBT7"/>
      <c r="CBU7"/>
      <c r="CBV7"/>
      <c r="CBW7"/>
      <c r="CBX7"/>
      <c r="CBY7"/>
      <c r="CBZ7"/>
      <c r="CCA7"/>
      <c r="CCB7"/>
      <c r="CCC7"/>
      <c r="CCD7"/>
      <c r="CCE7"/>
      <c r="CCF7"/>
      <c r="CCG7"/>
      <c r="CCH7"/>
      <c r="CCI7"/>
      <c r="CCJ7"/>
      <c r="CCK7"/>
      <c r="CCL7"/>
      <c r="CCM7"/>
      <c r="CCN7"/>
      <c r="CCO7"/>
      <c r="CCP7"/>
      <c r="CCQ7"/>
      <c r="CCR7"/>
      <c r="CCS7"/>
      <c r="CCT7"/>
      <c r="CCU7"/>
      <c r="CCV7"/>
      <c r="CCW7"/>
      <c r="CCX7"/>
      <c r="CCY7"/>
      <c r="CCZ7"/>
      <c r="CDA7"/>
      <c r="CDB7"/>
      <c r="CDC7"/>
      <c r="CDD7"/>
      <c r="CDE7"/>
      <c r="CDF7"/>
      <c r="CDG7"/>
      <c r="CDH7"/>
      <c r="CDI7"/>
      <c r="CDJ7"/>
      <c r="CDK7"/>
      <c r="CDL7"/>
      <c r="CDM7"/>
      <c r="CDN7"/>
      <c r="CDO7"/>
      <c r="CDP7"/>
      <c r="CDQ7"/>
      <c r="CDR7"/>
      <c r="CDS7"/>
      <c r="CDT7"/>
      <c r="CDU7"/>
      <c r="CDV7"/>
      <c r="CDW7"/>
      <c r="CDX7"/>
      <c r="CDY7"/>
      <c r="CDZ7"/>
      <c r="CEA7"/>
      <c r="CEB7"/>
      <c r="CEC7"/>
      <c r="CED7"/>
      <c r="CEE7"/>
      <c r="CEF7"/>
      <c r="CEG7"/>
      <c r="CEH7"/>
      <c r="CEI7"/>
      <c r="CEJ7"/>
      <c r="CEK7"/>
      <c r="CEL7"/>
      <c r="CEM7"/>
      <c r="CEN7"/>
      <c r="CEO7"/>
      <c r="CEP7"/>
      <c r="CEQ7"/>
      <c r="CER7"/>
      <c r="CES7"/>
      <c r="CET7"/>
      <c r="CEU7"/>
      <c r="CEV7"/>
      <c r="CEW7"/>
      <c r="CEX7"/>
      <c r="CEY7"/>
      <c r="CEZ7"/>
      <c r="CFA7"/>
      <c r="CFB7"/>
      <c r="CFC7"/>
      <c r="CFD7"/>
      <c r="CFE7"/>
      <c r="CFF7"/>
      <c r="CFG7"/>
      <c r="CFH7"/>
      <c r="CFI7"/>
      <c r="CFJ7"/>
      <c r="CFK7"/>
      <c r="CFL7"/>
      <c r="CFM7"/>
      <c r="CFN7"/>
      <c r="CFO7"/>
      <c r="CFP7"/>
      <c r="CFQ7"/>
      <c r="CFR7"/>
      <c r="CFS7"/>
      <c r="CFT7"/>
      <c r="CFU7"/>
      <c r="CFV7"/>
      <c r="CFW7"/>
      <c r="CFX7"/>
      <c r="CFY7"/>
      <c r="CFZ7"/>
      <c r="CGA7"/>
      <c r="CGB7"/>
      <c r="CGC7"/>
      <c r="CGD7"/>
      <c r="CGE7"/>
      <c r="CGF7"/>
      <c r="CGG7"/>
      <c r="CGH7"/>
      <c r="CGI7"/>
      <c r="CGJ7"/>
      <c r="CGK7"/>
      <c r="CGL7"/>
      <c r="CGM7"/>
      <c r="CGN7"/>
      <c r="CGO7"/>
      <c r="CGP7"/>
      <c r="CGQ7"/>
      <c r="CGR7"/>
      <c r="CGS7"/>
      <c r="CGT7"/>
      <c r="CGU7"/>
      <c r="CGV7"/>
      <c r="CGW7"/>
      <c r="CGX7"/>
      <c r="CGY7"/>
      <c r="CGZ7"/>
      <c r="CHA7"/>
      <c r="CHB7"/>
      <c r="CHC7"/>
      <c r="CHD7"/>
      <c r="CHE7"/>
      <c r="CHF7"/>
      <c r="CHG7"/>
      <c r="CHH7"/>
      <c r="CHI7"/>
      <c r="CHJ7"/>
      <c r="CHK7"/>
      <c r="CHL7"/>
      <c r="CHM7"/>
      <c r="CHN7"/>
      <c r="CHO7"/>
      <c r="CHP7"/>
      <c r="CHQ7"/>
      <c r="CHR7"/>
      <c r="CHS7"/>
      <c r="CHT7"/>
      <c r="CHU7"/>
      <c r="CHV7"/>
      <c r="CHW7"/>
      <c r="CHX7"/>
      <c r="CHY7"/>
      <c r="CHZ7"/>
      <c r="CIA7"/>
      <c r="CIB7"/>
      <c r="CIC7"/>
      <c r="CID7"/>
      <c r="CIE7"/>
      <c r="CIF7"/>
      <c r="CIG7"/>
      <c r="CIH7"/>
      <c r="CII7"/>
      <c r="CIJ7"/>
      <c r="CIK7"/>
      <c r="CIL7"/>
      <c r="CIM7"/>
      <c r="CIN7"/>
      <c r="CIO7"/>
      <c r="CIP7"/>
      <c r="CIQ7"/>
      <c r="CIR7"/>
      <c r="CIS7"/>
      <c r="CIT7"/>
      <c r="CIU7"/>
      <c r="CIV7"/>
      <c r="CIW7"/>
      <c r="CIX7"/>
      <c r="CIY7"/>
      <c r="CIZ7"/>
      <c r="CJA7"/>
      <c r="CJB7"/>
      <c r="CJC7"/>
      <c r="CJD7"/>
      <c r="CJE7"/>
      <c r="CJF7"/>
      <c r="CJG7"/>
      <c r="CJH7"/>
      <c r="CJI7"/>
      <c r="CJJ7"/>
      <c r="CJK7"/>
      <c r="CJL7"/>
      <c r="CJM7"/>
      <c r="CJN7"/>
      <c r="CJO7"/>
      <c r="CJP7"/>
      <c r="CJQ7"/>
      <c r="CJR7"/>
      <c r="CJS7"/>
      <c r="CJT7"/>
      <c r="CJU7"/>
      <c r="CJV7"/>
      <c r="CJW7"/>
      <c r="CJX7"/>
      <c r="CJY7"/>
      <c r="CJZ7"/>
      <c r="CKA7"/>
      <c r="CKB7"/>
      <c r="CKC7"/>
      <c r="CKD7"/>
      <c r="CKE7"/>
      <c r="CKF7"/>
      <c r="CKG7"/>
      <c r="CKH7"/>
      <c r="CKI7"/>
      <c r="CKJ7"/>
      <c r="CKK7"/>
      <c r="CKL7"/>
      <c r="CKM7"/>
      <c r="CKN7"/>
      <c r="CKO7"/>
      <c r="CKP7"/>
      <c r="CKQ7"/>
      <c r="CKR7"/>
      <c r="CKS7"/>
      <c r="CKT7"/>
      <c r="CKU7"/>
      <c r="CKV7"/>
      <c r="CKW7"/>
      <c r="CKX7"/>
      <c r="CKY7"/>
      <c r="CKZ7"/>
      <c r="CLA7"/>
      <c r="CLB7"/>
      <c r="CLC7"/>
      <c r="CLD7"/>
      <c r="CLE7"/>
      <c r="CLF7"/>
      <c r="CLG7"/>
      <c r="CLH7"/>
      <c r="CLI7"/>
      <c r="CLJ7"/>
      <c r="CLK7"/>
      <c r="CLL7"/>
      <c r="CLM7"/>
      <c r="CLN7"/>
      <c r="CLO7"/>
      <c r="CLP7"/>
      <c r="CLQ7"/>
      <c r="CLR7"/>
      <c r="CLS7"/>
      <c r="CLT7"/>
      <c r="CLU7"/>
      <c r="CLV7"/>
      <c r="CLW7"/>
      <c r="CLX7"/>
      <c r="CLY7"/>
      <c r="CLZ7"/>
      <c r="CMA7"/>
      <c r="CMB7"/>
      <c r="CMC7"/>
      <c r="CMD7"/>
      <c r="CME7"/>
      <c r="CMF7"/>
      <c r="CMG7"/>
      <c r="CMH7"/>
      <c r="CMI7"/>
      <c r="CMJ7"/>
      <c r="CMK7"/>
      <c r="CML7"/>
      <c r="CMM7"/>
      <c r="CMN7"/>
      <c r="CMO7"/>
      <c r="CMP7"/>
      <c r="CMQ7"/>
      <c r="CMR7"/>
      <c r="CMS7"/>
      <c r="CMT7"/>
      <c r="CMU7"/>
      <c r="CMV7"/>
      <c r="CMW7"/>
      <c r="CMX7"/>
      <c r="CMY7"/>
      <c r="CMZ7"/>
      <c r="CNA7"/>
      <c r="CNB7"/>
      <c r="CNC7"/>
      <c r="CND7"/>
      <c r="CNE7"/>
      <c r="CNF7"/>
      <c r="CNG7"/>
      <c r="CNH7"/>
      <c r="CNI7"/>
      <c r="CNJ7"/>
      <c r="CNK7"/>
      <c r="CNL7"/>
      <c r="CNM7"/>
      <c r="CNN7"/>
      <c r="CNO7"/>
      <c r="CNP7"/>
      <c r="CNQ7"/>
      <c r="CNR7"/>
      <c r="CNS7"/>
      <c r="CNT7"/>
      <c r="CNU7"/>
      <c r="CNV7"/>
      <c r="CNW7"/>
      <c r="CNX7"/>
      <c r="CNY7"/>
      <c r="CNZ7"/>
      <c r="COA7"/>
      <c r="COB7"/>
      <c r="COC7"/>
      <c r="COD7"/>
      <c r="COE7"/>
      <c r="COF7"/>
      <c r="COG7"/>
      <c r="COH7"/>
      <c r="COI7"/>
      <c r="COJ7"/>
      <c r="COK7"/>
      <c r="COL7"/>
      <c r="COM7"/>
      <c r="CON7"/>
      <c r="COO7"/>
      <c r="COP7"/>
      <c r="COQ7"/>
      <c r="COR7"/>
      <c r="COS7"/>
      <c r="COT7"/>
      <c r="COU7"/>
      <c r="COV7"/>
      <c r="COW7"/>
      <c r="COX7"/>
      <c r="COY7"/>
      <c r="COZ7"/>
      <c r="CPA7"/>
      <c r="CPB7"/>
      <c r="CPC7"/>
      <c r="CPD7"/>
      <c r="CPE7"/>
      <c r="CPF7"/>
      <c r="CPG7"/>
      <c r="CPH7"/>
      <c r="CPI7"/>
      <c r="CPJ7"/>
      <c r="CPK7"/>
      <c r="CPL7"/>
      <c r="CPM7"/>
      <c r="CPN7"/>
      <c r="CPO7"/>
      <c r="CPP7"/>
      <c r="CPQ7"/>
      <c r="CPR7"/>
      <c r="CPS7"/>
      <c r="CPT7"/>
      <c r="CPU7"/>
      <c r="CPV7"/>
      <c r="CPW7"/>
      <c r="CPX7"/>
      <c r="CPY7"/>
      <c r="CPZ7"/>
      <c r="CQA7"/>
      <c r="CQB7"/>
      <c r="CQC7"/>
      <c r="CQD7"/>
      <c r="CQE7"/>
      <c r="CQF7"/>
      <c r="CQG7"/>
      <c r="CQH7"/>
      <c r="CQI7"/>
      <c r="CQJ7"/>
      <c r="CQK7"/>
      <c r="CQL7"/>
      <c r="CQM7"/>
      <c r="CQN7"/>
      <c r="CQO7"/>
      <c r="CQP7"/>
      <c r="CQQ7"/>
      <c r="CQR7"/>
      <c r="CQS7"/>
      <c r="CQT7"/>
      <c r="CQU7"/>
      <c r="CQV7"/>
      <c r="CQW7"/>
      <c r="CQX7"/>
      <c r="CQY7"/>
      <c r="CQZ7"/>
      <c r="CRA7"/>
      <c r="CRB7"/>
      <c r="CRC7"/>
      <c r="CRD7"/>
      <c r="CRE7"/>
      <c r="CRF7"/>
      <c r="CRG7"/>
      <c r="CRH7"/>
      <c r="CRI7"/>
      <c r="CRJ7"/>
      <c r="CRK7"/>
      <c r="CRL7"/>
      <c r="CRM7"/>
      <c r="CRN7"/>
      <c r="CRO7"/>
      <c r="CRP7"/>
      <c r="CRQ7"/>
      <c r="CRR7"/>
      <c r="CRS7"/>
      <c r="CRT7"/>
      <c r="CRU7"/>
      <c r="CRV7"/>
      <c r="CRW7"/>
      <c r="CRX7"/>
      <c r="CRY7"/>
      <c r="CRZ7"/>
      <c r="CSA7"/>
      <c r="CSB7"/>
      <c r="CSC7"/>
      <c r="CSD7"/>
      <c r="CSE7"/>
      <c r="CSF7"/>
      <c r="CSG7"/>
      <c r="CSH7"/>
      <c r="CSI7"/>
      <c r="CSJ7"/>
      <c r="CSK7"/>
      <c r="CSL7"/>
      <c r="CSM7"/>
      <c r="CSN7"/>
      <c r="CSO7"/>
      <c r="CSP7"/>
      <c r="CSQ7"/>
      <c r="CSR7"/>
      <c r="CSS7"/>
      <c r="CST7"/>
      <c r="CSU7"/>
      <c r="CSV7"/>
      <c r="CSW7"/>
      <c r="CSX7"/>
      <c r="CSY7"/>
      <c r="CSZ7"/>
      <c r="CTA7"/>
      <c r="CTB7"/>
      <c r="CTC7"/>
      <c r="CTD7"/>
      <c r="CTE7"/>
      <c r="CTF7"/>
      <c r="CTG7"/>
      <c r="CTH7"/>
      <c r="CTI7"/>
      <c r="CTJ7"/>
      <c r="CTK7"/>
      <c r="CTL7"/>
      <c r="CTM7"/>
      <c r="CTN7"/>
      <c r="CTO7"/>
      <c r="CTP7"/>
      <c r="CTQ7"/>
      <c r="CTR7"/>
      <c r="CTS7"/>
      <c r="CTT7"/>
      <c r="CTU7"/>
      <c r="CTV7"/>
      <c r="CTW7"/>
      <c r="CTX7"/>
      <c r="CTY7"/>
      <c r="CTZ7"/>
      <c r="CUA7"/>
      <c r="CUB7"/>
      <c r="CUC7"/>
      <c r="CUD7"/>
      <c r="CUE7"/>
      <c r="CUF7"/>
      <c r="CUG7"/>
      <c r="CUH7"/>
      <c r="CUI7"/>
      <c r="CUJ7"/>
      <c r="CUK7"/>
      <c r="CUL7"/>
      <c r="CUM7"/>
      <c r="CUN7"/>
      <c r="CUO7"/>
      <c r="CUP7"/>
      <c r="CUQ7"/>
      <c r="CUR7"/>
      <c r="CUS7"/>
      <c r="CUT7"/>
      <c r="CUU7"/>
      <c r="CUV7"/>
      <c r="CUW7"/>
      <c r="CUX7"/>
      <c r="CUY7"/>
      <c r="CUZ7"/>
      <c r="CVA7"/>
      <c r="CVB7"/>
      <c r="CVC7"/>
      <c r="CVD7"/>
      <c r="CVE7"/>
      <c r="CVF7"/>
      <c r="CVG7"/>
      <c r="CVH7"/>
      <c r="CVI7"/>
      <c r="CVJ7"/>
      <c r="CVK7"/>
      <c r="CVL7"/>
      <c r="CVM7"/>
      <c r="CVN7"/>
      <c r="CVO7"/>
      <c r="CVP7"/>
      <c r="CVQ7"/>
      <c r="CVR7"/>
      <c r="CVS7"/>
      <c r="CVT7"/>
      <c r="CVU7"/>
      <c r="CVV7"/>
      <c r="CVW7"/>
      <c r="CVX7"/>
      <c r="CVY7"/>
      <c r="CVZ7"/>
      <c r="CWA7"/>
      <c r="CWB7"/>
      <c r="CWC7"/>
      <c r="CWD7"/>
      <c r="CWE7"/>
      <c r="CWF7"/>
      <c r="CWG7"/>
      <c r="CWH7"/>
      <c r="CWI7"/>
      <c r="CWJ7"/>
      <c r="CWK7"/>
      <c r="CWL7"/>
      <c r="CWM7"/>
      <c r="CWN7"/>
      <c r="CWO7"/>
      <c r="CWP7"/>
      <c r="CWQ7"/>
      <c r="CWR7"/>
      <c r="CWS7"/>
      <c r="CWT7"/>
      <c r="CWU7"/>
      <c r="CWV7"/>
      <c r="CWW7"/>
      <c r="CWX7"/>
      <c r="CWY7"/>
      <c r="CWZ7"/>
      <c r="CXA7"/>
      <c r="CXB7"/>
      <c r="CXC7"/>
      <c r="CXD7"/>
      <c r="CXE7"/>
      <c r="CXF7"/>
      <c r="CXG7"/>
      <c r="CXH7"/>
      <c r="CXI7"/>
      <c r="CXJ7"/>
      <c r="CXK7"/>
      <c r="CXL7"/>
      <c r="CXM7"/>
      <c r="CXN7"/>
      <c r="CXO7"/>
      <c r="CXP7"/>
      <c r="CXQ7"/>
      <c r="CXR7"/>
      <c r="CXS7"/>
      <c r="CXT7"/>
      <c r="CXU7"/>
      <c r="CXV7"/>
      <c r="CXW7"/>
      <c r="CXX7"/>
      <c r="CXY7"/>
      <c r="CXZ7"/>
      <c r="CYA7"/>
      <c r="CYB7"/>
      <c r="CYC7"/>
      <c r="CYD7"/>
      <c r="CYE7"/>
      <c r="CYF7"/>
      <c r="CYG7"/>
      <c r="CYH7"/>
      <c r="CYI7"/>
      <c r="CYJ7"/>
      <c r="CYK7"/>
      <c r="CYL7"/>
      <c r="CYM7"/>
      <c r="CYN7"/>
      <c r="CYO7"/>
      <c r="CYP7"/>
      <c r="CYQ7"/>
      <c r="CYR7"/>
      <c r="CYS7"/>
      <c r="CYT7"/>
      <c r="CYU7"/>
      <c r="CYV7"/>
      <c r="CYW7"/>
      <c r="CYX7"/>
      <c r="CYY7"/>
      <c r="CYZ7"/>
      <c r="CZA7"/>
      <c r="CZB7"/>
      <c r="CZC7"/>
      <c r="CZD7"/>
      <c r="CZE7"/>
      <c r="CZF7"/>
      <c r="CZG7"/>
      <c r="CZH7"/>
      <c r="CZI7"/>
      <c r="CZJ7"/>
      <c r="CZK7"/>
      <c r="CZL7"/>
      <c r="CZM7"/>
      <c r="CZN7"/>
      <c r="CZO7"/>
      <c r="CZP7"/>
      <c r="CZQ7"/>
      <c r="CZR7"/>
      <c r="CZS7"/>
      <c r="CZT7"/>
      <c r="CZU7"/>
      <c r="CZV7"/>
      <c r="CZW7"/>
      <c r="CZX7"/>
      <c r="CZY7"/>
      <c r="CZZ7"/>
      <c r="DAA7"/>
      <c r="DAB7"/>
      <c r="DAC7"/>
      <c r="DAD7"/>
      <c r="DAE7"/>
      <c r="DAF7"/>
      <c r="DAG7"/>
      <c r="DAH7"/>
      <c r="DAI7"/>
      <c r="DAJ7"/>
      <c r="DAK7"/>
      <c r="DAL7"/>
      <c r="DAM7"/>
      <c r="DAN7"/>
      <c r="DAO7"/>
      <c r="DAP7"/>
      <c r="DAQ7"/>
      <c r="DAR7"/>
      <c r="DAS7"/>
      <c r="DAT7"/>
      <c r="DAU7"/>
      <c r="DAV7"/>
      <c r="DAW7"/>
      <c r="DAX7"/>
      <c r="DAY7"/>
      <c r="DAZ7"/>
      <c r="DBA7"/>
      <c r="DBB7"/>
      <c r="DBC7"/>
      <c r="DBD7"/>
      <c r="DBE7"/>
      <c r="DBF7"/>
      <c r="DBG7"/>
      <c r="DBH7"/>
      <c r="DBI7"/>
      <c r="DBJ7"/>
      <c r="DBK7"/>
      <c r="DBL7"/>
      <c r="DBM7"/>
      <c r="DBN7"/>
      <c r="DBO7"/>
      <c r="DBP7"/>
      <c r="DBQ7"/>
      <c r="DBR7"/>
      <c r="DBS7"/>
      <c r="DBT7"/>
      <c r="DBU7"/>
      <c r="DBV7"/>
      <c r="DBW7"/>
      <c r="DBX7"/>
      <c r="DBY7"/>
      <c r="DBZ7"/>
      <c r="DCA7"/>
      <c r="DCB7"/>
      <c r="DCC7"/>
      <c r="DCD7"/>
      <c r="DCE7"/>
      <c r="DCF7"/>
      <c r="DCG7"/>
      <c r="DCH7"/>
      <c r="DCI7"/>
      <c r="DCJ7"/>
      <c r="DCK7"/>
      <c r="DCL7"/>
      <c r="DCM7"/>
      <c r="DCN7"/>
      <c r="DCO7"/>
      <c r="DCP7"/>
      <c r="DCQ7"/>
      <c r="DCR7"/>
      <c r="DCS7"/>
      <c r="DCT7"/>
      <c r="DCU7"/>
      <c r="DCV7"/>
      <c r="DCW7"/>
      <c r="DCX7"/>
      <c r="DCY7"/>
      <c r="DCZ7"/>
      <c r="DDA7"/>
      <c r="DDB7"/>
      <c r="DDC7"/>
      <c r="DDD7"/>
      <c r="DDE7"/>
      <c r="DDF7"/>
      <c r="DDG7"/>
      <c r="DDH7"/>
      <c r="DDI7"/>
      <c r="DDJ7"/>
      <c r="DDK7"/>
      <c r="DDL7"/>
      <c r="DDM7"/>
      <c r="DDN7"/>
      <c r="DDO7"/>
      <c r="DDP7"/>
      <c r="DDQ7"/>
      <c r="DDR7"/>
      <c r="DDS7"/>
      <c r="DDT7"/>
      <c r="DDU7"/>
      <c r="DDV7"/>
      <c r="DDW7"/>
      <c r="DDX7"/>
      <c r="DDY7"/>
      <c r="DDZ7"/>
      <c r="DEA7"/>
      <c r="DEB7"/>
      <c r="DEC7"/>
      <c r="DED7"/>
      <c r="DEE7"/>
      <c r="DEF7"/>
      <c r="DEG7"/>
      <c r="DEH7"/>
      <c r="DEI7"/>
      <c r="DEJ7"/>
      <c r="DEK7"/>
      <c r="DEL7"/>
      <c r="DEM7"/>
      <c r="DEN7"/>
      <c r="DEO7"/>
      <c r="DEP7"/>
      <c r="DEQ7"/>
      <c r="DER7"/>
      <c r="DES7"/>
      <c r="DET7"/>
      <c r="DEU7"/>
      <c r="DEV7"/>
      <c r="DEW7"/>
      <c r="DEX7"/>
      <c r="DEY7"/>
      <c r="DEZ7"/>
      <c r="DFA7"/>
      <c r="DFB7"/>
      <c r="DFC7"/>
      <c r="DFD7"/>
      <c r="DFE7"/>
      <c r="DFF7"/>
      <c r="DFG7"/>
      <c r="DFH7"/>
      <c r="DFI7"/>
      <c r="DFJ7"/>
      <c r="DFK7"/>
      <c r="DFL7"/>
      <c r="DFM7"/>
      <c r="DFN7"/>
      <c r="DFO7"/>
      <c r="DFP7"/>
      <c r="DFQ7"/>
      <c r="DFR7"/>
      <c r="DFS7"/>
      <c r="DFT7"/>
      <c r="DFU7"/>
      <c r="DFV7"/>
      <c r="DFW7"/>
      <c r="DFX7"/>
      <c r="DFY7"/>
      <c r="DFZ7"/>
      <c r="DGA7"/>
      <c r="DGB7"/>
      <c r="DGC7"/>
      <c r="DGD7"/>
      <c r="DGE7"/>
      <c r="DGF7"/>
      <c r="DGG7"/>
      <c r="DGH7"/>
      <c r="DGI7"/>
      <c r="DGJ7"/>
      <c r="DGK7"/>
      <c r="DGL7"/>
      <c r="DGM7"/>
      <c r="DGN7"/>
      <c r="DGO7"/>
      <c r="DGP7"/>
      <c r="DGQ7"/>
      <c r="DGR7"/>
      <c r="DGS7"/>
      <c r="DGT7"/>
      <c r="DGU7"/>
      <c r="DGV7"/>
      <c r="DGW7"/>
      <c r="DGX7"/>
      <c r="DGY7"/>
      <c r="DGZ7"/>
      <c r="DHA7"/>
      <c r="DHB7"/>
      <c r="DHC7"/>
      <c r="DHD7"/>
      <c r="DHE7"/>
      <c r="DHF7"/>
      <c r="DHG7"/>
      <c r="DHH7"/>
      <c r="DHI7"/>
      <c r="DHJ7"/>
      <c r="DHK7"/>
      <c r="DHL7"/>
      <c r="DHM7"/>
      <c r="DHN7"/>
      <c r="DHO7"/>
      <c r="DHP7"/>
      <c r="DHQ7"/>
      <c r="DHR7"/>
      <c r="DHS7"/>
      <c r="DHT7"/>
      <c r="DHU7"/>
      <c r="DHV7"/>
      <c r="DHW7"/>
      <c r="DHX7"/>
      <c r="DHY7"/>
      <c r="DHZ7"/>
      <c r="DIA7"/>
      <c r="DIB7"/>
      <c r="DIC7"/>
      <c r="DID7"/>
      <c r="DIE7"/>
      <c r="DIF7"/>
      <c r="DIG7"/>
      <c r="DIH7"/>
      <c r="DII7"/>
      <c r="DIJ7"/>
      <c r="DIK7"/>
      <c r="DIL7"/>
      <c r="DIM7"/>
      <c r="DIN7"/>
      <c r="DIO7"/>
      <c r="DIP7"/>
      <c r="DIQ7"/>
      <c r="DIR7"/>
      <c r="DIS7"/>
      <c r="DIT7"/>
      <c r="DIU7"/>
      <c r="DIV7"/>
      <c r="DIW7"/>
      <c r="DIX7"/>
      <c r="DIY7"/>
      <c r="DIZ7"/>
      <c r="DJA7"/>
      <c r="DJB7"/>
      <c r="DJC7"/>
      <c r="DJD7"/>
      <c r="DJE7"/>
      <c r="DJF7"/>
      <c r="DJG7"/>
      <c r="DJH7"/>
      <c r="DJI7"/>
      <c r="DJJ7"/>
      <c r="DJK7"/>
      <c r="DJL7"/>
      <c r="DJM7"/>
      <c r="DJN7"/>
      <c r="DJO7"/>
      <c r="DJP7"/>
      <c r="DJQ7"/>
      <c r="DJR7"/>
      <c r="DJS7"/>
      <c r="DJT7"/>
      <c r="DJU7"/>
      <c r="DJV7"/>
      <c r="DJW7"/>
      <c r="DJX7"/>
      <c r="DJY7"/>
      <c r="DJZ7"/>
      <c r="DKA7"/>
      <c r="DKB7"/>
      <c r="DKC7"/>
      <c r="DKD7"/>
      <c r="DKE7"/>
      <c r="DKF7"/>
      <c r="DKG7"/>
      <c r="DKH7"/>
      <c r="DKI7"/>
      <c r="DKJ7"/>
      <c r="DKK7"/>
      <c r="DKL7"/>
      <c r="DKM7"/>
      <c r="DKN7"/>
      <c r="DKO7"/>
      <c r="DKP7"/>
      <c r="DKQ7"/>
      <c r="DKR7"/>
      <c r="DKS7"/>
      <c r="DKT7"/>
      <c r="DKU7"/>
      <c r="DKV7"/>
      <c r="DKW7"/>
      <c r="DKX7"/>
      <c r="DKY7"/>
      <c r="DKZ7"/>
      <c r="DLA7"/>
      <c r="DLB7"/>
      <c r="DLC7"/>
      <c r="DLD7"/>
      <c r="DLE7"/>
      <c r="DLF7"/>
      <c r="DLG7"/>
      <c r="DLH7"/>
      <c r="DLI7"/>
      <c r="DLJ7"/>
      <c r="DLK7"/>
      <c r="DLL7"/>
      <c r="DLM7"/>
      <c r="DLN7"/>
      <c r="DLO7"/>
      <c r="DLP7"/>
      <c r="DLQ7"/>
      <c r="DLR7"/>
      <c r="DLS7"/>
      <c r="DLT7"/>
      <c r="DLU7"/>
      <c r="DLV7"/>
      <c r="DLW7"/>
      <c r="DLX7"/>
      <c r="DLY7"/>
      <c r="DLZ7"/>
      <c r="DMA7"/>
      <c r="DMB7"/>
      <c r="DMC7"/>
      <c r="DMD7"/>
      <c r="DME7"/>
      <c r="DMF7"/>
      <c r="DMG7"/>
      <c r="DMH7"/>
      <c r="DMI7"/>
      <c r="DMJ7"/>
      <c r="DMK7"/>
      <c r="DML7"/>
      <c r="DMM7"/>
      <c r="DMN7"/>
      <c r="DMO7"/>
      <c r="DMP7"/>
      <c r="DMQ7"/>
      <c r="DMR7"/>
      <c r="DMS7"/>
      <c r="DMT7"/>
      <c r="DMU7"/>
      <c r="DMV7"/>
      <c r="DMW7"/>
      <c r="DMX7"/>
      <c r="DMY7"/>
      <c r="DMZ7"/>
      <c r="DNA7"/>
      <c r="DNB7"/>
      <c r="DNC7"/>
      <c r="DND7"/>
      <c r="DNE7"/>
      <c r="DNF7"/>
      <c r="DNG7"/>
      <c r="DNH7"/>
      <c r="DNI7"/>
      <c r="DNJ7"/>
      <c r="DNK7"/>
      <c r="DNL7"/>
      <c r="DNM7"/>
      <c r="DNN7"/>
      <c r="DNO7"/>
      <c r="DNP7"/>
      <c r="DNQ7"/>
      <c r="DNR7"/>
      <c r="DNS7"/>
      <c r="DNT7"/>
      <c r="DNU7"/>
      <c r="DNV7"/>
      <c r="DNW7"/>
      <c r="DNX7"/>
      <c r="DNY7"/>
      <c r="DNZ7"/>
      <c r="DOA7"/>
      <c r="DOB7"/>
      <c r="DOC7"/>
      <c r="DOD7"/>
      <c r="DOE7"/>
      <c r="DOF7"/>
      <c r="DOG7"/>
      <c r="DOH7"/>
      <c r="DOI7"/>
      <c r="DOJ7"/>
      <c r="DOK7"/>
      <c r="DOL7"/>
      <c r="DOM7"/>
      <c r="DON7"/>
      <c r="DOO7"/>
      <c r="DOP7"/>
      <c r="DOQ7"/>
      <c r="DOR7"/>
      <c r="DOS7"/>
      <c r="DOT7"/>
      <c r="DOU7"/>
      <c r="DOV7"/>
      <c r="DOW7"/>
      <c r="DOX7"/>
      <c r="DOY7"/>
      <c r="DOZ7"/>
      <c r="DPA7"/>
      <c r="DPB7"/>
      <c r="DPC7"/>
      <c r="DPD7"/>
      <c r="DPE7"/>
      <c r="DPF7"/>
      <c r="DPG7"/>
      <c r="DPH7"/>
      <c r="DPI7"/>
      <c r="DPJ7"/>
      <c r="DPK7"/>
      <c r="DPL7"/>
      <c r="DPM7"/>
      <c r="DPN7"/>
      <c r="DPO7"/>
      <c r="DPP7"/>
      <c r="DPQ7"/>
      <c r="DPR7"/>
      <c r="DPS7"/>
      <c r="DPT7"/>
      <c r="DPU7"/>
      <c r="DPV7"/>
      <c r="DPW7"/>
      <c r="DPX7"/>
      <c r="DPY7"/>
      <c r="DPZ7"/>
      <c r="DQA7"/>
      <c r="DQB7"/>
      <c r="DQC7"/>
      <c r="DQD7"/>
      <c r="DQE7"/>
      <c r="DQF7"/>
      <c r="DQG7"/>
      <c r="DQH7"/>
      <c r="DQI7"/>
      <c r="DQJ7"/>
      <c r="DQK7"/>
      <c r="DQL7"/>
      <c r="DQM7"/>
      <c r="DQN7"/>
      <c r="DQO7"/>
      <c r="DQP7"/>
      <c r="DQQ7"/>
      <c r="DQR7"/>
      <c r="DQS7"/>
      <c r="DQT7"/>
      <c r="DQU7"/>
      <c r="DQV7"/>
      <c r="DQW7"/>
      <c r="DQX7"/>
      <c r="DQY7"/>
      <c r="DQZ7"/>
      <c r="DRA7"/>
      <c r="DRB7"/>
      <c r="DRC7"/>
      <c r="DRD7"/>
      <c r="DRE7"/>
      <c r="DRF7"/>
      <c r="DRG7"/>
      <c r="DRH7"/>
      <c r="DRI7"/>
      <c r="DRJ7"/>
      <c r="DRK7"/>
      <c r="DRL7"/>
      <c r="DRM7"/>
      <c r="DRN7"/>
      <c r="DRO7"/>
      <c r="DRP7"/>
      <c r="DRQ7"/>
      <c r="DRR7"/>
      <c r="DRS7"/>
      <c r="DRT7"/>
      <c r="DRU7"/>
      <c r="DRV7"/>
      <c r="DRW7"/>
      <c r="DRX7"/>
      <c r="DRY7"/>
      <c r="DRZ7"/>
      <c r="DSA7"/>
      <c r="DSB7"/>
      <c r="DSC7"/>
      <c r="DSD7"/>
      <c r="DSE7"/>
      <c r="DSF7"/>
      <c r="DSG7"/>
      <c r="DSH7"/>
      <c r="DSI7"/>
      <c r="DSJ7"/>
      <c r="DSK7"/>
      <c r="DSL7"/>
      <c r="DSM7"/>
      <c r="DSN7"/>
      <c r="DSO7"/>
      <c r="DSP7"/>
      <c r="DSQ7"/>
      <c r="DSR7"/>
      <c r="DSS7"/>
      <c r="DST7"/>
      <c r="DSU7"/>
      <c r="DSV7"/>
      <c r="DSW7"/>
      <c r="DSX7"/>
      <c r="DSY7"/>
      <c r="DSZ7"/>
      <c r="DTA7"/>
      <c r="DTB7"/>
      <c r="DTC7"/>
      <c r="DTD7"/>
      <c r="DTE7"/>
      <c r="DTF7"/>
      <c r="DTG7"/>
      <c r="DTH7"/>
      <c r="DTI7"/>
      <c r="DTJ7"/>
      <c r="DTK7"/>
      <c r="DTL7"/>
      <c r="DTM7"/>
      <c r="DTN7"/>
      <c r="DTO7"/>
      <c r="DTP7"/>
      <c r="DTQ7"/>
      <c r="DTR7"/>
      <c r="DTS7"/>
      <c r="DTT7"/>
      <c r="DTU7"/>
      <c r="DTV7"/>
      <c r="DTW7"/>
      <c r="DTX7"/>
      <c r="DTY7"/>
      <c r="DTZ7"/>
      <c r="DUA7"/>
      <c r="DUB7"/>
      <c r="DUC7"/>
      <c r="DUD7"/>
      <c r="DUE7"/>
      <c r="DUF7"/>
      <c r="DUG7"/>
      <c r="DUH7"/>
      <c r="DUI7"/>
      <c r="DUJ7"/>
      <c r="DUK7"/>
      <c r="DUL7"/>
      <c r="DUM7"/>
      <c r="DUN7"/>
      <c r="DUO7"/>
      <c r="DUP7"/>
      <c r="DUQ7"/>
      <c r="DUR7"/>
      <c r="DUS7"/>
      <c r="DUT7"/>
      <c r="DUU7"/>
      <c r="DUV7"/>
      <c r="DUW7"/>
      <c r="DUX7"/>
      <c r="DUY7"/>
      <c r="DUZ7"/>
      <c r="DVA7"/>
      <c r="DVB7"/>
      <c r="DVC7"/>
      <c r="DVD7"/>
      <c r="DVE7"/>
      <c r="DVF7"/>
      <c r="DVG7"/>
      <c r="DVH7"/>
      <c r="DVI7"/>
      <c r="DVJ7"/>
      <c r="DVK7"/>
      <c r="DVL7"/>
      <c r="DVM7"/>
      <c r="DVN7"/>
      <c r="DVO7"/>
      <c r="DVP7"/>
      <c r="DVQ7"/>
      <c r="DVR7"/>
      <c r="DVS7"/>
      <c r="DVT7"/>
      <c r="DVU7"/>
      <c r="DVV7"/>
      <c r="DVW7"/>
      <c r="DVX7"/>
      <c r="DVY7"/>
      <c r="DVZ7"/>
      <c r="DWA7"/>
      <c r="DWB7"/>
      <c r="DWC7"/>
      <c r="DWD7"/>
      <c r="DWE7"/>
      <c r="DWF7"/>
      <c r="DWG7"/>
      <c r="DWH7"/>
      <c r="DWI7"/>
      <c r="DWJ7"/>
      <c r="DWK7"/>
      <c r="DWL7"/>
      <c r="DWM7"/>
      <c r="DWN7"/>
      <c r="DWO7"/>
      <c r="DWP7"/>
      <c r="DWQ7"/>
      <c r="DWR7"/>
      <c r="DWS7"/>
      <c r="DWT7"/>
      <c r="DWU7"/>
      <c r="DWV7"/>
      <c r="DWW7"/>
      <c r="DWX7"/>
      <c r="DWY7"/>
      <c r="DWZ7"/>
      <c r="DXA7"/>
      <c r="DXB7"/>
      <c r="DXC7"/>
      <c r="DXD7"/>
      <c r="DXE7"/>
      <c r="DXF7"/>
      <c r="DXG7"/>
      <c r="DXH7"/>
      <c r="DXI7"/>
      <c r="DXJ7"/>
      <c r="DXK7"/>
      <c r="DXL7"/>
      <c r="DXM7"/>
      <c r="DXN7"/>
      <c r="DXO7"/>
      <c r="DXP7"/>
      <c r="DXQ7"/>
      <c r="DXR7"/>
      <c r="DXS7"/>
      <c r="DXT7"/>
      <c r="DXU7"/>
      <c r="DXV7"/>
      <c r="DXW7"/>
      <c r="DXX7"/>
      <c r="DXY7"/>
      <c r="DXZ7"/>
      <c r="DYA7"/>
      <c r="DYB7"/>
      <c r="DYC7"/>
      <c r="DYD7"/>
      <c r="DYE7"/>
      <c r="DYF7"/>
      <c r="DYG7"/>
      <c r="DYH7"/>
      <c r="DYI7"/>
      <c r="DYJ7"/>
      <c r="DYK7"/>
      <c r="DYL7"/>
      <c r="DYM7"/>
      <c r="DYN7"/>
      <c r="DYO7"/>
      <c r="DYP7"/>
      <c r="DYQ7"/>
      <c r="DYR7"/>
      <c r="DYS7"/>
      <c r="DYT7"/>
      <c r="DYU7"/>
      <c r="DYV7"/>
      <c r="DYW7"/>
      <c r="DYX7"/>
      <c r="DYY7"/>
      <c r="DYZ7"/>
      <c r="DZA7"/>
      <c r="DZB7"/>
      <c r="DZC7"/>
      <c r="DZD7"/>
      <c r="DZE7"/>
      <c r="DZF7"/>
      <c r="DZG7"/>
      <c r="DZH7"/>
      <c r="DZI7"/>
      <c r="DZJ7"/>
      <c r="DZK7"/>
      <c r="DZL7"/>
      <c r="DZM7"/>
      <c r="DZN7"/>
      <c r="DZO7"/>
      <c r="DZP7"/>
      <c r="DZQ7"/>
      <c r="DZR7"/>
      <c r="DZS7"/>
      <c r="DZT7"/>
      <c r="DZU7"/>
      <c r="DZV7"/>
      <c r="DZW7"/>
      <c r="DZX7"/>
      <c r="DZY7"/>
      <c r="DZZ7"/>
      <c r="EAA7"/>
      <c r="EAB7"/>
      <c r="EAC7"/>
      <c r="EAD7"/>
      <c r="EAE7"/>
      <c r="EAF7"/>
      <c r="EAG7"/>
      <c r="EAH7"/>
      <c r="EAI7"/>
      <c r="EAJ7"/>
      <c r="EAK7"/>
      <c r="EAL7"/>
      <c r="EAM7"/>
      <c r="EAN7"/>
      <c r="EAO7"/>
      <c r="EAP7"/>
      <c r="EAQ7"/>
      <c r="EAR7"/>
      <c r="EAS7"/>
      <c r="EAT7"/>
      <c r="EAU7"/>
      <c r="EAV7"/>
      <c r="EAW7"/>
      <c r="EAX7"/>
      <c r="EAY7"/>
      <c r="EAZ7"/>
      <c r="EBA7"/>
      <c r="EBB7"/>
      <c r="EBC7"/>
      <c r="EBD7"/>
      <c r="EBE7"/>
      <c r="EBF7"/>
      <c r="EBG7"/>
      <c r="EBH7"/>
      <c r="EBI7"/>
      <c r="EBJ7"/>
      <c r="EBK7"/>
      <c r="EBL7"/>
      <c r="EBM7"/>
      <c r="EBN7"/>
      <c r="EBO7"/>
      <c r="EBP7"/>
      <c r="EBQ7"/>
      <c r="EBR7"/>
      <c r="EBS7"/>
      <c r="EBT7"/>
      <c r="EBU7"/>
      <c r="EBV7"/>
      <c r="EBW7"/>
      <c r="EBX7"/>
      <c r="EBY7"/>
      <c r="EBZ7"/>
      <c r="ECA7"/>
      <c r="ECB7"/>
      <c r="ECC7"/>
      <c r="ECD7"/>
      <c r="ECE7"/>
      <c r="ECF7"/>
      <c r="ECG7"/>
      <c r="ECH7"/>
      <c r="ECI7"/>
      <c r="ECJ7"/>
      <c r="ECK7"/>
      <c r="ECL7"/>
      <c r="ECM7"/>
      <c r="ECN7"/>
      <c r="ECO7"/>
      <c r="ECP7"/>
      <c r="ECQ7"/>
      <c r="ECR7"/>
      <c r="ECS7"/>
      <c r="ECT7"/>
      <c r="ECU7"/>
      <c r="ECV7"/>
      <c r="ECW7"/>
      <c r="ECX7"/>
      <c r="ECY7"/>
      <c r="ECZ7"/>
      <c r="EDA7"/>
      <c r="EDB7"/>
      <c r="EDC7"/>
      <c r="EDD7"/>
      <c r="EDE7"/>
      <c r="EDF7"/>
      <c r="EDG7"/>
      <c r="EDH7"/>
      <c r="EDI7"/>
      <c r="EDJ7"/>
      <c r="EDK7"/>
      <c r="EDL7"/>
      <c r="EDM7"/>
      <c r="EDN7"/>
      <c r="EDO7"/>
      <c r="EDP7"/>
      <c r="EDQ7"/>
      <c r="EDR7"/>
      <c r="EDS7"/>
      <c r="EDT7"/>
      <c r="EDU7"/>
      <c r="EDV7"/>
      <c r="EDW7"/>
      <c r="EDX7"/>
      <c r="EDY7"/>
      <c r="EDZ7"/>
      <c r="EEA7"/>
      <c r="EEB7"/>
      <c r="EEC7"/>
      <c r="EED7"/>
      <c r="EEE7"/>
      <c r="EEF7"/>
      <c r="EEG7"/>
      <c r="EEH7"/>
      <c r="EEI7"/>
      <c r="EEJ7"/>
      <c r="EEK7"/>
      <c r="EEL7"/>
      <c r="EEM7"/>
      <c r="EEN7"/>
      <c r="EEO7"/>
      <c r="EEP7"/>
      <c r="EEQ7"/>
      <c r="EER7"/>
      <c r="EES7"/>
      <c r="EET7"/>
      <c r="EEU7"/>
      <c r="EEV7"/>
      <c r="EEW7"/>
      <c r="EEX7"/>
      <c r="EEY7"/>
      <c r="EEZ7"/>
      <c r="EFA7"/>
      <c r="EFB7"/>
      <c r="EFC7"/>
      <c r="EFD7"/>
      <c r="EFE7"/>
      <c r="EFF7"/>
      <c r="EFG7"/>
      <c r="EFH7"/>
      <c r="EFI7"/>
      <c r="EFJ7"/>
      <c r="EFK7"/>
      <c r="EFL7"/>
      <c r="EFM7"/>
      <c r="EFN7"/>
      <c r="EFO7"/>
      <c r="EFP7"/>
      <c r="EFQ7"/>
      <c r="EFR7"/>
      <c r="EFS7"/>
      <c r="EFT7"/>
      <c r="EFU7"/>
      <c r="EFV7"/>
      <c r="EFW7"/>
      <c r="EFX7"/>
      <c r="EFY7"/>
      <c r="EFZ7"/>
      <c r="EGA7"/>
      <c r="EGB7"/>
      <c r="EGC7"/>
      <c r="EGD7"/>
      <c r="EGE7"/>
      <c r="EGF7"/>
      <c r="EGG7"/>
      <c r="EGH7"/>
      <c r="EGI7"/>
      <c r="EGJ7"/>
      <c r="EGK7"/>
      <c r="EGL7"/>
      <c r="EGM7"/>
      <c r="EGN7"/>
      <c r="EGO7"/>
      <c r="EGP7"/>
      <c r="EGQ7"/>
      <c r="EGR7"/>
      <c r="EGS7"/>
      <c r="EGT7"/>
      <c r="EGU7"/>
      <c r="EGV7"/>
      <c r="EGW7"/>
      <c r="EGX7"/>
      <c r="EGY7"/>
      <c r="EGZ7"/>
      <c r="EHA7"/>
      <c r="EHB7"/>
      <c r="EHC7"/>
      <c r="EHD7"/>
      <c r="EHE7"/>
      <c r="EHF7"/>
      <c r="EHG7"/>
      <c r="EHH7"/>
      <c r="EHI7"/>
      <c r="EHJ7"/>
      <c r="EHK7"/>
      <c r="EHL7"/>
      <c r="EHM7"/>
      <c r="EHN7"/>
      <c r="EHO7"/>
      <c r="EHP7"/>
      <c r="EHQ7"/>
      <c r="EHR7"/>
      <c r="EHS7"/>
      <c r="EHT7"/>
      <c r="EHU7"/>
      <c r="EHV7"/>
      <c r="EHW7"/>
      <c r="EHX7"/>
      <c r="EHY7"/>
      <c r="EHZ7"/>
      <c r="EIA7"/>
      <c r="EIB7"/>
      <c r="EIC7"/>
      <c r="EID7"/>
      <c r="EIE7"/>
      <c r="EIF7"/>
      <c r="EIG7"/>
      <c r="EIH7"/>
      <c r="EII7"/>
      <c r="EIJ7"/>
      <c r="EIK7"/>
      <c r="EIL7"/>
      <c r="EIM7"/>
      <c r="EIN7"/>
      <c r="EIO7"/>
      <c r="EIP7"/>
      <c r="EIQ7"/>
      <c r="EIR7"/>
      <c r="EIS7"/>
      <c r="EIT7"/>
      <c r="EIU7"/>
      <c r="EIV7"/>
      <c r="EIW7"/>
      <c r="EIX7"/>
      <c r="EIY7"/>
      <c r="EIZ7"/>
      <c r="EJA7"/>
      <c r="EJB7"/>
      <c r="EJC7"/>
      <c r="EJD7"/>
      <c r="EJE7"/>
      <c r="EJF7"/>
      <c r="EJG7"/>
      <c r="EJH7"/>
      <c r="EJI7"/>
      <c r="EJJ7"/>
      <c r="EJK7"/>
      <c r="EJL7"/>
      <c r="EJM7"/>
      <c r="EJN7"/>
      <c r="EJO7"/>
      <c r="EJP7"/>
      <c r="EJQ7"/>
      <c r="EJR7"/>
      <c r="EJS7"/>
      <c r="EJT7"/>
      <c r="EJU7"/>
      <c r="EJV7"/>
      <c r="EJW7"/>
      <c r="EJX7"/>
      <c r="EJY7"/>
      <c r="EJZ7"/>
      <c r="EKA7"/>
      <c r="EKB7"/>
      <c r="EKC7"/>
      <c r="EKD7"/>
      <c r="EKE7"/>
      <c r="EKF7"/>
      <c r="EKG7"/>
      <c r="EKH7"/>
      <c r="EKI7"/>
      <c r="EKJ7"/>
      <c r="EKK7"/>
      <c r="EKL7"/>
      <c r="EKM7"/>
      <c r="EKN7"/>
      <c r="EKO7"/>
      <c r="EKP7"/>
      <c r="EKQ7"/>
      <c r="EKR7"/>
      <c r="EKS7"/>
      <c r="EKT7"/>
      <c r="EKU7"/>
      <c r="EKV7"/>
      <c r="EKW7"/>
      <c r="EKX7"/>
      <c r="EKY7"/>
      <c r="EKZ7"/>
      <c r="ELA7"/>
      <c r="ELB7"/>
      <c r="ELC7"/>
      <c r="ELD7"/>
      <c r="ELE7"/>
      <c r="ELF7"/>
      <c r="ELG7"/>
      <c r="ELH7"/>
      <c r="ELI7"/>
      <c r="ELJ7"/>
      <c r="ELK7"/>
      <c r="ELL7"/>
      <c r="ELM7"/>
      <c r="ELN7"/>
      <c r="ELO7"/>
      <c r="ELP7"/>
      <c r="ELQ7"/>
      <c r="ELR7"/>
      <c r="ELS7"/>
      <c r="ELT7"/>
      <c r="ELU7"/>
      <c r="ELV7"/>
      <c r="ELW7"/>
      <c r="ELX7"/>
      <c r="ELY7"/>
      <c r="ELZ7"/>
      <c r="EMA7"/>
      <c r="EMB7"/>
      <c r="EMC7"/>
      <c r="EMD7"/>
      <c r="EME7"/>
      <c r="EMF7"/>
      <c r="EMG7"/>
      <c r="EMH7"/>
      <c r="EMI7"/>
      <c r="EMJ7"/>
      <c r="EMK7"/>
      <c r="EML7"/>
      <c r="EMM7"/>
      <c r="EMN7"/>
      <c r="EMO7"/>
      <c r="EMP7"/>
      <c r="EMQ7"/>
      <c r="EMR7"/>
      <c r="EMS7"/>
      <c r="EMT7"/>
      <c r="EMU7"/>
      <c r="EMV7"/>
      <c r="EMW7"/>
      <c r="EMX7"/>
      <c r="EMY7"/>
      <c r="EMZ7"/>
      <c r="ENA7"/>
      <c r="ENB7"/>
      <c r="ENC7"/>
      <c r="END7"/>
      <c r="ENE7"/>
      <c r="ENF7"/>
      <c r="ENG7"/>
      <c r="ENH7"/>
      <c r="ENI7"/>
      <c r="ENJ7"/>
      <c r="ENK7"/>
      <c r="ENL7"/>
      <c r="ENM7"/>
      <c r="ENN7"/>
      <c r="ENO7"/>
      <c r="ENP7"/>
      <c r="ENQ7"/>
      <c r="ENR7"/>
      <c r="ENS7"/>
      <c r="ENT7"/>
      <c r="ENU7"/>
      <c r="ENV7"/>
      <c r="ENW7"/>
      <c r="ENX7"/>
      <c r="ENY7"/>
      <c r="ENZ7"/>
      <c r="EOA7"/>
      <c r="EOB7"/>
      <c r="EOC7"/>
      <c r="EOD7"/>
      <c r="EOE7"/>
      <c r="EOF7"/>
      <c r="EOG7"/>
      <c r="EOH7"/>
      <c r="EOI7"/>
      <c r="EOJ7"/>
      <c r="EOK7"/>
      <c r="EOL7"/>
      <c r="EOM7"/>
      <c r="EON7"/>
      <c r="EOO7"/>
      <c r="EOP7"/>
      <c r="EOQ7"/>
      <c r="EOR7"/>
      <c r="EOS7"/>
      <c r="EOT7"/>
      <c r="EOU7"/>
      <c r="EOV7"/>
      <c r="EOW7"/>
      <c r="EOX7"/>
      <c r="EOY7"/>
      <c r="EOZ7"/>
      <c r="EPA7"/>
      <c r="EPB7"/>
      <c r="EPC7"/>
      <c r="EPD7"/>
      <c r="EPE7"/>
      <c r="EPF7"/>
      <c r="EPG7"/>
      <c r="EPH7"/>
      <c r="EPI7"/>
      <c r="EPJ7"/>
      <c r="EPK7"/>
      <c r="EPL7"/>
      <c r="EPM7"/>
      <c r="EPN7"/>
      <c r="EPO7"/>
      <c r="EPP7"/>
      <c r="EPQ7"/>
      <c r="EPR7"/>
      <c r="EPS7"/>
      <c r="EPT7"/>
      <c r="EPU7"/>
      <c r="EPV7"/>
      <c r="EPW7"/>
      <c r="EPX7"/>
      <c r="EPY7"/>
      <c r="EPZ7"/>
      <c r="EQA7"/>
      <c r="EQB7"/>
      <c r="EQC7"/>
      <c r="EQD7"/>
      <c r="EQE7"/>
      <c r="EQF7"/>
      <c r="EQG7"/>
      <c r="EQH7"/>
      <c r="EQI7"/>
      <c r="EQJ7"/>
      <c r="EQK7"/>
      <c r="EQL7"/>
      <c r="EQM7"/>
      <c r="EQN7"/>
      <c r="EQO7"/>
      <c r="EQP7"/>
      <c r="EQQ7"/>
      <c r="EQR7"/>
      <c r="EQS7"/>
      <c r="EQT7"/>
      <c r="EQU7"/>
      <c r="EQV7"/>
      <c r="EQW7"/>
      <c r="EQX7"/>
      <c r="EQY7"/>
      <c r="EQZ7"/>
      <c r="ERA7"/>
      <c r="ERB7"/>
      <c r="ERC7"/>
      <c r="ERD7"/>
      <c r="ERE7"/>
      <c r="ERF7"/>
      <c r="ERG7"/>
      <c r="ERH7"/>
      <c r="ERI7"/>
      <c r="ERJ7"/>
      <c r="ERK7"/>
      <c r="ERL7"/>
      <c r="ERM7"/>
      <c r="ERN7"/>
      <c r="ERO7"/>
      <c r="ERP7"/>
      <c r="ERQ7"/>
      <c r="ERR7"/>
      <c r="ERS7"/>
      <c r="ERT7"/>
      <c r="ERU7"/>
      <c r="ERV7"/>
      <c r="ERW7"/>
      <c r="ERX7"/>
      <c r="ERY7"/>
      <c r="ERZ7"/>
      <c r="ESA7"/>
      <c r="ESB7"/>
      <c r="ESC7"/>
      <c r="ESD7"/>
      <c r="ESE7"/>
      <c r="ESF7"/>
      <c r="ESG7"/>
      <c r="ESH7"/>
      <c r="ESI7"/>
      <c r="ESJ7"/>
      <c r="ESK7"/>
      <c r="ESL7"/>
      <c r="ESM7"/>
      <c r="ESN7"/>
      <c r="ESO7"/>
      <c r="ESP7"/>
      <c r="ESQ7"/>
      <c r="ESR7"/>
      <c r="ESS7"/>
      <c r="EST7"/>
      <c r="ESU7"/>
      <c r="ESV7"/>
      <c r="ESW7"/>
      <c r="ESX7"/>
      <c r="ESY7"/>
      <c r="ESZ7"/>
      <c r="ETA7"/>
      <c r="ETB7"/>
      <c r="ETC7"/>
      <c r="ETD7"/>
      <c r="ETE7"/>
      <c r="ETF7"/>
      <c r="ETG7"/>
      <c r="ETH7"/>
      <c r="ETI7"/>
      <c r="ETJ7"/>
      <c r="ETK7"/>
      <c r="ETL7"/>
      <c r="ETM7"/>
      <c r="ETN7"/>
      <c r="ETO7"/>
      <c r="ETP7"/>
      <c r="ETQ7"/>
      <c r="ETR7"/>
      <c r="ETS7"/>
      <c r="ETT7"/>
      <c r="ETU7"/>
      <c r="ETV7"/>
      <c r="ETW7"/>
      <c r="ETX7"/>
      <c r="ETY7"/>
      <c r="ETZ7"/>
      <c r="EUA7"/>
      <c r="EUB7"/>
      <c r="EUC7"/>
      <c r="EUD7"/>
      <c r="EUE7"/>
      <c r="EUF7"/>
      <c r="EUG7"/>
      <c r="EUH7"/>
      <c r="EUI7"/>
      <c r="EUJ7"/>
      <c r="EUK7"/>
      <c r="EUL7"/>
      <c r="EUM7"/>
      <c r="EUN7"/>
      <c r="EUO7"/>
      <c r="EUP7"/>
      <c r="EUQ7"/>
      <c r="EUR7"/>
      <c r="EUS7"/>
      <c r="EUT7"/>
      <c r="EUU7"/>
      <c r="EUV7"/>
      <c r="EUW7"/>
      <c r="EUX7"/>
      <c r="EUY7"/>
      <c r="EUZ7"/>
      <c r="EVA7"/>
      <c r="EVB7"/>
      <c r="EVC7"/>
      <c r="EVD7"/>
      <c r="EVE7"/>
      <c r="EVF7"/>
      <c r="EVG7"/>
      <c r="EVH7"/>
      <c r="EVI7"/>
      <c r="EVJ7"/>
      <c r="EVK7"/>
      <c r="EVL7"/>
      <c r="EVM7"/>
      <c r="EVN7"/>
      <c r="EVO7"/>
      <c r="EVP7"/>
      <c r="EVQ7"/>
      <c r="EVR7"/>
      <c r="EVS7"/>
      <c r="EVT7"/>
      <c r="EVU7"/>
      <c r="EVV7"/>
      <c r="EVW7"/>
      <c r="EVX7"/>
      <c r="EVY7"/>
      <c r="EVZ7"/>
      <c r="EWA7"/>
      <c r="EWB7"/>
      <c r="EWC7"/>
      <c r="EWD7"/>
      <c r="EWE7"/>
      <c r="EWF7"/>
      <c r="EWG7"/>
      <c r="EWH7"/>
      <c r="EWI7"/>
      <c r="EWJ7"/>
      <c r="EWK7"/>
      <c r="EWL7"/>
      <c r="EWM7"/>
      <c r="EWN7"/>
      <c r="EWO7"/>
      <c r="EWP7"/>
      <c r="EWQ7"/>
      <c r="EWR7"/>
      <c r="EWS7"/>
      <c r="EWT7"/>
      <c r="EWU7"/>
      <c r="EWV7"/>
      <c r="EWW7"/>
      <c r="EWX7"/>
      <c r="EWY7"/>
      <c r="EWZ7"/>
      <c r="EXA7"/>
      <c r="EXB7"/>
      <c r="EXC7"/>
      <c r="EXD7"/>
      <c r="EXE7"/>
      <c r="EXF7"/>
      <c r="EXG7"/>
      <c r="EXH7"/>
      <c r="EXI7"/>
      <c r="EXJ7"/>
      <c r="EXK7"/>
      <c r="EXL7"/>
      <c r="EXM7"/>
      <c r="EXN7"/>
      <c r="EXO7"/>
      <c r="EXP7"/>
      <c r="EXQ7"/>
      <c r="EXR7"/>
      <c r="EXS7"/>
      <c r="EXT7"/>
      <c r="EXU7"/>
      <c r="EXV7"/>
      <c r="EXW7"/>
      <c r="EXX7"/>
      <c r="EXY7"/>
      <c r="EXZ7"/>
      <c r="EYA7"/>
      <c r="EYB7"/>
      <c r="EYC7"/>
      <c r="EYD7"/>
      <c r="EYE7"/>
      <c r="EYF7"/>
      <c r="EYG7"/>
      <c r="EYH7"/>
      <c r="EYI7"/>
      <c r="EYJ7"/>
      <c r="EYK7"/>
      <c r="EYL7"/>
      <c r="EYM7"/>
      <c r="EYN7"/>
      <c r="EYO7"/>
      <c r="EYP7"/>
      <c r="EYQ7"/>
      <c r="EYR7"/>
      <c r="EYS7"/>
      <c r="EYT7"/>
      <c r="EYU7"/>
      <c r="EYV7"/>
      <c r="EYW7"/>
      <c r="EYX7"/>
      <c r="EYY7"/>
      <c r="EYZ7"/>
      <c r="EZA7"/>
      <c r="EZB7"/>
      <c r="EZC7"/>
      <c r="EZD7"/>
      <c r="EZE7"/>
      <c r="EZF7"/>
      <c r="EZG7"/>
      <c r="EZH7"/>
      <c r="EZI7"/>
      <c r="EZJ7"/>
      <c r="EZK7"/>
      <c r="EZL7"/>
      <c r="EZM7"/>
      <c r="EZN7"/>
      <c r="EZO7"/>
      <c r="EZP7"/>
      <c r="EZQ7"/>
      <c r="EZR7"/>
      <c r="EZS7"/>
      <c r="EZT7"/>
      <c r="EZU7"/>
      <c r="EZV7"/>
      <c r="EZW7"/>
      <c r="EZX7"/>
      <c r="EZY7"/>
      <c r="EZZ7"/>
      <c r="FAA7"/>
      <c r="FAB7"/>
      <c r="FAC7"/>
      <c r="FAD7"/>
      <c r="FAE7"/>
      <c r="FAF7"/>
      <c r="FAG7"/>
      <c r="FAH7"/>
      <c r="FAI7"/>
      <c r="FAJ7"/>
      <c r="FAK7"/>
      <c r="FAL7"/>
      <c r="FAM7"/>
      <c r="FAN7"/>
      <c r="FAO7"/>
      <c r="FAP7"/>
      <c r="FAQ7"/>
      <c r="FAR7"/>
      <c r="FAS7"/>
      <c r="FAT7"/>
      <c r="FAU7"/>
      <c r="FAV7"/>
      <c r="FAW7"/>
      <c r="FAX7"/>
      <c r="FAY7"/>
      <c r="FAZ7"/>
      <c r="FBA7"/>
      <c r="FBB7"/>
      <c r="FBC7"/>
      <c r="FBD7"/>
      <c r="FBE7"/>
      <c r="FBF7"/>
      <c r="FBG7"/>
      <c r="FBH7"/>
      <c r="FBI7"/>
      <c r="FBJ7"/>
      <c r="FBK7"/>
      <c r="FBL7"/>
      <c r="FBM7"/>
      <c r="FBN7"/>
      <c r="FBO7"/>
      <c r="FBP7"/>
      <c r="FBQ7"/>
      <c r="FBR7"/>
      <c r="FBS7"/>
      <c r="FBT7"/>
      <c r="FBU7"/>
      <c r="FBV7"/>
      <c r="FBW7"/>
      <c r="FBX7"/>
      <c r="FBY7"/>
      <c r="FBZ7"/>
      <c r="FCA7"/>
      <c r="FCB7"/>
      <c r="FCC7"/>
      <c r="FCD7"/>
      <c r="FCE7"/>
      <c r="FCF7"/>
      <c r="FCG7"/>
      <c r="FCH7"/>
      <c r="FCI7"/>
      <c r="FCJ7"/>
      <c r="FCK7"/>
      <c r="FCL7"/>
      <c r="FCM7"/>
      <c r="FCN7"/>
      <c r="FCO7"/>
      <c r="FCP7"/>
      <c r="FCQ7"/>
      <c r="FCR7"/>
      <c r="FCS7"/>
      <c r="FCT7"/>
      <c r="FCU7"/>
      <c r="FCV7"/>
      <c r="FCW7"/>
      <c r="FCX7"/>
      <c r="FCY7"/>
      <c r="FCZ7"/>
      <c r="FDA7"/>
      <c r="FDB7"/>
      <c r="FDC7"/>
      <c r="FDD7"/>
      <c r="FDE7"/>
      <c r="FDF7"/>
      <c r="FDG7"/>
      <c r="FDH7"/>
      <c r="FDI7"/>
      <c r="FDJ7"/>
      <c r="FDK7"/>
      <c r="FDL7"/>
      <c r="FDM7"/>
      <c r="FDN7"/>
      <c r="FDO7"/>
      <c r="FDP7"/>
      <c r="FDQ7"/>
      <c r="FDR7"/>
      <c r="FDS7"/>
      <c r="FDT7"/>
      <c r="FDU7"/>
      <c r="FDV7"/>
      <c r="FDW7"/>
      <c r="FDX7"/>
      <c r="FDY7"/>
      <c r="FDZ7"/>
      <c r="FEA7"/>
      <c r="FEB7"/>
      <c r="FEC7"/>
      <c r="FED7"/>
      <c r="FEE7"/>
      <c r="FEF7"/>
      <c r="FEG7"/>
      <c r="FEH7"/>
      <c r="FEI7"/>
      <c r="FEJ7"/>
      <c r="FEK7"/>
      <c r="FEL7"/>
      <c r="FEM7"/>
      <c r="FEN7"/>
      <c r="FEO7"/>
      <c r="FEP7"/>
      <c r="FEQ7"/>
      <c r="FER7"/>
      <c r="FES7"/>
      <c r="FET7"/>
      <c r="FEU7"/>
      <c r="FEV7"/>
      <c r="FEW7"/>
      <c r="FEX7"/>
      <c r="FEY7"/>
      <c r="FEZ7"/>
      <c r="FFA7"/>
      <c r="FFB7"/>
      <c r="FFC7"/>
      <c r="FFD7"/>
      <c r="FFE7"/>
      <c r="FFF7"/>
      <c r="FFG7"/>
      <c r="FFH7"/>
      <c r="FFI7"/>
      <c r="FFJ7"/>
      <c r="FFK7"/>
      <c r="FFL7"/>
      <c r="FFM7"/>
      <c r="FFN7"/>
      <c r="FFO7"/>
      <c r="FFP7"/>
      <c r="FFQ7"/>
      <c r="FFR7"/>
      <c r="FFS7"/>
      <c r="FFT7"/>
      <c r="FFU7"/>
      <c r="FFV7"/>
      <c r="FFW7"/>
      <c r="FFX7"/>
      <c r="FFY7"/>
      <c r="FFZ7"/>
      <c r="FGA7"/>
      <c r="FGB7"/>
      <c r="FGC7"/>
      <c r="FGD7"/>
      <c r="FGE7"/>
      <c r="FGF7"/>
      <c r="FGG7"/>
      <c r="FGH7"/>
      <c r="FGI7"/>
      <c r="FGJ7"/>
      <c r="FGK7"/>
      <c r="FGL7"/>
      <c r="FGM7"/>
      <c r="FGN7"/>
      <c r="FGO7"/>
      <c r="FGP7"/>
      <c r="FGQ7"/>
      <c r="FGR7"/>
      <c r="FGS7"/>
      <c r="FGT7"/>
      <c r="FGU7"/>
      <c r="FGV7"/>
      <c r="FGW7"/>
      <c r="FGX7"/>
      <c r="FGY7"/>
      <c r="FGZ7"/>
      <c r="FHA7"/>
      <c r="FHB7"/>
      <c r="FHC7"/>
      <c r="FHD7"/>
      <c r="FHE7"/>
      <c r="FHF7"/>
      <c r="FHG7"/>
      <c r="FHH7"/>
      <c r="FHI7"/>
      <c r="FHJ7"/>
      <c r="FHK7"/>
      <c r="FHL7"/>
      <c r="FHM7"/>
      <c r="FHN7"/>
      <c r="FHO7"/>
      <c r="FHP7"/>
      <c r="FHQ7"/>
      <c r="FHR7"/>
      <c r="FHS7"/>
      <c r="FHT7"/>
      <c r="FHU7"/>
      <c r="FHV7"/>
      <c r="FHW7"/>
      <c r="FHX7"/>
      <c r="FHY7"/>
      <c r="FHZ7"/>
      <c r="FIA7"/>
      <c r="FIB7"/>
      <c r="FIC7"/>
      <c r="FID7"/>
      <c r="FIE7"/>
      <c r="FIF7"/>
      <c r="FIG7"/>
      <c r="FIH7"/>
      <c r="FII7"/>
      <c r="FIJ7"/>
      <c r="FIK7"/>
      <c r="FIL7"/>
      <c r="FIM7"/>
      <c r="FIN7"/>
      <c r="FIO7"/>
      <c r="FIP7"/>
      <c r="FIQ7"/>
      <c r="FIR7"/>
      <c r="FIS7"/>
      <c r="FIT7"/>
      <c r="FIU7"/>
      <c r="FIV7"/>
      <c r="FIW7"/>
      <c r="FIX7"/>
      <c r="FIY7"/>
      <c r="FIZ7"/>
      <c r="FJA7"/>
      <c r="FJB7"/>
      <c r="FJC7"/>
      <c r="FJD7"/>
      <c r="FJE7"/>
      <c r="FJF7"/>
      <c r="FJG7"/>
      <c r="FJH7"/>
      <c r="FJI7"/>
      <c r="FJJ7"/>
      <c r="FJK7"/>
      <c r="FJL7"/>
      <c r="FJM7"/>
      <c r="FJN7"/>
      <c r="FJO7"/>
      <c r="FJP7"/>
      <c r="FJQ7"/>
      <c r="FJR7"/>
      <c r="FJS7"/>
      <c r="FJT7"/>
      <c r="FJU7"/>
      <c r="FJV7"/>
      <c r="FJW7"/>
      <c r="FJX7"/>
      <c r="FJY7"/>
      <c r="FJZ7"/>
      <c r="FKA7"/>
      <c r="FKB7"/>
      <c r="FKC7"/>
      <c r="FKD7"/>
      <c r="FKE7"/>
      <c r="FKF7"/>
      <c r="FKG7"/>
      <c r="FKH7"/>
      <c r="FKI7"/>
      <c r="FKJ7"/>
      <c r="FKK7"/>
      <c r="FKL7"/>
      <c r="FKM7"/>
      <c r="FKN7"/>
      <c r="FKO7"/>
      <c r="FKP7"/>
      <c r="FKQ7"/>
      <c r="FKR7"/>
      <c r="FKS7"/>
      <c r="FKT7"/>
      <c r="FKU7"/>
      <c r="FKV7"/>
      <c r="FKW7"/>
      <c r="FKX7"/>
      <c r="FKY7"/>
      <c r="FKZ7"/>
      <c r="FLA7"/>
      <c r="FLB7"/>
      <c r="FLC7"/>
      <c r="FLD7"/>
      <c r="FLE7"/>
      <c r="FLF7"/>
      <c r="FLG7"/>
      <c r="FLH7"/>
      <c r="FLI7"/>
      <c r="FLJ7"/>
      <c r="FLK7"/>
      <c r="FLL7"/>
      <c r="FLM7"/>
      <c r="FLN7"/>
      <c r="FLO7"/>
      <c r="FLP7"/>
      <c r="FLQ7"/>
      <c r="FLR7"/>
      <c r="FLS7"/>
      <c r="FLT7"/>
      <c r="FLU7"/>
      <c r="FLV7"/>
      <c r="FLW7"/>
      <c r="FLX7"/>
      <c r="FLY7"/>
      <c r="FLZ7"/>
      <c r="FMA7"/>
      <c r="FMB7"/>
      <c r="FMC7"/>
      <c r="FMD7"/>
      <c r="FME7"/>
      <c r="FMF7"/>
      <c r="FMG7"/>
      <c r="FMH7"/>
      <c r="FMI7"/>
      <c r="FMJ7"/>
      <c r="FMK7"/>
      <c r="FML7"/>
      <c r="FMM7"/>
      <c r="FMN7"/>
      <c r="FMO7"/>
      <c r="FMP7"/>
      <c r="FMQ7"/>
      <c r="FMR7"/>
      <c r="FMS7"/>
      <c r="FMT7"/>
      <c r="FMU7"/>
      <c r="FMV7"/>
      <c r="FMW7"/>
      <c r="FMX7"/>
      <c r="FMY7"/>
      <c r="FMZ7"/>
      <c r="FNA7"/>
      <c r="FNB7"/>
      <c r="FNC7"/>
      <c r="FND7"/>
      <c r="FNE7"/>
      <c r="FNF7"/>
      <c r="FNG7"/>
      <c r="FNH7"/>
      <c r="FNI7"/>
      <c r="FNJ7"/>
      <c r="FNK7"/>
      <c r="FNL7"/>
      <c r="FNM7"/>
      <c r="FNN7"/>
      <c r="FNO7"/>
      <c r="FNP7"/>
      <c r="FNQ7"/>
      <c r="FNR7"/>
      <c r="FNS7"/>
      <c r="FNT7"/>
      <c r="FNU7"/>
      <c r="FNV7"/>
      <c r="FNW7"/>
      <c r="FNX7"/>
      <c r="FNY7"/>
      <c r="FNZ7"/>
      <c r="FOA7"/>
      <c r="FOB7"/>
      <c r="FOC7"/>
      <c r="FOD7"/>
      <c r="FOE7"/>
      <c r="FOF7"/>
      <c r="FOG7"/>
      <c r="FOH7"/>
      <c r="FOI7"/>
      <c r="FOJ7"/>
      <c r="FOK7"/>
      <c r="FOL7"/>
      <c r="FOM7"/>
      <c r="FON7"/>
      <c r="FOO7"/>
      <c r="FOP7"/>
      <c r="FOQ7"/>
      <c r="FOR7"/>
      <c r="FOS7"/>
      <c r="FOT7"/>
      <c r="FOU7"/>
      <c r="FOV7"/>
      <c r="FOW7"/>
      <c r="FOX7"/>
      <c r="FOY7"/>
      <c r="FOZ7"/>
      <c r="FPA7"/>
      <c r="FPB7"/>
      <c r="FPC7"/>
      <c r="FPD7"/>
      <c r="FPE7"/>
      <c r="FPF7"/>
      <c r="FPG7"/>
      <c r="FPH7"/>
      <c r="FPI7"/>
      <c r="FPJ7"/>
      <c r="FPK7"/>
      <c r="FPL7"/>
      <c r="FPM7"/>
      <c r="FPN7"/>
      <c r="FPO7"/>
      <c r="FPP7"/>
      <c r="FPQ7"/>
      <c r="FPR7"/>
      <c r="FPS7"/>
      <c r="FPT7"/>
      <c r="FPU7"/>
      <c r="FPV7"/>
      <c r="FPW7"/>
      <c r="FPX7"/>
      <c r="FPY7"/>
      <c r="FPZ7"/>
      <c r="FQA7"/>
      <c r="FQB7"/>
      <c r="FQC7"/>
      <c r="FQD7"/>
      <c r="FQE7"/>
      <c r="FQF7"/>
      <c r="FQG7"/>
      <c r="FQH7"/>
      <c r="FQI7"/>
      <c r="FQJ7"/>
      <c r="FQK7"/>
      <c r="FQL7"/>
      <c r="FQM7"/>
      <c r="FQN7"/>
      <c r="FQO7"/>
      <c r="FQP7"/>
      <c r="FQQ7"/>
      <c r="FQR7"/>
      <c r="FQS7"/>
      <c r="FQT7"/>
      <c r="FQU7"/>
      <c r="FQV7"/>
      <c r="FQW7"/>
      <c r="FQX7"/>
      <c r="FQY7"/>
      <c r="FQZ7"/>
      <c r="FRA7"/>
      <c r="FRB7"/>
      <c r="FRC7"/>
      <c r="FRD7"/>
      <c r="FRE7"/>
      <c r="FRF7"/>
      <c r="FRG7"/>
      <c r="FRH7"/>
      <c r="FRI7"/>
      <c r="FRJ7"/>
      <c r="FRK7"/>
      <c r="FRL7"/>
      <c r="FRM7"/>
      <c r="FRN7"/>
      <c r="FRO7"/>
      <c r="FRP7"/>
      <c r="FRQ7"/>
      <c r="FRR7"/>
      <c r="FRS7"/>
      <c r="FRT7"/>
      <c r="FRU7"/>
      <c r="FRV7"/>
      <c r="FRW7"/>
      <c r="FRX7"/>
      <c r="FRY7"/>
      <c r="FRZ7"/>
      <c r="FSA7"/>
      <c r="FSB7"/>
      <c r="FSC7"/>
      <c r="FSD7"/>
      <c r="FSE7"/>
      <c r="FSF7"/>
      <c r="FSG7"/>
      <c r="FSH7"/>
      <c r="FSI7"/>
      <c r="FSJ7"/>
      <c r="FSK7"/>
      <c r="FSL7"/>
      <c r="FSM7"/>
      <c r="FSN7"/>
      <c r="FSO7"/>
      <c r="FSP7"/>
      <c r="FSQ7"/>
      <c r="FSR7"/>
      <c r="FSS7"/>
      <c r="FST7"/>
      <c r="FSU7"/>
      <c r="FSV7"/>
      <c r="FSW7"/>
      <c r="FSX7"/>
      <c r="FSY7"/>
      <c r="FSZ7"/>
      <c r="FTA7"/>
      <c r="FTB7"/>
      <c r="FTC7"/>
      <c r="FTD7"/>
      <c r="FTE7"/>
      <c r="FTF7"/>
      <c r="FTG7"/>
      <c r="FTH7"/>
      <c r="FTI7"/>
      <c r="FTJ7"/>
      <c r="FTK7"/>
      <c r="FTL7"/>
      <c r="FTM7"/>
      <c r="FTN7"/>
      <c r="FTO7"/>
      <c r="FTP7"/>
      <c r="FTQ7"/>
      <c r="FTR7"/>
      <c r="FTS7"/>
      <c r="FTT7"/>
      <c r="FTU7"/>
      <c r="FTV7"/>
      <c r="FTW7"/>
      <c r="FTX7"/>
      <c r="FTY7"/>
      <c r="FTZ7"/>
      <c r="FUA7"/>
      <c r="FUB7"/>
      <c r="FUC7"/>
      <c r="FUD7"/>
      <c r="FUE7"/>
      <c r="FUF7"/>
      <c r="FUG7"/>
      <c r="FUH7"/>
      <c r="FUI7"/>
      <c r="FUJ7"/>
      <c r="FUK7"/>
      <c r="FUL7"/>
      <c r="FUM7"/>
      <c r="FUN7"/>
      <c r="FUO7"/>
      <c r="FUP7"/>
      <c r="FUQ7"/>
      <c r="FUR7"/>
      <c r="FUS7"/>
      <c r="FUT7"/>
      <c r="FUU7"/>
      <c r="FUV7"/>
      <c r="FUW7"/>
      <c r="FUX7"/>
      <c r="FUY7"/>
      <c r="FUZ7"/>
      <c r="FVA7"/>
      <c r="FVB7"/>
      <c r="FVC7"/>
      <c r="FVD7"/>
      <c r="FVE7"/>
      <c r="FVF7"/>
      <c r="FVG7"/>
      <c r="FVH7"/>
      <c r="FVI7"/>
      <c r="FVJ7"/>
      <c r="FVK7"/>
      <c r="FVL7"/>
      <c r="FVM7"/>
      <c r="FVN7"/>
      <c r="FVO7"/>
      <c r="FVP7"/>
      <c r="FVQ7"/>
      <c r="FVR7"/>
      <c r="FVS7"/>
      <c r="FVT7"/>
      <c r="FVU7"/>
      <c r="FVV7"/>
      <c r="FVW7"/>
      <c r="FVX7"/>
      <c r="FVY7"/>
      <c r="FVZ7"/>
      <c r="FWA7"/>
      <c r="FWB7"/>
      <c r="FWC7"/>
      <c r="FWD7"/>
      <c r="FWE7"/>
      <c r="FWF7"/>
      <c r="FWG7"/>
      <c r="FWH7"/>
      <c r="FWI7"/>
      <c r="FWJ7"/>
      <c r="FWK7"/>
      <c r="FWL7"/>
      <c r="FWM7"/>
      <c r="FWN7"/>
      <c r="FWO7"/>
      <c r="FWP7"/>
      <c r="FWQ7"/>
      <c r="FWR7"/>
      <c r="FWS7"/>
      <c r="FWT7"/>
      <c r="FWU7"/>
      <c r="FWV7"/>
      <c r="FWW7"/>
      <c r="FWX7"/>
      <c r="FWY7"/>
      <c r="FWZ7"/>
      <c r="FXA7"/>
      <c r="FXB7"/>
      <c r="FXC7"/>
      <c r="FXD7"/>
      <c r="FXE7"/>
      <c r="FXF7"/>
      <c r="FXG7"/>
      <c r="FXH7"/>
      <c r="FXI7"/>
      <c r="FXJ7"/>
      <c r="FXK7"/>
      <c r="FXL7"/>
      <c r="FXM7"/>
      <c r="FXN7"/>
      <c r="FXO7"/>
      <c r="FXP7"/>
      <c r="FXQ7"/>
      <c r="FXR7"/>
      <c r="FXS7"/>
      <c r="FXT7"/>
      <c r="FXU7"/>
      <c r="FXV7"/>
      <c r="FXW7"/>
      <c r="FXX7"/>
      <c r="FXY7"/>
      <c r="FXZ7"/>
      <c r="FYA7"/>
      <c r="FYB7"/>
      <c r="FYC7"/>
      <c r="FYD7"/>
      <c r="FYE7"/>
      <c r="FYF7"/>
      <c r="FYG7"/>
      <c r="FYH7"/>
      <c r="FYI7"/>
      <c r="FYJ7"/>
      <c r="FYK7"/>
      <c r="FYL7"/>
      <c r="FYM7"/>
      <c r="FYN7"/>
      <c r="FYO7"/>
      <c r="FYP7"/>
      <c r="FYQ7"/>
      <c r="FYR7"/>
      <c r="FYS7"/>
      <c r="FYT7"/>
      <c r="FYU7"/>
      <c r="FYV7"/>
      <c r="FYW7"/>
      <c r="FYX7"/>
      <c r="FYY7"/>
      <c r="FYZ7"/>
      <c r="FZA7"/>
      <c r="FZB7"/>
      <c r="FZC7"/>
      <c r="FZD7"/>
      <c r="FZE7"/>
      <c r="FZF7"/>
      <c r="FZG7"/>
      <c r="FZH7"/>
      <c r="FZI7"/>
      <c r="FZJ7"/>
      <c r="FZK7"/>
      <c r="FZL7"/>
      <c r="FZM7"/>
      <c r="FZN7"/>
      <c r="FZO7"/>
      <c r="FZP7"/>
      <c r="FZQ7"/>
      <c r="FZR7"/>
      <c r="FZS7"/>
      <c r="FZT7"/>
      <c r="FZU7"/>
      <c r="FZV7"/>
      <c r="FZW7"/>
      <c r="FZX7"/>
      <c r="FZY7"/>
      <c r="FZZ7"/>
      <c r="GAA7"/>
      <c r="GAB7"/>
      <c r="GAC7"/>
      <c r="GAD7"/>
      <c r="GAE7"/>
      <c r="GAF7"/>
      <c r="GAG7"/>
      <c r="GAH7"/>
      <c r="GAI7"/>
      <c r="GAJ7"/>
      <c r="GAK7"/>
      <c r="GAL7"/>
      <c r="GAM7"/>
      <c r="GAN7"/>
      <c r="GAO7"/>
      <c r="GAP7"/>
      <c r="GAQ7"/>
      <c r="GAR7"/>
      <c r="GAS7"/>
      <c r="GAT7"/>
      <c r="GAU7"/>
      <c r="GAV7"/>
      <c r="GAW7"/>
      <c r="GAX7"/>
      <c r="GAY7"/>
      <c r="GAZ7"/>
      <c r="GBA7"/>
      <c r="GBB7"/>
      <c r="GBC7"/>
      <c r="GBD7"/>
      <c r="GBE7"/>
      <c r="GBF7"/>
      <c r="GBG7"/>
      <c r="GBH7"/>
      <c r="GBI7"/>
      <c r="GBJ7"/>
      <c r="GBK7"/>
      <c r="GBL7"/>
      <c r="GBM7"/>
      <c r="GBN7"/>
      <c r="GBO7"/>
      <c r="GBP7"/>
      <c r="GBQ7"/>
      <c r="GBR7"/>
      <c r="GBS7"/>
      <c r="GBT7"/>
      <c r="GBU7"/>
      <c r="GBV7"/>
      <c r="GBW7"/>
      <c r="GBX7"/>
      <c r="GBY7"/>
      <c r="GBZ7"/>
      <c r="GCA7"/>
      <c r="GCB7"/>
      <c r="GCC7"/>
      <c r="GCD7"/>
      <c r="GCE7"/>
      <c r="GCF7"/>
      <c r="GCG7"/>
      <c r="GCH7"/>
      <c r="GCI7"/>
      <c r="GCJ7"/>
      <c r="GCK7"/>
      <c r="GCL7"/>
      <c r="GCM7"/>
      <c r="GCN7"/>
      <c r="GCO7"/>
      <c r="GCP7"/>
      <c r="GCQ7"/>
      <c r="GCR7"/>
      <c r="GCS7"/>
      <c r="GCT7"/>
      <c r="GCU7"/>
      <c r="GCV7"/>
      <c r="GCW7"/>
      <c r="GCX7"/>
      <c r="GCY7"/>
      <c r="GCZ7"/>
      <c r="GDA7"/>
      <c r="GDB7"/>
      <c r="GDC7"/>
      <c r="GDD7"/>
      <c r="GDE7"/>
      <c r="GDF7"/>
      <c r="GDG7"/>
      <c r="GDH7"/>
      <c r="GDI7"/>
      <c r="GDJ7"/>
      <c r="GDK7"/>
      <c r="GDL7"/>
      <c r="GDM7"/>
      <c r="GDN7"/>
      <c r="GDO7"/>
      <c r="GDP7"/>
      <c r="GDQ7"/>
      <c r="GDR7"/>
      <c r="GDS7"/>
      <c r="GDT7"/>
      <c r="GDU7"/>
      <c r="GDV7"/>
      <c r="GDW7"/>
      <c r="GDX7"/>
      <c r="GDY7"/>
      <c r="GDZ7"/>
      <c r="GEA7"/>
      <c r="GEB7"/>
      <c r="GEC7"/>
      <c r="GED7"/>
      <c r="GEE7"/>
      <c r="GEF7"/>
      <c r="GEG7"/>
      <c r="GEH7"/>
      <c r="GEI7"/>
      <c r="GEJ7"/>
      <c r="GEK7"/>
      <c r="GEL7"/>
      <c r="GEM7"/>
      <c r="GEN7"/>
      <c r="GEO7"/>
      <c r="GEP7"/>
      <c r="GEQ7"/>
      <c r="GER7"/>
      <c r="GES7"/>
      <c r="GET7"/>
      <c r="GEU7"/>
      <c r="GEV7"/>
      <c r="GEW7"/>
      <c r="GEX7"/>
      <c r="GEY7"/>
      <c r="GEZ7"/>
      <c r="GFA7"/>
      <c r="GFB7"/>
      <c r="GFC7"/>
      <c r="GFD7"/>
      <c r="GFE7"/>
      <c r="GFF7"/>
      <c r="GFG7"/>
      <c r="GFH7"/>
      <c r="GFI7"/>
      <c r="GFJ7"/>
      <c r="GFK7"/>
      <c r="GFL7"/>
      <c r="GFM7"/>
      <c r="GFN7"/>
      <c r="GFO7"/>
      <c r="GFP7"/>
      <c r="GFQ7"/>
      <c r="GFR7"/>
      <c r="GFS7"/>
      <c r="GFT7"/>
      <c r="GFU7"/>
      <c r="GFV7"/>
      <c r="GFW7"/>
      <c r="GFX7"/>
      <c r="GFY7"/>
      <c r="GFZ7"/>
      <c r="GGA7"/>
      <c r="GGB7"/>
      <c r="GGC7"/>
      <c r="GGD7"/>
      <c r="GGE7"/>
      <c r="GGF7"/>
      <c r="GGG7"/>
      <c r="GGH7"/>
      <c r="GGI7"/>
      <c r="GGJ7"/>
      <c r="GGK7"/>
      <c r="GGL7"/>
      <c r="GGM7"/>
      <c r="GGN7"/>
      <c r="GGO7"/>
      <c r="GGP7"/>
      <c r="GGQ7"/>
      <c r="GGR7"/>
      <c r="GGS7"/>
      <c r="GGT7"/>
      <c r="GGU7"/>
      <c r="GGV7"/>
      <c r="GGW7"/>
      <c r="GGX7"/>
      <c r="GGY7"/>
      <c r="GGZ7"/>
      <c r="GHA7"/>
      <c r="GHB7"/>
      <c r="GHC7"/>
      <c r="GHD7"/>
      <c r="GHE7"/>
      <c r="GHF7"/>
      <c r="GHG7"/>
      <c r="GHH7"/>
      <c r="GHI7"/>
      <c r="GHJ7"/>
      <c r="GHK7"/>
      <c r="GHL7"/>
      <c r="GHM7"/>
      <c r="GHN7"/>
      <c r="GHO7"/>
      <c r="GHP7"/>
      <c r="GHQ7"/>
      <c r="GHR7"/>
      <c r="GHS7"/>
      <c r="GHT7"/>
      <c r="GHU7"/>
      <c r="GHV7"/>
      <c r="GHW7"/>
      <c r="GHX7"/>
      <c r="GHY7"/>
      <c r="GHZ7"/>
      <c r="GIA7"/>
      <c r="GIB7"/>
      <c r="GIC7"/>
      <c r="GID7"/>
      <c r="GIE7"/>
      <c r="GIF7"/>
      <c r="GIG7"/>
      <c r="GIH7"/>
      <c r="GII7"/>
      <c r="GIJ7"/>
      <c r="GIK7"/>
      <c r="GIL7"/>
      <c r="GIM7"/>
      <c r="GIN7"/>
      <c r="GIO7"/>
      <c r="GIP7"/>
      <c r="GIQ7"/>
      <c r="GIR7"/>
      <c r="GIS7"/>
      <c r="GIT7"/>
      <c r="GIU7"/>
      <c r="GIV7"/>
      <c r="GIW7"/>
      <c r="GIX7"/>
      <c r="GIY7"/>
      <c r="GIZ7"/>
      <c r="GJA7"/>
      <c r="GJB7"/>
      <c r="GJC7"/>
      <c r="GJD7"/>
      <c r="GJE7"/>
      <c r="GJF7"/>
      <c r="GJG7"/>
      <c r="GJH7"/>
      <c r="GJI7"/>
      <c r="GJJ7"/>
      <c r="GJK7"/>
      <c r="GJL7"/>
      <c r="GJM7"/>
      <c r="GJN7"/>
      <c r="GJO7"/>
      <c r="GJP7"/>
      <c r="GJQ7"/>
      <c r="GJR7"/>
      <c r="GJS7"/>
      <c r="GJT7"/>
      <c r="GJU7"/>
      <c r="GJV7"/>
      <c r="GJW7"/>
      <c r="GJX7"/>
      <c r="GJY7"/>
      <c r="GJZ7"/>
      <c r="GKA7"/>
      <c r="GKB7"/>
      <c r="GKC7"/>
      <c r="GKD7"/>
      <c r="GKE7"/>
      <c r="GKF7"/>
      <c r="GKG7"/>
      <c r="GKH7"/>
      <c r="GKI7"/>
      <c r="GKJ7"/>
      <c r="GKK7"/>
      <c r="GKL7"/>
      <c r="GKM7"/>
      <c r="GKN7"/>
      <c r="GKO7"/>
      <c r="GKP7"/>
      <c r="GKQ7"/>
      <c r="GKR7"/>
      <c r="GKS7"/>
      <c r="GKT7"/>
      <c r="GKU7"/>
      <c r="GKV7"/>
      <c r="GKW7"/>
      <c r="GKX7"/>
      <c r="GKY7"/>
      <c r="GKZ7"/>
      <c r="GLA7"/>
      <c r="GLB7"/>
      <c r="GLC7"/>
      <c r="GLD7"/>
      <c r="GLE7"/>
      <c r="GLF7"/>
      <c r="GLG7"/>
      <c r="GLH7"/>
      <c r="GLI7"/>
      <c r="GLJ7"/>
      <c r="GLK7"/>
      <c r="GLL7"/>
      <c r="GLM7"/>
      <c r="GLN7"/>
      <c r="GLO7"/>
      <c r="GLP7"/>
      <c r="GLQ7"/>
      <c r="GLR7"/>
      <c r="GLS7"/>
      <c r="GLT7"/>
      <c r="GLU7"/>
      <c r="GLV7"/>
      <c r="GLW7"/>
      <c r="GLX7"/>
      <c r="GLY7"/>
      <c r="GLZ7"/>
      <c r="GMA7"/>
      <c r="GMB7"/>
      <c r="GMC7"/>
      <c r="GMD7"/>
      <c r="GME7"/>
      <c r="GMF7"/>
      <c r="GMG7"/>
      <c r="GMH7"/>
      <c r="GMI7"/>
      <c r="GMJ7"/>
      <c r="GMK7"/>
      <c r="GML7"/>
      <c r="GMM7"/>
      <c r="GMN7"/>
      <c r="GMO7"/>
      <c r="GMP7"/>
      <c r="GMQ7"/>
      <c r="GMR7"/>
      <c r="GMS7"/>
      <c r="GMT7"/>
      <c r="GMU7"/>
      <c r="GMV7"/>
      <c r="GMW7"/>
      <c r="GMX7"/>
      <c r="GMY7"/>
      <c r="GMZ7"/>
      <c r="GNA7"/>
      <c r="GNB7"/>
      <c r="GNC7"/>
      <c r="GND7"/>
      <c r="GNE7"/>
      <c r="GNF7"/>
      <c r="GNG7"/>
      <c r="GNH7"/>
      <c r="GNI7"/>
      <c r="GNJ7"/>
      <c r="GNK7"/>
      <c r="GNL7"/>
      <c r="GNM7"/>
      <c r="GNN7"/>
      <c r="GNO7"/>
      <c r="GNP7"/>
      <c r="GNQ7"/>
      <c r="GNR7"/>
      <c r="GNS7"/>
      <c r="GNT7"/>
      <c r="GNU7"/>
      <c r="GNV7"/>
      <c r="GNW7"/>
      <c r="GNX7"/>
      <c r="GNY7"/>
      <c r="GNZ7"/>
      <c r="GOA7"/>
      <c r="GOB7"/>
      <c r="GOC7"/>
      <c r="GOD7"/>
      <c r="GOE7"/>
      <c r="GOF7"/>
      <c r="GOG7"/>
      <c r="GOH7"/>
      <c r="GOI7"/>
      <c r="GOJ7"/>
      <c r="GOK7"/>
      <c r="GOL7"/>
      <c r="GOM7"/>
      <c r="GON7"/>
      <c r="GOO7"/>
      <c r="GOP7"/>
      <c r="GOQ7"/>
      <c r="GOR7"/>
      <c r="GOS7"/>
      <c r="GOT7"/>
      <c r="GOU7"/>
      <c r="GOV7"/>
      <c r="GOW7"/>
      <c r="GOX7"/>
      <c r="GOY7"/>
      <c r="GOZ7"/>
      <c r="GPA7"/>
      <c r="GPB7"/>
      <c r="GPC7"/>
      <c r="GPD7"/>
      <c r="GPE7"/>
      <c r="GPF7"/>
      <c r="GPG7"/>
      <c r="GPH7"/>
      <c r="GPI7"/>
      <c r="GPJ7"/>
      <c r="GPK7"/>
      <c r="GPL7"/>
      <c r="GPM7"/>
      <c r="GPN7"/>
      <c r="GPO7"/>
      <c r="GPP7"/>
      <c r="GPQ7"/>
      <c r="GPR7"/>
      <c r="GPS7"/>
      <c r="GPT7"/>
      <c r="GPU7"/>
      <c r="GPV7"/>
      <c r="GPW7"/>
      <c r="GPX7"/>
      <c r="GPY7"/>
      <c r="GPZ7"/>
      <c r="GQA7"/>
      <c r="GQB7"/>
      <c r="GQC7"/>
      <c r="GQD7"/>
      <c r="GQE7"/>
      <c r="GQF7"/>
      <c r="GQG7"/>
      <c r="GQH7"/>
      <c r="GQI7"/>
      <c r="GQJ7"/>
      <c r="GQK7"/>
      <c r="GQL7"/>
      <c r="GQM7"/>
      <c r="GQN7"/>
      <c r="GQO7"/>
      <c r="GQP7"/>
      <c r="GQQ7"/>
      <c r="GQR7"/>
      <c r="GQS7"/>
      <c r="GQT7"/>
      <c r="GQU7"/>
      <c r="GQV7"/>
      <c r="GQW7"/>
      <c r="GQX7"/>
      <c r="GQY7"/>
      <c r="GQZ7"/>
      <c r="GRA7"/>
      <c r="GRB7"/>
      <c r="GRC7"/>
      <c r="GRD7"/>
      <c r="GRE7"/>
      <c r="GRF7"/>
      <c r="GRG7"/>
      <c r="GRH7"/>
      <c r="GRI7"/>
      <c r="GRJ7"/>
      <c r="GRK7"/>
      <c r="GRL7"/>
      <c r="GRM7"/>
      <c r="GRN7"/>
      <c r="GRO7"/>
      <c r="GRP7"/>
      <c r="GRQ7"/>
      <c r="GRR7"/>
      <c r="GRS7"/>
      <c r="GRT7"/>
      <c r="GRU7"/>
      <c r="GRV7"/>
      <c r="GRW7"/>
      <c r="GRX7"/>
      <c r="GRY7"/>
      <c r="GRZ7"/>
      <c r="GSA7"/>
      <c r="GSB7"/>
      <c r="GSC7"/>
      <c r="GSD7"/>
      <c r="GSE7"/>
      <c r="GSF7"/>
      <c r="GSG7"/>
      <c r="GSH7"/>
      <c r="GSI7"/>
      <c r="GSJ7"/>
      <c r="GSK7"/>
      <c r="GSL7"/>
      <c r="GSM7"/>
      <c r="GSN7"/>
      <c r="GSO7"/>
      <c r="GSP7"/>
      <c r="GSQ7"/>
      <c r="GSR7"/>
      <c r="GSS7"/>
      <c r="GST7"/>
      <c r="GSU7"/>
      <c r="GSV7"/>
      <c r="GSW7"/>
      <c r="GSX7"/>
      <c r="GSY7"/>
      <c r="GSZ7"/>
      <c r="GTA7"/>
      <c r="GTB7"/>
      <c r="GTC7"/>
      <c r="GTD7"/>
      <c r="GTE7"/>
      <c r="GTF7"/>
      <c r="GTG7"/>
      <c r="GTH7"/>
      <c r="GTI7"/>
      <c r="GTJ7"/>
      <c r="GTK7"/>
      <c r="GTL7"/>
      <c r="GTM7"/>
      <c r="GTN7"/>
      <c r="GTO7"/>
      <c r="GTP7"/>
      <c r="GTQ7"/>
      <c r="GTR7"/>
      <c r="GTS7"/>
      <c r="GTT7"/>
      <c r="GTU7"/>
      <c r="GTV7"/>
      <c r="GTW7"/>
      <c r="GTX7"/>
      <c r="GTY7"/>
      <c r="GTZ7"/>
      <c r="GUA7"/>
      <c r="GUB7"/>
      <c r="GUC7"/>
      <c r="GUD7"/>
      <c r="GUE7"/>
      <c r="GUF7"/>
      <c r="GUG7"/>
      <c r="GUH7"/>
      <c r="GUI7"/>
      <c r="GUJ7"/>
      <c r="GUK7"/>
      <c r="GUL7"/>
      <c r="GUM7"/>
      <c r="GUN7"/>
      <c r="GUO7"/>
      <c r="GUP7"/>
      <c r="GUQ7"/>
      <c r="GUR7"/>
      <c r="GUS7"/>
      <c r="GUT7"/>
      <c r="GUU7"/>
      <c r="GUV7"/>
      <c r="GUW7"/>
      <c r="GUX7"/>
      <c r="GUY7"/>
      <c r="GUZ7"/>
      <c r="GVA7"/>
      <c r="GVB7"/>
      <c r="GVC7"/>
      <c r="GVD7"/>
      <c r="GVE7"/>
      <c r="GVF7"/>
      <c r="GVG7"/>
      <c r="GVH7"/>
      <c r="GVI7"/>
      <c r="GVJ7"/>
      <c r="GVK7"/>
      <c r="GVL7"/>
      <c r="GVM7"/>
      <c r="GVN7"/>
      <c r="GVO7"/>
      <c r="GVP7"/>
      <c r="GVQ7"/>
      <c r="GVR7"/>
      <c r="GVS7"/>
      <c r="GVT7"/>
      <c r="GVU7"/>
      <c r="GVV7"/>
      <c r="GVW7"/>
      <c r="GVX7"/>
      <c r="GVY7"/>
      <c r="GVZ7"/>
      <c r="GWA7"/>
      <c r="GWB7"/>
      <c r="GWC7"/>
      <c r="GWD7"/>
      <c r="GWE7"/>
      <c r="GWF7"/>
      <c r="GWG7"/>
      <c r="GWH7"/>
      <c r="GWI7"/>
      <c r="GWJ7"/>
      <c r="GWK7"/>
      <c r="GWL7"/>
      <c r="GWM7"/>
      <c r="GWN7"/>
      <c r="GWO7"/>
      <c r="GWP7"/>
      <c r="GWQ7"/>
      <c r="GWR7"/>
      <c r="GWS7"/>
      <c r="GWT7"/>
      <c r="GWU7"/>
      <c r="GWV7"/>
      <c r="GWW7"/>
      <c r="GWX7"/>
      <c r="GWY7"/>
      <c r="GWZ7"/>
      <c r="GXA7"/>
      <c r="GXB7"/>
      <c r="GXC7"/>
      <c r="GXD7"/>
      <c r="GXE7"/>
      <c r="GXF7"/>
      <c r="GXG7"/>
      <c r="GXH7"/>
      <c r="GXI7"/>
      <c r="GXJ7"/>
      <c r="GXK7"/>
      <c r="GXL7"/>
      <c r="GXM7"/>
      <c r="GXN7"/>
      <c r="GXO7"/>
      <c r="GXP7"/>
      <c r="GXQ7"/>
      <c r="GXR7"/>
      <c r="GXS7"/>
      <c r="GXT7"/>
      <c r="GXU7"/>
      <c r="GXV7"/>
      <c r="GXW7"/>
      <c r="GXX7"/>
      <c r="GXY7"/>
      <c r="GXZ7"/>
      <c r="GYA7"/>
      <c r="GYB7"/>
      <c r="GYC7"/>
      <c r="GYD7"/>
      <c r="GYE7"/>
      <c r="GYF7"/>
      <c r="GYG7"/>
      <c r="GYH7"/>
      <c r="GYI7"/>
      <c r="GYJ7"/>
      <c r="GYK7"/>
      <c r="GYL7"/>
      <c r="GYM7"/>
      <c r="GYN7"/>
      <c r="GYO7"/>
      <c r="GYP7"/>
      <c r="GYQ7"/>
      <c r="GYR7"/>
      <c r="GYS7"/>
      <c r="GYT7"/>
      <c r="GYU7"/>
      <c r="GYV7"/>
      <c r="GYW7"/>
      <c r="GYX7"/>
      <c r="GYY7"/>
      <c r="GYZ7"/>
      <c r="GZA7"/>
      <c r="GZB7"/>
      <c r="GZC7"/>
      <c r="GZD7"/>
      <c r="GZE7"/>
      <c r="GZF7"/>
      <c r="GZG7"/>
      <c r="GZH7"/>
      <c r="GZI7"/>
      <c r="GZJ7"/>
      <c r="GZK7"/>
      <c r="GZL7"/>
      <c r="GZM7"/>
      <c r="GZN7"/>
      <c r="GZO7"/>
      <c r="GZP7"/>
      <c r="GZQ7"/>
      <c r="GZR7"/>
      <c r="GZS7"/>
      <c r="GZT7"/>
      <c r="GZU7"/>
      <c r="GZV7"/>
      <c r="GZW7"/>
      <c r="GZX7"/>
      <c r="GZY7"/>
      <c r="GZZ7"/>
      <c r="HAA7"/>
      <c r="HAB7"/>
      <c r="HAC7"/>
      <c r="HAD7"/>
      <c r="HAE7"/>
      <c r="HAF7"/>
      <c r="HAG7"/>
      <c r="HAH7"/>
      <c r="HAI7"/>
      <c r="HAJ7"/>
      <c r="HAK7"/>
      <c r="HAL7"/>
      <c r="HAM7"/>
      <c r="HAN7"/>
      <c r="HAO7"/>
      <c r="HAP7"/>
      <c r="HAQ7"/>
      <c r="HAR7"/>
      <c r="HAS7"/>
      <c r="HAT7"/>
      <c r="HAU7"/>
      <c r="HAV7"/>
      <c r="HAW7"/>
      <c r="HAX7"/>
      <c r="HAY7"/>
      <c r="HAZ7"/>
      <c r="HBA7"/>
      <c r="HBB7"/>
      <c r="HBC7"/>
      <c r="HBD7"/>
      <c r="HBE7"/>
      <c r="HBF7"/>
      <c r="HBG7"/>
      <c r="HBH7"/>
      <c r="HBI7"/>
      <c r="HBJ7"/>
      <c r="HBK7"/>
      <c r="HBL7"/>
      <c r="HBM7"/>
      <c r="HBN7"/>
      <c r="HBO7"/>
      <c r="HBP7"/>
      <c r="HBQ7"/>
      <c r="HBR7"/>
      <c r="HBS7"/>
      <c r="HBT7"/>
      <c r="HBU7"/>
      <c r="HBV7"/>
      <c r="HBW7"/>
      <c r="HBX7"/>
      <c r="HBY7"/>
      <c r="HBZ7"/>
      <c r="HCA7"/>
      <c r="HCB7"/>
      <c r="HCC7"/>
      <c r="HCD7"/>
      <c r="HCE7"/>
      <c r="HCF7"/>
      <c r="HCG7"/>
      <c r="HCH7"/>
      <c r="HCI7"/>
      <c r="HCJ7"/>
      <c r="HCK7"/>
      <c r="HCL7"/>
      <c r="HCM7"/>
      <c r="HCN7"/>
      <c r="HCO7"/>
      <c r="HCP7"/>
      <c r="HCQ7"/>
      <c r="HCR7"/>
      <c r="HCS7"/>
      <c r="HCT7"/>
      <c r="HCU7"/>
      <c r="HCV7"/>
      <c r="HCW7"/>
      <c r="HCX7"/>
      <c r="HCY7"/>
      <c r="HCZ7"/>
      <c r="HDA7"/>
      <c r="HDB7"/>
      <c r="HDC7"/>
      <c r="HDD7"/>
      <c r="HDE7"/>
      <c r="HDF7"/>
      <c r="HDG7"/>
      <c r="HDH7"/>
      <c r="HDI7"/>
      <c r="HDJ7"/>
      <c r="HDK7"/>
      <c r="HDL7"/>
      <c r="HDM7"/>
      <c r="HDN7"/>
      <c r="HDO7"/>
      <c r="HDP7"/>
      <c r="HDQ7"/>
      <c r="HDR7"/>
      <c r="HDS7"/>
      <c r="HDT7"/>
      <c r="HDU7"/>
      <c r="HDV7"/>
      <c r="HDW7"/>
    </row>
    <row r="8" spans="1:5535" ht="36" customHeight="1" thickTop="1" thickBot="1">
      <c r="A8" s="795"/>
      <c r="B8" s="732" t="s">
        <v>566</v>
      </c>
      <c r="C8" s="733" t="s">
        <v>557</v>
      </c>
      <c r="D8" s="795"/>
    </row>
    <row r="9" spans="1:5535" ht="55.05" customHeight="1" thickTop="1" thickBot="1">
      <c r="A9" s="795"/>
      <c r="B9" s="732" t="s">
        <v>567</v>
      </c>
      <c r="C9" s="736" t="s">
        <v>584</v>
      </c>
      <c r="D9" s="795"/>
    </row>
    <row r="10" spans="1:5535" ht="36" customHeight="1" thickTop="1" thickBot="1">
      <c r="A10" s="795"/>
      <c r="B10" s="732" t="s">
        <v>568</v>
      </c>
      <c r="C10" s="737" t="s">
        <v>558</v>
      </c>
      <c r="D10" s="795"/>
    </row>
    <row r="11" spans="1:5535" ht="36" customHeight="1" thickTop="1">
      <c r="A11" s="795"/>
      <c r="B11" s="731"/>
      <c r="C11" s="379" t="s">
        <v>387</v>
      </c>
      <c r="D11" s="795"/>
    </row>
    <row r="12" spans="1:5535" ht="27.6">
      <c r="A12" s="795"/>
      <c r="B12" s="380" t="s">
        <v>382</v>
      </c>
      <c r="C12" s="381" t="s">
        <v>383</v>
      </c>
      <c r="D12" s="795"/>
    </row>
    <row r="13" spans="1:5535">
      <c r="A13" s="795"/>
      <c r="B13" s="382"/>
      <c r="C13" s="383"/>
      <c r="D13" s="795"/>
    </row>
    <row r="14" spans="1:5535">
      <c r="A14" s="795"/>
      <c r="B14" s="382"/>
      <c r="C14" s="383" t="s">
        <v>384</v>
      </c>
      <c r="D14" s="795"/>
    </row>
    <row r="15" spans="1:5535">
      <c r="A15" s="795"/>
      <c r="B15" s="382"/>
      <c r="C15" s="801"/>
      <c r="D15" s="795"/>
    </row>
    <row r="16" spans="1:5535">
      <c r="A16" s="795"/>
      <c r="B16" s="382"/>
      <c r="C16" s="801"/>
      <c r="D16" s="795"/>
    </row>
    <row r="17" spans="1:4">
      <c r="A17" s="795"/>
      <c r="B17" s="382"/>
      <c r="C17" s="801"/>
      <c r="D17" s="795"/>
    </row>
    <row r="18" spans="1:4">
      <c r="A18" s="795"/>
      <c r="B18" s="382"/>
      <c r="C18" s="801"/>
      <c r="D18" s="795"/>
    </row>
    <row r="19" spans="1:4">
      <c r="A19" s="795"/>
      <c r="B19" s="382"/>
      <c r="C19" s="801"/>
      <c r="D19" s="795"/>
    </row>
    <row r="20" spans="1:4">
      <c r="A20" s="795"/>
      <c r="B20" s="383"/>
      <c r="C20" s="383" t="s">
        <v>385</v>
      </c>
      <c r="D20" s="795"/>
    </row>
    <row r="21" spans="1:4">
      <c r="A21" s="795"/>
      <c r="B21" s="795"/>
      <c r="C21" s="795"/>
      <c r="D21" s="795"/>
    </row>
    <row r="22" spans="1:4" ht="18">
      <c r="B22" s="758" t="s">
        <v>765</v>
      </c>
      <c r="C22" s="759" t="s">
        <v>470</v>
      </c>
      <c r="D22" s="315"/>
    </row>
    <row r="23" spans="1:4">
      <c r="B23" s="503"/>
      <c r="C23" s="503"/>
      <c r="D23" s="315"/>
    </row>
    <row r="24" spans="1:4" ht="18">
      <c r="B24" s="756" t="s">
        <v>571</v>
      </c>
      <c r="C24" s="501" t="s">
        <v>572</v>
      </c>
      <c r="D24" s="315"/>
    </row>
    <row r="25" spans="1:4" ht="18">
      <c r="B25" s="503"/>
      <c r="C25" s="501" t="s">
        <v>573</v>
      </c>
      <c r="D25" s="315"/>
    </row>
    <row r="26" spans="1:4" ht="18">
      <c r="B26" s="503"/>
      <c r="C26" s="501" t="s">
        <v>574</v>
      </c>
      <c r="D26" s="315"/>
    </row>
    <row r="27" spans="1:4">
      <c r="B27" s="503"/>
      <c r="C27" s="757"/>
      <c r="D27" s="315"/>
    </row>
    <row r="28" spans="1:4">
      <c r="B28" s="503" t="s">
        <v>766</v>
      </c>
      <c r="C28" s="757"/>
      <c r="D28" s="315"/>
    </row>
    <row r="29" spans="1:4">
      <c r="B29" s="510" t="s">
        <v>873</v>
      </c>
      <c r="C29" s="1288" t="s">
        <v>874</v>
      </c>
      <c r="D29" s="315"/>
    </row>
    <row r="30" spans="1:4">
      <c r="B30" s="503"/>
      <c r="C30" s="503"/>
      <c r="D30" s="315"/>
    </row>
    <row r="31" spans="1:4">
      <c r="B31" s="503"/>
      <c r="C31" s="503"/>
      <c r="D31" s="315"/>
    </row>
    <row r="32" spans="1:4">
      <c r="B32" s="503"/>
      <c r="C32" s="503"/>
      <c r="D32" s="315"/>
    </row>
    <row r="33" spans="2:4">
      <c r="B33" s="503"/>
      <c r="C33" s="503"/>
      <c r="D33" s="315"/>
    </row>
    <row r="34" spans="2:4">
      <c r="B34" s="503"/>
      <c r="C34" s="503"/>
      <c r="D34" s="315"/>
    </row>
    <row r="35" spans="2:4">
      <c r="B35" s="503"/>
      <c r="C35" s="503"/>
      <c r="D35" s="315"/>
    </row>
    <row r="36" spans="2:4">
      <c r="B36" s="503"/>
      <c r="C36" s="503"/>
      <c r="D36" s="315"/>
    </row>
    <row r="37" spans="2:4">
      <c r="B37" s="503"/>
      <c r="C37" s="503"/>
      <c r="D37" s="315"/>
    </row>
    <row r="38" spans="2:4">
      <c r="B38" s="503"/>
      <c r="C38" s="503"/>
      <c r="D38" s="315"/>
    </row>
    <row r="39" spans="2:4">
      <c r="B39" s="315"/>
      <c r="C39" s="315"/>
      <c r="D39" s="315"/>
    </row>
  </sheetData>
  <sheetProtection algorithmName="SHA-512" hashValue="Ve2WJ+XAiyq9gWW7DyjoL6BhpwYTIYGde/QupKg5ZiD7Y4f88/vQSAlKn4oZlVkXEjvvyRdfCsUYvA5/uyv2vQ==" saltValue="EzgWi1W0IcqUJB/nn4suqw==" spinCount="100000" sheet="1" objects="1" scenarios="1"/>
  <mergeCells count="8">
    <mergeCell ref="A1:A20"/>
    <mergeCell ref="B1:D1"/>
    <mergeCell ref="B2:C2"/>
    <mergeCell ref="D2:D21"/>
    <mergeCell ref="B3:C3"/>
    <mergeCell ref="B5:C5"/>
    <mergeCell ref="C15:C19"/>
    <mergeCell ref="A21:C21"/>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0">
    <pageSetUpPr fitToPage="1"/>
  </sheetPr>
  <dimension ref="A1:P26"/>
  <sheetViews>
    <sheetView showWhiteSpace="0" zoomScaleNormal="100" workbookViewId="0">
      <selection activeCell="J11" sqref="J11"/>
    </sheetView>
  </sheetViews>
  <sheetFormatPr defaultRowHeight="14.4"/>
  <cols>
    <col min="1" max="1" width="3.77734375" customWidth="1"/>
    <col min="2" max="2" width="5.5546875" customWidth="1"/>
    <col min="3" max="3" width="23.21875" customWidth="1"/>
    <col min="4" max="4" width="20.6640625" customWidth="1"/>
    <col min="5" max="5" width="17.109375" customWidth="1"/>
    <col min="6" max="6" width="17" customWidth="1"/>
    <col min="7" max="7" width="10.77734375" customWidth="1"/>
    <col min="8" max="8" width="14.44140625" customWidth="1"/>
    <col min="9" max="9" width="10" customWidth="1"/>
    <col min="10" max="10" width="18" customWidth="1"/>
    <col min="11" max="11" width="8.77734375" customWidth="1"/>
    <col min="12" max="12" width="4.6640625" customWidth="1"/>
  </cols>
  <sheetData>
    <row r="1" spans="1:16">
      <c r="A1" s="356"/>
      <c r="B1" s="356"/>
      <c r="C1" s="356"/>
      <c r="D1" s="356"/>
      <c r="E1" s="356"/>
      <c r="F1" s="356"/>
      <c r="G1" s="356"/>
      <c r="H1" s="356"/>
      <c r="I1" s="356"/>
      <c r="J1" s="356"/>
      <c r="K1" s="356"/>
      <c r="L1" s="356"/>
    </row>
    <row r="2" spans="1:16" ht="23.55" customHeight="1">
      <c r="A2" s="356"/>
      <c r="B2" s="1067" t="str">
        <f>'Data Entry'!D2</f>
        <v>dk;kZy; iz/kkukpk;Z jktdh; mPp ek/;fed fo|ky; jktiqjk fiisju</v>
      </c>
      <c r="C2" s="1067"/>
      <c r="D2" s="1067"/>
      <c r="E2" s="1067"/>
      <c r="F2" s="1067"/>
      <c r="G2" s="1067"/>
      <c r="H2" s="1067"/>
      <c r="I2" s="1067"/>
      <c r="J2" s="1067"/>
      <c r="L2" s="356"/>
    </row>
    <row r="3" spans="1:16" ht="21">
      <c r="A3" s="356"/>
      <c r="B3" s="1072" t="s">
        <v>302</v>
      </c>
      <c r="C3" s="1073"/>
      <c r="D3" s="1074" t="str">
        <f>'Master-1'!F4</f>
        <v>2202-02-109-27-01</v>
      </c>
      <c r="E3" s="1075"/>
      <c r="F3" s="384" t="str">
        <f>'Master-1'!I4</f>
        <v>STATE FUND</v>
      </c>
      <c r="G3" s="1082" t="s">
        <v>197</v>
      </c>
      <c r="H3" s="1083"/>
      <c r="I3" s="385">
        <f>'Data Entry'!D4</f>
        <v>2495</v>
      </c>
      <c r="J3" s="204" t="str">
        <f>'प्रपत्र-8'!Q4</f>
        <v>RE-2025-26</v>
      </c>
      <c r="K3" t="s">
        <v>313</v>
      </c>
      <c r="L3" s="356"/>
    </row>
    <row r="4" spans="1:16" ht="21">
      <c r="A4" s="356"/>
      <c r="B4" s="1076" t="s">
        <v>303</v>
      </c>
      <c r="C4" s="1077"/>
      <c r="D4" s="1077"/>
      <c r="E4" s="1077"/>
      <c r="F4" s="1077"/>
      <c r="G4" s="1077"/>
      <c r="H4" s="1077"/>
      <c r="I4" s="1077"/>
      <c r="J4" s="204" t="str">
        <f>'प्रपत्र-8'!Q5</f>
        <v>BE-2026-27</v>
      </c>
      <c r="L4" s="356"/>
    </row>
    <row r="5" spans="1:16" ht="36.450000000000003" customHeight="1">
      <c r="A5" s="356"/>
      <c r="B5" s="1084" t="s">
        <v>201</v>
      </c>
      <c r="C5" s="1084" t="s">
        <v>304</v>
      </c>
      <c r="D5" s="1084" t="s">
        <v>31</v>
      </c>
      <c r="E5" s="1084" t="s">
        <v>305</v>
      </c>
      <c r="F5" s="1084" t="s">
        <v>306</v>
      </c>
      <c r="G5" s="1078" t="s">
        <v>794</v>
      </c>
      <c r="H5" s="1079"/>
      <c r="I5" s="1080" t="s">
        <v>795</v>
      </c>
      <c r="J5" s="1081"/>
      <c r="L5" s="356"/>
    </row>
    <row r="6" spans="1:16" ht="18">
      <c r="A6" s="356"/>
      <c r="B6" s="1085"/>
      <c r="C6" s="1085"/>
      <c r="D6" s="1085"/>
      <c r="E6" s="1085"/>
      <c r="F6" s="1085"/>
      <c r="G6" s="374" t="s">
        <v>307</v>
      </c>
      <c r="H6" s="374" t="s">
        <v>308</v>
      </c>
      <c r="I6" s="374" t="s">
        <v>307</v>
      </c>
      <c r="J6" s="374" t="s">
        <v>308</v>
      </c>
      <c r="L6" s="356"/>
    </row>
    <row r="7" spans="1:16" ht="18">
      <c r="A7" s="376">
        <v>1</v>
      </c>
      <c r="B7" s="386">
        <f t="shared" ref="B7:B18" si="0">IF(C7="","",B6+1)</f>
        <v>1</v>
      </c>
      <c r="C7" s="642" t="str">
        <f>IFERROR(VLOOKUP($K$3&amp;"_"&amp;$A7,'Master-1'!$T$10:$AB$35,3,0),"")</f>
        <v>vcl 4</v>
      </c>
      <c r="D7" s="387" t="str">
        <f>IFERROR(VLOOKUP($K$3&amp;"_"&amp;$A7,'Master-1'!$T$10:$AB$35,4,0),"")</f>
        <v>वरिष्ठ अध्यापक</v>
      </c>
      <c r="E7" s="489"/>
      <c r="F7" s="388">
        <f>IFERROR(VLOOKUP($K$3&amp;"_"&amp;$A7,'Master-1'!$T$10:$AB$35,5,0),"")</f>
        <v>26500</v>
      </c>
      <c r="G7" s="490">
        <v>12</v>
      </c>
      <c r="H7" s="388">
        <f>IFERROR(IF(C7="",0,F7*G7),"")</f>
        <v>318000</v>
      </c>
      <c r="I7" s="490">
        <v>12</v>
      </c>
      <c r="J7" s="388">
        <f>IFERROR(IF(C7="",0,F7*I7),"")</f>
        <v>318000</v>
      </c>
      <c r="L7" s="356"/>
    </row>
    <row r="8" spans="1:16" ht="18">
      <c r="A8" s="376">
        <v>2</v>
      </c>
      <c r="B8" s="386" t="str">
        <f t="shared" si="0"/>
        <v/>
      </c>
      <c r="C8" s="642" t="str">
        <f>IFERROR(VLOOKUP($K$3&amp;"_"&amp;$A8,'Master-1'!$T$10:$AB$35,3,0),"")</f>
        <v/>
      </c>
      <c r="D8" s="387" t="str">
        <f>IFERROR(VLOOKUP($K$3&amp;"_"&amp;$A8,'Master-1'!$T$10:$AB$35,4,0),"")</f>
        <v/>
      </c>
      <c r="E8" s="489"/>
      <c r="F8" s="388" t="str">
        <f>IFERROR(VLOOKUP($K$3&amp;"_"&amp;$A8,'Master-1'!$T$10:$AB$35,5,0),"")</f>
        <v/>
      </c>
      <c r="G8" s="490">
        <v>12</v>
      </c>
      <c r="H8" s="388">
        <f t="shared" ref="H8:H18" si="1">IFERROR(IF(C8="",0,F8*G8),"")</f>
        <v>0</v>
      </c>
      <c r="I8" s="490">
        <v>12</v>
      </c>
      <c r="J8" s="388">
        <f t="shared" ref="J8:J18" si="2">IFERROR(IF(C8="",0,F8*I8),"")</f>
        <v>0</v>
      </c>
      <c r="L8" s="356"/>
    </row>
    <row r="9" spans="1:16" ht="18">
      <c r="A9" s="376">
        <v>3</v>
      </c>
      <c r="B9" s="386" t="str">
        <f t="shared" si="0"/>
        <v/>
      </c>
      <c r="C9" s="642" t="str">
        <f>IFERROR(VLOOKUP($K$3&amp;"_"&amp;$A9,'Master-1'!$T$10:$AB$35,3,0),"")</f>
        <v/>
      </c>
      <c r="D9" s="387" t="str">
        <f>IFERROR(VLOOKUP($K$3&amp;"_"&amp;$A9,'Master-1'!$T$10:$AB$35,4,0),"")</f>
        <v/>
      </c>
      <c r="E9" s="489"/>
      <c r="F9" s="388" t="str">
        <f>IFERROR(VLOOKUP($K$3&amp;"_"&amp;$A9,'Master-1'!$T$10:$AB$35,5,0),"")</f>
        <v/>
      </c>
      <c r="G9" s="490">
        <v>12</v>
      </c>
      <c r="H9" s="388">
        <f t="shared" si="1"/>
        <v>0</v>
      </c>
      <c r="I9" s="490">
        <v>12</v>
      </c>
      <c r="J9" s="388">
        <f t="shared" si="2"/>
        <v>0</v>
      </c>
      <c r="L9" s="356"/>
    </row>
    <row r="10" spans="1:16" ht="18">
      <c r="A10" s="376">
        <v>4</v>
      </c>
      <c r="B10" s="386" t="str">
        <f t="shared" si="0"/>
        <v/>
      </c>
      <c r="C10" s="642" t="str">
        <f>IFERROR(VLOOKUP($K$3&amp;"_"&amp;$A10,'Master-1'!$T$10:$AB$35,3,0),"")</f>
        <v/>
      </c>
      <c r="D10" s="387" t="str">
        <f>IFERROR(VLOOKUP($K$3&amp;"_"&amp;$A10,'Master-1'!$T$10:$AB$35,4,0),"")</f>
        <v/>
      </c>
      <c r="E10" s="489"/>
      <c r="F10" s="388" t="str">
        <f>IFERROR(VLOOKUP($K$3&amp;"_"&amp;$A10,'Master-1'!$T$10:$AB$35,5,0),"")</f>
        <v/>
      </c>
      <c r="G10" s="490">
        <v>12</v>
      </c>
      <c r="H10" s="388">
        <f t="shared" si="1"/>
        <v>0</v>
      </c>
      <c r="I10" s="490">
        <v>12</v>
      </c>
      <c r="J10" s="388">
        <f t="shared" si="2"/>
        <v>0</v>
      </c>
      <c r="L10" s="356"/>
    </row>
    <row r="11" spans="1:16" ht="18">
      <c r="A11" s="376">
        <v>5</v>
      </c>
      <c r="B11" s="386" t="str">
        <f t="shared" si="0"/>
        <v/>
      </c>
      <c r="C11" s="642" t="str">
        <f>IFERROR(VLOOKUP($K$3&amp;"_"&amp;$A11,'Master-1'!$T$10:$AB$69,3,0),"")</f>
        <v/>
      </c>
      <c r="D11" s="387" t="str">
        <f>IFERROR(VLOOKUP($K$3&amp;"_"&amp;$A11,'Master-1'!$T$10:$AB$69,4,0),"")</f>
        <v/>
      </c>
      <c r="E11" s="489"/>
      <c r="F11" s="388" t="str">
        <f>IFERROR(VLOOKUP($K$3&amp;"_"&amp;$A11,'Master-1'!$T$10:$AB$69,5,0),"")</f>
        <v/>
      </c>
      <c r="G11" s="490">
        <v>12</v>
      </c>
      <c r="H11" s="388">
        <f t="shared" si="1"/>
        <v>0</v>
      </c>
      <c r="I11" s="490">
        <v>12</v>
      </c>
      <c r="J11" s="388">
        <f t="shared" si="2"/>
        <v>0</v>
      </c>
      <c r="L11" s="356"/>
      <c r="M11" s="510" t="s">
        <v>427</v>
      </c>
      <c r="N11" s="510"/>
      <c r="O11" s="510"/>
      <c r="P11" s="510"/>
    </row>
    <row r="12" spans="1:16" ht="18">
      <c r="A12" s="376">
        <v>6</v>
      </c>
      <c r="B12" s="386" t="str">
        <f t="shared" si="0"/>
        <v/>
      </c>
      <c r="C12" s="642" t="str">
        <f>IFERROR(VLOOKUP($K$3&amp;"_"&amp;$A12,'Master-1'!$T$10:$AB$35,3,0),"")</f>
        <v/>
      </c>
      <c r="D12" s="387" t="str">
        <f>IFERROR(VLOOKUP($K$3&amp;"_"&amp;$A12,'Master-1'!$T$10:$AB$35,4,0),"")</f>
        <v/>
      </c>
      <c r="E12" s="489"/>
      <c r="F12" s="388" t="str">
        <f>IFERROR(VLOOKUP($K$3&amp;"_"&amp;$A12,'Master-1'!$T$10:$AB$35,5,0),"")</f>
        <v/>
      </c>
      <c r="G12" s="490"/>
      <c r="H12" s="388">
        <f t="shared" si="1"/>
        <v>0</v>
      </c>
      <c r="I12" s="490"/>
      <c r="J12" s="388">
        <f t="shared" si="2"/>
        <v>0</v>
      </c>
      <c r="L12" s="356"/>
    </row>
    <row r="13" spans="1:16" ht="18">
      <c r="A13" s="376">
        <v>7</v>
      </c>
      <c r="B13" s="386" t="str">
        <f t="shared" si="0"/>
        <v/>
      </c>
      <c r="C13" s="642" t="str">
        <f>IFERROR(VLOOKUP($K$3&amp;"_"&amp;$A13,'Master-1'!$T$10:$AB$35,3,0),"")</f>
        <v/>
      </c>
      <c r="D13" s="387" t="str">
        <f>IFERROR(VLOOKUP($K$3&amp;"_"&amp;$A13,'Master-1'!$T$10:$AB$35,4,0),"")</f>
        <v/>
      </c>
      <c r="E13" s="489"/>
      <c r="F13" s="388" t="str">
        <f>IFERROR(VLOOKUP($K$3&amp;"_"&amp;$A13,'Master-1'!$T$10:$AB$35,5,0),"")</f>
        <v/>
      </c>
      <c r="G13" s="490"/>
      <c r="H13" s="388">
        <f t="shared" si="1"/>
        <v>0</v>
      </c>
      <c r="I13" s="490"/>
      <c r="J13" s="388">
        <f t="shared" si="2"/>
        <v>0</v>
      </c>
      <c r="L13" s="356"/>
    </row>
    <row r="14" spans="1:16" ht="18">
      <c r="A14" s="376">
        <v>8</v>
      </c>
      <c r="B14" s="386" t="str">
        <f t="shared" si="0"/>
        <v/>
      </c>
      <c r="C14" s="642" t="str">
        <f>IFERROR(VLOOKUP($K$3&amp;"_"&amp;$A14,'Master-1'!$T$10:$AB$35,3,0),"")</f>
        <v/>
      </c>
      <c r="D14" s="387" t="str">
        <f>IFERROR(VLOOKUP($K$3&amp;"_"&amp;$A14,'Master-1'!$T$10:$AB$35,4,0),"")</f>
        <v/>
      </c>
      <c r="E14" s="489"/>
      <c r="F14" s="388" t="str">
        <f>IFERROR(VLOOKUP($K$3&amp;"_"&amp;$A14,'Master-1'!$T$10:$AB$35,5,0),"")</f>
        <v/>
      </c>
      <c r="G14" s="490"/>
      <c r="H14" s="388">
        <f t="shared" si="1"/>
        <v>0</v>
      </c>
      <c r="I14" s="490"/>
      <c r="J14" s="388">
        <f t="shared" si="2"/>
        <v>0</v>
      </c>
      <c r="L14" s="356"/>
    </row>
    <row r="15" spans="1:16" ht="18">
      <c r="A15" s="376">
        <v>9</v>
      </c>
      <c r="B15" s="386" t="str">
        <f t="shared" si="0"/>
        <v/>
      </c>
      <c r="C15" s="642" t="str">
        <f>IFERROR(VLOOKUP($K$3&amp;"_"&amp;$A15,'Master-1'!$T$10:$AB$35,3,0),"")</f>
        <v/>
      </c>
      <c r="D15" s="387" t="str">
        <f>IFERROR(VLOOKUP($K$3&amp;"_"&amp;$A15,'Master-1'!$T$10:$AB$35,4,0),"")</f>
        <v/>
      </c>
      <c r="E15" s="489"/>
      <c r="F15" s="388" t="str">
        <f>IFERROR(VLOOKUP($K$3&amp;"_"&amp;$A15,'Master-1'!$T$10:$AB$35,5,0),"")</f>
        <v/>
      </c>
      <c r="G15" s="491"/>
      <c r="H15" s="388">
        <f t="shared" si="1"/>
        <v>0</v>
      </c>
      <c r="I15" s="491"/>
      <c r="J15" s="388">
        <f t="shared" si="2"/>
        <v>0</v>
      </c>
      <c r="L15" s="356"/>
    </row>
    <row r="16" spans="1:16" ht="18">
      <c r="A16" s="376">
        <v>10</v>
      </c>
      <c r="B16" s="386" t="str">
        <f t="shared" si="0"/>
        <v/>
      </c>
      <c r="C16" s="642" t="str">
        <f>IFERROR(VLOOKUP($K$3&amp;"_"&amp;$A16,'Master-1'!$T$10:$AB$35,3,0),"")</f>
        <v/>
      </c>
      <c r="D16" s="387" t="str">
        <f>IFERROR(VLOOKUP($K$3&amp;"_"&amp;$A16,'Master-1'!$T$10:$AB$35,4,0),"")</f>
        <v/>
      </c>
      <c r="E16" s="489"/>
      <c r="F16" s="388" t="str">
        <f>IFERROR(VLOOKUP($K$3&amp;"_"&amp;$A16,'Master-1'!$T$10:$AB$35,5,0),"")</f>
        <v/>
      </c>
      <c r="G16" s="491"/>
      <c r="H16" s="388">
        <f t="shared" si="1"/>
        <v>0</v>
      </c>
      <c r="I16" s="491"/>
      <c r="J16" s="388">
        <f t="shared" si="2"/>
        <v>0</v>
      </c>
      <c r="L16" s="356"/>
    </row>
    <row r="17" spans="1:12" ht="18">
      <c r="A17" s="376">
        <v>11</v>
      </c>
      <c r="B17" s="386" t="str">
        <f t="shared" si="0"/>
        <v/>
      </c>
      <c r="C17" s="642" t="str">
        <f>IFERROR(VLOOKUP($K$3&amp;"_"&amp;$A17,'Master-1'!$T$10:$AB$35,3,0),"")</f>
        <v/>
      </c>
      <c r="D17" s="387" t="str">
        <f>IFERROR(VLOOKUP($K$3&amp;"_"&amp;$A17,'Master-1'!$T$10:$AB$35,4,0),"")</f>
        <v/>
      </c>
      <c r="E17" s="489"/>
      <c r="F17" s="388" t="str">
        <f>IFERROR(VLOOKUP($K$3&amp;"_"&amp;$A17,'Master-1'!$T$10:$AB$35,5,0),"")</f>
        <v/>
      </c>
      <c r="G17" s="491"/>
      <c r="H17" s="388">
        <f t="shared" si="1"/>
        <v>0</v>
      </c>
      <c r="I17" s="491"/>
      <c r="J17" s="388">
        <f t="shared" si="2"/>
        <v>0</v>
      </c>
      <c r="L17" s="356"/>
    </row>
    <row r="18" spans="1:12" ht="18">
      <c r="A18" s="376">
        <v>12</v>
      </c>
      <c r="B18" s="386" t="str">
        <f t="shared" si="0"/>
        <v/>
      </c>
      <c r="C18" s="642" t="str">
        <f>IFERROR(VLOOKUP($K$3&amp;"_"&amp;$A18,'Master-1'!$T$10:$AB$35,3,0),"")</f>
        <v/>
      </c>
      <c r="D18" s="387" t="str">
        <f>IFERROR(VLOOKUP($K$3&amp;"_"&amp;$A18,'Master-1'!$T$10:$AB$35,4,0),"")</f>
        <v/>
      </c>
      <c r="E18" s="489"/>
      <c r="F18" s="388" t="str">
        <f>IFERROR(VLOOKUP($K$3&amp;"_"&amp;$A18,'Master-1'!$T$10:$AB$35,5,0),"")</f>
        <v/>
      </c>
      <c r="G18" s="491"/>
      <c r="H18" s="388">
        <f t="shared" si="1"/>
        <v>0</v>
      </c>
      <c r="I18" s="491"/>
      <c r="J18" s="388">
        <f t="shared" si="2"/>
        <v>0</v>
      </c>
      <c r="L18" s="356"/>
    </row>
    <row r="19" spans="1:12" ht="37.5" customHeight="1">
      <c r="A19" s="376">
        <v>13</v>
      </c>
      <c r="B19" s="375"/>
      <c r="C19" s="1068" t="s">
        <v>309</v>
      </c>
      <c r="D19" s="1069"/>
      <c r="E19" s="1069"/>
      <c r="F19" s="1069"/>
      <c r="G19" s="492"/>
      <c r="H19" s="493"/>
      <c r="I19" s="492"/>
      <c r="J19" s="493"/>
      <c r="L19" s="356"/>
    </row>
    <row r="20" spans="1:12" ht="18">
      <c r="A20" s="356"/>
      <c r="B20" s="1070" t="s">
        <v>310</v>
      </c>
      <c r="C20" s="1069"/>
      <c r="D20" s="1069"/>
      <c r="E20" s="1071"/>
      <c r="F20" s="389">
        <f>SUM(F7:F15)</f>
        <v>26500</v>
      </c>
      <c r="G20" s="390">
        <f>SUM(G7:G19)</f>
        <v>60</v>
      </c>
      <c r="H20" s="390">
        <f>SUM(H7:H19)</f>
        <v>318000</v>
      </c>
      <c r="I20" s="391">
        <f>SUM(I7:I19)</f>
        <v>60</v>
      </c>
      <c r="J20" s="391">
        <f>SUM(J7:J19)</f>
        <v>318000</v>
      </c>
      <c r="L20" s="356"/>
    </row>
    <row r="21" spans="1:12">
      <c r="A21" s="356"/>
      <c r="L21" s="356"/>
    </row>
    <row r="22" spans="1:12">
      <c r="A22" s="356"/>
      <c r="L22" s="356"/>
    </row>
    <row r="23" spans="1:12">
      <c r="A23" s="356"/>
      <c r="I23" s="367" t="str">
        <f>'Master-1'!AB3</f>
        <v>iz/kkukpk;Z</v>
      </c>
      <c r="L23" s="356"/>
    </row>
    <row r="24" spans="1:12">
      <c r="A24" s="356"/>
      <c r="I24" s="367" t="str">
        <f>'Master-1'!AB4</f>
        <v xml:space="preserve">jktdh; mPp ek/;fed fo|ky; </v>
      </c>
      <c r="L24" s="356"/>
    </row>
    <row r="25" spans="1:12">
      <c r="A25" s="356"/>
      <c r="I25" s="367" t="str">
        <f>'Master-1'!AB5</f>
        <v>jktiqjk fiisju ¼Jhxaxkuxj½</v>
      </c>
      <c r="L25" s="356"/>
    </row>
    <row r="26" spans="1:12">
      <c r="A26" s="356"/>
      <c r="B26" s="356"/>
      <c r="C26" s="356"/>
      <c r="D26" s="356"/>
      <c r="E26" s="356"/>
      <c r="F26" s="356"/>
      <c r="G26" s="356"/>
      <c r="H26" s="356"/>
      <c r="I26" s="356"/>
      <c r="J26" s="356"/>
      <c r="K26" s="356"/>
      <c r="L26" s="356"/>
    </row>
  </sheetData>
  <sheetProtection algorithmName="SHA-512" hashValue="gQtinchnsAHCXwgCl+zt+uprquU61FJX5IEci6bdcczwHULBhCuQkzTxjOwyq9KbWeVM/xul7vlTrL3aedNu5w==" saltValue="c7bGwHHVWdMb1/DM1qFL/g==" spinCount="100000" sheet="1" objects="1" scenarios="1" formatCells="0" formatColumns="0" formatRows="0" insertRows="0"/>
  <mergeCells count="14">
    <mergeCell ref="B2:J2"/>
    <mergeCell ref="C19:F19"/>
    <mergeCell ref="B20:E20"/>
    <mergeCell ref="B3:C3"/>
    <mergeCell ref="D3:E3"/>
    <mergeCell ref="B4:I4"/>
    <mergeCell ref="G5:H5"/>
    <mergeCell ref="I5:J5"/>
    <mergeCell ref="G3:H3"/>
    <mergeCell ref="B5:B6"/>
    <mergeCell ref="C5:C6"/>
    <mergeCell ref="D5:D6"/>
    <mergeCell ref="E5:E6"/>
    <mergeCell ref="F5:F6"/>
  </mergeCells>
  <pageMargins left="0.70866141732283472" right="0.70866141732283472" top="0.74803149606299213" bottom="0.74803149606299213" header="0.31496062992125984" footer="0.31496062992125984"/>
  <pageSetup paperSize="9" fitToHeight="0" orientation="landscape" blackAndWhite="1" r:id="rId1"/>
  <headerFooter>
    <oddFooter>&amp;CProgrammed by Hans Raj Joshi Principal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AP15"/>
  <sheetViews>
    <sheetView showGridLines="0" topLeftCell="D1" workbookViewId="0">
      <selection activeCell="C77" sqref="C77"/>
    </sheetView>
  </sheetViews>
  <sheetFormatPr defaultRowHeight="14.4"/>
  <cols>
    <col min="1" max="1" width="4.21875" customWidth="1"/>
    <col min="2" max="2" width="5.5546875" customWidth="1"/>
    <col min="3" max="3" width="7.77734375" customWidth="1"/>
    <col min="4" max="4" width="17.5546875" customWidth="1"/>
    <col min="5" max="31" width="4.88671875" customWidth="1"/>
    <col min="32" max="40" width="4.88671875" hidden="1" customWidth="1"/>
    <col min="42" max="42" width="3.77734375" customWidth="1"/>
  </cols>
  <sheetData>
    <row r="1" spans="1:42">
      <c r="A1" s="356"/>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c r="AE1" s="356"/>
      <c r="AF1" s="356"/>
      <c r="AG1" s="356"/>
      <c r="AH1" s="356"/>
      <c r="AI1" s="356"/>
      <c r="AJ1" s="356"/>
      <c r="AK1" s="356"/>
      <c r="AL1" s="356"/>
      <c r="AM1" s="356"/>
      <c r="AN1" s="356"/>
      <c r="AO1" s="356"/>
      <c r="AP1" s="356"/>
    </row>
    <row r="2" spans="1:42" ht="28.2">
      <c r="A2" s="356"/>
      <c r="B2" s="1086" t="str">
        <f>'Data Entry'!D2</f>
        <v>dk;kZy; iz/kkukpk;Z jktdh; mPp ek/;fed fo|ky; jktiqjk fiisju</v>
      </c>
      <c r="C2" s="1086"/>
      <c r="D2" s="1086"/>
      <c r="E2" s="1086"/>
      <c r="F2" s="1086"/>
      <c r="G2" s="1086"/>
      <c r="H2" s="1086"/>
      <c r="I2" s="1086"/>
      <c r="J2" s="1086"/>
      <c r="K2" s="1086"/>
      <c r="L2" s="1086"/>
      <c r="M2" s="1086"/>
      <c r="N2" s="1086"/>
      <c r="O2" s="1086"/>
      <c r="P2" s="1086"/>
      <c r="Q2" s="1086"/>
      <c r="R2" s="1086"/>
      <c r="S2" s="1086"/>
      <c r="T2" s="1086"/>
      <c r="U2" s="1086"/>
      <c r="V2" s="1086"/>
      <c r="W2" s="1086"/>
      <c r="X2" s="1086"/>
      <c r="Y2" s="1086"/>
      <c r="Z2" s="1086"/>
      <c r="AA2" s="1086"/>
      <c r="AB2" s="1086"/>
      <c r="AC2" s="1086"/>
      <c r="AD2" s="1086"/>
      <c r="AE2" s="1086"/>
      <c r="AF2" s="1086"/>
      <c r="AG2" s="1086"/>
      <c r="AH2" s="1086"/>
      <c r="AI2" s="1086"/>
      <c r="AJ2" s="1086"/>
      <c r="AK2" s="1086"/>
      <c r="AL2" s="1086"/>
      <c r="AM2" s="1086"/>
      <c r="AN2" s="1086"/>
      <c r="AO2" s="1086"/>
      <c r="AP2" s="356"/>
    </row>
    <row r="3" spans="1:42" ht="22.8">
      <c r="A3" s="356"/>
      <c r="B3" s="1087" t="s">
        <v>285</v>
      </c>
      <c r="C3" s="1087"/>
      <c r="D3" s="1087"/>
      <c r="E3" s="1087"/>
      <c r="F3" s="1087"/>
      <c r="G3" s="1087"/>
      <c r="H3" s="1087"/>
      <c r="I3" s="1087"/>
      <c r="J3" s="1087"/>
      <c r="K3" s="1087"/>
      <c r="L3" s="1087"/>
      <c r="M3" s="1087"/>
      <c r="N3" s="1087"/>
      <c r="O3" s="1087"/>
      <c r="P3" s="1087"/>
      <c r="Q3" s="1087"/>
      <c r="R3" s="1087"/>
      <c r="S3" s="1087"/>
      <c r="T3" s="1087"/>
      <c r="U3" s="1087"/>
      <c r="V3" s="1087"/>
      <c r="W3" s="1087"/>
      <c r="X3" s="1087"/>
      <c r="Y3" s="1087"/>
      <c r="Z3" s="1087"/>
      <c r="AA3" s="1087"/>
      <c r="AB3" s="1087"/>
      <c r="AC3" s="1087"/>
      <c r="AD3" s="1087"/>
      <c r="AE3" s="1087"/>
      <c r="AF3" s="1087"/>
      <c r="AG3" s="1087"/>
      <c r="AH3" s="1087"/>
      <c r="AI3" s="1087"/>
      <c r="AJ3" s="1087"/>
      <c r="AK3" s="1087"/>
      <c r="AL3" s="1087"/>
      <c r="AM3" s="1087"/>
      <c r="AN3" s="1087"/>
      <c r="AO3" s="1087"/>
      <c r="AP3" s="356"/>
    </row>
    <row r="4" spans="1:42" ht="18">
      <c r="A4" s="356"/>
      <c r="D4" s="195" t="str">
        <f>'Master-1'!E4</f>
        <v>ctV en</v>
      </c>
      <c r="E4" s="1088" t="str">
        <f>'Master-1'!F4</f>
        <v>2202-02-109-27-01</v>
      </c>
      <c r="F4" s="1088"/>
      <c r="G4" s="1088"/>
      <c r="H4" s="1088"/>
      <c r="I4" s="1088"/>
      <c r="L4" s="1088" t="str">
        <f>'Master-1'!I4</f>
        <v>STATE FUND</v>
      </c>
      <c r="M4" s="1088"/>
      <c r="N4" s="1088"/>
      <c r="O4" s="1088"/>
      <c r="U4" s="1088" t="str">
        <f>'Data Entry'!B4</f>
        <v>OFFICE ID</v>
      </c>
      <c r="V4" s="1088"/>
      <c r="W4" s="1088"/>
      <c r="X4" s="1088">
        <f>'Data Entry'!D4</f>
        <v>2495</v>
      </c>
      <c r="Y4" s="1088"/>
      <c r="Z4" s="652"/>
      <c r="AA4" s="652"/>
      <c r="AB4" s="652"/>
      <c r="AC4" s="652"/>
      <c r="AD4" s="652"/>
      <c r="AE4" s="652"/>
      <c r="AF4" s="652"/>
      <c r="AG4" s="652"/>
      <c r="AH4" s="652"/>
      <c r="AI4" s="652"/>
      <c r="AJ4" s="652"/>
      <c r="AK4" s="652"/>
      <c r="AL4" s="652"/>
      <c r="AM4" s="652"/>
      <c r="AN4" s="652"/>
      <c r="AP4" s="356"/>
    </row>
    <row r="5" spans="1:42">
      <c r="A5" s="356"/>
      <c r="AP5" s="356"/>
    </row>
    <row r="6" spans="1:42" ht="84.6">
      <c r="A6" s="356"/>
      <c r="B6" s="265" t="s">
        <v>270</v>
      </c>
      <c r="C6" s="265" t="s">
        <v>284</v>
      </c>
      <c r="D6" s="265" t="s">
        <v>4</v>
      </c>
      <c r="E6" s="266" t="str">
        <f>Post_Data!C8</f>
        <v>प्रधानाचार्य</v>
      </c>
      <c r="F6" s="267" t="str">
        <f>Post_Data!C9</f>
        <v>उपप्रधानाचार्य</v>
      </c>
      <c r="G6" s="267" t="str">
        <f>Post_Data!C10</f>
        <v>व्याख्याता स्कूल(शिक्षा)</v>
      </c>
      <c r="H6" s="267" t="str">
        <f>Post_Data!C11</f>
        <v>वरिष्ठ अध्यापक</v>
      </c>
      <c r="I6" s="267" t="str">
        <f>Post_Data!C12</f>
        <v>अध्यापक</v>
      </c>
      <c r="J6" s="267" t="str">
        <f>Post_Data!C13</f>
        <v>अध्यापक(III Gr) L-1</v>
      </c>
      <c r="K6" s="267" t="str">
        <f>Post_Data!C14</f>
        <v>अध्यापक(III Gr) L-2</v>
      </c>
      <c r="L6" s="267" t="str">
        <f>Post_Data!C15</f>
        <v>प्रशिक्षक</v>
      </c>
      <c r="M6" s="267" t="str">
        <f>Post_Data!C16</f>
        <v>शारीरिक शिक्षक श्रेणी I</v>
      </c>
      <c r="N6" s="267" t="str">
        <f>Post_Data!C17</f>
        <v>शारीरिक शिक्षक श्रेणी II</v>
      </c>
      <c r="O6" s="267" t="str">
        <f>Post_Data!C18</f>
        <v>शारीरिक शिक्षक श्रेणी III</v>
      </c>
      <c r="P6" s="267" t="str">
        <f>Post_Data!C19</f>
        <v>पुस्तकालय अध्यक्ष श्रेणी I</v>
      </c>
      <c r="Q6" s="267" t="str">
        <f>Post_Data!C20</f>
        <v>पुस्तकालय अध्यक्ष श्रेणी II</v>
      </c>
      <c r="R6" s="267" t="str">
        <f>Post_Data!C21</f>
        <v>पुस्तकालय अध्यक्ष श्रेणी III</v>
      </c>
      <c r="S6" s="267" t="str">
        <f>Post_Data!C22</f>
        <v>प्रयोगशाला सहायक II</v>
      </c>
      <c r="T6" s="267" t="str">
        <f>Post_Data!C23</f>
        <v>प्रयोगशाला सहायक III</v>
      </c>
      <c r="U6" s="267" t="str">
        <f>Post_Data!C24</f>
        <v>सहायक प्रशासनिक अधिकारी</v>
      </c>
      <c r="V6" s="267" t="str">
        <f>Post_Data!C25</f>
        <v>वरिष्ठ सहायक</v>
      </c>
      <c r="W6" s="267" t="str">
        <f>Post_Data!C26</f>
        <v>कनिष्ठ सहायक</v>
      </c>
      <c r="X6" s="267" t="str">
        <f>Post_Data!C27</f>
        <v>चतुर्थ श्रेणी कर्मचारी</v>
      </c>
      <c r="Y6" s="267" t="str">
        <f>Post_Data!C28</f>
        <v>प्रयोगशाला परिचारक</v>
      </c>
      <c r="Z6" s="267" t="str">
        <f>Post_Data!C29</f>
        <v>जमादार</v>
      </c>
      <c r="AA6" s="267" t="str">
        <f>Post_Data!C30</f>
        <v>प्रबोधक</v>
      </c>
      <c r="AB6" s="267" t="str">
        <f>Post_Data!C31</f>
        <v>प्रबोधक शा0शि0</v>
      </c>
      <c r="AC6" s="267" t="str">
        <f>Post_Data!C32</f>
        <v>प्रबोधक लेवल 1</v>
      </c>
      <c r="AD6" s="267" t="str">
        <f>Post_Data!C33</f>
        <v>प्रबोधक लेवल 2</v>
      </c>
      <c r="AE6" s="267" t="str">
        <f>Post_Data!C34</f>
        <v xml:space="preserve">बेसिक कंप्युटर अनुदेशक </v>
      </c>
      <c r="AF6" s="267">
        <f>Post_Data!C35</f>
        <v>0</v>
      </c>
      <c r="AG6" s="267">
        <f>Post_Data!C36</f>
        <v>0</v>
      </c>
      <c r="AH6" s="267">
        <f>Post_Data!C37</f>
        <v>0</v>
      </c>
      <c r="AI6" s="267">
        <f>Post_Data!C38</f>
        <v>0</v>
      </c>
      <c r="AJ6" s="267">
        <f>Post_Data!C39</f>
        <v>0</v>
      </c>
      <c r="AK6" s="267">
        <f>Post_Data!C40</f>
        <v>0</v>
      </c>
      <c r="AL6" s="267">
        <f>Post_Data!C41</f>
        <v>0</v>
      </c>
      <c r="AM6" s="267">
        <f>Post_Data!C42</f>
        <v>0</v>
      </c>
      <c r="AN6" s="267">
        <f>Post_Data!C43</f>
        <v>0</v>
      </c>
      <c r="AO6" s="268" t="s">
        <v>29</v>
      </c>
      <c r="AP6" s="356"/>
    </row>
    <row r="7" spans="1:42" ht="18">
      <c r="A7" s="356"/>
      <c r="B7" s="265">
        <v>1</v>
      </c>
      <c r="C7" s="265">
        <v>2</v>
      </c>
      <c r="D7" s="265">
        <v>3</v>
      </c>
      <c r="E7" s="265">
        <v>4</v>
      </c>
      <c r="F7" s="265">
        <v>5</v>
      </c>
      <c r="G7" s="265">
        <v>6</v>
      </c>
      <c r="H7" s="265">
        <v>7</v>
      </c>
      <c r="I7" s="265">
        <v>8</v>
      </c>
      <c r="J7" s="265">
        <v>9</v>
      </c>
      <c r="K7" s="265">
        <v>10</v>
      </c>
      <c r="L7" s="265">
        <v>11</v>
      </c>
      <c r="M7" s="265">
        <v>12</v>
      </c>
      <c r="N7" s="265">
        <v>13</v>
      </c>
      <c r="O7" s="265">
        <v>14</v>
      </c>
      <c r="P7" s="265">
        <v>15</v>
      </c>
      <c r="Q7" s="265">
        <v>16</v>
      </c>
      <c r="R7" s="265">
        <v>17</v>
      </c>
      <c r="S7" s="265">
        <v>18</v>
      </c>
      <c r="T7" s="265">
        <v>19</v>
      </c>
      <c r="U7" s="265">
        <v>20</v>
      </c>
      <c r="V7" s="265">
        <v>21</v>
      </c>
      <c r="W7" s="265">
        <v>22</v>
      </c>
      <c r="X7" s="265">
        <v>23</v>
      </c>
      <c r="Y7" s="265">
        <v>24</v>
      </c>
      <c r="Z7" s="265">
        <v>25</v>
      </c>
      <c r="AA7" s="265">
        <v>26</v>
      </c>
      <c r="AB7" s="265">
        <v>27</v>
      </c>
      <c r="AC7" s="265">
        <v>28</v>
      </c>
      <c r="AD7" s="265">
        <v>29</v>
      </c>
      <c r="AE7" s="265">
        <v>30</v>
      </c>
      <c r="AF7" s="265">
        <v>31</v>
      </c>
      <c r="AG7" s="265">
        <v>32</v>
      </c>
      <c r="AH7" s="265">
        <v>33</v>
      </c>
      <c r="AI7" s="265">
        <v>34</v>
      </c>
      <c r="AJ7" s="265">
        <v>35</v>
      </c>
      <c r="AK7" s="265">
        <v>36</v>
      </c>
      <c r="AL7" s="265">
        <v>37</v>
      </c>
      <c r="AM7" s="265">
        <v>38</v>
      </c>
      <c r="AN7" s="265">
        <v>39</v>
      </c>
      <c r="AO7" s="265">
        <v>40</v>
      </c>
      <c r="AP7" s="356"/>
    </row>
    <row r="8" spans="1:42" s="194" customFormat="1" ht="53.55" customHeight="1">
      <c r="A8" s="356"/>
      <c r="B8" s="269">
        <f>IF(D8="","",1)</f>
        <v>1</v>
      </c>
      <c r="C8" s="269">
        <f>'Data Entry'!D4</f>
        <v>2495</v>
      </c>
      <c r="D8" s="270" t="str">
        <f>'Data Entry'!D3</f>
        <v>jktdh; mPp ek/;fed fo|ky; jktiqjk fiisju</v>
      </c>
      <c r="E8" s="271">
        <f>IFERROR(VLOOKUP(E6,Post_Data!$C$8:$S$44,13,FALSE),"")</f>
        <v>1</v>
      </c>
      <c r="F8" s="271">
        <f>IFERROR(VLOOKUP(F6,Post_Data!$C$8:$S$44,13,FALSE),"")</f>
        <v>0</v>
      </c>
      <c r="G8" s="271">
        <f>IFERROR(VLOOKUP(G6,Post_Data!$C$8:$S$44,13,FALSE),"")</f>
        <v>0</v>
      </c>
      <c r="H8" s="271">
        <f>IFERROR(VLOOKUP(H6,Post_Data!$C$8:$S$44,13,FALSE),"")</f>
        <v>3</v>
      </c>
      <c r="I8" s="271">
        <f>IFERROR(VLOOKUP(I6,Post_Data!$C$8:$S$44,13,FALSE),"")</f>
        <v>0</v>
      </c>
      <c r="J8" s="271">
        <f>IFERROR(VLOOKUP(J6,Post_Data!$C$8:$S$44,13,FALSE),"")</f>
        <v>4</v>
      </c>
      <c r="K8" s="271">
        <f>IFERROR(VLOOKUP(K6,Post_Data!$C$8:$S$44,13,FALSE),"")</f>
        <v>1</v>
      </c>
      <c r="L8" s="271">
        <f>IFERROR(VLOOKUP(L6,Post_Data!$C$8:$S$44,13,FALSE),"")</f>
        <v>0</v>
      </c>
      <c r="M8" s="271">
        <f>IFERROR(VLOOKUP(M6,Post_Data!$C$8:$S$44,13,FALSE),"")</f>
        <v>0</v>
      </c>
      <c r="N8" s="271">
        <f>IFERROR(VLOOKUP(N6,Post_Data!$C$8:$S$44,13,FALSE),"")</f>
        <v>0</v>
      </c>
      <c r="O8" s="271">
        <f>IFERROR(VLOOKUP(O6,Post_Data!$C$8:$S$44,13,FALSE),"")</f>
        <v>0</v>
      </c>
      <c r="P8" s="271">
        <f>IFERROR(VLOOKUP(P6,Post_Data!$C$8:$S$44,13,FALSE),"")</f>
        <v>0</v>
      </c>
      <c r="Q8" s="271">
        <f>IFERROR(VLOOKUP(Q6,Post_Data!$C$8:$S$44,13,FALSE),"")</f>
        <v>0</v>
      </c>
      <c r="R8" s="271">
        <f>IFERROR(VLOOKUP(R6,Post_Data!$C$8:$S$44,13,FALSE),"")</f>
        <v>0</v>
      </c>
      <c r="S8" s="271">
        <f>IFERROR(VLOOKUP(S6,Post_Data!$C$8:$S$44,13,FALSE),"")</f>
        <v>0</v>
      </c>
      <c r="T8" s="271">
        <f>IFERROR(VLOOKUP(T6,Post_Data!$C$8:$S$44,13,FALSE),"")</f>
        <v>0</v>
      </c>
      <c r="U8" s="271">
        <f>IFERROR(VLOOKUP(U6,Post_Data!$C$8:$S$44,13,FALSE),"")</f>
        <v>0</v>
      </c>
      <c r="V8" s="271">
        <f>IFERROR(VLOOKUP(V6,Post_Data!$C$8:$S$44,13,FALSE),"")</f>
        <v>0</v>
      </c>
      <c r="W8" s="271">
        <f>IFERROR(VLOOKUP(W6,Post_Data!$C$8:$S$44,13,FALSE),"")</f>
        <v>0</v>
      </c>
      <c r="X8" s="271">
        <f>IFERROR(VLOOKUP(X6,Post_Data!$C$8:$S$44,13,FALSE),"")</f>
        <v>1</v>
      </c>
      <c r="Y8" s="271">
        <f>IFERROR(VLOOKUP(Y6,Post_Data!$C$8:$S$44,13,FALSE),"")</f>
        <v>0</v>
      </c>
      <c r="Z8" s="271">
        <f>IFERROR(VLOOKUP(Z6,Post_Data!$C$8:$S$44,13,FALSE),"")</f>
        <v>0</v>
      </c>
      <c r="AA8" s="271">
        <f>IFERROR(VLOOKUP(AA6,Post_Data!$C$8:$S$44,13,FALSE),"")</f>
        <v>0</v>
      </c>
      <c r="AB8" s="271">
        <f>IFERROR(VLOOKUP(AB6,Post_Data!$C$8:$S$44,13,FALSE),"")</f>
        <v>0</v>
      </c>
      <c r="AC8" s="271">
        <f>IFERROR(VLOOKUP(AC6,Post_Data!$C$8:$S$44,13,FALSE),"")</f>
        <v>0</v>
      </c>
      <c r="AD8" s="271">
        <f>IFERROR(VLOOKUP(AD6,Post_Data!$C$8:$S$44,13,FALSE),"")</f>
        <v>0</v>
      </c>
      <c r="AE8" s="271">
        <f>IFERROR(VLOOKUP(AE6,Post_Data!$C$8:$S$44,13,FALSE),"")</f>
        <v>0</v>
      </c>
      <c r="AF8" s="271" t="str">
        <f>IFERROR(VLOOKUP(AF6,Post_Data!$C$8:$S$44,13,FALSE),"")</f>
        <v/>
      </c>
      <c r="AG8" s="271" t="str">
        <f>IFERROR(VLOOKUP(AG6,Post_Data!$C$8:$S$44,13,FALSE),"")</f>
        <v/>
      </c>
      <c r="AH8" s="271" t="str">
        <f>IFERROR(VLOOKUP(AH6,Post_Data!$C$8:$S$44,13,FALSE),"")</f>
        <v/>
      </c>
      <c r="AI8" s="271" t="str">
        <f>IFERROR(VLOOKUP(AI6,Post_Data!$C$8:$S$44,13,FALSE),"")</f>
        <v/>
      </c>
      <c r="AJ8" s="271" t="str">
        <f>IFERROR(VLOOKUP(AJ6,Post_Data!$C$8:$S$44,13,FALSE),"")</f>
        <v/>
      </c>
      <c r="AK8" s="271" t="str">
        <f>IFERROR(VLOOKUP(AK6,Post_Data!$C$8:$S$44,13,FALSE),"")</f>
        <v/>
      </c>
      <c r="AL8" s="271" t="str">
        <f>IFERROR(VLOOKUP(AL6,Post_Data!$C$8:$S$44,13,FALSE),"")</f>
        <v/>
      </c>
      <c r="AM8" s="271" t="str">
        <f>IFERROR(VLOOKUP(AM6,Post_Data!$C$8:$S$44,13,FALSE),"")</f>
        <v/>
      </c>
      <c r="AN8" s="271" t="str">
        <f>IFERROR(VLOOKUP(AN6,Post_Data!$C$8:$S$44,13,FALSE),"")</f>
        <v/>
      </c>
      <c r="AO8" s="271">
        <f>SUM(E8:AN8)</f>
        <v>10</v>
      </c>
      <c r="AP8" s="356"/>
    </row>
    <row r="9" spans="1:42" ht="18">
      <c r="A9" s="356"/>
      <c r="B9" s="272"/>
      <c r="C9" s="273" t="s">
        <v>279</v>
      </c>
      <c r="D9" s="22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2"/>
      <c r="AJ9" s="272"/>
      <c r="AK9" s="272"/>
      <c r="AL9" s="272"/>
      <c r="AM9" s="272"/>
      <c r="AN9" s="272"/>
      <c r="AO9" s="272"/>
      <c r="AP9" s="356"/>
    </row>
    <row r="10" spans="1:42">
      <c r="A10" s="356"/>
      <c r="AP10" s="356"/>
    </row>
    <row r="11" spans="1:42">
      <c r="A11" s="356"/>
      <c r="V11" s="185" t="str">
        <f>'Master-1'!AB3</f>
        <v>iz/kkukpk;Z</v>
      </c>
      <c r="AP11" s="356"/>
    </row>
    <row r="12" spans="1:42">
      <c r="A12" s="356"/>
      <c r="V12" s="185" t="str">
        <f>'Master-1'!AB4</f>
        <v xml:space="preserve">jktdh; mPp ek/;fed fo|ky; </v>
      </c>
      <c r="AP12" s="356"/>
    </row>
    <row r="13" spans="1:42">
      <c r="A13" s="356"/>
      <c r="V13" s="185" t="str">
        <f>'Master-1'!AB5</f>
        <v>jktiqjk fiisju ¼Jhxaxkuxj½</v>
      </c>
      <c r="AP13" s="356"/>
    </row>
    <row r="14" spans="1:42">
      <c r="A14" s="356"/>
      <c r="AP14" s="356"/>
    </row>
    <row r="15" spans="1:42">
      <c r="A15" s="356"/>
      <c r="B15" s="356"/>
      <c r="C15" s="356"/>
      <c r="D15" s="356"/>
      <c r="E15" s="356"/>
      <c r="F15" s="356"/>
      <c r="G15" s="356"/>
      <c r="H15" s="356"/>
      <c r="I15" s="356"/>
      <c r="J15" s="356"/>
      <c r="K15" s="356"/>
      <c r="L15" s="356"/>
      <c r="M15" s="356"/>
      <c r="N15" s="356"/>
      <c r="O15" s="356"/>
      <c r="P15" s="356"/>
      <c r="Q15" s="356"/>
      <c r="R15" s="356"/>
      <c r="S15" s="356"/>
      <c r="T15" s="356"/>
      <c r="U15" s="356"/>
      <c r="V15" s="356"/>
      <c r="W15" s="356"/>
      <c r="X15" s="356"/>
      <c r="Y15" s="356"/>
      <c r="Z15" s="356"/>
      <c r="AA15" s="356"/>
      <c r="AB15" s="356"/>
      <c r="AC15" s="356"/>
      <c r="AD15" s="356"/>
      <c r="AE15" s="356"/>
      <c r="AF15" s="356"/>
      <c r="AG15" s="356"/>
      <c r="AH15" s="356"/>
      <c r="AI15" s="356"/>
      <c r="AJ15" s="356"/>
      <c r="AK15" s="356"/>
      <c r="AL15" s="356"/>
      <c r="AM15" s="356"/>
      <c r="AN15" s="356"/>
      <c r="AO15" s="356"/>
      <c r="AP15" s="356"/>
    </row>
  </sheetData>
  <sheetProtection formatColumns="0" formatRows="0"/>
  <mergeCells count="6">
    <mergeCell ref="B2:AO2"/>
    <mergeCell ref="B3:AO3"/>
    <mergeCell ref="X4:Y4"/>
    <mergeCell ref="E4:I4"/>
    <mergeCell ref="U4:W4"/>
    <mergeCell ref="L4:O4"/>
  </mergeCells>
  <pageMargins left="0.7" right="0.7" top="0.75" bottom="0.75" header="0.3" footer="0.3"/>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3">
    <tabColor rgb="FFFFFF00"/>
  </sheetPr>
  <dimension ref="A1:E55"/>
  <sheetViews>
    <sheetView zoomScaleNormal="100" workbookViewId="0">
      <selection activeCell="D11" sqref="D11"/>
    </sheetView>
  </sheetViews>
  <sheetFormatPr defaultRowHeight="14.4"/>
  <cols>
    <col min="1" max="1" width="3" style="503" customWidth="1"/>
    <col min="2" max="2" width="44.6640625" style="503" customWidth="1"/>
    <col min="3" max="3" width="22.33203125" style="503" customWidth="1"/>
    <col min="4" max="4" width="22.77734375" style="503" customWidth="1"/>
    <col min="5" max="5" width="3.33203125" style="503" customWidth="1"/>
    <col min="6" max="16384" width="8.88671875" style="503"/>
  </cols>
  <sheetData>
    <row r="1" spans="1:5">
      <c r="A1" s="356"/>
      <c r="B1" s="356"/>
      <c r="C1" s="356"/>
      <c r="D1" s="356"/>
      <c r="E1" s="356"/>
    </row>
    <row r="2" spans="1:5" ht="18">
      <c r="A2" s="356"/>
      <c r="B2" s="1090" t="str">
        <f>'Data Entry'!D2</f>
        <v>dk;kZy; iz/kkukpk;Z jktdh; mPp ek/;fed fo|ky; jktiqjk fiisju</v>
      </c>
      <c r="C2" s="1091"/>
      <c r="D2" s="1091"/>
      <c r="E2" s="356"/>
    </row>
    <row r="3" spans="1:5" ht="18">
      <c r="A3" s="356"/>
      <c r="B3" s="1090" t="s">
        <v>796</v>
      </c>
      <c r="C3" s="1091"/>
      <c r="D3" s="1091"/>
      <c r="E3" s="356"/>
    </row>
    <row r="4" spans="1:5">
      <c r="A4" s="356"/>
      <c r="B4" s="1092" t="str">
        <f>'Master-1'!F4&amp;" - "&amp;'Master-1'!I4</f>
        <v>2202-02-109-27-01 - STATE FUND</v>
      </c>
      <c r="C4" s="1092"/>
      <c r="D4" s="1092"/>
      <c r="E4" s="356"/>
    </row>
    <row r="5" spans="1:5" ht="36">
      <c r="A5" s="356"/>
      <c r="B5" s="613" t="s">
        <v>118</v>
      </c>
      <c r="C5" s="614" t="s">
        <v>797</v>
      </c>
      <c r="D5" s="614" t="s">
        <v>798</v>
      </c>
      <c r="E5" s="356"/>
    </row>
    <row r="6" spans="1:5" ht="18">
      <c r="A6" s="356"/>
      <c r="B6" s="615" t="s">
        <v>471</v>
      </c>
      <c r="C6" s="616"/>
      <c r="D6" s="616"/>
      <c r="E6" s="356"/>
    </row>
    <row r="7" spans="1:5" ht="17.399999999999999">
      <c r="A7" s="356"/>
      <c r="B7" s="617" t="s">
        <v>472</v>
      </c>
      <c r="C7" s="618">
        <f>'प्रपत्र-8'!O72</f>
        <v>1133200</v>
      </c>
      <c r="D7" s="618">
        <f>'प्रपत्र-8'!N72</f>
        <v>1168000</v>
      </c>
      <c r="E7" s="356"/>
    </row>
    <row r="8" spans="1:5" ht="17.399999999999999">
      <c r="A8" s="356"/>
      <c r="B8" s="617" t="s">
        <v>473</v>
      </c>
      <c r="C8" s="618">
        <f>'प्रपत्र-8'!O73</f>
        <v>5576000</v>
      </c>
      <c r="D8" s="618">
        <f>'प्रपत्र-8'!N73</f>
        <v>5746400</v>
      </c>
      <c r="E8" s="356"/>
    </row>
    <row r="9" spans="1:5" ht="18">
      <c r="A9" s="356"/>
      <c r="B9" s="619" t="s">
        <v>510</v>
      </c>
      <c r="C9" s="620">
        <f>SUM(C7:C8)</f>
        <v>6709200</v>
      </c>
      <c r="D9" s="620">
        <f>SUM(D7:D8)</f>
        <v>6914400</v>
      </c>
      <c r="E9" s="356"/>
    </row>
    <row r="10" spans="1:5" ht="18">
      <c r="A10" s="356"/>
      <c r="B10" s="621" t="s">
        <v>474</v>
      </c>
      <c r="C10" s="622"/>
      <c r="D10" s="623"/>
      <c r="E10" s="356"/>
    </row>
    <row r="11" spans="1:5" ht="17.399999999999999">
      <c r="A11" s="356"/>
      <c r="B11" s="617" t="s">
        <v>475</v>
      </c>
      <c r="C11" s="624">
        <f>'प्रपत्र-8'!O75</f>
        <v>3690060</v>
      </c>
      <c r="D11" s="624">
        <f>'प्रपत्र-8'!N75</f>
        <v>3802920</v>
      </c>
      <c r="E11" s="356"/>
    </row>
    <row r="12" spans="1:5" ht="17.399999999999999">
      <c r="A12" s="356"/>
      <c r="B12" s="617" t="s">
        <v>476</v>
      </c>
      <c r="C12" s="624">
        <f>'प्रपत्र-8'!O77</f>
        <v>0</v>
      </c>
      <c r="D12" s="624">
        <f>'प्रपत्र-8'!N77</f>
        <v>0</v>
      </c>
      <c r="E12" s="356"/>
    </row>
    <row r="13" spans="1:5" ht="17.399999999999999">
      <c r="A13" s="356"/>
      <c r="B13" s="617" t="s">
        <v>477</v>
      </c>
      <c r="C13" s="624"/>
      <c r="D13" s="624"/>
      <c r="E13" s="356"/>
    </row>
    <row r="14" spans="1:5" ht="17.399999999999999">
      <c r="A14" s="356"/>
      <c r="B14" s="617" t="s">
        <v>478</v>
      </c>
      <c r="C14" s="624">
        <f>'प्रपत्र-8'!O76</f>
        <v>670920</v>
      </c>
      <c r="D14" s="624">
        <f>'प्रपत्र-8'!N76</f>
        <v>691440</v>
      </c>
      <c r="E14" s="356"/>
    </row>
    <row r="15" spans="1:5" ht="17.399999999999999">
      <c r="A15" s="356"/>
      <c r="B15" s="617" t="s">
        <v>479</v>
      </c>
      <c r="C15" s="624">
        <f>'प्रपत्र-8'!O79</f>
        <v>433303</v>
      </c>
      <c r="D15" s="624">
        <f>'प्रपत्र-8'!N79</f>
        <v>446555</v>
      </c>
      <c r="E15" s="356"/>
    </row>
    <row r="16" spans="1:5" ht="17.399999999999999">
      <c r="A16" s="356"/>
      <c r="B16" s="617" t="s">
        <v>480</v>
      </c>
      <c r="C16" s="624"/>
      <c r="D16" s="624"/>
      <c r="E16" s="356"/>
    </row>
    <row r="17" spans="1:5" ht="17.399999999999999">
      <c r="A17" s="356"/>
      <c r="B17" s="617" t="s">
        <v>481</v>
      </c>
      <c r="C17" s="624">
        <f>'प्रपत्र-8'!O78</f>
        <v>27096</v>
      </c>
      <c r="D17" s="624">
        <f>'प्रपत्र-8'!N78</f>
        <v>27096</v>
      </c>
      <c r="E17" s="356"/>
    </row>
    <row r="18" spans="1:5" ht="17.399999999999999">
      <c r="A18" s="356"/>
      <c r="B18" s="617" t="s">
        <v>751</v>
      </c>
      <c r="C18" s="624">
        <f>'प्रपत्र-8'!O85</f>
        <v>318000</v>
      </c>
      <c r="D18" s="624">
        <f>'प्रपत्र-8'!N85</f>
        <v>318000</v>
      </c>
      <c r="E18" s="356"/>
    </row>
    <row r="19" spans="1:5" ht="17.399999999999999">
      <c r="A19" s="356"/>
      <c r="B19" s="617" t="s">
        <v>482</v>
      </c>
      <c r="C19" s="624"/>
      <c r="D19" s="624"/>
      <c r="E19" s="356"/>
    </row>
    <row r="20" spans="1:5" ht="17.399999999999999">
      <c r="A20" s="356"/>
      <c r="B20" s="617" t="s">
        <v>483</v>
      </c>
      <c r="C20" s="624">
        <f>'प्रपत्र-8'!O80</f>
        <v>0</v>
      </c>
      <c r="D20" s="624">
        <f>'प्रपत्र-8'!N80</f>
        <v>0</v>
      </c>
      <c r="E20" s="356"/>
    </row>
    <row r="21" spans="1:5" ht="17.399999999999999">
      <c r="A21" s="356"/>
      <c r="B21" s="617" t="s">
        <v>484</v>
      </c>
      <c r="C21" s="624">
        <f>'प्रपत्र-8'!O81</f>
        <v>0</v>
      </c>
      <c r="D21" s="624">
        <f>'प्रपत्र-8'!N81</f>
        <v>0</v>
      </c>
      <c r="E21" s="356"/>
    </row>
    <row r="22" spans="1:5" ht="17.399999999999999">
      <c r="A22" s="356"/>
      <c r="B22" s="617" t="s">
        <v>485</v>
      </c>
      <c r="C22" s="624"/>
      <c r="D22" s="624"/>
      <c r="E22" s="356"/>
    </row>
    <row r="23" spans="1:5" ht="17.399999999999999">
      <c r="A23" s="356"/>
      <c r="B23" s="617" t="s">
        <v>486</v>
      </c>
      <c r="C23" s="624">
        <f>'प्रपत्र-8'!O83</f>
        <v>0</v>
      </c>
      <c r="D23" s="624">
        <f>'प्रपत्र-8'!N83</f>
        <v>0</v>
      </c>
      <c r="E23" s="356"/>
    </row>
    <row r="24" spans="1:5" ht="17.399999999999999">
      <c r="A24" s="356"/>
      <c r="B24" s="617" t="s">
        <v>487</v>
      </c>
      <c r="C24" s="624">
        <f>'प्रपत्र-8'!O82</f>
        <v>0</v>
      </c>
      <c r="D24" s="624">
        <f>'प्रपत्र-8'!N82</f>
        <v>0</v>
      </c>
      <c r="E24" s="356"/>
    </row>
    <row r="25" spans="1:5" ht="18">
      <c r="A25" s="356"/>
      <c r="B25" s="625" t="s">
        <v>511</v>
      </c>
      <c r="C25" s="626">
        <f>SUM(C11:C24)</f>
        <v>5139379</v>
      </c>
      <c r="D25" s="626">
        <f>SUM(D11:D24)</f>
        <v>5286011</v>
      </c>
      <c r="E25" s="356"/>
    </row>
    <row r="26" spans="1:5" ht="18">
      <c r="A26" s="356"/>
      <c r="B26" s="625" t="s">
        <v>512</v>
      </c>
      <c r="C26" s="626">
        <f>C9+C25</f>
        <v>11848579</v>
      </c>
      <c r="D26" s="626">
        <f>D9+D25</f>
        <v>12200411</v>
      </c>
      <c r="E26" s="356"/>
    </row>
    <row r="27" spans="1:5" ht="17.399999999999999">
      <c r="A27" s="356"/>
      <c r="B27" s="627" t="s">
        <v>488</v>
      </c>
      <c r="C27" s="624"/>
      <c r="D27" s="618"/>
      <c r="E27" s="356"/>
    </row>
    <row r="28" spans="1:5" ht="17.399999999999999">
      <c r="A28" s="356"/>
      <c r="B28" s="627" t="s">
        <v>489</v>
      </c>
      <c r="C28" s="624">
        <f>'प्रपत्र-8'!O87</f>
        <v>0</v>
      </c>
      <c r="D28" s="618">
        <f>'प्रपत्र-8'!N87</f>
        <v>0</v>
      </c>
      <c r="E28" s="356"/>
    </row>
    <row r="29" spans="1:5" ht="17.399999999999999">
      <c r="A29" s="356"/>
      <c r="B29" s="627" t="s">
        <v>490</v>
      </c>
      <c r="C29" s="624">
        <f>'प्रपत्र-8'!O88</f>
        <v>0</v>
      </c>
      <c r="D29" s="618">
        <f>'प्रपत्र-8'!N88</f>
        <v>0</v>
      </c>
      <c r="E29" s="356"/>
    </row>
    <row r="30" spans="1:5" ht="18">
      <c r="A30" s="356"/>
      <c r="B30" s="625" t="s">
        <v>491</v>
      </c>
      <c r="C30" s="626">
        <f>SUM(C26:C29)</f>
        <v>11848579</v>
      </c>
      <c r="D30" s="626">
        <f>SUM(D26:D29)</f>
        <v>12200411</v>
      </c>
      <c r="E30" s="356"/>
    </row>
    <row r="31" spans="1:5" ht="17.399999999999999">
      <c r="A31" s="356"/>
      <c r="B31" s="627" t="s">
        <v>492</v>
      </c>
      <c r="C31" s="624">
        <f>'प्रपत्र -9'!L26</f>
        <v>0</v>
      </c>
      <c r="D31" s="624">
        <f>'प्रपत्र -9'!O26</f>
        <v>0</v>
      </c>
      <c r="E31" s="356"/>
    </row>
    <row r="32" spans="1:5" ht="17.399999999999999">
      <c r="A32" s="356"/>
      <c r="B32" s="627" t="s">
        <v>493</v>
      </c>
      <c r="C32" s="618"/>
      <c r="D32" s="618"/>
      <c r="E32" s="356"/>
    </row>
    <row r="33" spans="1:5" ht="17.399999999999999">
      <c r="A33" s="356"/>
      <c r="B33" s="627" t="s">
        <v>494</v>
      </c>
      <c r="C33" s="618"/>
      <c r="D33" s="618"/>
      <c r="E33" s="356"/>
    </row>
    <row r="34" spans="1:5" ht="17.399999999999999">
      <c r="A34" s="356"/>
      <c r="B34" s="627" t="s">
        <v>495</v>
      </c>
      <c r="C34" s="618"/>
      <c r="D34" s="618"/>
      <c r="E34" s="356"/>
    </row>
    <row r="35" spans="1:5" ht="17.399999999999999">
      <c r="A35" s="356"/>
      <c r="B35" s="627" t="s">
        <v>496</v>
      </c>
      <c r="C35" s="618"/>
      <c r="D35" s="618"/>
      <c r="E35" s="356"/>
    </row>
    <row r="36" spans="1:5" ht="17.399999999999999">
      <c r="A36" s="356"/>
      <c r="B36" s="627" t="s">
        <v>497</v>
      </c>
      <c r="C36" s="618"/>
      <c r="D36" s="618"/>
      <c r="E36" s="356"/>
    </row>
    <row r="37" spans="1:5" ht="17.399999999999999">
      <c r="A37" s="356"/>
      <c r="B37" s="627" t="s">
        <v>498</v>
      </c>
      <c r="C37" s="618"/>
      <c r="D37" s="618"/>
      <c r="E37" s="356"/>
    </row>
    <row r="38" spans="1:5" ht="17.399999999999999">
      <c r="A38" s="356"/>
      <c r="B38" s="627" t="s">
        <v>499</v>
      </c>
      <c r="C38" s="618">
        <f>'प्रपत्र -9'!L27</f>
        <v>0</v>
      </c>
      <c r="D38" s="618">
        <f>'प्रपत्र -9'!O27</f>
        <v>0</v>
      </c>
      <c r="E38" s="356"/>
    </row>
    <row r="39" spans="1:5" ht="17.399999999999999">
      <c r="A39" s="356"/>
      <c r="B39" s="627" t="s">
        <v>500</v>
      </c>
      <c r="C39" s="618">
        <f>'प्रपत्र -9'!L28</f>
        <v>0</v>
      </c>
      <c r="D39" s="618">
        <f>'प्रपत्र -9'!O28</f>
        <v>0</v>
      </c>
      <c r="E39" s="356"/>
    </row>
    <row r="40" spans="1:5" ht="17.399999999999999">
      <c r="A40" s="356"/>
      <c r="B40" s="627" t="s">
        <v>501</v>
      </c>
      <c r="C40" s="618"/>
      <c r="D40" s="618"/>
      <c r="E40" s="356"/>
    </row>
    <row r="41" spans="1:5" ht="17.399999999999999">
      <c r="A41" s="356"/>
      <c r="B41" s="627" t="s">
        <v>502</v>
      </c>
      <c r="C41" s="618">
        <f>'प्रपत्र -9'!L29</f>
        <v>0</v>
      </c>
      <c r="D41" s="618">
        <f>'प्रपत्र -9'!O29</f>
        <v>0</v>
      </c>
      <c r="E41" s="356"/>
    </row>
    <row r="42" spans="1:5" ht="17.399999999999999">
      <c r="A42" s="356"/>
      <c r="B42" s="627" t="s">
        <v>503</v>
      </c>
      <c r="C42" s="618"/>
      <c r="D42" s="618"/>
      <c r="E42" s="356"/>
    </row>
    <row r="43" spans="1:5" ht="17.399999999999999">
      <c r="A43" s="356"/>
      <c r="B43" s="627" t="s">
        <v>504</v>
      </c>
      <c r="C43" s="618">
        <f>'प्रपत्र -9'!L30</f>
        <v>0</v>
      </c>
      <c r="D43" s="618">
        <f>'प्रपत्र -9'!O30</f>
        <v>0</v>
      </c>
      <c r="E43" s="356"/>
    </row>
    <row r="44" spans="1:5" ht="17.399999999999999">
      <c r="A44" s="356"/>
      <c r="B44" s="627" t="s">
        <v>505</v>
      </c>
      <c r="C44" s="618"/>
      <c r="D44" s="618"/>
      <c r="E44" s="356"/>
    </row>
    <row r="45" spans="1:5" ht="18">
      <c r="A45" s="356"/>
      <c r="B45" s="628" t="s">
        <v>506</v>
      </c>
      <c r="C45" s="629">
        <f>SUM(C31:C44)</f>
        <v>0</v>
      </c>
      <c r="D45" s="629">
        <f>SUM(D31:D44)</f>
        <v>0</v>
      </c>
      <c r="E45" s="356"/>
    </row>
    <row r="46" spans="1:5" ht="18">
      <c r="A46" s="356"/>
      <c r="B46" s="628" t="s">
        <v>507</v>
      </c>
      <c r="C46" s="629">
        <f>C30</f>
        <v>11848579</v>
      </c>
      <c r="D46" s="629">
        <f>D30</f>
        <v>12200411</v>
      </c>
      <c r="E46" s="356"/>
    </row>
    <row r="47" spans="1:5" ht="18">
      <c r="A47" s="356"/>
      <c r="B47" s="625" t="s">
        <v>508</v>
      </c>
      <c r="C47" s="626">
        <f>SUM(C45:C46)</f>
        <v>11848579</v>
      </c>
      <c r="D47" s="626">
        <f>SUM(D45:D46)</f>
        <v>12200411</v>
      </c>
      <c r="E47" s="356"/>
    </row>
    <row r="48" spans="1:5">
      <c r="A48" s="356"/>
      <c r="B48" s="1093" t="s">
        <v>509</v>
      </c>
      <c r="C48" s="1093"/>
      <c r="D48" s="1093"/>
      <c r="E48" s="356"/>
    </row>
    <row r="49" spans="1:5">
      <c r="A49" s="356"/>
      <c r="B49" s="1094"/>
      <c r="C49" s="1094"/>
      <c r="D49" s="1094"/>
      <c r="E49" s="356"/>
    </row>
    <row r="50" spans="1:5" ht="10.95" customHeight="1">
      <c r="A50" s="356"/>
      <c r="B50" s="1094"/>
      <c r="C50" s="1094"/>
      <c r="D50" s="1094"/>
      <c r="E50" s="356"/>
    </row>
    <row r="51" spans="1:5">
      <c r="A51" s="356"/>
      <c r="B51" s="630"/>
      <c r="C51" s="1089" t="str">
        <f>'Master-1'!AB3</f>
        <v>iz/kkukpk;Z</v>
      </c>
      <c r="D51" s="1089"/>
      <c r="E51" s="356"/>
    </row>
    <row r="52" spans="1:5">
      <c r="A52" s="356"/>
      <c r="C52" s="1089" t="str">
        <f>'Master-1'!AB4</f>
        <v xml:space="preserve">jktdh; mPp ek/;fed fo|ky; </v>
      </c>
      <c r="D52" s="1089"/>
      <c r="E52" s="356"/>
    </row>
    <row r="53" spans="1:5" ht="14.55" customHeight="1">
      <c r="A53" s="356"/>
      <c r="C53" s="1089" t="str">
        <f>'Master-1'!AB5</f>
        <v>jktiqjk fiisju ¼Jhxaxkuxj½</v>
      </c>
      <c r="D53" s="1089"/>
      <c r="E53" s="356"/>
    </row>
    <row r="54" spans="1:5" ht="14.55" customHeight="1">
      <c r="A54" s="356"/>
      <c r="C54" s="654"/>
      <c r="D54" s="654"/>
      <c r="E54" s="356"/>
    </row>
    <row r="55" spans="1:5">
      <c r="A55" s="356"/>
      <c r="B55" s="356"/>
      <c r="C55" s="356"/>
      <c r="D55" s="356"/>
      <c r="E55" s="356"/>
    </row>
  </sheetData>
  <sheetProtection algorithmName="SHA-512" hashValue="h8oopSgbjrql89e5cxWAdgAdNzA8JUg7kuSb28ywlCUY3lN8NI4tN9dHnMonAHF8y/zBwKMZXB+dn89TCKxKsg==" saltValue="eEOQn08CBZYxvJM+9CaWIQ==" spinCount="100000" sheet="1" objects="1" scenarios="1" formatCells="0" formatColumns="0" formatRows="0"/>
  <mergeCells count="7">
    <mergeCell ref="C53:D53"/>
    <mergeCell ref="C52:D52"/>
    <mergeCell ref="B2:D2"/>
    <mergeCell ref="B3:D3"/>
    <mergeCell ref="B4:D4"/>
    <mergeCell ref="B48:D50"/>
    <mergeCell ref="C51:D51"/>
  </mergeCells>
  <conditionalFormatting sqref="B48">
    <cfRule type="containsText" dxfId="0" priority="1" operator="containsText" text="in fjDr">
      <formula>NOT(ISERROR(SEARCH("in fjDr",B48)))</formula>
    </cfRule>
  </conditionalFormatting>
  <printOptions horizontalCentered="1" verticalCentered="1"/>
  <pageMargins left="0.31496062992125984" right="0.31496062992125984" top="0.35433070866141736" bottom="0.15748031496062992" header="0.31496062992125984" footer="0.31496062992125984"/>
  <pageSetup paperSize="9" scale="8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rgb="FF7030A0"/>
    <pageSetUpPr fitToPage="1"/>
  </sheetPr>
  <dimension ref="A1:AA998"/>
  <sheetViews>
    <sheetView showGridLines="0" topLeftCell="A2" zoomScaleNormal="100" workbookViewId="0">
      <selection activeCell="A37" sqref="A37:XFD37"/>
    </sheetView>
  </sheetViews>
  <sheetFormatPr defaultColWidth="14.44140625" defaultRowHeight="14.4"/>
  <cols>
    <col min="1" max="1" width="3.44140625" customWidth="1"/>
    <col min="2" max="2" width="5.21875" customWidth="1"/>
    <col min="3" max="3" width="6.77734375" customWidth="1"/>
    <col min="4" max="4" width="8.109375" customWidth="1"/>
    <col min="5" max="5" width="32.77734375" customWidth="1"/>
    <col min="6" max="6" width="10.21875" customWidth="1"/>
    <col min="7" max="7" width="12.109375" customWidth="1"/>
    <col min="8" max="8" width="13.21875" customWidth="1"/>
    <col min="9" max="9" width="12.5546875" customWidth="1"/>
    <col min="10" max="10" width="11.77734375" customWidth="1"/>
    <col min="11" max="11" width="10.5546875" customWidth="1"/>
    <col min="12" max="12" width="3.6640625" customWidth="1"/>
    <col min="13" max="27" width="9.109375" customWidth="1"/>
  </cols>
  <sheetData>
    <row r="1" spans="1:27" ht="16.05" customHeight="1">
      <c r="A1" s="356"/>
      <c r="B1" s="356"/>
      <c r="C1" s="356"/>
      <c r="D1" s="356"/>
      <c r="E1" s="356"/>
      <c r="F1" s="356"/>
      <c r="G1" s="356"/>
      <c r="H1" s="356"/>
      <c r="I1" s="356"/>
      <c r="J1" s="356"/>
      <c r="K1" s="356"/>
      <c r="L1" s="356"/>
      <c r="M1" s="186"/>
      <c r="N1" s="186"/>
      <c r="O1" s="186"/>
      <c r="P1" s="186"/>
      <c r="Q1" s="186"/>
      <c r="R1" s="186"/>
      <c r="S1" s="186"/>
      <c r="T1" s="186"/>
      <c r="U1" s="186"/>
      <c r="V1" s="186"/>
      <c r="W1" s="186"/>
      <c r="X1" s="186"/>
      <c r="Y1" s="186"/>
      <c r="Z1" s="186"/>
      <c r="AA1" s="186"/>
    </row>
    <row r="2" spans="1:27" ht="25.5" customHeight="1">
      <c r="A2" s="356"/>
      <c r="B2" s="1097" t="str">
        <f>'Data Entry'!D2</f>
        <v>dk;kZy; iz/kkukpk;Z jktdh; mPp ek/;fed fo|ky; jktiqjk fiisju</v>
      </c>
      <c r="C2" s="1098"/>
      <c r="D2" s="1098"/>
      <c r="E2" s="1098"/>
      <c r="F2" s="1098"/>
      <c r="G2" s="1098"/>
      <c r="H2" s="1098"/>
      <c r="I2" s="1098"/>
      <c r="J2" s="1098"/>
      <c r="K2" s="1098"/>
      <c r="L2" s="356"/>
      <c r="M2" s="186"/>
      <c r="N2" s="186"/>
      <c r="O2" s="186"/>
      <c r="P2" s="186"/>
      <c r="Q2" s="186"/>
      <c r="R2" s="186"/>
      <c r="S2" s="186"/>
      <c r="T2" s="186"/>
      <c r="U2" s="186"/>
      <c r="V2" s="186"/>
      <c r="W2" s="186"/>
      <c r="X2" s="186"/>
      <c r="Y2" s="186"/>
      <c r="Z2" s="186"/>
      <c r="AA2" s="186"/>
    </row>
    <row r="3" spans="1:27" ht="19.5" customHeight="1">
      <c r="A3" s="356"/>
      <c r="B3" s="1099" t="s">
        <v>256</v>
      </c>
      <c r="C3" s="1100"/>
      <c r="D3" s="1100"/>
      <c r="E3" s="1100"/>
      <c r="F3" s="1100"/>
      <c r="G3" s="1100"/>
      <c r="H3" s="1100"/>
      <c r="I3" s="1100"/>
      <c r="J3" s="1100"/>
      <c r="K3" s="282"/>
      <c r="L3" s="356"/>
      <c r="M3" s="186"/>
      <c r="N3" s="186"/>
      <c r="O3" s="186"/>
      <c r="P3" s="186"/>
      <c r="Q3" s="186"/>
      <c r="R3" s="186"/>
      <c r="S3" s="186"/>
      <c r="T3" s="186"/>
      <c r="U3" s="186"/>
      <c r="V3" s="186"/>
      <c r="W3" s="186"/>
      <c r="X3" s="186"/>
      <c r="Y3" s="186"/>
      <c r="Z3" s="186"/>
      <c r="AA3" s="186"/>
    </row>
    <row r="4" spans="1:27" ht="19.5" customHeight="1">
      <c r="A4" s="356"/>
      <c r="B4" s="1101" t="s">
        <v>257</v>
      </c>
      <c r="C4" s="1100"/>
      <c r="D4" s="1100"/>
      <c r="E4" s="1100"/>
      <c r="F4" s="1100"/>
      <c r="G4" s="1100"/>
      <c r="H4" s="1100"/>
      <c r="I4" s="1100"/>
      <c r="J4" s="1100"/>
      <c r="K4" s="1100"/>
      <c r="L4" s="356"/>
      <c r="M4" s="186"/>
      <c r="N4" s="186"/>
      <c r="O4" s="186"/>
      <c r="P4" s="186"/>
      <c r="Q4" s="186"/>
      <c r="R4" s="186"/>
      <c r="S4" s="186"/>
      <c r="T4" s="186"/>
      <c r="U4" s="186"/>
      <c r="V4" s="186"/>
      <c r="W4" s="186"/>
      <c r="X4" s="186"/>
      <c r="Y4" s="186"/>
      <c r="Z4" s="186"/>
      <c r="AA4" s="186"/>
    </row>
    <row r="5" spans="1:27" ht="22.5" customHeight="1">
      <c r="A5" s="356"/>
      <c r="B5" s="1102" t="s">
        <v>258</v>
      </c>
      <c r="C5" s="1103"/>
      <c r="D5" s="1103"/>
      <c r="E5" s="283" t="str">
        <f>'Master-1'!F4</f>
        <v>2202-02-109-27-01</v>
      </c>
      <c r="F5" s="283"/>
      <c r="G5" s="284" t="str">
        <f>'Master-1'!I4</f>
        <v>STATE FUND</v>
      </c>
      <c r="H5" s="281"/>
      <c r="I5" s="284" t="s">
        <v>197</v>
      </c>
      <c r="J5" s="283">
        <f>'Data Entry'!D4</f>
        <v>2495</v>
      </c>
      <c r="K5" s="285"/>
      <c r="L5" s="356"/>
      <c r="M5" s="186"/>
      <c r="N5" s="186"/>
      <c r="O5" s="186"/>
      <c r="P5" s="186"/>
      <c r="Q5" s="186"/>
      <c r="R5" s="186"/>
      <c r="S5" s="186"/>
      <c r="T5" s="186"/>
      <c r="U5" s="186"/>
      <c r="V5" s="186"/>
      <c r="W5" s="186"/>
      <c r="X5" s="186"/>
      <c r="Y5" s="186"/>
      <c r="Z5" s="186"/>
      <c r="AA5" s="186"/>
    </row>
    <row r="6" spans="1:27" ht="15" customHeight="1">
      <c r="A6" s="356"/>
      <c r="B6" s="1095" t="s">
        <v>201</v>
      </c>
      <c r="C6" s="1095" t="s">
        <v>259</v>
      </c>
      <c r="D6" s="1109" t="s">
        <v>235</v>
      </c>
      <c r="E6" s="1095" t="s">
        <v>6</v>
      </c>
      <c r="F6" s="1095" t="s">
        <v>236</v>
      </c>
      <c r="G6" s="1095" t="s">
        <v>260</v>
      </c>
      <c r="H6" s="1111" t="s">
        <v>261</v>
      </c>
      <c r="I6" s="1108"/>
      <c r="J6" s="1095" t="s">
        <v>262</v>
      </c>
      <c r="K6" s="1095" t="s">
        <v>263</v>
      </c>
      <c r="L6" s="356"/>
      <c r="M6" s="187"/>
      <c r="N6" s="187"/>
      <c r="O6" s="187"/>
      <c r="P6" s="187"/>
      <c r="Q6" s="187"/>
      <c r="R6" s="187"/>
      <c r="S6" s="187"/>
      <c r="T6" s="187"/>
      <c r="U6" s="187"/>
      <c r="V6" s="187"/>
      <c r="W6" s="187"/>
      <c r="X6" s="187"/>
      <c r="Y6" s="187"/>
      <c r="Z6" s="187"/>
      <c r="AA6" s="187"/>
    </row>
    <row r="7" spans="1:27" ht="38.25" customHeight="1">
      <c r="A7" s="356"/>
      <c r="B7" s="1096"/>
      <c r="C7" s="1096"/>
      <c r="D7" s="1096"/>
      <c r="E7" s="1096"/>
      <c r="F7" s="1096"/>
      <c r="G7" s="1096"/>
      <c r="H7" s="286" t="s">
        <v>264</v>
      </c>
      <c r="I7" s="286" t="s">
        <v>265</v>
      </c>
      <c r="J7" s="1096"/>
      <c r="K7" s="1096"/>
      <c r="L7" s="356"/>
      <c r="M7" s="187"/>
      <c r="N7" s="187"/>
      <c r="O7" s="187"/>
      <c r="P7" s="187"/>
      <c r="Q7" s="187"/>
      <c r="R7" s="187"/>
      <c r="S7" s="187"/>
      <c r="T7" s="187"/>
      <c r="U7" s="187"/>
      <c r="V7" s="187"/>
      <c r="W7" s="187"/>
      <c r="X7" s="187"/>
      <c r="Y7" s="187"/>
      <c r="Z7" s="187"/>
      <c r="AA7" s="187"/>
    </row>
    <row r="8" spans="1:27" ht="12" customHeight="1">
      <c r="A8" s="356"/>
      <c r="B8" s="287">
        <v>1</v>
      </c>
      <c r="C8" s="287">
        <v>2</v>
      </c>
      <c r="D8" s="287">
        <v>3</v>
      </c>
      <c r="E8" s="287">
        <v>4</v>
      </c>
      <c r="F8" s="287">
        <v>5</v>
      </c>
      <c r="G8" s="287">
        <v>6</v>
      </c>
      <c r="H8" s="287">
        <v>7</v>
      </c>
      <c r="I8" s="287">
        <v>8</v>
      </c>
      <c r="J8" s="287">
        <v>9</v>
      </c>
      <c r="K8" s="287">
        <v>10</v>
      </c>
      <c r="L8" s="356"/>
      <c r="M8" s="187"/>
      <c r="N8" s="187"/>
      <c r="O8" s="187"/>
      <c r="P8" s="187"/>
      <c r="Q8" s="187"/>
      <c r="R8" s="187"/>
      <c r="S8" s="187"/>
      <c r="T8" s="187"/>
      <c r="U8" s="187"/>
      <c r="V8" s="187"/>
      <c r="W8" s="187"/>
      <c r="X8" s="187"/>
      <c r="Y8" s="187"/>
      <c r="Z8" s="187"/>
      <c r="AA8" s="187"/>
    </row>
    <row r="9" spans="1:27" ht="18.75" customHeight="1">
      <c r="A9" s="356"/>
      <c r="B9" s="288">
        <f>[1]Master1!A9</f>
        <v>1</v>
      </c>
      <c r="C9" s="1104" t="str">
        <f>'Master-1'!F4</f>
        <v>2202-02-109-27-01</v>
      </c>
      <c r="D9" s="1104" t="str">
        <f>'Master-1'!I4</f>
        <v>STATE FUND</v>
      </c>
      <c r="E9" s="289" t="str">
        <f>Post_Data!C8</f>
        <v>प्रधानाचार्य</v>
      </c>
      <c r="F9" s="290" t="str">
        <f>Post_Data!D8</f>
        <v>L-16</v>
      </c>
      <c r="G9" s="290">
        <f>Post_Data!O8</f>
        <v>1</v>
      </c>
      <c r="H9" s="290">
        <f>Post_Data!P8</f>
        <v>1</v>
      </c>
      <c r="I9" s="290">
        <f>Post_Data!Q8</f>
        <v>0</v>
      </c>
      <c r="J9" s="290">
        <f>G9-(H9+I9)</f>
        <v>0</v>
      </c>
      <c r="K9" s="290"/>
      <c r="L9" s="356"/>
      <c r="M9" s="188"/>
      <c r="N9" s="188"/>
      <c r="O9" s="188"/>
      <c r="P9" s="188"/>
      <c r="Q9" s="188"/>
      <c r="R9" s="188"/>
      <c r="S9" s="188"/>
      <c r="T9" s="188"/>
      <c r="U9" s="188"/>
      <c r="V9" s="188"/>
      <c r="W9" s="188"/>
      <c r="X9" s="188"/>
      <c r="Y9" s="188"/>
      <c r="Z9" s="188"/>
      <c r="AA9" s="188"/>
    </row>
    <row r="10" spans="1:27" ht="18.75" customHeight="1">
      <c r="A10" s="356"/>
      <c r="B10" s="288">
        <f>[1]Master1!A10</f>
        <v>2</v>
      </c>
      <c r="C10" s="1105"/>
      <c r="D10" s="1105"/>
      <c r="E10" s="289" t="str">
        <f>Post_Data!C9</f>
        <v>उपप्रधानाचार्य</v>
      </c>
      <c r="F10" s="290" t="str">
        <f>Post_Data!D9</f>
        <v>L-14</v>
      </c>
      <c r="G10" s="290">
        <f>Post_Data!O9</f>
        <v>0</v>
      </c>
      <c r="H10" s="290">
        <f>Post_Data!P9</f>
        <v>0</v>
      </c>
      <c r="I10" s="290">
        <f>Post_Data!Q9</f>
        <v>0</v>
      </c>
      <c r="J10" s="290">
        <f t="shared" ref="J10:J45" si="0">G10-(H10+I10)</f>
        <v>0</v>
      </c>
      <c r="K10" s="290"/>
      <c r="L10" s="356"/>
      <c r="M10" s="188"/>
      <c r="N10" s="188"/>
      <c r="O10" s="188"/>
      <c r="P10" s="188"/>
      <c r="Q10" s="188"/>
      <c r="R10" s="188"/>
      <c r="S10" s="188"/>
      <c r="T10" s="188"/>
      <c r="U10" s="188"/>
      <c r="V10" s="188"/>
      <c r="W10" s="188"/>
      <c r="X10" s="188"/>
      <c r="Y10" s="188"/>
      <c r="Z10" s="188"/>
      <c r="AA10" s="188"/>
    </row>
    <row r="11" spans="1:27" ht="18.75" customHeight="1">
      <c r="A11" s="356"/>
      <c r="B11" s="288">
        <f>[1]Master1!A11</f>
        <v>3</v>
      </c>
      <c r="C11" s="1105"/>
      <c r="D11" s="1105"/>
      <c r="E11" s="289" t="str">
        <f>Post_Data!C10</f>
        <v>व्याख्याता स्कूल(शिक्षा)</v>
      </c>
      <c r="F11" s="290" t="str">
        <f>Post_Data!D10</f>
        <v>L-12</v>
      </c>
      <c r="G11" s="290">
        <f>Post_Data!O10</f>
        <v>0</v>
      </c>
      <c r="H11" s="290">
        <f>Post_Data!P10</f>
        <v>0</v>
      </c>
      <c r="I11" s="290">
        <f>Post_Data!Q10</f>
        <v>0</v>
      </c>
      <c r="J11" s="290">
        <f t="shared" si="0"/>
        <v>0</v>
      </c>
      <c r="K11" s="290"/>
      <c r="L11" s="356"/>
      <c r="M11" s="188"/>
      <c r="N11" s="188"/>
      <c r="O11" s="188"/>
      <c r="P11" s="188"/>
      <c r="Q11" s="188"/>
      <c r="R11" s="188"/>
      <c r="S11" s="188"/>
      <c r="T11" s="188"/>
      <c r="U11" s="188"/>
      <c r="V11" s="188"/>
      <c r="W11" s="188"/>
      <c r="X11" s="188"/>
      <c r="Y11" s="188"/>
      <c r="Z11" s="188"/>
      <c r="AA11" s="188"/>
    </row>
    <row r="12" spans="1:27" ht="18.75" customHeight="1">
      <c r="A12" s="356"/>
      <c r="B12" s="288">
        <f>[1]Master1!A12</f>
        <v>4</v>
      </c>
      <c r="C12" s="1105"/>
      <c r="D12" s="1105"/>
      <c r="E12" s="289" t="str">
        <f>Post_Data!C11</f>
        <v>वरिष्ठ अध्यापक</v>
      </c>
      <c r="F12" s="290" t="str">
        <f>Post_Data!D11</f>
        <v>L-11</v>
      </c>
      <c r="G12" s="290">
        <f>Post_Data!O11</f>
        <v>3</v>
      </c>
      <c r="H12" s="290">
        <f>Post_Data!P11</f>
        <v>2</v>
      </c>
      <c r="I12" s="290">
        <f>Post_Data!Q11</f>
        <v>1</v>
      </c>
      <c r="J12" s="290">
        <f t="shared" si="0"/>
        <v>0</v>
      </c>
      <c r="K12" s="290"/>
      <c r="L12" s="356"/>
      <c r="M12" s="188"/>
      <c r="N12" s="188"/>
      <c r="O12" s="188"/>
      <c r="P12" s="188"/>
      <c r="Q12" s="188"/>
      <c r="R12" s="188"/>
      <c r="S12" s="188"/>
      <c r="T12" s="188"/>
      <c r="U12" s="188"/>
      <c r="V12" s="188"/>
      <c r="W12" s="188"/>
      <c r="X12" s="188"/>
      <c r="Y12" s="188"/>
      <c r="Z12" s="188"/>
      <c r="AA12" s="188"/>
    </row>
    <row r="13" spans="1:27" ht="18.75" customHeight="1">
      <c r="A13" s="356"/>
      <c r="B13" s="288">
        <f>[1]Master1!A13</f>
        <v>5</v>
      </c>
      <c r="C13" s="1105"/>
      <c r="D13" s="1105"/>
      <c r="E13" s="289" t="str">
        <f>Post_Data!C12</f>
        <v>अध्यापक</v>
      </c>
      <c r="F13" s="290" t="str">
        <f>Post_Data!D12</f>
        <v>L-10</v>
      </c>
      <c r="G13" s="290">
        <f>Post_Data!O12</f>
        <v>0</v>
      </c>
      <c r="H13" s="290">
        <f>Post_Data!P12</f>
        <v>0</v>
      </c>
      <c r="I13" s="290">
        <f>Post_Data!Q12</f>
        <v>0</v>
      </c>
      <c r="J13" s="290">
        <f t="shared" si="0"/>
        <v>0</v>
      </c>
      <c r="K13" s="290"/>
      <c r="L13" s="356"/>
      <c r="M13" s="188"/>
      <c r="N13" s="188"/>
      <c r="O13" s="188"/>
      <c r="P13" s="188"/>
      <c r="Q13" s="188"/>
      <c r="R13" s="188"/>
      <c r="S13" s="188"/>
      <c r="T13" s="188"/>
      <c r="U13" s="188"/>
      <c r="V13" s="188"/>
      <c r="W13" s="188"/>
      <c r="X13" s="188"/>
      <c r="Y13" s="188"/>
      <c r="Z13" s="188"/>
      <c r="AA13" s="188"/>
    </row>
    <row r="14" spans="1:27" ht="18.75" customHeight="1">
      <c r="A14" s="356"/>
      <c r="B14" s="288">
        <f>[1]Master1!A14</f>
        <v>6</v>
      </c>
      <c r="C14" s="1105"/>
      <c r="D14" s="1105"/>
      <c r="E14" s="289" t="str">
        <f>Post_Data!C13</f>
        <v>अध्यापक(III Gr) L-1</v>
      </c>
      <c r="F14" s="290" t="str">
        <f>Post_Data!D13</f>
        <v>L-10</v>
      </c>
      <c r="G14" s="290">
        <f>Post_Data!O13</f>
        <v>4</v>
      </c>
      <c r="H14" s="290">
        <f>Post_Data!P13</f>
        <v>3</v>
      </c>
      <c r="I14" s="290">
        <f>Post_Data!Q13</f>
        <v>1</v>
      </c>
      <c r="J14" s="290">
        <f t="shared" si="0"/>
        <v>0</v>
      </c>
      <c r="K14" s="290"/>
      <c r="L14" s="356"/>
      <c r="M14" s="188"/>
      <c r="N14" s="188"/>
      <c r="O14" s="188"/>
      <c r="P14" s="188"/>
      <c r="Q14" s="188"/>
      <c r="R14" s="188"/>
      <c r="S14" s="188"/>
      <c r="T14" s="188"/>
      <c r="U14" s="188"/>
      <c r="V14" s="188"/>
      <c r="W14" s="188"/>
      <c r="X14" s="188"/>
      <c r="Y14" s="188"/>
      <c r="Z14" s="188"/>
      <c r="AA14" s="188"/>
    </row>
    <row r="15" spans="1:27" ht="18.75" customHeight="1">
      <c r="A15" s="356"/>
      <c r="B15" s="288">
        <f>[1]Master1!A15</f>
        <v>7</v>
      </c>
      <c r="C15" s="1105"/>
      <c r="D15" s="1105"/>
      <c r="E15" s="289" t="str">
        <f>Post_Data!C14</f>
        <v>अध्यापक(III Gr) L-2</v>
      </c>
      <c r="F15" s="290" t="str">
        <f>Post_Data!D14</f>
        <v>L-10</v>
      </c>
      <c r="G15" s="290">
        <f>Post_Data!O14</f>
        <v>1</v>
      </c>
      <c r="H15" s="290">
        <f>Post_Data!P14</f>
        <v>0</v>
      </c>
      <c r="I15" s="290">
        <f>Post_Data!Q14</f>
        <v>1</v>
      </c>
      <c r="J15" s="290">
        <f t="shared" si="0"/>
        <v>0</v>
      </c>
      <c r="K15" s="290"/>
      <c r="L15" s="356"/>
      <c r="M15" s="188"/>
      <c r="N15" s="188"/>
      <c r="O15" s="188"/>
      <c r="P15" s="188"/>
      <c r="Q15" s="188"/>
      <c r="R15" s="188"/>
      <c r="S15" s="188"/>
      <c r="T15" s="188"/>
      <c r="U15" s="188"/>
      <c r="V15" s="188"/>
      <c r="W15" s="188"/>
      <c r="X15" s="188"/>
      <c r="Y15" s="188"/>
      <c r="Z15" s="188"/>
      <c r="AA15" s="188"/>
    </row>
    <row r="16" spans="1:27" ht="18.75" customHeight="1">
      <c r="A16" s="356"/>
      <c r="B16" s="288">
        <f>[1]Master1!A16</f>
        <v>8</v>
      </c>
      <c r="C16" s="1105"/>
      <c r="D16" s="1105"/>
      <c r="E16" s="289" t="str">
        <f>Post_Data!C15</f>
        <v>प्रशिक्षक</v>
      </c>
      <c r="F16" s="290" t="str">
        <f>Post_Data!D15</f>
        <v>L-11</v>
      </c>
      <c r="G16" s="290">
        <f>Post_Data!O15</f>
        <v>0</v>
      </c>
      <c r="H16" s="290">
        <f>Post_Data!P15</f>
        <v>0</v>
      </c>
      <c r="I16" s="290">
        <f>Post_Data!Q15</f>
        <v>0</v>
      </c>
      <c r="J16" s="290">
        <f t="shared" si="0"/>
        <v>0</v>
      </c>
      <c r="K16" s="290"/>
      <c r="L16" s="356"/>
      <c r="M16" s="188"/>
      <c r="N16" s="188"/>
      <c r="O16" s="188"/>
      <c r="P16" s="188"/>
      <c r="Q16" s="188"/>
      <c r="R16" s="188"/>
      <c r="S16" s="188"/>
      <c r="T16" s="188"/>
      <c r="U16" s="188"/>
      <c r="V16" s="188"/>
      <c r="W16" s="188"/>
      <c r="X16" s="188"/>
      <c r="Y16" s="188"/>
      <c r="Z16" s="188"/>
      <c r="AA16" s="188"/>
    </row>
    <row r="17" spans="1:27" ht="18.75" customHeight="1">
      <c r="A17" s="356"/>
      <c r="B17" s="288">
        <f>[1]Master1!A17</f>
        <v>9</v>
      </c>
      <c r="C17" s="1105"/>
      <c r="D17" s="1105"/>
      <c r="E17" s="289" t="str">
        <f>Post_Data!C16</f>
        <v>शारीरिक शिक्षक श्रेणी I</v>
      </c>
      <c r="F17" s="290" t="str">
        <f>Post_Data!D16</f>
        <v>L-10</v>
      </c>
      <c r="G17" s="290">
        <f>Post_Data!O16</f>
        <v>0</v>
      </c>
      <c r="H17" s="290">
        <f>Post_Data!P16</f>
        <v>0</v>
      </c>
      <c r="I17" s="290">
        <f>Post_Data!Q16</f>
        <v>0</v>
      </c>
      <c r="J17" s="290">
        <f t="shared" si="0"/>
        <v>0</v>
      </c>
      <c r="K17" s="290"/>
      <c r="L17" s="356"/>
      <c r="M17" s="188"/>
      <c r="N17" s="188"/>
      <c r="O17" s="188"/>
      <c r="P17" s="188"/>
      <c r="Q17" s="188"/>
      <c r="R17" s="188"/>
      <c r="S17" s="188"/>
      <c r="T17" s="188"/>
      <c r="U17" s="188"/>
      <c r="V17" s="188"/>
      <c r="W17" s="188"/>
      <c r="X17" s="188"/>
      <c r="Y17" s="188"/>
      <c r="Z17" s="188"/>
      <c r="AA17" s="188"/>
    </row>
    <row r="18" spans="1:27" ht="18.75" customHeight="1">
      <c r="A18" s="356"/>
      <c r="B18" s="288">
        <f>[1]Master1!A18</f>
        <v>10</v>
      </c>
      <c r="C18" s="1105"/>
      <c r="D18" s="1105"/>
      <c r="E18" s="289" t="str">
        <f>Post_Data!C17</f>
        <v>शारीरिक शिक्षक श्रेणी II</v>
      </c>
      <c r="F18" s="290" t="str">
        <f>Post_Data!D17</f>
        <v>L-12</v>
      </c>
      <c r="G18" s="290">
        <f>Post_Data!O17</f>
        <v>0</v>
      </c>
      <c r="H18" s="290">
        <f>Post_Data!P17</f>
        <v>0</v>
      </c>
      <c r="I18" s="290">
        <f>Post_Data!Q17</f>
        <v>0</v>
      </c>
      <c r="J18" s="290">
        <f t="shared" si="0"/>
        <v>0</v>
      </c>
      <c r="K18" s="290"/>
      <c r="L18" s="356"/>
      <c r="M18" s="188"/>
      <c r="N18" s="188"/>
      <c r="O18" s="188"/>
      <c r="P18" s="188"/>
      <c r="Q18" s="188"/>
      <c r="R18" s="188"/>
      <c r="S18" s="188"/>
      <c r="T18" s="188"/>
      <c r="U18" s="188"/>
      <c r="V18" s="188"/>
      <c r="W18" s="188"/>
      <c r="X18" s="188"/>
      <c r="Y18" s="188"/>
      <c r="Z18" s="188"/>
      <c r="AA18" s="188"/>
    </row>
    <row r="19" spans="1:27" ht="18.75" customHeight="1">
      <c r="A19" s="356"/>
      <c r="B19" s="288">
        <f>[1]Master1!A19</f>
        <v>11</v>
      </c>
      <c r="C19" s="1105"/>
      <c r="D19" s="1105"/>
      <c r="E19" s="289" t="str">
        <f>Post_Data!C18</f>
        <v>शारीरिक शिक्षक श्रेणी III</v>
      </c>
      <c r="F19" s="290" t="str">
        <f>Post_Data!D18</f>
        <v>L-10</v>
      </c>
      <c r="G19" s="290">
        <f>Post_Data!O18</f>
        <v>0</v>
      </c>
      <c r="H19" s="290">
        <f>Post_Data!P18</f>
        <v>0</v>
      </c>
      <c r="I19" s="290">
        <f>Post_Data!Q18</f>
        <v>0</v>
      </c>
      <c r="J19" s="290">
        <f t="shared" si="0"/>
        <v>0</v>
      </c>
      <c r="K19" s="290"/>
      <c r="L19" s="356"/>
      <c r="M19" s="188"/>
      <c r="N19" s="188"/>
      <c r="O19" s="188"/>
      <c r="P19" s="188"/>
      <c r="Q19" s="188"/>
      <c r="R19" s="188"/>
      <c r="S19" s="188"/>
      <c r="T19" s="188"/>
      <c r="U19" s="188"/>
      <c r="V19" s="188"/>
      <c r="W19" s="188"/>
      <c r="X19" s="188"/>
      <c r="Y19" s="188"/>
      <c r="Z19" s="188"/>
      <c r="AA19" s="188"/>
    </row>
    <row r="20" spans="1:27" ht="18.75" customHeight="1">
      <c r="A20" s="356"/>
      <c r="B20" s="288">
        <f>[1]Master1!A20</f>
        <v>12</v>
      </c>
      <c r="C20" s="1105"/>
      <c r="D20" s="1105"/>
      <c r="E20" s="289" t="str">
        <f>Post_Data!C19</f>
        <v>पुस्तकालय अध्यक्ष श्रेणी I</v>
      </c>
      <c r="F20" s="290" t="str">
        <f>Post_Data!D19</f>
        <v>L-10</v>
      </c>
      <c r="G20" s="290">
        <f>Post_Data!O19</f>
        <v>0</v>
      </c>
      <c r="H20" s="290">
        <f>Post_Data!P19</f>
        <v>0</v>
      </c>
      <c r="I20" s="290">
        <f>Post_Data!Q19</f>
        <v>0</v>
      </c>
      <c r="J20" s="290">
        <f t="shared" si="0"/>
        <v>0</v>
      </c>
      <c r="K20" s="290"/>
      <c r="L20" s="356"/>
      <c r="M20" s="188"/>
      <c r="N20" s="188"/>
      <c r="O20" s="188"/>
      <c r="P20" s="188"/>
      <c r="Q20" s="188"/>
      <c r="R20" s="188"/>
      <c r="S20" s="188"/>
      <c r="T20" s="188"/>
      <c r="U20" s="188"/>
      <c r="V20" s="188"/>
      <c r="W20" s="188"/>
      <c r="X20" s="188"/>
      <c r="Y20" s="188"/>
      <c r="Z20" s="188"/>
      <c r="AA20" s="188"/>
    </row>
    <row r="21" spans="1:27" ht="18.75" customHeight="1">
      <c r="A21" s="356"/>
      <c r="B21" s="288">
        <f>[1]Master1!A21</f>
        <v>13</v>
      </c>
      <c r="C21" s="1105"/>
      <c r="D21" s="1105"/>
      <c r="E21" s="289" t="str">
        <f>Post_Data!C20</f>
        <v>पुस्तकालय अध्यक्ष श्रेणी II</v>
      </c>
      <c r="F21" s="290" t="str">
        <f>Post_Data!D20</f>
        <v>L-10</v>
      </c>
      <c r="G21" s="290">
        <f>Post_Data!O20</f>
        <v>0</v>
      </c>
      <c r="H21" s="290">
        <f>Post_Data!P20</f>
        <v>0</v>
      </c>
      <c r="I21" s="290">
        <f>Post_Data!Q20</f>
        <v>0</v>
      </c>
      <c r="J21" s="290">
        <f t="shared" si="0"/>
        <v>0</v>
      </c>
      <c r="K21" s="290"/>
      <c r="L21" s="356"/>
      <c r="M21" s="188"/>
      <c r="N21" s="188"/>
      <c r="O21" s="188"/>
      <c r="P21" s="188"/>
      <c r="Q21" s="188"/>
      <c r="R21" s="188"/>
      <c r="S21" s="188"/>
      <c r="T21" s="188"/>
      <c r="U21" s="188"/>
      <c r="V21" s="188"/>
      <c r="W21" s="188"/>
      <c r="X21" s="188"/>
      <c r="Y21" s="188"/>
      <c r="Z21" s="188"/>
      <c r="AA21" s="188"/>
    </row>
    <row r="22" spans="1:27" ht="18.75" customHeight="1">
      <c r="A22" s="356"/>
      <c r="B22" s="288">
        <f>[1]Master1!A22</f>
        <v>14</v>
      </c>
      <c r="C22" s="1105"/>
      <c r="D22" s="1105"/>
      <c r="E22" s="289" t="str">
        <f>Post_Data!C21</f>
        <v>पुस्तकालय अध्यक्ष श्रेणी III</v>
      </c>
      <c r="F22" s="290" t="str">
        <f>Post_Data!D21</f>
        <v>L-8</v>
      </c>
      <c r="G22" s="290">
        <f>Post_Data!O21</f>
        <v>0</v>
      </c>
      <c r="H22" s="290">
        <f>Post_Data!P21</f>
        <v>0</v>
      </c>
      <c r="I22" s="290">
        <f>Post_Data!Q21</f>
        <v>0</v>
      </c>
      <c r="J22" s="290">
        <f t="shared" si="0"/>
        <v>0</v>
      </c>
      <c r="K22" s="290"/>
      <c r="L22" s="356"/>
      <c r="M22" s="188"/>
      <c r="N22" s="188"/>
      <c r="O22" s="188"/>
      <c r="P22" s="188"/>
      <c r="Q22" s="188"/>
      <c r="R22" s="188"/>
      <c r="S22" s="188"/>
      <c r="T22" s="188"/>
      <c r="U22" s="188"/>
      <c r="V22" s="188"/>
      <c r="W22" s="188"/>
      <c r="X22" s="188"/>
      <c r="Y22" s="188"/>
      <c r="Z22" s="188"/>
      <c r="AA22" s="188"/>
    </row>
    <row r="23" spans="1:27" ht="18.75" customHeight="1">
      <c r="A23" s="356"/>
      <c r="B23" s="288">
        <f>[1]Master1!A23</f>
        <v>15</v>
      </c>
      <c r="C23" s="1105"/>
      <c r="D23" s="1105"/>
      <c r="E23" s="289" t="str">
        <f>Post_Data!C22</f>
        <v>प्रयोगशाला सहायक II</v>
      </c>
      <c r="F23" s="290" t="str">
        <f>Post_Data!D22</f>
        <v>L-11</v>
      </c>
      <c r="G23" s="290">
        <f>Post_Data!O22</f>
        <v>0</v>
      </c>
      <c r="H23" s="290">
        <f>Post_Data!P22</f>
        <v>0</v>
      </c>
      <c r="I23" s="290">
        <f>Post_Data!Q22</f>
        <v>0</v>
      </c>
      <c r="J23" s="290">
        <f t="shared" si="0"/>
        <v>0</v>
      </c>
      <c r="K23" s="290"/>
      <c r="L23" s="356"/>
      <c r="M23" s="188"/>
      <c r="N23" s="188"/>
      <c r="O23" s="188"/>
      <c r="P23" s="188"/>
      <c r="Q23" s="188"/>
      <c r="R23" s="188"/>
      <c r="S23" s="188"/>
      <c r="T23" s="188"/>
      <c r="U23" s="188"/>
      <c r="V23" s="188"/>
      <c r="W23" s="188"/>
      <c r="X23" s="188"/>
      <c r="Y23" s="188"/>
      <c r="Z23" s="188"/>
      <c r="AA23" s="188"/>
    </row>
    <row r="24" spans="1:27" ht="18.75" customHeight="1">
      <c r="A24" s="356"/>
      <c r="B24" s="288">
        <f>[1]Master1!A24</f>
        <v>16</v>
      </c>
      <c r="C24" s="1105"/>
      <c r="D24" s="1105"/>
      <c r="E24" s="289" t="str">
        <f>Post_Data!C23</f>
        <v>प्रयोगशाला सहायक III</v>
      </c>
      <c r="F24" s="290" t="str">
        <f>Post_Data!D23</f>
        <v>L-8</v>
      </c>
      <c r="G24" s="290">
        <f>Post_Data!O23</f>
        <v>0</v>
      </c>
      <c r="H24" s="290">
        <f>Post_Data!P23</f>
        <v>0</v>
      </c>
      <c r="I24" s="290">
        <f>Post_Data!Q23</f>
        <v>0</v>
      </c>
      <c r="J24" s="290">
        <f t="shared" si="0"/>
        <v>0</v>
      </c>
      <c r="K24" s="290"/>
      <c r="L24" s="356"/>
      <c r="M24" s="188"/>
      <c r="N24" s="188"/>
      <c r="O24" s="188"/>
      <c r="P24" s="188"/>
      <c r="Q24" s="188"/>
      <c r="R24" s="188"/>
      <c r="S24" s="188"/>
      <c r="T24" s="188"/>
      <c r="U24" s="188"/>
      <c r="V24" s="188"/>
      <c r="W24" s="188"/>
      <c r="X24" s="188"/>
      <c r="Y24" s="188"/>
      <c r="Z24" s="188"/>
      <c r="AA24" s="188"/>
    </row>
    <row r="25" spans="1:27" ht="18.75" customHeight="1">
      <c r="A25" s="356"/>
      <c r="B25" s="288">
        <f>[1]Master1!A25</f>
        <v>17</v>
      </c>
      <c r="C25" s="1105"/>
      <c r="D25" s="1105"/>
      <c r="E25" s="289" t="str">
        <f>Post_Data!C24</f>
        <v>सहायक प्रशासनिक अधिकारी</v>
      </c>
      <c r="F25" s="290" t="str">
        <f>Post_Data!D24</f>
        <v>L-5</v>
      </c>
      <c r="G25" s="290">
        <f>Post_Data!O24</f>
        <v>0</v>
      </c>
      <c r="H25" s="290">
        <f>Post_Data!P24</f>
        <v>0</v>
      </c>
      <c r="I25" s="290">
        <f>Post_Data!Q24</f>
        <v>0</v>
      </c>
      <c r="J25" s="290">
        <f t="shared" si="0"/>
        <v>0</v>
      </c>
      <c r="K25" s="290"/>
      <c r="L25" s="356"/>
      <c r="M25" s="188"/>
      <c r="N25" s="188"/>
      <c r="O25" s="188"/>
      <c r="P25" s="188"/>
      <c r="Q25" s="188"/>
      <c r="R25" s="188"/>
      <c r="S25" s="188"/>
      <c r="T25" s="188"/>
      <c r="U25" s="188"/>
      <c r="V25" s="188"/>
      <c r="W25" s="188"/>
      <c r="X25" s="188"/>
      <c r="Y25" s="188"/>
      <c r="Z25" s="188"/>
      <c r="AA25" s="188"/>
    </row>
    <row r="26" spans="1:27" ht="18.75" customHeight="1">
      <c r="A26" s="356"/>
      <c r="B26" s="288">
        <f>[1]Master1!A26</f>
        <v>18</v>
      </c>
      <c r="C26" s="1105"/>
      <c r="D26" s="1105"/>
      <c r="E26" s="289" t="str">
        <f>Post_Data!C25</f>
        <v>वरिष्ठ सहायक</v>
      </c>
      <c r="F26" s="290" t="str">
        <f>Post_Data!D25</f>
        <v>L-1</v>
      </c>
      <c r="G26" s="290">
        <f>Post_Data!O25</f>
        <v>0</v>
      </c>
      <c r="H26" s="290">
        <f>Post_Data!P25</f>
        <v>0</v>
      </c>
      <c r="I26" s="290">
        <f>Post_Data!Q25</f>
        <v>0</v>
      </c>
      <c r="J26" s="290">
        <f t="shared" si="0"/>
        <v>0</v>
      </c>
      <c r="K26" s="290"/>
      <c r="L26" s="356"/>
      <c r="M26" s="186"/>
      <c r="N26" s="186"/>
      <c r="O26" s="186"/>
      <c r="P26" s="186"/>
      <c r="Q26" s="186"/>
      <c r="R26" s="186"/>
      <c r="S26" s="186"/>
      <c r="T26" s="186"/>
      <c r="U26" s="186"/>
      <c r="V26" s="186"/>
      <c r="W26" s="186"/>
      <c r="X26" s="186"/>
      <c r="Y26" s="186"/>
      <c r="Z26" s="186"/>
      <c r="AA26" s="186"/>
    </row>
    <row r="27" spans="1:27" ht="18.75" customHeight="1">
      <c r="A27" s="356"/>
      <c r="B27" s="288">
        <f>[1]Master1!A27</f>
        <v>19</v>
      </c>
      <c r="C27" s="1105"/>
      <c r="D27" s="1105"/>
      <c r="E27" s="289" t="str">
        <f>Post_Data!C26</f>
        <v>कनिष्ठ सहायक</v>
      </c>
      <c r="F27" s="290" t="str">
        <f>Post_Data!D26</f>
        <v>L-1</v>
      </c>
      <c r="G27" s="290">
        <f>Post_Data!O26</f>
        <v>0</v>
      </c>
      <c r="H27" s="290">
        <f>Post_Data!P26</f>
        <v>0</v>
      </c>
      <c r="I27" s="290">
        <f>Post_Data!Q26</f>
        <v>0</v>
      </c>
      <c r="J27" s="290">
        <f t="shared" si="0"/>
        <v>0</v>
      </c>
      <c r="K27" s="290"/>
      <c r="L27" s="356"/>
      <c r="M27" s="186"/>
      <c r="N27" s="186"/>
      <c r="O27" s="186"/>
      <c r="P27" s="186"/>
      <c r="Q27" s="186"/>
      <c r="R27" s="186"/>
      <c r="S27" s="186"/>
      <c r="T27" s="186"/>
      <c r="U27" s="186"/>
      <c r="V27" s="186"/>
      <c r="W27" s="186"/>
      <c r="X27" s="186"/>
      <c r="Y27" s="186"/>
      <c r="Z27" s="186"/>
      <c r="AA27" s="186"/>
    </row>
    <row r="28" spans="1:27" ht="18.75" customHeight="1">
      <c r="A28" s="356"/>
      <c r="B28" s="288">
        <f>[1]Master1!A28</f>
        <v>20</v>
      </c>
      <c r="C28" s="1105"/>
      <c r="D28" s="1105"/>
      <c r="E28" s="289" t="str">
        <f>Post_Data!C27</f>
        <v>चतुर्थ श्रेणी कर्मचारी</v>
      </c>
      <c r="F28" s="290" t="str">
        <f>Post_Data!D27</f>
        <v>L-1</v>
      </c>
      <c r="G28" s="290">
        <f>Post_Data!O27</f>
        <v>1</v>
      </c>
      <c r="H28" s="290">
        <f>Post_Data!P27</f>
        <v>0</v>
      </c>
      <c r="I28" s="290">
        <f>Post_Data!Q27</f>
        <v>0</v>
      </c>
      <c r="J28" s="290">
        <f t="shared" si="0"/>
        <v>1</v>
      </c>
      <c r="K28" s="291"/>
      <c r="L28" s="356"/>
      <c r="M28" s="186"/>
      <c r="N28" s="186"/>
      <c r="O28" s="186"/>
      <c r="P28" s="186"/>
      <c r="Q28" s="186"/>
      <c r="R28" s="186"/>
      <c r="S28" s="186"/>
      <c r="T28" s="186"/>
      <c r="U28" s="186"/>
      <c r="V28" s="186"/>
      <c r="W28" s="186"/>
      <c r="X28" s="186"/>
      <c r="Y28" s="186"/>
      <c r="Z28" s="186"/>
      <c r="AA28" s="186"/>
    </row>
    <row r="29" spans="1:27" ht="18.75" customHeight="1">
      <c r="A29" s="356"/>
      <c r="B29" s="288">
        <f>[1]Master1!A29</f>
        <v>21</v>
      </c>
      <c r="C29" s="1105"/>
      <c r="D29" s="1105"/>
      <c r="E29" s="289" t="str">
        <f>Post_Data!C28</f>
        <v>प्रयोगशाला परिचारक</v>
      </c>
      <c r="F29" s="290">
        <f>Post_Data!D28</f>
        <v>0</v>
      </c>
      <c r="G29" s="290">
        <f>Post_Data!O28</f>
        <v>0</v>
      </c>
      <c r="H29" s="290">
        <f>Post_Data!P28</f>
        <v>0</v>
      </c>
      <c r="I29" s="290">
        <f>Post_Data!Q28</f>
        <v>0</v>
      </c>
      <c r="J29" s="290">
        <f t="shared" si="0"/>
        <v>0</v>
      </c>
      <c r="K29" s="291"/>
      <c r="L29" s="356"/>
      <c r="M29" s="186"/>
      <c r="N29" s="186"/>
      <c r="O29" s="186"/>
      <c r="P29" s="186"/>
      <c r="Q29" s="186"/>
      <c r="R29" s="186"/>
      <c r="S29" s="186"/>
      <c r="T29" s="186"/>
      <c r="U29" s="186"/>
      <c r="V29" s="186"/>
      <c r="W29" s="186"/>
      <c r="X29" s="186"/>
      <c r="Y29" s="186"/>
      <c r="Z29" s="186"/>
      <c r="AA29" s="186"/>
    </row>
    <row r="30" spans="1:27" ht="18.75" customHeight="1">
      <c r="A30" s="356"/>
      <c r="B30" s="288">
        <f>[1]Master1!A30</f>
        <v>22</v>
      </c>
      <c r="C30" s="1105"/>
      <c r="D30" s="1105"/>
      <c r="E30" s="289" t="str">
        <f>Post_Data!C29</f>
        <v>जमादार</v>
      </c>
      <c r="F30" s="290">
        <f>Post_Data!D29</f>
        <v>0</v>
      </c>
      <c r="G30" s="290">
        <f>Post_Data!O29</f>
        <v>0</v>
      </c>
      <c r="H30" s="290">
        <f>Post_Data!P29</f>
        <v>0</v>
      </c>
      <c r="I30" s="290">
        <f>Post_Data!Q29</f>
        <v>0</v>
      </c>
      <c r="J30" s="290">
        <f t="shared" si="0"/>
        <v>0</v>
      </c>
      <c r="K30" s="291"/>
      <c r="L30" s="356"/>
      <c r="M30" s="186"/>
      <c r="N30" s="186"/>
      <c r="O30" s="186"/>
      <c r="P30" s="186"/>
      <c r="Q30" s="186"/>
      <c r="R30" s="186"/>
      <c r="S30" s="186"/>
      <c r="T30" s="186"/>
      <c r="U30" s="186"/>
      <c r="V30" s="186"/>
      <c r="W30" s="186"/>
      <c r="X30" s="186"/>
      <c r="Y30" s="186"/>
      <c r="Z30" s="186"/>
      <c r="AA30" s="186"/>
    </row>
    <row r="31" spans="1:27" ht="18.75" customHeight="1">
      <c r="A31" s="356"/>
      <c r="B31" s="288">
        <f>[1]Master1!A31</f>
        <v>23</v>
      </c>
      <c r="C31" s="1105"/>
      <c r="D31" s="1105"/>
      <c r="E31" s="289" t="str">
        <f>Post_Data!C30</f>
        <v>प्रबोधक</v>
      </c>
      <c r="F31" s="290">
        <f>Post_Data!D30</f>
        <v>0</v>
      </c>
      <c r="G31" s="290">
        <f>Post_Data!O30</f>
        <v>0</v>
      </c>
      <c r="H31" s="290">
        <f>Post_Data!P30</f>
        <v>0</v>
      </c>
      <c r="I31" s="290">
        <f>Post_Data!Q30</f>
        <v>0</v>
      </c>
      <c r="J31" s="290">
        <f t="shared" si="0"/>
        <v>0</v>
      </c>
      <c r="K31" s="291"/>
      <c r="L31" s="356"/>
      <c r="M31" s="186"/>
      <c r="N31" s="186"/>
      <c r="O31" s="186"/>
      <c r="P31" s="186"/>
      <c r="Q31" s="186"/>
      <c r="R31" s="186"/>
      <c r="S31" s="186"/>
      <c r="T31" s="186"/>
      <c r="U31" s="186"/>
      <c r="V31" s="186"/>
      <c r="W31" s="186"/>
      <c r="X31" s="186"/>
      <c r="Y31" s="186"/>
      <c r="Z31" s="186"/>
      <c r="AA31" s="186"/>
    </row>
    <row r="32" spans="1:27" ht="18.75" customHeight="1">
      <c r="A32" s="356"/>
      <c r="B32" s="288">
        <f>[1]Master1!A32</f>
        <v>24</v>
      </c>
      <c r="C32" s="1105"/>
      <c r="D32" s="1105"/>
      <c r="E32" s="289" t="str">
        <f>Post_Data!C31</f>
        <v>प्रबोधक शा0शि0</v>
      </c>
      <c r="F32" s="290">
        <f>Post_Data!D31</f>
        <v>0</v>
      </c>
      <c r="G32" s="290">
        <f>Post_Data!O31</f>
        <v>0</v>
      </c>
      <c r="H32" s="290">
        <f>Post_Data!P31</f>
        <v>0</v>
      </c>
      <c r="I32" s="290">
        <f>Post_Data!Q31</f>
        <v>0</v>
      </c>
      <c r="J32" s="290">
        <f t="shared" si="0"/>
        <v>0</v>
      </c>
      <c r="K32" s="291"/>
      <c r="L32" s="356"/>
      <c r="M32" s="186"/>
      <c r="N32" s="186"/>
      <c r="O32" s="186"/>
      <c r="P32" s="186"/>
      <c r="Q32" s="186"/>
      <c r="R32" s="186"/>
      <c r="S32" s="186"/>
      <c r="T32" s="186"/>
      <c r="U32" s="186"/>
      <c r="V32" s="186"/>
      <c r="W32" s="186"/>
      <c r="X32" s="186"/>
      <c r="Y32" s="186"/>
      <c r="Z32" s="186"/>
      <c r="AA32" s="186"/>
    </row>
    <row r="33" spans="1:27" ht="18.75" customHeight="1">
      <c r="A33" s="356"/>
      <c r="B33" s="288">
        <f>[1]Master1!A33</f>
        <v>25</v>
      </c>
      <c r="C33" s="1105"/>
      <c r="D33" s="1105"/>
      <c r="E33" s="289" t="str">
        <f>Post_Data!C32</f>
        <v>प्रबोधक लेवल 1</v>
      </c>
      <c r="F33" s="290">
        <f>Post_Data!D32</f>
        <v>0</v>
      </c>
      <c r="G33" s="290">
        <f>Post_Data!O32</f>
        <v>0</v>
      </c>
      <c r="H33" s="290">
        <f>Post_Data!P32</f>
        <v>0</v>
      </c>
      <c r="I33" s="290">
        <f>Post_Data!Q32</f>
        <v>0</v>
      </c>
      <c r="J33" s="290">
        <f t="shared" si="0"/>
        <v>0</v>
      </c>
      <c r="K33" s="291"/>
      <c r="L33" s="356"/>
      <c r="M33" s="186"/>
      <c r="N33" s="186"/>
      <c r="O33" s="186"/>
      <c r="P33" s="186"/>
      <c r="Q33" s="186"/>
      <c r="R33" s="186"/>
      <c r="S33" s="186"/>
      <c r="T33" s="186"/>
      <c r="U33" s="186"/>
      <c r="V33" s="186"/>
      <c r="W33" s="186"/>
      <c r="X33" s="186"/>
      <c r="Y33" s="186"/>
      <c r="Z33" s="186"/>
      <c r="AA33" s="186"/>
    </row>
    <row r="34" spans="1:27" ht="18.75" customHeight="1">
      <c r="A34" s="356"/>
      <c r="B34" s="288">
        <f>[1]Master1!A34</f>
        <v>26</v>
      </c>
      <c r="C34" s="1105"/>
      <c r="D34" s="1105"/>
      <c r="E34" s="289" t="str">
        <f>Post_Data!C33</f>
        <v>प्रबोधक लेवल 2</v>
      </c>
      <c r="F34" s="290">
        <f>Post_Data!D33</f>
        <v>0</v>
      </c>
      <c r="G34" s="290">
        <f>Post_Data!O33</f>
        <v>0</v>
      </c>
      <c r="H34" s="290">
        <f>Post_Data!P33</f>
        <v>0</v>
      </c>
      <c r="I34" s="290">
        <f>Post_Data!Q33</f>
        <v>0</v>
      </c>
      <c r="J34" s="290">
        <f t="shared" si="0"/>
        <v>0</v>
      </c>
      <c r="K34" s="291"/>
      <c r="L34" s="356"/>
      <c r="M34" s="186"/>
      <c r="N34" s="186"/>
      <c r="O34" s="186"/>
      <c r="P34" s="186"/>
      <c r="Q34" s="186"/>
      <c r="R34" s="186"/>
      <c r="S34" s="186"/>
      <c r="T34" s="186"/>
      <c r="U34" s="186"/>
      <c r="V34" s="186"/>
      <c r="W34" s="186"/>
      <c r="X34" s="186"/>
      <c r="Y34" s="186"/>
      <c r="Z34" s="186"/>
      <c r="AA34" s="186"/>
    </row>
    <row r="35" spans="1:27" ht="18.75" customHeight="1">
      <c r="A35" s="356"/>
      <c r="B35" s="288">
        <f>[1]Master1!A35</f>
        <v>27</v>
      </c>
      <c r="C35" s="1105"/>
      <c r="D35" s="1105"/>
      <c r="E35" s="289" t="str">
        <f>Post_Data!C34</f>
        <v xml:space="preserve">बेसिक कंप्युटर अनुदेशक </v>
      </c>
      <c r="F35" s="290" t="str">
        <f>Post_Data!D34</f>
        <v>L-8</v>
      </c>
      <c r="G35" s="290">
        <f>Post_Data!O34</f>
        <v>0</v>
      </c>
      <c r="H35" s="290">
        <f>Post_Data!P34</f>
        <v>0</v>
      </c>
      <c r="I35" s="290">
        <f>Post_Data!Q34</f>
        <v>0</v>
      </c>
      <c r="J35" s="290">
        <f t="shared" si="0"/>
        <v>0</v>
      </c>
      <c r="K35" s="291"/>
      <c r="L35" s="356"/>
      <c r="M35" s="186"/>
      <c r="N35" s="186"/>
      <c r="O35" s="186"/>
      <c r="P35" s="186"/>
      <c r="Q35" s="186"/>
      <c r="R35" s="186"/>
      <c r="S35" s="186"/>
      <c r="T35" s="186"/>
      <c r="U35" s="186"/>
      <c r="V35" s="186"/>
      <c r="W35" s="186"/>
      <c r="X35" s="186"/>
      <c r="Y35" s="186"/>
      <c r="Z35" s="186"/>
      <c r="AA35" s="186"/>
    </row>
    <row r="36" spans="1:27" ht="18.75" customHeight="1">
      <c r="A36" s="356"/>
      <c r="B36" s="288">
        <f>[1]Master1!A36</f>
        <v>28</v>
      </c>
      <c r="C36" s="1105"/>
      <c r="D36" s="1105"/>
      <c r="E36" s="289">
        <f>Post_Data!C35</f>
        <v>0</v>
      </c>
      <c r="F36" s="290">
        <f>Post_Data!D35</f>
        <v>0</v>
      </c>
      <c r="G36" s="290">
        <f>Post_Data!O35</f>
        <v>0</v>
      </c>
      <c r="H36" s="290">
        <f>Post_Data!P35</f>
        <v>0</v>
      </c>
      <c r="I36" s="290">
        <f>Post_Data!Q35</f>
        <v>0</v>
      </c>
      <c r="J36" s="290">
        <f t="shared" si="0"/>
        <v>0</v>
      </c>
      <c r="K36" s="291"/>
      <c r="L36" s="356"/>
      <c r="M36" s="186"/>
      <c r="N36" s="186"/>
      <c r="O36" s="186"/>
      <c r="P36" s="186"/>
      <c r="Q36" s="186"/>
      <c r="R36" s="186"/>
      <c r="S36" s="186"/>
      <c r="T36" s="186"/>
      <c r="U36" s="186"/>
      <c r="V36" s="186"/>
      <c r="W36" s="186"/>
      <c r="X36" s="186"/>
      <c r="Y36" s="186"/>
      <c r="Z36" s="186"/>
      <c r="AA36" s="186"/>
    </row>
    <row r="37" spans="1:27" ht="18.75" customHeight="1">
      <c r="A37" s="356"/>
      <c r="B37" s="288">
        <f>[1]Master1!A37</f>
        <v>29</v>
      </c>
      <c r="C37" s="1105"/>
      <c r="D37" s="1105"/>
      <c r="E37" s="289">
        <f>Post_Data!C36</f>
        <v>0</v>
      </c>
      <c r="F37" s="290">
        <f>Post_Data!D36</f>
        <v>0</v>
      </c>
      <c r="G37" s="290">
        <f>Post_Data!O36</f>
        <v>0</v>
      </c>
      <c r="H37" s="290">
        <f>Post_Data!P36</f>
        <v>0</v>
      </c>
      <c r="I37" s="290">
        <f>Post_Data!Q36</f>
        <v>0</v>
      </c>
      <c r="J37" s="290">
        <f t="shared" si="0"/>
        <v>0</v>
      </c>
      <c r="K37" s="291"/>
      <c r="L37" s="356"/>
      <c r="M37" s="186"/>
      <c r="N37" s="186"/>
      <c r="O37" s="186"/>
      <c r="P37" s="186"/>
      <c r="Q37" s="186"/>
      <c r="R37" s="186"/>
      <c r="S37" s="186"/>
      <c r="T37" s="186"/>
      <c r="U37" s="186"/>
      <c r="V37" s="186"/>
      <c r="W37" s="186"/>
      <c r="X37" s="186"/>
      <c r="Y37" s="186"/>
      <c r="Z37" s="186"/>
      <c r="AA37" s="186"/>
    </row>
    <row r="38" spans="1:27" ht="18.75" customHeight="1">
      <c r="A38" s="356"/>
      <c r="B38" s="288">
        <f>[1]Master1!A38</f>
        <v>30</v>
      </c>
      <c r="C38" s="1105"/>
      <c r="D38" s="1105"/>
      <c r="E38" s="289">
        <f>Post_Data!C37</f>
        <v>0</v>
      </c>
      <c r="F38" s="290">
        <f>Post_Data!D37</f>
        <v>0</v>
      </c>
      <c r="G38" s="290">
        <f>Post_Data!O37</f>
        <v>0</v>
      </c>
      <c r="H38" s="290">
        <f>Post_Data!P37</f>
        <v>0</v>
      </c>
      <c r="I38" s="290">
        <f>Post_Data!Q37</f>
        <v>0</v>
      </c>
      <c r="J38" s="290">
        <f t="shared" si="0"/>
        <v>0</v>
      </c>
      <c r="K38" s="291"/>
      <c r="L38" s="356"/>
      <c r="M38" s="186"/>
      <c r="N38" s="186"/>
      <c r="O38" s="186"/>
      <c r="P38" s="186"/>
      <c r="Q38" s="186"/>
      <c r="R38" s="186"/>
      <c r="S38" s="186"/>
      <c r="T38" s="186"/>
      <c r="U38" s="186"/>
      <c r="V38" s="186"/>
      <c r="W38" s="186"/>
      <c r="X38" s="186"/>
      <c r="Y38" s="186"/>
      <c r="Z38" s="186"/>
      <c r="AA38" s="186"/>
    </row>
    <row r="39" spans="1:27" ht="22.05" customHeight="1">
      <c r="A39" s="356"/>
      <c r="B39" s="288">
        <f>[1]Master1!A39</f>
        <v>31</v>
      </c>
      <c r="C39" s="1105"/>
      <c r="D39" s="1105"/>
      <c r="E39" s="292">
        <f>Post_Data!C38</f>
        <v>0</v>
      </c>
      <c r="F39" s="290">
        <f>Post_Data!D38</f>
        <v>0</v>
      </c>
      <c r="G39" s="290">
        <f>Post_Data!O38</f>
        <v>0</v>
      </c>
      <c r="H39" s="290">
        <f>Post_Data!P38</f>
        <v>0</v>
      </c>
      <c r="I39" s="290">
        <f>Post_Data!Q38</f>
        <v>0</v>
      </c>
      <c r="J39" s="290">
        <f t="shared" si="0"/>
        <v>0</v>
      </c>
      <c r="K39" s="291"/>
      <c r="L39" s="356"/>
      <c r="M39" s="186"/>
      <c r="N39" s="186"/>
      <c r="O39" s="186"/>
      <c r="P39" s="186"/>
      <c r="Q39" s="186"/>
      <c r="R39" s="186"/>
      <c r="S39" s="186"/>
      <c r="T39" s="186"/>
      <c r="U39" s="186"/>
      <c r="V39" s="186"/>
      <c r="W39" s="186"/>
      <c r="X39" s="186"/>
      <c r="Y39" s="186"/>
      <c r="Z39" s="186"/>
      <c r="AA39" s="186"/>
    </row>
    <row r="40" spans="1:27" ht="22.05" customHeight="1">
      <c r="A40" s="356"/>
      <c r="B40" s="288">
        <f>[1]Master1!A40</f>
        <v>32</v>
      </c>
      <c r="C40" s="1105"/>
      <c r="D40" s="1105"/>
      <c r="E40" s="292">
        <f>Post_Data!C39</f>
        <v>0</v>
      </c>
      <c r="F40" s="290">
        <f>Post_Data!D39</f>
        <v>0</v>
      </c>
      <c r="G40" s="290">
        <f>Post_Data!O39</f>
        <v>0</v>
      </c>
      <c r="H40" s="290">
        <f>Post_Data!P39</f>
        <v>0</v>
      </c>
      <c r="I40" s="290">
        <f>Post_Data!Q39</f>
        <v>0</v>
      </c>
      <c r="J40" s="290">
        <f t="shared" si="0"/>
        <v>0</v>
      </c>
      <c r="K40" s="291"/>
      <c r="L40" s="356"/>
      <c r="M40" s="186"/>
      <c r="N40" s="186"/>
      <c r="O40" s="186"/>
      <c r="P40" s="186"/>
      <c r="Q40" s="186"/>
      <c r="R40" s="186"/>
      <c r="S40" s="186"/>
      <c r="T40" s="186"/>
      <c r="U40" s="186"/>
      <c r="V40" s="186"/>
      <c r="W40" s="186"/>
      <c r="X40" s="186"/>
      <c r="Y40" s="186"/>
      <c r="Z40" s="186"/>
      <c r="AA40" s="186"/>
    </row>
    <row r="41" spans="1:27" ht="22.05" customHeight="1">
      <c r="A41" s="356"/>
      <c r="B41" s="288">
        <f>[1]Master1!A41</f>
        <v>33</v>
      </c>
      <c r="C41" s="1105"/>
      <c r="D41" s="1105"/>
      <c r="E41" s="292">
        <f>Post_Data!C40</f>
        <v>0</v>
      </c>
      <c r="F41" s="290">
        <f>Post_Data!D40</f>
        <v>0</v>
      </c>
      <c r="G41" s="290">
        <f>Post_Data!O40</f>
        <v>0</v>
      </c>
      <c r="H41" s="290">
        <f>Post_Data!P40</f>
        <v>0</v>
      </c>
      <c r="I41" s="290">
        <f>Post_Data!Q40</f>
        <v>0</v>
      </c>
      <c r="J41" s="290">
        <f t="shared" si="0"/>
        <v>0</v>
      </c>
      <c r="K41" s="291"/>
      <c r="L41" s="356"/>
      <c r="M41" s="186"/>
      <c r="N41" s="186"/>
      <c r="O41" s="186"/>
      <c r="P41" s="186"/>
      <c r="Q41" s="186"/>
      <c r="R41" s="186"/>
      <c r="S41" s="186"/>
      <c r="T41" s="186"/>
      <c r="U41" s="186"/>
      <c r="V41" s="186"/>
      <c r="W41" s="186"/>
      <c r="X41" s="186"/>
      <c r="Y41" s="186"/>
      <c r="Z41" s="186"/>
      <c r="AA41" s="186"/>
    </row>
    <row r="42" spans="1:27" ht="22.05" customHeight="1">
      <c r="A42" s="356"/>
      <c r="B42" s="288">
        <f>[1]Master1!A42</f>
        <v>34</v>
      </c>
      <c r="C42" s="1105"/>
      <c r="D42" s="1105"/>
      <c r="E42" s="292">
        <f>Post_Data!C41</f>
        <v>0</v>
      </c>
      <c r="F42" s="290">
        <f>Post_Data!D41</f>
        <v>0</v>
      </c>
      <c r="G42" s="290">
        <f>Post_Data!O41</f>
        <v>0</v>
      </c>
      <c r="H42" s="290">
        <f>Post_Data!P41</f>
        <v>0</v>
      </c>
      <c r="I42" s="290">
        <f>Post_Data!Q41</f>
        <v>0</v>
      </c>
      <c r="J42" s="290">
        <f t="shared" si="0"/>
        <v>0</v>
      </c>
      <c r="K42" s="291"/>
      <c r="L42" s="356"/>
      <c r="M42" s="186"/>
      <c r="N42" s="186"/>
      <c r="O42" s="186"/>
      <c r="P42" s="186"/>
      <c r="Q42" s="186"/>
      <c r="R42" s="186"/>
      <c r="S42" s="186"/>
      <c r="T42" s="186"/>
      <c r="U42" s="186"/>
      <c r="V42" s="186"/>
      <c r="W42" s="186"/>
      <c r="X42" s="186"/>
      <c r="Y42" s="186"/>
      <c r="Z42" s="186"/>
      <c r="AA42" s="186"/>
    </row>
    <row r="43" spans="1:27" ht="22.05" customHeight="1">
      <c r="A43" s="356"/>
      <c r="B43" s="288">
        <f>[1]Master1!A43</f>
        <v>35</v>
      </c>
      <c r="C43" s="1105"/>
      <c r="D43" s="1105"/>
      <c r="E43" s="292">
        <f>Post_Data!C42</f>
        <v>0</v>
      </c>
      <c r="F43" s="290">
        <f>Post_Data!D42</f>
        <v>0</v>
      </c>
      <c r="G43" s="290">
        <f>Post_Data!O42</f>
        <v>0</v>
      </c>
      <c r="H43" s="290">
        <f>Post_Data!P42</f>
        <v>0</v>
      </c>
      <c r="I43" s="290">
        <f>Post_Data!Q42</f>
        <v>0</v>
      </c>
      <c r="J43" s="290">
        <f t="shared" si="0"/>
        <v>0</v>
      </c>
      <c r="K43" s="291"/>
      <c r="L43" s="356"/>
      <c r="M43" s="186"/>
      <c r="N43" s="186"/>
      <c r="O43" s="186"/>
      <c r="P43" s="186"/>
      <c r="Q43" s="186"/>
      <c r="R43" s="186"/>
      <c r="S43" s="186"/>
      <c r="T43" s="186"/>
      <c r="U43" s="186"/>
      <c r="V43" s="186"/>
      <c r="W43" s="186"/>
      <c r="X43" s="186"/>
      <c r="Y43" s="186"/>
      <c r="Z43" s="186"/>
      <c r="AA43" s="186"/>
    </row>
    <row r="44" spans="1:27" ht="22.05" customHeight="1">
      <c r="A44" s="356"/>
      <c r="B44" s="288">
        <f>[1]Master1!A44</f>
        <v>36</v>
      </c>
      <c r="C44" s="1096"/>
      <c r="D44" s="1096"/>
      <c r="E44" s="292">
        <f>Post_Data!C43</f>
        <v>0</v>
      </c>
      <c r="F44" s="290">
        <f>Post_Data!D43</f>
        <v>0</v>
      </c>
      <c r="G44" s="290">
        <f>Post_Data!O43</f>
        <v>0</v>
      </c>
      <c r="H44" s="290">
        <f>Post_Data!P43</f>
        <v>0</v>
      </c>
      <c r="I44" s="290">
        <f>Post_Data!Q43</f>
        <v>0</v>
      </c>
      <c r="J44" s="290">
        <f t="shared" si="0"/>
        <v>0</v>
      </c>
      <c r="K44" s="291"/>
      <c r="L44" s="356"/>
      <c r="M44" s="186"/>
      <c r="N44" s="186"/>
      <c r="O44" s="186"/>
      <c r="P44" s="186"/>
      <c r="Q44" s="186"/>
      <c r="R44" s="186"/>
      <c r="S44" s="186"/>
      <c r="T44" s="186"/>
      <c r="U44" s="186"/>
      <c r="V44" s="186"/>
      <c r="W44" s="186"/>
      <c r="X44" s="186"/>
      <c r="Y44" s="186"/>
      <c r="Z44" s="186"/>
      <c r="AA44" s="186"/>
    </row>
    <row r="45" spans="1:27" ht="18.75" customHeight="1">
      <c r="A45" s="356"/>
      <c r="B45" s="1106" t="s">
        <v>266</v>
      </c>
      <c r="C45" s="1107"/>
      <c r="D45" s="1107"/>
      <c r="E45" s="1107"/>
      <c r="F45" s="1108"/>
      <c r="G45" s="290">
        <f>Post_Data!O44</f>
        <v>10</v>
      </c>
      <c r="H45" s="290">
        <f>Post_Data!P44</f>
        <v>6</v>
      </c>
      <c r="I45" s="290">
        <f>Post_Data!Q44</f>
        <v>3</v>
      </c>
      <c r="J45" s="290">
        <f t="shared" si="0"/>
        <v>1</v>
      </c>
      <c r="K45" s="291"/>
      <c r="L45" s="356"/>
      <c r="M45" s="186"/>
      <c r="N45" s="186"/>
      <c r="O45" s="186"/>
      <c r="P45" s="186"/>
      <c r="Q45" s="186"/>
      <c r="R45" s="186"/>
      <c r="S45" s="186"/>
      <c r="T45" s="186"/>
      <c r="U45" s="186"/>
      <c r="V45" s="186"/>
      <c r="W45" s="186"/>
      <c r="X45" s="186"/>
      <c r="Y45" s="186"/>
      <c r="Z45" s="186"/>
      <c r="AA45" s="186"/>
    </row>
    <row r="46" spans="1:27" ht="12" customHeight="1">
      <c r="A46" s="356"/>
      <c r="B46" s="186"/>
      <c r="C46" s="186"/>
      <c r="D46" s="186"/>
      <c r="E46" s="186"/>
      <c r="F46" s="186"/>
      <c r="G46" s="186"/>
      <c r="H46" s="186"/>
      <c r="I46" s="186"/>
      <c r="J46" s="186"/>
      <c r="K46" s="186"/>
      <c r="L46" s="356"/>
      <c r="M46" s="186"/>
      <c r="N46" s="186"/>
      <c r="O46" s="186"/>
      <c r="P46" s="186"/>
      <c r="Q46" s="186"/>
      <c r="R46" s="186"/>
      <c r="S46" s="186"/>
      <c r="T46" s="186"/>
      <c r="U46" s="186"/>
      <c r="V46" s="186"/>
      <c r="W46" s="186"/>
      <c r="X46" s="186"/>
      <c r="Y46" s="186"/>
      <c r="Z46" s="186"/>
      <c r="AA46" s="186"/>
    </row>
    <row r="47" spans="1:27" ht="12" customHeight="1">
      <c r="A47" s="356"/>
      <c r="B47" s="186"/>
      <c r="C47" s="186"/>
      <c r="D47" s="186"/>
      <c r="E47" s="186"/>
      <c r="F47" s="186"/>
      <c r="G47" s="186"/>
      <c r="H47" s="186"/>
      <c r="I47" s="186"/>
      <c r="J47" s="186"/>
      <c r="K47" s="186"/>
      <c r="L47" s="356"/>
      <c r="M47" s="186"/>
      <c r="N47" s="186"/>
      <c r="O47" s="186"/>
      <c r="P47" s="186"/>
      <c r="Q47" s="186"/>
      <c r="R47" s="186"/>
      <c r="S47" s="186"/>
      <c r="T47" s="186"/>
      <c r="U47" s="186"/>
      <c r="V47" s="186"/>
      <c r="W47" s="186"/>
      <c r="X47" s="186"/>
      <c r="Y47" s="186"/>
      <c r="Z47" s="186"/>
      <c r="AA47" s="186"/>
    </row>
    <row r="48" spans="1:27" ht="12" customHeight="1">
      <c r="A48" s="356"/>
      <c r="B48" s="186"/>
      <c r="C48" s="186"/>
      <c r="D48" s="186"/>
      <c r="E48" s="186"/>
      <c r="F48" s="186"/>
      <c r="G48" s="186"/>
      <c r="H48" s="186"/>
      <c r="I48" s="1110" t="str">
        <f>'Master-1'!AB3</f>
        <v>iz/kkukpk;Z</v>
      </c>
      <c r="J48" s="1073"/>
      <c r="K48" s="1073"/>
      <c r="L48" s="356"/>
      <c r="M48" s="186"/>
      <c r="N48" s="186"/>
      <c r="O48" s="186"/>
      <c r="P48" s="186"/>
      <c r="Q48" s="186"/>
      <c r="R48" s="186"/>
      <c r="S48" s="186"/>
      <c r="T48" s="186"/>
      <c r="U48" s="186"/>
      <c r="V48" s="186"/>
      <c r="W48" s="186"/>
      <c r="X48" s="186"/>
      <c r="Y48" s="186"/>
      <c r="Z48" s="186"/>
      <c r="AA48" s="186"/>
    </row>
    <row r="49" spans="1:27" ht="12" customHeight="1">
      <c r="A49" s="356"/>
      <c r="B49" s="186"/>
      <c r="C49" s="186"/>
      <c r="D49" s="186"/>
      <c r="E49" s="186"/>
      <c r="F49" s="186"/>
      <c r="G49" s="186"/>
      <c r="H49" s="186"/>
      <c r="I49" s="1110" t="str">
        <f>'Master-1'!AB4</f>
        <v xml:space="preserve">jktdh; mPp ek/;fed fo|ky; </v>
      </c>
      <c r="J49" s="1073"/>
      <c r="K49" s="1073"/>
      <c r="L49" s="356"/>
      <c r="M49" s="186"/>
      <c r="N49" s="186"/>
      <c r="O49" s="186"/>
      <c r="P49" s="186"/>
      <c r="Q49" s="186"/>
      <c r="R49" s="186"/>
      <c r="S49" s="186"/>
      <c r="T49" s="186"/>
      <c r="U49" s="186"/>
      <c r="V49" s="186"/>
      <c r="W49" s="186"/>
      <c r="X49" s="186"/>
      <c r="Y49" s="186"/>
      <c r="Z49" s="186"/>
      <c r="AA49" s="186"/>
    </row>
    <row r="50" spans="1:27" ht="12" customHeight="1">
      <c r="A50" s="356"/>
      <c r="B50" s="186"/>
      <c r="C50" s="358"/>
      <c r="D50" s="358"/>
      <c r="E50" s="358"/>
      <c r="F50" s="186"/>
      <c r="G50" s="160"/>
      <c r="H50" s="186"/>
      <c r="I50" s="1110" t="str">
        <f>'Master-1'!AB5</f>
        <v>jktiqjk fiisju ¼Jhxaxkuxj½</v>
      </c>
      <c r="J50" s="1073"/>
      <c r="K50" s="1073"/>
      <c r="L50" s="356"/>
      <c r="M50" s="186"/>
      <c r="N50" s="186"/>
      <c r="O50" s="186"/>
      <c r="P50" s="186"/>
      <c r="Q50" s="186"/>
      <c r="R50" s="186"/>
      <c r="S50" s="186"/>
      <c r="T50" s="186"/>
      <c r="U50" s="186"/>
      <c r="V50" s="186"/>
      <c r="W50" s="186"/>
      <c r="X50" s="186"/>
      <c r="Y50" s="186"/>
      <c r="Z50" s="186"/>
      <c r="AA50" s="186"/>
    </row>
    <row r="51" spans="1:27" ht="12" customHeight="1">
      <c r="A51" s="356"/>
      <c r="B51" s="356"/>
      <c r="C51" s="356"/>
      <c r="D51" s="356"/>
      <c r="E51" s="356"/>
      <c r="F51" s="356"/>
      <c r="G51" s="356"/>
      <c r="H51" s="356"/>
      <c r="I51" s="356"/>
      <c r="J51" s="356"/>
      <c r="K51" s="356"/>
      <c r="L51" s="356"/>
      <c r="M51" s="186"/>
      <c r="N51" s="186"/>
      <c r="O51" s="186"/>
      <c r="P51" s="186"/>
      <c r="Q51" s="186"/>
      <c r="R51" s="186"/>
      <c r="S51" s="186"/>
      <c r="T51" s="186"/>
      <c r="U51" s="186"/>
      <c r="V51" s="186"/>
      <c r="W51" s="186"/>
      <c r="X51" s="186"/>
      <c r="Y51" s="186"/>
      <c r="Z51" s="186"/>
      <c r="AA51" s="186"/>
    </row>
    <row r="52" spans="1:27" ht="12" customHeight="1">
      <c r="B52" s="186"/>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86"/>
    </row>
    <row r="53" spans="1:27" ht="12" customHeight="1">
      <c r="B53" s="186"/>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86"/>
    </row>
    <row r="54" spans="1:27" ht="12" customHeight="1">
      <c r="B54" s="186"/>
      <c r="C54" s="186"/>
      <c r="D54" s="186"/>
      <c r="E54" s="186"/>
      <c r="F54" s="186"/>
      <c r="G54" s="186"/>
      <c r="H54" s="186"/>
      <c r="I54" s="186"/>
      <c r="J54" s="186"/>
      <c r="K54" s="186"/>
      <c r="L54" s="186"/>
      <c r="M54" s="186"/>
      <c r="N54" s="186"/>
      <c r="O54" s="186"/>
      <c r="P54" s="186"/>
      <c r="Q54" s="186"/>
      <c r="R54" s="186"/>
      <c r="S54" s="186"/>
      <c r="T54" s="186"/>
      <c r="U54" s="186"/>
      <c r="V54" s="186"/>
      <c r="W54" s="186"/>
      <c r="X54" s="186"/>
      <c r="Y54" s="186"/>
      <c r="Z54" s="186"/>
      <c r="AA54" s="186"/>
    </row>
    <row r="55" spans="1:27" ht="12" customHeight="1">
      <c r="B55" s="186"/>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row>
    <row r="56" spans="1:27" ht="12" customHeight="1">
      <c r="B56" s="186"/>
      <c r="C56" s="186"/>
      <c r="D56" s="186"/>
      <c r="E56" s="186"/>
      <c r="F56" s="186"/>
      <c r="G56" s="186"/>
      <c r="H56" s="186"/>
      <c r="I56" s="186"/>
      <c r="J56" s="186"/>
      <c r="K56" s="186"/>
      <c r="L56" s="186"/>
      <c r="M56" s="186"/>
      <c r="N56" s="186"/>
      <c r="O56" s="186"/>
      <c r="P56" s="186"/>
      <c r="Q56" s="186"/>
      <c r="R56" s="186"/>
      <c r="S56" s="186"/>
      <c r="T56" s="186"/>
      <c r="U56" s="186"/>
      <c r="V56" s="186"/>
      <c r="W56" s="186"/>
      <c r="X56" s="186"/>
      <c r="Y56" s="186"/>
      <c r="Z56" s="186"/>
      <c r="AA56" s="186"/>
    </row>
    <row r="57" spans="1:27" ht="12" customHeight="1">
      <c r="B57" s="186"/>
      <c r="C57" s="186"/>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row>
    <row r="58" spans="1:27" ht="12" customHeight="1">
      <c r="B58" s="186"/>
      <c r="C58" s="186"/>
      <c r="D58" s="186"/>
      <c r="E58" s="186"/>
      <c r="F58" s="186"/>
      <c r="G58" s="186"/>
      <c r="H58" s="186"/>
      <c r="I58" s="186"/>
      <c r="J58" s="186"/>
      <c r="K58" s="186"/>
      <c r="L58" s="186"/>
      <c r="M58" s="186"/>
      <c r="N58" s="186"/>
      <c r="O58" s="186"/>
      <c r="P58" s="186"/>
      <c r="Q58" s="186"/>
      <c r="R58" s="186"/>
      <c r="S58" s="186"/>
      <c r="T58" s="186"/>
      <c r="U58" s="186"/>
      <c r="V58" s="186"/>
      <c r="W58" s="186"/>
      <c r="X58" s="186"/>
      <c r="Y58" s="186"/>
      <c r="Z58" s="186"/>
      <c r="AA58" s="186"/>
    </row>
    <row r="59" spans="1:27" ht="12" customHeight="1">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row>
    <row r="60" spans="1:27" ht="12" customHeight="1">
      <c r="B60" s="186"/>
      <c r="C60" s="186"/>
      <c r="D60" s="186"/>
      <c r="E60" s="186"/>
      <c r="F60" s="186"/>
      <c r="G60" s="186"/>
      <c r="H60" s="186"/>
      <c r="I60" s="186"/>
      <c r="J60" s="186"/>
      <c r="K60" s="186"/>
      <c r="L60" s="186"/>
      <c r="M60" s="186"/>
      <c r="N60" s="186"/>
      <c r="O60" s="186"/>
      <c r="P60" s="186"/>
      <c r="Q60" s="186"/>
      <c r="R60" s="186"/>
      <c r="S60" s="186"/>
      <c r="T60" s="186"/>
      <c r="U60" s="186"/>
      <c r="V60" s="186"/>
      <c r="W60" s="186"/>
      <c r="X60" s="186"/>
      <c r="Y60" s="186"/>
      <c r="Z60" s="186"/>
      <c r="AA60" s="186"/>
    </row>
    <row r="61" spans="1:27" ht="12" customHeight="1">
      <c r="B61" s="186"/>
      <c r="C61" s="186"/>
      <c r="D61" s="186"/>
      <c r="E61" s="186"/>
      <c r="F61" s="186"/>
      <c r="G61" s="186"/>
      <c r="H61" s="186"/>
      <c r="I61" s="186"/>
      <c r="J61" s="186"/>
      <c r="K61" s="186"/>
      <c r="L61" s="186"/>
      <c r="M61" s="186"/>
      <c r="N61" s="186"/>
      <c r="O61" s="186"/>
      <c r="P61" s="186"/>
      <c r="Q61" s="186"/>
      <c r="R61" s="186"/>
      <c r="S61" s="186"/>
      <c r="T61" s="186"/>
      <c r="U61" s="186"/>
      <c r="V61" s="186"/>
      <c r="W61" s="186"/>
      <c r="X61" s="186"/>
      <c r="Y61" s="186"/>
      <c r="Z61" s="186"/>
      <c r="AA61" s="186"/>
    </row>
    <row r="62" spans="1:27" ht="12" customHeight="1">
      <c r="B62" s="186"/>
      <c r="C62" s="186"/>
      <c r="D62" s="186"/>
      <c r="E62" s="186"/>
      <c r="F62" s="186"/>
      <c r="G62" s="186"/>
      <c r="H62" s="186"/>
      <c r="I62" s="186"/>
      <c r="J62" s="186"/>
      <c r="K62" s="186"/>
      <c r="L62" s="186"/>
      <c r="M62" s="186"/>
      <c r="N62" s="186"/>
      <c r="O62" s="186"/>
      <c r="P62" s="186"/>
      <c r="Q62" s="186"/>
      <c r="R62" s="186"/>
      <c r="S62" s="186"/>
      <c r="T62" s="186"/>
      <c r="U62" s="186"/>
      <c r="V62" s="186"/>
      <c r="W62" s="186"/>
      <c r="X62" s="186"/>
      <c r="Y62" s="186"/>
      <c r="Z62" s="186"/>
      <c r="AA62" s="186"/>
    </row>
    <row r="63" spans="1:27" ht="12" customHeight="1">
      <c r="B63" s="186"/>
      <c r="C63" s="186"/>
      <c r="D63" s="186"/>
      <c r="E63" s="186"/>
      <c r="F63" s="186"/>
      <c r="G63" s="186"/>
      <c r="H63" s="186"/>
      <c r="I63" s="186"/>
      <c r="J63" s="186"/>
      <c r="K63" s="186"/>
      <c r="L63" s="186"/>
      <c r="M63" s="186"/>
      <c r="N63" s="186"/>
      <c r="O63" s="186"/>
      <c r="P63" s="186"/>
      <c r="Q63" s="186"/>
      <c r="R63" s="186"/>
      <c r="S63" s="186"/>
      <c r="T63" s="186"/>
      <c r="U63" s="186"/>
      <c r="V63" s="186"/>
      <c r="W63" s="186"/>
      <c r="X63" s="186"/>
      <c r="Y63" s="186"/>
      <c r="Z63" s="186"/>
      <c r="AA63" s="186"/>
    </row>
    <row r="64" spans="1:27" ht="12" customHeight="1">
      <c r="B64" s="186"/>
      <c r="C64" s="186"/>
      <c r="D64" s="186"/>
      <c r="E64" s="186"/>
      <c r="F64" s="186"/>
      <c r="G64" s="186"/>
      <c r="H64" s="186"/>
      <c r="I64" s="186"/>
      <c r="J64" s="186"/>
      <c r="K64" s="186"/>
      <c r="L64" s="186"/>
      <c r="M64" s="186"/>
      <c r="N64" s="186"/>
      <c r="O64" s="186"/>
      <c r="P64" s="186"/>
      <c r="Q64" s="186"/>
      <c r="R64" s="186"/>
      <c r="S64" s="186"/>
      <c r="T64" s="186"/>
      <c r="U64" s="186"/>
      <c r="V64" s="186"/>
      <c r="W64" s="186"/>
      <c r="X64" s="186"/>
      <c r="Y64" s="186"/>
      <c r="Z64" s="186"/>
      <c r="AA64" s="186"/>
    </row>
    <row r="65" spans="2:27" ht="12" customHeight="1">
      <c r="B65" s="186"/>
      <c r="C65" s="186"/>
      <c r="D65" s="186"/>
      <c r="E65" s="186"/>
      <c r="F65" s="186"/>
      <c r="G65" s="186"/>
      <c r="H65" s="186"/>
      <c r="I65" s="186"/>
      <c r="J65" s="186"/>
      <c r="K65" s="186"/>
      <c r="L65" s="186"/>
      <c r="M65" s="186"/>
      <c r="N65" s="186"/>
      <c r="O65" s="186"/>
      <c r="P65" s="186"/>
      <c r="Q65" s="186"/>
      <c r="R65" s="186"/>
      <c r="S65" s="186"/>
      <c r="T65" s="186"/>
      <c r="U65" s="186"/>
      <c r="V65" s="186"/>
      <c r="W65" s="186"/>
      <c r="X65" s="186"/>
      <c r="Y65" s="186"/>
      <c r="Z65" s="186"/>
      <c r="AA65" s="186"/>
    </row>
    <row r="66" spans="2:27" ht="12" customHeight="1">
      <c r="B66" s="186"/>
      <c r="C66" s="186"/>
      <c r="D66" s="186"/>
      <c r="E66" s="186"/>
      <c r="F66" s="186"/>
      <c r="G66" s="186"/>
      <c r="H66" s="186"/>
      <c r="I66" s="186"/>
      <c r="J66" s="186"/>
      <c r="K66" s="186"/>
      <c r="L66" s="186"/>
      <c r="M66" s="186"/>
      <c r="N66" s="186"/>
      <c r="O66" s="186"/>
      <c r="P66" s="186"/>
      <c r="Q66" s="186"/>
      <c r="R66" s="186"/>
      <c r="S66" s="186"/>
      <c r="T66" s="186"/>
      <c r="U66" s="186"/>
      <c r="V66" s="186"/>
      <c r="W66" s="186"/>
      <c r="X66" s="186"/>
      <c r="Y66" s="186"/>
      <c r="Z66" s="186"/>
      <c r="AA66" s="186"/>
    </row>
    <row r="67" spans="2:27" ht="12" customHeight="1">
      <c r="B67" s="186"/>
      <c r="C67" s="186"/>
      <c r="D67" s="186"/>
      <c r="E67" s="186"/>
      <c r="F67" s="186"/>
      <c r="G67" s="186"/>
      <c r="H67" s="186"/>
      <c r="I67" s="186"/>
      <c r="J67" s="186"/>
      <c r="K67" s="186"/>
      <c r="L67" s="186"/>
      <c r="M67" s="186"/>
      <c r="N67" s="186"/>
      <c r="O67" s="186"/>
      <c r="P67" s="186"/>
      <c r="Q67" s="186"/>
      <c r="R67" s="186"/>
      <c r="S67" s="186"/>
      <c r="T67" s="186"/>
      <c r="U67" s="186"/>
      <c r="V67" s="186"/>
      <c r="W67" s="186"/>
      <c r="X67" s="186"/>
      <c r="Y67" s="186"/>
      <c r="Z67" s="186"/>
      <c r="AA67" s="186"/>
    </row>
    <row r="68" spans="2:27" ht="12" customHeight="1">
      <c r="B68" s="186"/>
      <c r="C68" s="186"/>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86"/>
    </row>
    <row r="69" spans="2:27" ht="12" customHeight="1">
      <c r="B69" s="186"/>
      <c r="C69" s="186"/>
      <c r="D69" s="186"/>
      <c r="E69" s="186"/>
      <c r="F69" s="186"/>
      <c r="G69" s="186"/>
      <c r="H69" s="186"/>
      <c r="I69" s="186"/>
      <c r="J69" s="186"/>
      <c r="K69" s="186"/>
      <c r="L69" s="186"/>
      <c r="M69" s="186"/>
      <c r="N69" s="186"/>
      <c r="O69" s="186"/>
      <c r="P69" s="186"/>
      <c r="Q69" s="186"/>
      <c r="R69" s="186"/>
      <c r="S69" s="186"/>
      <c r="T69" s="186"/>
      <c r="U69" s="186"/>
      <c r="V69" s="186"/>
      <c r="W69" s="186"/>
      <c r="X69" s="186"/>
      <c r="Y69" s="186"/>
      <c r="Z69" s="186"/>
      <c r="AA69" s="186"/>
    </row>
    <row r="70" spans="2:27" ht="12" customHeight="1">
      <c r="B70" s="186"/>
      <c r="C70" s="186"/>
      <c r="D70" s="186"/>
      <c r="E70" s="186"/>
      <c r="F70" s="186"/>
      <c r="G70" s="186"/>
      <c r="H70" s="186"/>
      <c r="I70" s="186"/>
      <c r="J70" s="186"/>
      <c r="K70" s="186"/>
      <c r="L70" s="186"/>
      <c r="M70" s="186"/>
      <c r="N70" s="186"/>
      <c r="O70" s="186"/>
      <c r="P70" s="186"/>
      <c r="Q70" s="186"/>
      <c r="R70" s="186"/>
      <c r="S70" s="186"/>
      <c r="T70" s="186"/>
      <c r="U70" s="186"/>
      <c r="V70" s="186"/>
      <c r="W70" s="186"/>
      <c r="X70" s="186"/>
      <c r="Y70" s="186"/>
      <c r="Z70" s="186"/>
      <c r="AA70" s="186"/>
    </row>
    <row r="71" spans="2:27" ht="12" customHeight="1">
      <c r="B71" s="186"/>
      <c r="C71" s="186"/>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row>
    <row r="72" spans="2:27" ht="12" customHeight="1">
      <c r="B72" s="186"/>
      <c r="C72" s="186"/>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row>
    <row r="73" spans="2:27" ht="12" customHeight="1">
      <c r="B73" s="186"/>
      <c r="C73" s="186"/>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row>
    <row r="74" spans="2:27" ht="12" customHeight="1">
      <c r="B74" s="186"/>
      <c r="C74" s="186"/>
      <c r="D74" s="186"/>
      <c r="E74" s="186"/>
      <c r="F74" s="186"/>
      <c r="G74" s="186"/>
      <c r="H74" s="186"/>
      <c r="I74" s="186"/>
      <c r="J74" s="186"/>
      <c r="K74" s="186"/>
      <c r="L74" s="186"/>
      <c r="M74" s="186"/>
      <c r="N74" s="186"/>
      <c r="O74" s="186"/>
      <c r="P74" s="186"/>
      <c r="Q74" s="186"/>
      <c r="R74" s="186"/>
      <c r="S74" s="186"/>
      <c r="T74" s="186"/>
      <c r="U74" s="186"/>
      <c r="V74" s="186"/>
      <c r="W74" s="186"/>
      <c r="X74" s="186"/>
      <c r="Y74" s="186"/>
      <c r="Z74" s="186"/>
      <c r="AA74" s="186"/>
    </row>
    <row r="75" spans="2:27" ht="12" customHeight="1">
      <c r="B75" s="186"/>
      <c r="C75" s="186"/>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row>
    <row r="76" spans="2:27" ht="12" customHeight="1">
      <c r="B76" s="186"/>
      <c r="C76" s="186"/>
      <c r="D76" s="186"/>
      <c r="E76" s="186"/>
      <c r="F76" s="186"/>
      <c r="G76" s="186"/>
      <c r="H76" s="186"/>
      <c r="I76" s="186"/>
      <c r="J76" s="186"/>
      <c r="K76" s="186"/>
      <c r="L76" s="186"/>
      <c r="M76" s="186"/>
      <c r="N76" s="186"/>
      <c r="O76" s="186"/>
      <c r="P76" s="186"/>
      <c r="Q76" s="186"/>
      <c r="R76" s="186"/>
      <c r="S76" s="186"/>
      <c r="T76" s="186"/>
      <c r="U76" s="186"/>
      <c r="V76" s="186"/>
      <c r="W76" s="186"/>
      <c r="X76" s="186"/>
      <c r="Y76" s="186"/>
      <c r="Z76" s="186"/>
      <c r="AA76" s="186"/>
    </row>
    <row r="77" spans="2:27" ht="12" customHeight="1">
      <c r="B77" s="186"/>
      <c r="C77" s="186"/>
      <c r="D77" s="186"/>
      <c r="E77" s="186"/>
      <c r="F77" s="186"/>
      <c r="G77" s="186"/>
      <c r="H77" s="186"/>
      <c r="I77" s="186"/>
      <c r="J77" s="186"/>
      <c r="K77" s="186"/>
      <c r="L77" s="186"/>
      <c r="M77" s="186"/>
      <c r="N77" s="186"/>
      <c r="O77" s="186"/>
      <c r="P77" s="186"/>
      <c r="Q77" s="186"/>
      <c r="R77" s="186"/>
      <c r="S77" s="186"/>
      <c r="T77" s="186"/>
      <c r="U77" s="186"/>
      <c r="V77" s="186"/>
      <c r="W77" s="186"/>
      <c r="X77" s="186"/>
      <c r="Y77" s="186"/>
      <c r="Z77" s="186"/>
      <c r="AA77" s="186"/>
    </row>
    <row r="78" spans="2:27" ht="12" customHeight="1">
      <c r="B78" s="186"/>
      <c r="C78" s="186"/>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row>
    <row r="79" spans="2:27" ht="12" customHeight="1">
      <c r="B79" s="186"/>
      <c r="C79" s="186"/>
      <c r="D79" s="186"/>
      <c r="E79" s="186"/>
      <c r="F79" s="186"/>
      <c r="G79" s="186"/>
      <c r="H79" s="186"/>
      <c r="I79" s="186"/>
      <c r="J79" s="186"/>
      <c r="K79" s="186"/>
      <c r="L79" s="186"/>
      <c r="M79" s="186"/>
      <c r="N79" s="186"/>
      <c r="O79" s="186"/>
      <c r="P79" s="186"/>
      <c r="Q79" s="186"/>
      <c r="R79" s="186"/>
      <c r="S79" s="186"/>
      <c r="T79" s="186"/>
      <c r="U79" s="186"/>
      <c r="V79" s="186"/>
      <c r="W79" s="186"/>
      <c r="X79" s="186"/>
      <c r="Y79" s="186"/>
      <c r="Z79" s="186"/>
      <c r="AA79" s="186"/>
    </row>
    <row r="80" spans="2:27" ht="12" customHeight="1">
      <c r="B80" s="186"/>
      <c r="C80" s="186"/>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6"/>
    </row>
    <row r="81" spans="2:27" ht="12" customHeight="1">
      <c r="B81" s="186"/>
      <c r="C81" s="186"/>
      <c r="D81" s="186"/>
      <c r="E81" s="186"/>
      <c r="F81" s="186"/>
      <c r="G81" s="186"/>
      <c r="H81" s="186"/>
      <c r="I81" s="186"/>
      <c r="J81" s="186"/>
      <c r="K81" s="186"/>
      <c r="L81" s="186"/>
      <c r="M81" s="186"/>
      <c r="N81" s="186"/>
      <c r="O81" s="186"/>
      <c r="P81" s="186"/>
      <c r="Q81" s="186"/>
      <c r="R81" s="186"/>
      <c r="S81" s="186"/>
      <c r="T81" s="186"/>
      <c r="U81" s="186"/>
      <c r="V81" s="186"/>
      <c r="W81" s="186"/>
      <c r="X81" s="186"/>
      <c r="Y81" s="186"/>
      <c r="Z81" s="186"/>
      <c r="AA81" s="186"/>
    </row>
    <row r="82" spans="2:27" ht="12" customHeight="1">
      <c r="B82" s="186"/>
      <c r="C82" s="186"/>
      <c r="D82" s="186"/>
      <c r="E82" s="186"/>
      <c r="F82" s="186"/>
      <c r="G82" s="186"/>
      <c r="H82" s="186"/>
      <c r="I82" s="186"/>
      <c r="J82" s="186"/>
      <c r="K82" s="186"/>
      <c r="L82" s="186"/>
      <c r="M82" s="186"/>
      <c r="N82" s="186"/>
      <c r="O82" s="186"/>
      <c r="P82" s="186"/>
      <c r="Q82" s="186"/>
      <c r="R82" s="186"/>
      <c r="S82" s="186"/>
      <c r="T82" s="186"/>
      <c r="U82" s="186"/>
      <c r="V82" s="186"/>
      <c r="W82" s="186"/>
      <c r="X82" s="186"/>
      <c r="Y82" s="186"/>
      <c r="Z82" s="186"/>
      <c r="AA82" s="186"/>
    </row>
    <row r="83" spans="2:27" ht="12" customHeight="1">
      <c r="B83" s="186"/>
      <c r="C83" s="186"/>
      <c r="D83" s="186"/>
      <c r="E83" s="186"/>
      <c r="F83" s="186"/>
      <c r="G83" s="186"/>
      <c r="H83" s="186"/>
      <c r="I83" s="186"/>
      <c r="J83" s="186"/>
      <c r="K83" s="186"/>
      <c r="L83" s="186"/>
      <c r="M83" s="186"/>
      <c r="N83" s="186"/>
      <c r="O83" s="186"/>
      <c r="P83" s="186"/>
      <c r="Q83" s="186"/>
      <c r="R83" s="186"/>
      <c r="S83" s="186"/>
      <c r="T83" s="186"/>
      <c r="U83" s="186"/>
      <c r="V83" s="186"/>
      <c r="W83" s="186"/>
      <c r="X83" s="186"/>
      <c r="Y83" s="186"/>
      <c r="Z83" s="186"/>
      <c r="AA83" s="186"/>
    </row>
    <row r="84" spans="2:27" ht="12" customHeight="1">
      <c r="B84" s="186"/>
      <c r="C84" s="186"/>
      <c r="D84" s="186"/>
      <c r="E84" s="186"/>
      <c r="F84" s="186"/>
      <c r="G84" s="186"/>
      <c r="H84" s="186"/>
      <c r="I84" s="186"/>
      <c r="J84" s="186"/>
      <c r="K84" s="186"/>
      <c r="L84" s="186"/>
      <c r="M84" s="186"/>
      <c r="N84" s="186"/>
      <c r="O84" s="186"/>
      <c r="P84" s="186"/>
      <c r="Q84" s="186"/>
      <c r="R84" s="186"/>
      <c r="S84" s="186"/>
      <c r="T84" s="186"/>
      <c r="U84" s="186"/>
      <c r="V84" s="186"/>
      <c r="W84" s="186"/>
      <c r="X84" s="186"/>
      <c r="Y84" s="186"/>
      <c r="Z84" s="186"/>
      <c r="AA84" s="186"/>
    </row>
    <row r="85" spans="2:27" ht="12" customHeight="1">
      <c r="B85" s="186"/>
      <c r="C85" s="186"/>
      <c r="D85" s="186"/>
      <c r="E85" s="186"/>
      <c r="F85" s="186"/>
      <c r="G85" s="186"/>
      <c r="H85" s="186"/>
      <c r="I85" s="186"/>
      <c r="J85" s="186"/>
      <c r="K85" s="186"/>
      <c r="L85" s="186"/>
      <c r="M85" s="186"/>
      <c r="N85" s="186"/>
      <c r="O85" s="186"/>
      <c r="P85" s="186"/>
      <c r="Q85" s="186"/>
      <c r="R85" s="186"/>
      <c r="S85" s="186"/>
      <c r="T85" s="186"/>
      <c r="U85" s="186"/>
      <c r="V85" s="186"/>
      <c r="W85" s="186"/>
      <c r="X85" s="186"/>
      <c r="Y85" s="186"/>
      <c r="Z85" s="186"/>
      <c r="AA85" s="186"/>
    </row>
    <row r="86" spans="2:27" ht="12" customHeight="1">
      <c r="B86" s="186"/>
      <c r="C86" s="186"/>
      <c r="D86" s="186"/>
      <c r="E86" s="186"/>
      <c r="F86" s="186"/>
      <c r="G86" s="186"/>
      <c r="H86" s="186"/>
      <c r="I86" s="186"/>
      <c r="J86" s="186"/>
      <c r="K86" s="186"/>
      <c r="L86" s="186"/>
      <c r="M86" s="186"/>
      <c r="N86" s="186"/>
      <c r="O86" s="186"/>
      <c r="P86" s="186"/>
      <c r="Q86" s="186"/>
      <c r="R86" s="186"/>
      <c r="S86" s="186"/>
      <c r="T86" s="186"/>
      <c r="U86" s="186"/>
      <c r="V86" s="186"/>
      <c r="W86" s="186"/>
      <c r="X86" s="186"/>
      <c r="Y86" s="186"/>
      <c r="Z86" s="186"/>
      <c r="AA86" s="186"/>
    </row>
    <row r="87" spans="2:27" ht="12" customHeight="1">
      <c r="B87" s="186"/>
      <c r="C87" s="186"/>
      <c r="D87" s="186"/>
      <c r="E87" s="186"/>
      <c r="F87" s="186"/>
      <c r="G87" s="186"/>
      <c r="H87" s="186"/>
      <c r="I87" s="186"/>
      <c r="J87" s="186"/>
      <c r="K87" s="186"/>
      <c r="L87" s="186"/>
      <c r="M87" s="186"/>
      <c r="N87" s="186"/>
      <c r="O87" s="186"/>
      <c r="P87" s="186"/>
      <c r="Q87" s="186"/>
      <c r="R87" s="186"/>
      <c r="S87" s="186"/>
      <c r="T87" s="186"/>
      <c r="U87" s="186"/>
      <c r="V87" s="186"/>
      <c r="W87" s="186"/>
      <c r="X87" s="186"/>
      <c r="Y87" s="186"/>
      <c r="Z87" s="186"/>
      <c r="AA87" s="186"/>
    </row>
    <row r="88" spans="2:27" ht="12" customHeight="1">
      <c r="B88" s="186"/>
      <c r="C88" s="186"/>
      <c r="D88" s="186"/>
      <c r="E88" s="186"/>
      <c r="F88" s="186"/>
      <c r="G88" s="186"/>
      <c r="H88" s="186"/>
      <c r="I88" s="186"/>
      <c r="J88" s="186"/>
      <c r="K88" s="186"/>
      <c r="L88" s="186"/>
      <c r="M88" s="186"/>
      <c r="N88" s="186"/>
      <c r="O88" s="186"/>
      <c r="P88" s="186"/>
      <c r="Q88" s="186"/>
      <c r="R88" s="186"/>
      <c r="S88" s="186"/>
      <c r="T88" s="186"/>
      <c r="U88" s="186"/>
      <c r="V88" s="186"/>
      <c r="W88" s="186"/>
      <c r="X88" s="186"/>
      <c r="Y88" s="186"/>
      <c r="Z88" s="186"/>
      <c r="AA88" s="186"/>
    </row>
    <row r="89" spans="2:27" ht="12" customHeight="1">
      <c r="B89" s="186"/>
      <c r="C89" s="186"/>
      <c r="D89" s="186"/>
      <c r="E89" s="186"/>
      <c r="F89" s="186"/>
      <c r="G89" s="186"/>
      <c r="H89" s="186"/>
      <c r="I89" s="186"/>
      <c r="J89" s="186"/>
      <c r="K89" s="186"/>
      <c r="L89" s="186"/>
      <c r="M89" s="186"/>
      <c r="N89" s="186"/>
      <c r="O89" s="186"/>
      <c r="P89" s="186"/>
      <c r="Q89" s="186"/>
      <c r="R89" s="186"/>
      <c r="S89" s="186"/>
      <c r="T89" s="186"/>
      <c r="U89" s="186"/>
      <c r="V89" s="186"/>
      <c r="W89" s="186"/>
      <c r="X89" s="186"/>
      <c r="Y89" s="186"/>
      <c r="Z89" s="186"/>
      <c r="AA89" s="186"/>
    </row>
    <row r="90" spans="2:27" ht="12" customHeight="1">
      <c r="B90" s="186"/>
      <c r="C90" s="186"/>
      <c r="D90" s="186"/>
      <c r="E90" s="186"/>
      <c r="F90" s="186"/>
      <c r="G90" s="186"/>
      <c r="H90" s="186"/>
      <c r="I90" s="186"/>
      <c r="J90" s="186"/>
      <c r="K90" s="186"/>
      <c r="L90" s="186"/>
      <c r="M90" s="186"/>
      <c r="N90" s="186"/>
      <c r="O90" s="186"/>
      <c r="P90" s="186"/>
      <c r="Q90" s="186"/>
      <c r="R90" s="186"/>
      <c r="S90" s="186"/>
      <c r="T90" s="186"/>
      <c r="U90" s="186"/>
      <c r="V90" s="186"/>
      <c r="W90" s="186"/>
      <c r="X90" s="186"/>
      <c r="Y90" s="186"/>
      <c r="Z90" s="186"/>
      <c r="AA90" s="186"/>
    </row>
    <row r="91" spans="2:27" ht="12" customHeight="1">
      <c r="B91" s="186"/>
      <c r="C91" s="186"/>
      <c r="D91" s="186"/>
      <c r="E91" s="186"/>
      <c r="F91" s="186"/>
      <c r="G91" s="186"/>
      <c r="H91" s="186"/>
      <c r="I91" s="186"/>
      <c r="J91" s="186"/>
      <c r="K91" s="186"/>
      <c r="L91" s="186"/>
      <c r="M91" s="186"/>
      <c r="N91" s="186"/>
      <c r="O91" s="186"/>
      <c r="P91" s="186"/>
      <c r="Q91" s="186"/>
      <c r="R91" s="186"/>
      <c r="S91" s="186"/>
      <c r="T91" s="186"/>
      <c r="U91" s="186"/>
      <c r="V91" s="186"/>
      <c r="W91" s="186"/>
      <c r="X91" s="186"/>
      <c r="Y91" s="186"/>
      <c r="Z91" s="186"/>
      <c r="AA91" s="186"/>
    </row>
    <row r="92" spans="2:27" ht="12" customHeight="1">
      <c r="B92" s="186"/>
      <c r="C92" s="186"/>
      <c r="D92" s="186"/>
      <c r="E92" s="186"/>
      <c r="F92" s="186"/>
      <c r="G92" s="186"/>
      <c r="H92" s="186"/>
      <c r="I92" s="186"/>
      <c r="J92" s="186"/>
      <c r="K92" s="186"/>
      <c r="L92" s="186"/>
      <c r="M92" s="186"/>
      <c r="N92" s="186"/>
      <c r="O92" s="186"/>
      <c r="P92" s="186"/>
      <c r="Q92" s="186"/>
      <c r="R92" s="186"/>
      <c r="S92" s="186"/>
      <c r="T92" s="186"/>
      <c r="U92" s="186"/>
      <c r="V92" s="186"/>
      <c r="W92" s="186"/>
      <c r="X92" s="186"/>
      <c r="Y92" s="186"/>
      <c r="Z92" s="186"/>
      <c r="AA92" s="186"/>
    </row>
    <row r="93" spans="2:27" ht="12" customHeight="1">
      <c r="B93" s="186"/>
      <c r="C93" s="186"/>
      <c r="D93" s="186"/>
      <c r="E93" s="186"/>
      <c r="F93" s="186"/>
      <c r="G93" s="186"/>
      <c r="H93" s="186"/>
      <c r="I93" s="186"/>
      <c r="J93" s="186"/>
      <c r="K93" s="186"/>
      <c r="L93" s="186"/>
      <c r="M93" s="186"/>
      <c r="N93" s="186"/>
      <c r="O93" s="186"/>
      <c r="P93" s="186"/>
      <c r="Q93" s="186"/>
      <c r="R93" s="186"/>
      <c r="S93" s="186"/>
      <c r="T93" s="186"/>
      <c r="U93" s="186"/>
      <c r="V93" s="186"/>
      <c r="W93" s="186"/>
      <c r="X93" s="186"/>
      <c r="Y93" s="186"/>
      <c r="Z93" s="186"/>
      <c r="AA93" s="186"/>
    </row>
    <row r="94" spans="2:27" ht="12" customHeight="1">
      <c r="B94" s="186"/>
      <c r="C94" s="186"/>
      <c r="D94" s="186"/>
      <c r="E94" s="186"/>
      <c r="F94" s="186"/>
      <c r="G94" s="186"/>
      <c r="H94" s="186"/>
      <c r="I94" s="186"/>
      <c r="J94" s="186"/>
      <c r="K94" s="186"/>
      <c r="L94" s="186"/>
      <c r="M94" s="186"/>
      <c r="N94" s="186"/>
      <c r="O94" s="186"/>
      <c r="P94" s="186"/>
      <c r="Q94" s="186"/>
      <c r="R94" s="186"/>
      <c r="S94" s="186"/>
      <c r="T94" s="186"/>
      <c r="U94" s="186"/>
      <c r="V94" s="186"/>
      <c r="W94" s="186"/>
      <c r="X94" s="186"/>
      <c r="Y94" s="186"/>
      <c r="Z94" s="186"/>
      <c r="AA94" s="186"/>
    </row>
    <row r="95" spans="2:27" ht="12" customHeight="1">
      <c r="B95" s="186"/>
      <c r="C95" s="186"/>
      <c r="D95" s="186"/>
      <c r="E95" s="186"/>
      <c r="F95" s="186"/>
      <c r="G95" s="186"/>
      <c r="H95" s="186"/>
      <c r="I95" s="186"/>
      <c r="J95" s="186"/>
      <c r="K95" s="186"/>
      <c r="L95" s="186"/>
      <c r="M95" s="186"/>
      <c r="N95" s="186"/>
      <c r="O95" s="186"/>
      <c r="P95" s="186"/>
      <c r="Q95" s="186"/>
      <c r="R95" s="186"/>
      <c r="S95" s="186"/>
      <c r="T95" s="186"/>
      <c r="U95" s="186"/>
      <c r="V95" s="186"/>
      <c r="W95" s="186"/>
      <c r="X95" s="186"/>
      <c r="Y95" s="186"/>
      <c r="Z95" s="186"/>
      <c r="AA95" s="186"/>
    </row>
    <row r="96" spans="2:27" ht="12" customHeight="1">
      <c r="B96" s="186"/>
      <c r="C96" s="186"/>
      <c r="D96" s="186"/>
      <c r="E96" s="186"/>
      <c r="F96" s="186"/>
      <c r="G96" s="186"/>
      <c r="H96" s="186"/>
      <c r="I96" s="186"/>
      <c r="J96" s="186"/>
      <c r="K96" s="186"/>
      <c r="L96" s="186"/>
      <c r="M96" s="186"/>
      <c r="N96" s="186"/>
      <c r="O96" s="186"/>
      <c r="P96" s="186"/>
      <c r="Q96" s="186"/>
      <c r="R96" s="186"/>
      <c r="S96" s="186"/>
      <c r="T96" s="186"/>
      <c r="U96" s="186"/>
      <c r="V96" s="186"/>
      <c r="W96" s="186"/>
      <c r="X96" s="186"/>
      <c r="Y96" s="186"/>
      <c r="Z96" s="186"/>
      <c r="AA96" s="186"/>
    </row>
    <row r="97" spans="2:27" ht="12" customHeight="1">
      <c r="B97" s="186"/>
      <c r="C97" s="186"/>
      <c r="D97" s="186"/>
      <c r="E97" s="186"/>
      <c r="F97" s="186"/>
      <c r="G97" s="186"/>
      <c r="H97" s="186"/>
      <c r="I97" s="186"/>
      <c r="J97" s="186"/>
      <c r="K97" s="186"/>
      <c r="L97" s="186"/>
      <c r="M97" s="186"/>
      <c r="N97" s="186"/>
      <c r="O97" s="186"/>
      <c r="P97" s="186"/>
      <c r="Q97" s="186"/>
      <c r="R97" s="186"/>
      <c r="S97" s="186"/>
      <c r="T97" s="186"/>
      <c r="U97" s="186"/>
      <c r="V97" s="186"/>
      <c r="W97" s="186"/>
      <c r="X97" s="186"/>
      <c r="Y97" s="186"/>
      <c r="Z97" s="186"/>
      <c r="AA97" s="186"/>
    </row>
    <row r="98" spans="2:27" ht="12" customHeight="1">
      <c r="B98" s="186"/>
      <c r="C98" s="186"/>
      <c r="D98" s="186"/>
      <c r="E98" s="186"/>
      <c r="F98" s="186"/>
      <c r="G98" s="186"/>
      <c r="H98" s="186"/>
      <c r="I98" s="186"/>
      <c r="J98" s="186"/>
      <c r="K98" s="186"/>
      <c r="L98" s="186"/>
      <c r="M98" s="186"/>
      <c r="N98" s="186"/>
      <c r="O98" s="186"/>
      <c r="P98" s="186"/>
      <c r="Q98" s="186"/>
      <c r="R98" s="186"/>
      <c r="S98" s="186"/>
      <c r="T98" s="186"/>
      <c r="U98" s="186"/>
      <c r="V98" s="186"/>
      <c r="W98" s="186"/>
      <c r="X98" s="186"/>
      <c r="Y98" s="186"/>
      <c r="Z98" s="186"/>
      <c r="AA98" s="186"/>
    </row>
    <row r="99" spans="2:27" ht="12" customHeight="1">
      <c r="B99" s="186"/>
      <c r="C99" s="186"/>
      <c r="D99" s="186"/>
      <c r="E99" s="186"/>
      <c r="F99" s="186"/>
      <c r="G99" s="186"/>
      <c r="H99" s="186"/>
      <c r="I99" s="186"/>
      <c r="J99" s="186"/>
      <c r="K99" s="186"/>
      <c r="L99" s="186"/>
      <c r="M99" s="186"/>
      <c r="N99" s="186"/>
      <c r="O99" s="186"/>
      <c r="P99" s="186"/>
      <c r="Q99" s="186"/>
      <c r="R99" s="186"/>
      <c r="S99" s="186"/>
      <c r="T99" s="186"/>
      <c r="U99" s="186"/>
      <c r="V99" s="186"/>
      <c r="W99" s="186"/>
      <c r="X99" s="186"/>
      <c r="Y99" s="186"/>
      <c r="Z99" s="186"/>
      <c r="AA99" s="186"/>
    </row>
    <row r="100" spans="2:27" ht="12" customHeight="1">
      <c r="B100" s="186"/>
      <c r="C100" s="186"/>
      <c r="D100" s="186"/>
      <c r="E100" s="186"/>
      <c r="F100" s="186"/>
      <c r="G100" s="186"/>
      <c r="H100" s="186"/>
      <c r="I100" s="186"/>
      <c r="J100" s="186"/>
      <c r="K100" s="186"/>
      <c r="L100" s="186"/>
      <c r="M100" s="186"/>
      <c r="N100" s="186"/>
      <c r="O100" s="186"/>
      <c r="P100" s="186"/>
      <c r="Q100" s="186"/>
      <c r="R100" s="186"/>
      <c r="S100" s="186"/>
      <c r="T100" s="186"/>
      <c r="U100" s="186"/>
      <c r="V100" s="186"/>
      <c r="W100" s="186"/>
      <c r="X100" s="186"/>
      <c r="Y100" s="186"/>
      <c r="Z100" s="186"/>
      <c r="AA100" s="186"/>
    </row>
    <row r="101" spans="2:27" ht="12" customHeight="1">
      <c r="B101" s="186"/>
      <c r="C101" s="186"/>
      <c r="D101" s="186"/>
      <c r="E101" s="186"/>
      <c r="F101" s="186"/>
      <c r="G101" s="186"/>
      <c r="H101" s="186"/>
      <c r="I101" s="186"/>
      <c r="J101" s="186"/>
      <c r="K101" s="186"/>
      <c r="L101" s="186"/>
      <c r="M101" s="186"/>
      <c r="N101" s="186"/>
      <c r="O101" s="186"/>
      <c r="P101" s="186"/>
      <c r="Q101" s="186"/>
      <c r="R101" s="186"/>
      <c r="S101" s="186"/>
      <c r="T101" s="186"/>
      <c r="U101" s="186"/>
      <c r="V101" s="186"/>
      <c r="W101" s="186"/>
      <c r="X101" s="186"/>
      <c r="Y101" s="186"/>
      <c r="Z101" s="186"/>
      <c r="AA101" s="186"/>
    </row>
    <row r="102" spans="2:27" ht="12" customHeight="1">
      <c r="B102" s="186"/>
      <c r="C102" s="186"/>
      <c r="D102" s="186"/>
      <c r="E102" s="186"/>
      <c r="F102" s="186"/>
      <c r="G102" s="186"/>
      <c r="H102" s="186"/>
      <c r="I102" s="186"/>
      <c r="J102" s="186"/>
      <c r="K102" s="186"/>
      <c r="L102" s="186"/>
      <c r="M102" s="186"/>
      <c r="N102" s="186"/>
      <c r="O102" s="186"/>
      <c r="P102" s="186"/>
      <c r="Q102" s="186"/>
      <c r="R102" s="186"/>
      <c r="S102" s="186"/>
      <c r="T102" s="186"/>
      <c r="U102" s="186"/>
      <c r="V102" s="186"/>
      <c r="W102" s="186"/>
      <c r="X102" s="186"/>
      <c r="Y102" s="186"/>
      <c r="Z102" s="186"/>
      <c r="AA102" s="186"/>
    </row>
    <row r="103" spans="2:27" ht="12" customHeight="1">
      <c r="B103" s="186"/>
      <c r="C103" s="186"/>
      <c r="D103" s="186"/>
      <c r="E103" s="186"/>
      <c r="F103" s="186"/>
      <c r="G103" s="186"/>
      <c r="H103" s="186"/>
      <c r="I103" s="186"/>
      <c r="J103" s="186"/>
      <c r="K103" s="186"/>
      <c r="L103" s="186"/>
      <c r="M103" s="186"/>
      <c r="N103" s="186"/>
      <c r="O103" s="186"/>
      <c r="P103" s="186"/>
      <c r="Q103" s="186"/>
      <c r="R103" s="186"/>
      <c r="S103" s="186"/>
      <c r="T103" s="186"/>
      <c r="U103" s="186"/>
      <c r="V103" s="186"/>
      <c r="W103" s="186"/>
      <c r="X103" s="186"/>
      <c r="Y103" s="186"/>
      <c r="Z103" s="186"/>
      <c r="AA103" s="186"/>
    </row>
    <row r="104" spans="2:27" ht="12" customHeight="1">
      <c r="B104" s="186"/>
      <c r="C104" s="186"/>
      <c r="D104" s="186"/>
      <c r="E104" s="186"/>
      <c r="F104" s="186"/>
      <c r="G104" s="186"/>
      <c r="H104" s="186"/>
      <c r="I104" s="186"/>
      <c r="J104" s="186"/>
      <c r="K104" s="186"/>
      <c r="L104" s="186"/>
      <c r="M104" s="186"/>
      <c r="N104" s="186"/>
      <c r="O104" s="186"/>
      <c r="P104" s="186"/>
      <c r="Q104" s="186"/>
      <c r="R104" s="186"/>
      <c r="S104" s="186"/>
      <c r="T104" s="186"/>
      <c r="U104" s="186"/>
      <c r="V104" s="186"/>
      <c r="W104" s="186"/>
      <c r="X104" s="186"/>
      <c r="Y104" s="186"/>
      <c r="Z104" s="186"/>
      <c r="AA104" s="186"/>
    </row>
    <row r="105" spans="2:27" ht="12" customHeight="1">
      <c r="B105" s="186"/>
      <c r="C105" s="186"/>
      <c r="D105" s="186"/>
      <c r="E105" s="186"/>
      <c r="F105" s="186"/>
      <c r="G105" s="186"/>
      <c r="H105" s="186"/>
      <c r="I105" s="186"/>
      <c r="J105" s="186"/>
      <c r="K105" s="186"/>
      <c r="L105" s="186"/>
      <c r="M105" s="186"/>
      <c r="N105" s="186"/>
      <c r="O105" s="186"/>
      <c r="P105" s="186"/>
      <c r="Q105" s="186"/>
      <c r="R105" s="186"/>
      <c r="S105" s="186"/>
      <c r="T105" s="186"/>
      <c r="U105" s="186"/>
      <c r="V105" s="186"/>
      <c r="W105" s="186"/>
      <c r="X105" s="186"/>
      <c r="Y105" s="186"/>
      <c r="Z105" s="186"/>
      <c r="AA105" s="186"/>
    </row>
    <row r="106" spans="2:27" ht="12" customHeight="1">
      <c r="B106" s="186"/>
      <c r="C106" s="186"/>
      <c r="D106" s="186"/>
      <c r="E106" s="186"/>
      <c r="F106" s="186"/>
      <c r="G106" s="186"/>
      <c r="H106" s="186"/>
      <c r="I106" s="186"/>
      <c r="J106" s="186"/>
      <c r="K106" s="186"/>
      <c r="L106" s="186"/>
      <c r="M106" s="186"/>
      <c r="N106" s="186"/>
      <c r="O106" s="186"/>
      <c r="P106" s="186"/>
      <c r="Q106" s="186"/>
      <c r="R106" s="186"/>
      <c r="S106" s="186"/>
      <c r="T106" s="186"/>
      <c r="U106" s="186"/>
      <c r="V106" s="186"/>
      <c r="W106" s="186"/>
      <c r="X106" s="186"/>
      <c r="Y106" s="186"/>
      <c r="Z106" s="186"/>
      <c r="AA106" s="186"/>
    </row>
    <row r="107" spans="2:27" ht="12" customHeight="1">
      <c r="B107" s="186"/>
      <c r="C107" s="186"/>
      <c r="D107" s="186"/>
      <c r="E107" s="186"/>
      <c r="F107" s="186"/>
      <c r="G107" s="186"/>
      <c r="H107" s="186"/>
      <c r="I107" s="186"/>
      <c r="J107" s="186"/>
      <c r="K107" s="186"/>
      <c r="L107" s="186"/>
      <c r="M107" s="186"/>
      <c r="N107" s="186"/>
      <c r="O107" s="186"/>
      <c r="P107" s="186"/>
      <c r="Q107" s="186"/>
      <c r="R107" s="186"/>
      <c r="S107" s="186"/>
      <c r="T107" s="186"/>
      <c r="U107" s="186"/>
      <c r="V107" s="186"/>
      <c r="W107" s="186"/>
      <c r="X107" s="186"/>
      <c r="Y107" s="186"/>
      <c r="Z107" s="186"/>
      <c r="AA107" s="186"/>
    </row>
    <row r="108" spans="2:27" ht="12" customHeight="1">
      <c r="B108" s="186"/>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row>
    <row r="109" spans="2:27" ht="12" customHeight="1">
      <c r="B109" s="186"/>
      <c r="C109" s="186"/>
      <c r="D109" s="186"/>
      <c r="E109" s="186"/>
      <c r="F109" s="186"/>
      <c r="G109" s="186"/>
      <c r="H109" s="186"/>
      <c r="I109" s="186"/>
      <c r="J109" s="186"/>
      <c r="K109" s="186"/>
      <c r="L109" s="186"/>
      <c r="M109" s="186"/>
      <c r="N109" s="186"/>
      <c r="O109" s="186"/>
      <c r="P109" s="186"/>
      <c r="Q109" s="186"/>
      <c r="R109" s="186"/>
      <c r="S109" s="186"/>
      <c r="T109" s="186"/>
      <c r="U109" s="186"/>
      <c r="V109" s="186"/>
      <c r="W109" s="186"/>
      <c r="X109" s="186"/>
      <c r="Y109" s="186"/>
      <c r="Z109" s="186"/>
      <c r="AA109" s="186"/>
    </row>
    <row r="110" spans="2:27" ht="12" customHeight="1">
      <c r="B110" s="186"/>
      <c r="C110" s="186"/>
      <c r="D110" s="186"/>
      <c r="E110" s="186"/>
      <c r="F110" s="186"/>
      <c r="G110" s="186"/>
      <c r="H110" s="186"/>
      <c r="I110" s="186"/>
      <c r="J110" s="186"/>
      <c r="K110" s="186"/>
      <c r="L110" s="186"/>
      <c r="M110" s="186"/>
      <c r="N110" s="186"/>
      <c r="O110" s="186"/>
      <c r="P110" s="186"/>
      <c r="Q110" s="186"/>
      <c r="R110" s="186"/>
      <c r="S110" s="186"/>
      <c r="T110" s="186"/>
      <c r="U110" s="186"/>
      <c r="V110" s="186"/>
      <c r="W110" s="186"/>
      <c r="X110" s="186"/>
      <c r="Y110" s="186"/>
      <c r="Z110" s="186"/>
      <c r="AA110" s="186"/>
    </row>
    <row r="111" spans="2:27" ht="12" customHeight="1">
      <c r="B111" s="186"/>
      <c r="C111" s="186"/>
      <c r="D111" s="186"/>
      <c r="E111" s="186"/>
      <c r="F111" s="186"/>
      <c r="G111" s="186"/>
      <c r="H111" s="186"/>
      <c r="I111" s="186"/>
      <c r="J111" s="186"/>
      <c r="K111" s="186"/>
      <c r="L111" s="186"/>
      <c r="M111" s="186"/>
      <c r="N111" s="186"/>
      <c r="O111" s="186"/>
      <c r="P111" s="186"/>
      <c r="Q111" s="186"/>
      <c r="R111" s="186"/>
      <c r="S111" s="186"/>
      <c r="T111" s="186"/>
      <c r="U111" s="186"/>
      <c r="V111" s="186"/>
      <c r="W111" s="186"/>
      <c r="X111" s="186"/>
      <c r="Y111" s="186"/>
      <c r="Z111" s="186"/>
      <c r="AA111" s="186"/>
    </row>
    <row r="112" spans="2:27" ht="12" customHeight="1">
      <c r="B112" s="186"/>
      <c r="C112" s="186"/>
      <c r="D112" s="186"/>
      <c r="E112" s="186"/>
      <c r="F112" s="186"/>
      <c r="G112" s="186"/>
      <c r="H112" s="186"/>
      <c r="I112" s="186"/>
      <c r="J112" s="186"/>
      <c r="K112" s="186"/>
      <c r="L112" s="186"/>
      <c r="M112" s="186"/>
      <c r="N112" s="186"/>
      <c r="O112" s="186"/>
      <c r="P112" s="186"/>
      <c r="Q112" s="186"/>
      <c r="R112" s="186"/>
      <c r="S112" s="186"/>
      <c r="T112" s="186"/>
      <c r="U112" s="186"/>
      <c r="V112" s="186"/>
      <c r="W112" s="186"/>
      <c r="X112" s="186"/>
      <c r="Y112" s="186"/>
      <c r="Z112" s="186"/>
      <c r="AA112" s="186"/>
    </row>
    <row r="113" spans="2:27" ht="12" customHeight="1">
      <c r="B113" s="186"/>
      <c r="C113" s="186"/>
      <c r="D113" s="186"/>
      <c r="E113" s="186"/>
      <c r="F113" s="186"/>
      <c r="G113" s="186"/>
      <c r="H113" s="186"/>
      <c r="I113" s="186"/>
      <c r="J113" s="186"/>
      <c r="K113" s="186"/>
      <c r="L113" s="186"/>
      <c r="M113" s="186"/>
      <c r="N113" s="186"/>
      <c r="O113" s="186"/>
      <c r="P113" s="186"/>
      <c r="Q113" s="186"/>
      <c r="R113" s="186"/>
      <c r="S113" s="186"/>
      <c r="T113" s="186"/>
      <c r="U113" s="186"/>
      <c r="V113" s="186"/>
      <c r="W113" s="186"/>
      <c r="X113" s="186"/>
      <c r="Y113" s="186"/>
      <c r="Z113" s="186"/>
      <c r="AA113" s="186"/>
    </row>
    <row r="114" spans="2:27" ht="12" customHeight="1">
      <c r="B114" s="186"/>
      <c r="C114" s="186"/>
      <c r="D114" s="186"/>
      <c r="E114" s="186"/>
      <c r="F114" s="186"/>
      <c r="G114" s="186"/>
      <c r="H114" s="186"/>
      <c r="I114" s="186"/>
      <c r="J114" s="186"/>
      <c r="K114" s="186"/>
      <c r="L114" s="186"/>
      <c r="M114" s="186"/>
      <c r="N114" s="186"/>
      <c r="O114" s="186"/>
      <c r="P114" s="186"/>
      <c r="Q114" s="186"/>
      <c r="R114" s="186"/>
      <c r="S114" s="186"/>
      <c r="T114" s="186"/>
      <c r="U114" s="186"/>
      <c r="V114" s="186"/>
      <c r="W114" s="186"/>
      <c r="X114" s="186"/>
      <c r="Y114" s="186"/>
      <c r="Z114" s="186"/>
      <c r="AA114" s="186"/>
    </row>
    <row r="115" spans="2:27" ht="12" customHeight="1">
      <c r="B115" s="186"/>
      <c r="C115" s="186"/>
      <c r="D115" s="186"/>
      <c r="E115" s="186"/>
      <c r="F115" s="186"/>
      <c r="G115" s="186"/>
      <c r="H115" s="186"/>
      <c r="I115" s="186"/>
      <c r="J115" s="186"/>
      <c r="K115" s="186"/>
      <c r="L115" s="186"/>
      <c r="M115" s="186"/>
      <c r="N115" s="186"/>
      <c r="O115" s="186"/>
      <c r="P115" s="186"/>
      <c r="Q115" s="186"/>
      <c r="R115" s="186"/>
      <c r="S115" s="186"/>
      <c r="T115" s="186"/>
      <c r="U115" s="186"/>
      <c r="V115" s="186"/>
      <c r="W115" s="186"/>
      <c r="X115" s="186"/>
      <c r="Y115" s="186"/>
      <c r="Z115" s="186"/>
      <c r="AA115" s="186"/>
    </row>
    <row r="116" spans="2:27" ht="12" customHeight="1">
      <c r="B116" s="186"/>
      <c r="C116" s="186"/>
      <c r="D116" s="186"/>
      <c r="E116" s="186"/>
      <c r="F116" s="186"/>
      <c r="G116" s="186"/>
      <c r="H116" s="186"/>
      <c r="I116" s="186"/>
      <c r="J116" s="186"/>
      <c r="K116" s="186"/>
      <c r="L116" s="186"/>
      <c r="M116" s="186"/>
      <c r="N116" s="186"/>
      <c r="O116" s="186"/>
      <c r="P116" s="186"/>
      <c r="Q116" s="186"/>
      <c r="R116" s="186"/>
      <c r="S116" s="186"/>
      <c r="T116" s="186"/>
      <c r="U116" s="186"/>
      <c r="V116" s="186"/>
      <c r="W116" s="186"/>
      <c r="X116" s="186"/>
      <c r="Y116" s="186"/>
      <c r="Z116" s="186"/>
      <c r="AA116" s="186"/>
    </row>
    <row r="117" spans="2:27" ht="12" customHeight="1">
      <c r="B117" s="186"/>
      <c r="C117" s="186"/>
      <c r="D117" s="186"/>
      <c r="E117" s="186"/>
      <c r="F117" s="186"/>
      <c r="G117" s="186"/>
      <c r="H117" s="186"/>
      <c r="I117" s="186"/>
      <c r="J117" s="186"/>
      <c r="K117" s="186"/>
      <c r="L117" s="186"/>
      <c r="M117" s="186"/>
      <c r="N117" s="186"/>
      <c r="O117" s="186"/>
      <c r="P117" s="186"/>
      <c r="Q117" s="186"/>
      <c r="R117" s="186"/>
      <c r="S117" s="186"/>
      <c r="T117" s="186"/>
      <c r="U117" s="186"/>
      <c r="V117" s="186"/>
      <c r="W117" s="186"/>
      <c r="X117" s="186"/>
      <c r="Y117" s="186"/>
      <c r="Z117" s="186"/>
      <c r="AA117" s="186"/>
    </row>
    <row r="118" spans="2:27" ht="12" customHeight="1">
      <c r="B118" s="186"/>
      <c r="C118" s="186"/>
      <c r="D118" s="186"/>
      <c r="E118" s="186"/>
      <c r="F118" s="186"/>
      <c r="G118" s="186"/>
      <c r="H118" s="186"/>
      <c r="I118" s="186"/>
      <c r="J118" s="186"/>
      <c r="K118" s="186"/>
      <c r="L118" s="186"/>
      <c r="M118" s="186"/>
      <c r="N118" s="186"/>
      <c r="O118" s="186"/>
      <c r="P118" s="186"/>
      <c r="Q118" s="186"/>
      <c r="R118" s="186"/>
      <c r="S118" s="186"/>
      <c r="T118" s="186"/>
      <c r="U118" s="186"/>
      <c r="V118" s="186"/>
      <c r="W118" s="186"/>
      <c r="X118" s="186"/>
      <c r="Y118" s="186"/>
      <c r="Z118" s="186"/>
      <c r="AA118" s="186"/>
    </row>
    <row r="119" spans="2:27" ht="12" customHeight="1">
      <c r="B119" s="186"/>
      <c r="C119" s="186"/>
      <c r="D119" s="186"/>
      <c r="E119" s="186"/>
      <c r="F119" s="186"/>
      <c r="G119" s="186"/>
      <c r="H119" s="186"/>
      <c r="I119" s="186"/>
      <c r="J119" s="186"/>
      <c r="K119" s="186"/>
      <c r="L119" s="186"/>
      <c r="M119" s="186"/>
      <c r="N119" s="186"/>
      <c r="O119" s="186"/>
      <c r="P119" s="186"/>
      <c r="Q119" s="186"/>
      <c r="R119" s="186"/>
      <c r="S119" s="186"/>
      <c r="T119" s="186"/>
      <c r="U119" s="186"/>
      <c r="V119" s="186"/>
      <c r="W119" s="186"/>
      <c r="X119" s="186"/>
      <c r="Y119" s="186"/>
      <c r="Z119" s="186"/>
      <c r="AA119" s="186"/>
    </row>
    <row r="120" spans="2:27" ht="12" customHeight="1">
      <c r="B120" s="186"/>
      <c r="C120" s="186"/>
      <c r="D120" s="186"/>
      <c r="E120" s="186"/>
      <c r="F120" s="186"/>
      <c r="G120" s="186"/>
      <c r="H120" s="186"/>
      <c r="I120" s="186"/>
      <c r="J120" s="186"/>
      <c r="K120" s="186"/>
      <c r="L120" s="186"/>
      <c r="M120" s="186"/>
      <c r="N120" s="186"/>
      <c r="O120" s="186"/>
      <c r="P120" s="186"/>
      <c r="Q120" s="186"/>
      <c r="R120" s="186"/>
      <c r="S120" s="186"/>
      <c r="T120" s="186"/>
      <c r="U120" s="186"/>
      <c r="V120" s="186"/>
      <c r="W120" s="186"/>
      <c r="X120" s="186"/>
      <c r="Y120" s="186"/>
      <c r="Z120" s="186"/>
      <c r="AA120" s="186"/>
    </row>
    <row r="121" spans="2:27" ht="12" customHeight="1">
      <c r="B121" s="186"/>
      <c r="C121" s="186"/>
      <c r="D121" s="186"/>
      <c r="E121" s="186"/>
      <c r="F121" s="186"/>
      <c r="G121" s="186"/>
      <c r="H121" s="186"/>
      <c r="I121" s="186"/>
      <c r="J121" s="186"/>
      <c r="K121" s="186"/>
      <c r="L121" s="186"/>
      <c r="M121" s="186"/>
      <c r="N121" s="186"/>
      <c r="O121" s="186"/>
      <c r="P121" s="186"/>
      <c r="Q121" s="186"/>
      <c r="R121" s="186"/>
      <c r="S121" s="186"/>
      <c r="T121" s="186"/>
      <c r="U121" s="186"/>
      <c r="V121" s="186"/>
      <c r="W121" s="186"/>
      <c r="X121" s="186"/>
      <c r="Y121" s="186"/>
      <c r="Z121" s="186"/>
      <c r="AA121" s="186"/>
    </row>
    <row r="122" spans="2:27" ht="12" customHeight="1">
      <c r="B122" s="186"/>
      <c r="C122" s="186"/>
      <c r="D122" s="186"/>
      <c r="E122" s="186"/>
      <c r="F122" s="186"/>
      <c r="G122" s="186"/>
      <c r="H122" s="186"/>
      <c r="I122" s="186"/>
      <c r="J122" s="186"/>
      <c r="K122" s="186"/>
      <c r="L122" s="186"/>
      <c r="M122" s="186"/>
      <c r="N122" s="186"/>
      <c r="O122" s="186"/>
      <c r="P122" s="186"/>
      <c r="Q122" s="186"/>
      <c r="R122" s="186"/>
      <c r="S122" s="186"/>
      <c r="T122" s="186"/>
      <c r="U122" s="186"/>
      <c r="V122" s="186"/>
      <c r="W122" s="186"/>
      <c r="X122" s="186"/>
      <c r="Y122" s="186"/>
      <c r="Z122" s="186"/>
      <c r="AA122" s="186"/>
    </row>
    <row r="123" spans="2:27" ht="12" customHeight="1">
      <c r="B123" s="186"/>
      <c r="C123" s="186"/>
      <c r="D123" s="186"/>
      <c r="E123" s="186"/>
      <c r="F123" s="186"/>
      <c r="G123" s="186"/>
      <c r="H123" s="186"/>
      <c r="I123" s="186"/>
      <c r="J123" s="186"/>
      <c r="K123" s="186"/>
      <c r="L123" s="186"/>
      <c r="M123" s="186"/>
      <c r="N123" s="186"/>
      <c r="O123" s="186"/>
      <c r="P123" s="186"/>
      <c r="Q123" s="186"/>
      <c r="R123" s="186"/>
      <c r="S123" s="186"/>
      <c r="T123" s="186"/>
      <c r="U123" s="186"/>
      <c r="V123" s="186"/>
      <c r="W123" s="186"/>
      <c r="X123" s="186"/>
      <c r="Y123" s="186"/>
      <c r="Z123" s="186"/>
      <c r="AA123" s="186"/>
    </row>
    <row r="124" spans="2:27" ht="12" customHeight="1">
      <c r="B124" s="186"/>
      <c r="C124" s="186"/>
      <c r="D124" s="186"/>
      <c r="E124" s="186"/>
      <c r="F124" s="186"/>
      <c r="G124" s="186"/>
      <c r="H124" s="186"/>
      <c r="I124" s="186"/>
      <c r="J124" s="186"/>
      <c r="K124" s="186"/>
      <c r="L124" s="186"/>
      <c r="M124" s="186"/>
      <c r="N124" s="186"/>
      <c r="O124" s="186"/>
      <c r="P124" s="186"/>
      <c r="Q124" s="186"/>
      <c r="R124" s="186"/>
      <c r="S124" s="186"/>
      <c r="T124" s="186"/>
      <c r="U124" s="186"/>
      <c r="V124" s="186"/>
      <c r="W124" s="186"/>
      <c r="X124" s="186"/>
      <c r="Y124" s="186"/>
      <c r="Z124" s="186"/>
      <c r="AA124" s="186"/>
    </row>
    <row r="125" spans="2:27" ht="12" customHeight="1">
      <c r="B125" s="186"/>
      <c r="C125" s="186"/>
      <c r="D125" s="186"/>
      <c r="E125" s="186"/>
      <c r="F125" s="186"/>
      <c r="G125" s="186"/>
      <c r="H125" s="186"/>
      <c r="I125" s="186"/>
      <c r="J125" s="186"/>
      <c r="K125" s="186"/>
      <c r="L125" s="186"/>
      <c r="M125" s="186"/>
      <c r="N125" s="186"/>
      <c r="O125" s="186"/>
      <c r="P125" s="186"/>
      <c r="Q125" s="186"/>
      <c r="R125" s="186"/>
      <c r="S125" s="186"/>
      <c r="T125" s="186"/>
      <c r="U125" s="186"/>
      <c r="V125" s="186"/>
      <c r="W125" s="186"/>
      <c r="X125" s="186"/>
      <c r="Y125" s="186"/>
      <c r="Z125" s="186"/>
      <c r="AA125" s="186"/>
    </row>
    <row r="126" spans="2:27" ht="12" customHeight="1">
      <c r="B126" s="186"/>
      <c r="C126" s="186"/>
      <c r="D126" s="186"/>
      <c r="E126" s="186"/>
      <c r="F126" s="186"/>
      <c r="G126" s="186"/>
      <c r="H126" s="186"/>
      <c r="I126" s="186"/>
      <c r="J126" s="186"/>
      <c r="K126" s="186"/>
      <c r="L126" s="186"/>
      <c r="M126" s="186"/>
      <c r="N126" s="186"/>
      <c r="O126" s="186"/>
      <c r="P126" s="186"/>
      <c r="Q126" s="186"/>
      <c r="R126" s="186"/>
      <c r="S126" s="186"/>
      <c r="T126" s="186"/>
      <c r="U126" s="186"/>
      <c r="V126" s="186"/>
      <c r="W126" s="186"/>
      <c r="X126" s="186"/>
      <c r="Y126" s="186"/>
      <c r="Z126" s="186"/>
      <c r="AA126" s="186"/>
    </row>
    <row r="127" spans="2:27" ht="12" customHeight="1">
      <c r="B127" s="186"/>
      <c r="C127" s="186"/>
      <c r="D127" s="186"/>
      <c r="E127" s="186"/>
      <c r="F127" s="186"/>
      <c r="G127" s="186"/>
      <c r="H127" s="186"/>
      <c r="I127" s="186"/>
      <c r="J127" s="186"/>
      <c r="K127" s="186"/>
      <c r="L127" s="186"/>
      <c r="M127" s="186"/>
      <c r="N127" s="186"/>
      <c r="O127" s="186"/>
      <c r="P127" s="186"/>
      <c r="Q127" s="186"/>
      <c r="R127" s="186"/>
      <c r="S127" s="186"/>
      <c r="T127" s="186"/>
      <c r="U127" s="186"/>
      <c r="V127" s="186"/>
      <c r="W127" s="186"/>
      <c r="X127" s="186"/>
      <c r="Y127" s="186"/>
      <c r="Z127" s="186"/>
      <c r="AA127" s="186"/>
    </row>
    <row r="128" spans="2:27" ht="12" customHeight="1">
      <c r="B128" s="186"/>
      <c r="C128" s="186"/>
      <c r="D128" s="186"/>
      <c r="E128" s="186"/>
      <c r="F128" s="186"/>
      <c r="G128" s="186"/>
      <c r="H128" s="186"/>
      <c r="I128" s="186"/>
      <c r="J128" s="186"/>
      <c r="K128" s="186"/>
      <c r="L128" s="186"/>
      <c r="M128" s="186"/>
      <c r="N128" s="186"/>
      <c r="O128" s="186"/>
      <c r="P128" s="186"/>
      <c r="Q128" s="186"/>
      <c r="R128" s="186"/>
      <c r="S128" s="186"/>
      <c r="T128" s="186"/>
      <c r="U128" s="186"/>
      <c r="V128" s="186"/>
      <c r="W128" s="186"/>
      <c r="X128" s="186"/>
      <c r="Y128" s="186"/>
      <c r="Z128" s="186"/>
      <c r="AA128" s="186"/>
    </row>
    <row r="129" spans="2:27" ht="12" customHeight="1">
      <c r="B129" s="186"/>
      <c r="C129" s="186"/>
      <c r="D129" s="186"/>
      <c r="E129" s="186"/>
      <c r="F129" s="186"/>
      <c r="G129" s="186"/>
      <c r="H129" s="186"/>
      <c r="I129" s="186"/>
      <c r="J129" s="186"/>
      <c r="K129" s="186"/>
      <c r="L129" s="186"/>
      <c r="M129" s="186"/>
      <c r="N129" s="186"/>
      <c r="O129" s="186"/>
      <c r="P129" s="186"/>
      <c r="Q129" s="186"/>
      <c r="R129" s="186"/>
      <c r="S129" s="186"/>
      <c r="T129" s="186"/>
      <c r="U129" s="186"/>
      <c r="V129" s="186"/>
      <c r="W129" s="186"/>
      <c r="X129" s="186"/>
      <c r="Y129" s="186"/>
      <c r="Z129" s="186"/>
      <c r="AA129" s="186"/>
    </row>
    <row r="130" spans="2:27" ht="12" customHeight="1">
      <c r="B130" s="186"/>
      <c r="C130" s="186"/>
      <c r="D130" s="186"/>
      <c r="E130" s="186"/>
      <c r="F130" s="186"/>
      <c r="G130" s="186"/>
      <c r="H130" s="186"/>
      <c r="I130" s="186"/>
      <c r="J130" s="186"/>
      <c r="K130" s="186"/>
      <c r="L130" s="186"/>
      <c r="M130" s="186"/>
      <c r="N130" s="186"/>
      <c r="O130" s="186"/>
      <c r="P130" s="186"/>
      <c r="Q130" s="186"/>
      <c r="R130" s="186"/>
      <c r="S130" s="186"/>
      <c r="T130" s="186"/>
      <c r="U130" s="186"/>
      <c r="V130" s="186"/>
      <c r="W130" s="186"/>
      <c r="X130" s="186"/>
      <c r="Y130" s="186"/>
      <c r="Z130" s="186"/>
      <c r="AA130" s="186"/>
    </row>
    <row r="131" spans="2:27" ht="12" customHeight="1">
      <c r="B131" s="186"/>
      <c r="C131" s="186"/>
      <c r="D131" s="186"/>
      <c r="E131" s="186"/>
      <c r="F131" s="186"/>
      <c r="G131" s="186"/>
      <c r="H131" s="186"/>
      <c r="I131" s="186"/>
      <c r="J131" s="186"/>
      <c r="K131" s="186"/>
      <c r="L131" s="186"/>
      <c r="M131" s="186"/>
      <c r="N131" s="186"/>
      <c r="O131" s="186"/>
      <c r="P131" s="186"/>
      <c r="Q131" s="186"/>
      <c r="R131" s="186"/>
      <c r="S131" s="186"/>
      <c r="T131" s="186"/>
      <c r="U131" s="186"/>
      <c r="V131" s="186"/>
      <c r="W131" s="186"/>
      <c r="X131" s="186"/>
      <c r="Y131" s="186"/>
      <c r="Z131" s="186"/>
      <c r="AA131" s="186"/>
    </row>
    <row r="132" spans="2:27" ht="12" customHeight="1">
      <c r="B132" s="186"/>
      <c r="C132" s="186"/>
      <c r="D132" s="186"/>
      <c r="E132" s="186"/>
      <c r="F132" s="186"/>
      <c r="G132" s="186"/>
      <c r="H132" s="186"/>
      <c r="I132" s="186"/>
      <c r="J132" s="186"/>
      <c r="K132" s="186"/>
      <c r="L132" s="186"/>
      <c r="M132" s="186"/>
      <c r="N132" s="186"/>
      <c r="O132" s="186"/>
      <c r="P132" s="186"/>
      <c r="Q132" s="186"/>
      <c r="R132" s="186"/>
      <c r="S132" s="186"/>
      <c r="T132" s="186"/>
      <c r="U132" s="186"/>
      <c r="V132" s="186"/>
      <c r="W132" s="186"/>
      <c r="X132" s="186"/>
      <c r="Y132" s="186"/>
      <c r="Z132" s="186"/>
      <c r="AA132" s="186"/>
    </row>
    <row r="133" spans="2:27" ht="12" customHeight="1">
      <c r="B133" s="186"/>
      <c r="C133" s="186"/>
      <c r="D133" s="186"/>
      <c r="E133" s="186"/>
      <c r="F133" s="186"/>
      <c r="G133" s="186"/>
      <c r="H133" s="186"/>
      <c r="I133" s="186"/>
      <c r="J133" s="186"/>
      <c r="K133" s="186"/>
      <c r="L133" s="186"/>
      <c r="M133" s="186"/>
      <c r="N133" s="186"/>
      <c r="O133" s="186"/>
      <c r="P133" s="186"/>
      <c r="Q133" s="186"/>
      <c r="R133" s="186"/>
      <c r="S133" s="186"/>
      <c r="T133" s="186"/>
      <c r="U133" s="186"/>
      <c r="V133" s="186"/>
      <c r="W133" s="186"/>
      <c r="X133" s="186"/>
      <c r="Y133" s="186"/>
      <c r="Z133" s="186"/>
      <c r="AA133" s="186"/>
    </row>
    <row r="134" spans="2:27" ht="12" customHeight="1">
      <c r="B134" s="186"/>
      <c r="C134" s="186"/>
      <c r="D134" s="186"/>
      <c r="E134" s="186"/>
      <c r="F134" s="186"/>
      <c r="G134" s="186"/>
      <c r="H134" s="186"/>
      <c r="I134" s="186"/>
      <c r="J134" s="186"/>
      <c r="K134" s="186"/>
      <c r="L134" s="186"/>
      <c r="M134" s="186"/>
      <c r="N134" s="186"/>
      <c r="O134" s="186"/>
      <c r="P134" s="186"/>
      <c r="Q134" s="186"/>
      <c r="R134" s="186"/>
      <c r="S134" s="186"/>
      <c r="T134" s="186"/>
      <c r="U134" s="186"/>
      <c r="V134" s="186"/>
      <c r="W134" s="186"/>
      <c r="X134" s="186"/>
      <c r="Y134" s="186"/>
      <c r="Z134" s="186"/>
      <c r="AA134" s="186"/>
    </row>
    <row r="135" spans="2:27" ht="12" customHeight="1">
      <c r="B135" s="186"/>
      <c r="C135" s="186"/>
      <c r="D135" s="186"/>
      <c r="E135" s="186"/>
      <c r="F135" s="186"/>
      <c r="G135" s="186"/>
      <c r="H135" s="186"/>
      <c r="I135" s="186"/>
      <c r="J135" s="186"/>
      <c r="K135" s="186"/>
      <c r="L135" s="186"/>
      <c r="M135" s="186"/>
      <c r="N135" s="186"/>
      <c r="O135" s="186"/>
      <c r="P135" s="186"/>
      <c r="Q135" s="186"/>
      <c r="R135" s="186"/>
      <c r="S135" s="186"/>
      <c r="T135" s="186"/>
      <c r="U135" s="186"/>
      <c r="V135" s="186"/>
      <c r="W135" s="186"/>
      <c r="X135" s="186"/>
      <c r="Y135" s="186"/>
      <c r="Z135" s="186"/>
      <c r="AA135" s="186"/>
    </row>
    <row r="136" spans="2:27" ht="12" customHeight="1">
      <c r="B136" s="186"/>
      <c r="C136" s="186"/>
      <c r="D136" s="186"/>
      <c r="E136" s="186"/>
      <c r="F136" s="186"/>
      <c r="G136" s="186"/>
      <c r="H136" s="186"/>
      <c r="I136" s="186"/>
      <c r="J136" s="186"/>
      <c r="K136" s="186"/>
      <c r="L136" s="186"/>
      <c r="M136" s="186"/>
      <c r="N136" s="186"/>
      <c r="O136" s="186"/>
      <c r="P136" s="186"/>
      <c r="Q136" s="186"/>
      <c r="R136" s="186"/>
      <c r="S136" s="186"/>
      <c r="T136" s="186"/>
      <c r="U136" s="186"/>
      <c r="V136" s="186"/>
      <c r="W136" s="186"/>
      <c r="X136" s="186"/>
      <c r="Y136" s="186"/>
      <c r="Z136" s="186"/>
      <c r="AA136" s="186"/>
    </row>
    <row r="137" spans="2:27" ht="12" customHeight="1">
      <c r="B137" s="186"/>
      <c r="C137" s="186"/>
      <c r="D137" s="186"/>
      <c r="E137" s="186"/>
      <c r="F137" s="186"/>
      <c r="G137" s="186"/>
      <c r="H137" s="186"/>
      <c r="I137" s="186"/>
      <c r="J137" s="186"/>
      <c r="K137" s="186"/>
      <c r="L137" s="186"/>
      <c r="M137" s="186"/>
      <c r="N137" s="186"/>
      <c r="O137" s="186"/>
      <c r="P137" s="186"/>
      <c r="Q137" s="186"/>
      <c r="R137" s="186"/>
      <c r="S137" s="186"/>
      <c r="T137" s="186"/>
      <c r="U137" s="186"/>
      <c r="V137" s="186"/>
      <c r="W137" s="186"/>
      <c r="X137" s="186"/>
      <c r="Y137" s="186"/>
      <c r="Z137" s="186"/>
      <c r="AA137" s="186"/>
    </row>
    <row r="138" spans="2:27" ht="12" customHeight="1">
      <c r="B138" s="186"/>
      <c r="C138" s="186"/>
      <c r="D138" s="186"/>
      <c r="E138" s="186"/>
      <c r="F138" s="186"/>
      <c r="G138" s="186"/>
      <c r="H138" s="186"/>
      <c r="I138" s="186"/>
      <c r="J138" s="186"/>
      <c r="K138" s="186"/>
      <c r="L138" s="186"/>
      <c r="M138" s="186"/>
      <c r="N138" s="186"/>
      <c r="O138" s="186"/>
      <c r="P138" s="186"/>
      <c r="Q138" s="186"/>
      <c r="R138" s="186"/>
      <c r="S138" s="186"/>
      <c r="T138" s="186"/>
      <c r="U138" s="186"/>
      <c r="V138" s="186"/>
      <c r="W138" s="186"/>
      <c r="X138" s="186"/>
      <c r="Y138" s="186"/>
      <c r="Z138" s="186"/>
      <c r="AA138" s="186"/>
    </row>
    <row r="139" spans="2:27" ht="12" customHeight="1">
      <c r="B139" s="186"/>
      <c r="C139" s="186"/>
      <c r="D139" s="186"/>
      <c r="E139" s="186"/>
      <c r="F139" s="186"/>
      <c r="G139" s="186"/>
      <c r="H139" s="186"/>
      <c r="I139" s="186"/>
      <c r="J139" s="186"/>
      <c r="K139" s="186"/>
      <c r="L139" s="186"/>
      <c r="M139" s="186"/>
      <c r="N139" s="186"/>
      <c r="O139" s="186"/>
      <c r="P139" s="186"/>
      <c r="Q139" s="186"/>
      <c r="R139" s="186"/>
      <c r="S139" s="186"/>
      <c r="T139" s="186"/>
      <c r="U139" s="186"/>
      <c r="V139" s="186"/>
      <c r="W139" s="186"/>
      <c r="X139" s="186"/>
      <c r="Y139" s="186"/>
      <c r="Z139" s="186"/>
      <c r="AA139" s="186"/>
    </row>
    <row r="140" spans="2:27" ht="12" customHeight="1">
      <c r="B140" s="186"/>
      <c r="C140" s="186"/>
      <c r="D140" s="186"/>
      <c r="E140" s="186"/>
      <c r="F140" s="186"/>
      <c r="G140" s="186"/>
      <c r="H140" s="186"/>
      <c r="I140" s="186"/>
      <c r="J140" s="186"/>
      <c r="K140" s="186"/>
      <c r="L140" s="186"/>
      <c r="M140" s="186"/>
      <c r="N140" s="186"/>
      <c r="O140" s="186"/>
      <c r="P140" s="186"/>
      <c r="Q140" s="186"/>
      <c r="R140" s="186"/>
      <c r="S140" s="186"/>
      <c r="T140" s="186"/>
      <c r="U140" s="186"/>
      <c r="V140" s="186"/>
      <c r="W140" s="186"/>
      <c r="X140" s="186"/>
      <c r="Y140" s="186"/>
      <c r="Z140" s="186"/>
      <c r="AA140" s="186"/>
    </row>
    <row r="141" spans="2:27" ht="12" customHeight="1">
      <c r="B141" s="186"/>
      <c r="C141" s="186"/>
      <c r="D141" s="186"/>
      <c r="E141" s="186"/>
      <c r="F141" s="186"/>
      <c r="G141" s="186"/>
      <c r="H141" s="186"/>
      <c r="I141" s="186"/>
      <c r="J141" s="186"/>
      <c r="K141" s="186"/>
      <c r="L141" s="186"/>
      <c r="M141" s="186"/>
      <c r="N141" s="186"/>
      <c r="O141" s="186"/>
      <c r="P141" s="186"/>
      <c r="Q141" s="186"/>
      <c r="R141" s="186"/>
      <c r="S141" s="186"/>
      <c r="T141" s="186"/>
      <c r="U141" s="186"/>
      <c r="V141" s="186"/>
      <c r="W141" s="186"/>
      <c r="X141" s="186"/>
      <c r="Y141" s="186"/>
      <c r="Z141" s="186"/>
      <c r="AA141" s="186"/>
    </row>
    <row r="142" spans="2:27" ht="12" customHeight="1">
      <c r="B142" s="186"/>
      <c r="C142" s="186"/>
      <c r="D142" s="186"/>
      <c r="E142" s="186"/>
      <c r="F142" s="186"/>
      <c r="G142" s="186"/>
      <c r="H142" s="186"/>
      <c r="I142" s="186"/>
      <c r="J142" s="186"/>
      <c r="K142" s="186"/>
      <c r="L142" s="186"/>
      <c r="M142" s="186"/>
      <c r="N142" s="186"/>
      <c r="O142" s="186"/>
      <c r="P142" s="186"/>
      <c r="Q142" s="186"/>
      <c r="R142" s="186"/>
      <c r="S142" s="186"/>
      <c r="T142" s="186"/>
      <c r="U142" s="186"/>
      <c r="V142" s="186"/>
      <c r="W142" s="186"/>
      <c r="X142" s="186"/>
      <c r="Y142" s="186"/>
      <c r="Z142" s="186"/>
      <c r="AA142" s="186"/>
    </row>
    <row r="143" spans="2:27" ht="12" customHeight="1">
      <c r="B143" s="186"/>
      <c r="C143" s="186"/>
      <c r="D143" s="186"/>
      <c r="E143" s="186"/>
      <c r="F143" s="186"/>
      <c r="G143" s="186"/>
      <c r="H143" s="186"/>
      <c r="I143" s="186"/>
      <c r="J143" s="186"/>
      <c r="K143" s="186"/>
      <c r="L143" s="186"/>
      <c r="M143" s="186"/>
      <c r="N143" s="186"/>
      <c r="O143" s="186"/>
      <c r="P143" s="186"/>
      <c r="Q143" s="186"/>
      <c r="R143" s="186"/>
      <c r="S143" s="186"/>
      <c r="T143" s="186"/>
      <c r="U143" s="186"/>
      <c r="V143" s="186"/>
      <c r="W143" s="186"/>
      <c r="X143" s="186"/>
      <c r="Y143" s="186"/>
      <c r="Z143" s="186"/>
      <c r="AA143" s="186"/>
    </row>
    <row r="144" spans="2:27" ht="12" customHeight="1">
      <c r="B144" s="186"/>
      <c r="C144" s="186"/>
      <c r="D144" s="186"/>
      <c r="E144" s="186"/>
      <c r="F144" s="186"/>
      <c r="G144" s="186"/>
      <c r="H144" s="186"/>
      <c r="I144" s="186"/>
      <c r="J144" s="186"/>
      <c r="K144" s="186"/>
      <c r="L144" s="186"/>
      <c r="M144" s="186"/>
      <c r="N144" s="186"/>
      <c r="O144" s="186"/>
      <c r="P144" s="186"/>
      <c r="Q144" s="186"/>
      <c r="R144" s="186"/>
      <c r="S144" s="186"/>
      <c r="T144" s="186"/>
      <c r="U144" s="186"/>
      <c r="V144" s="186"/>
      <c r="W144" s="186"/>
      <c r="X144" s="186"/>
      <c r="Y144" s="186"/>
      <c r="Z144" s="186"/>
      <c r="AA144" s="186"/>
    </row>
    <row r="145" spans="2:27" ht="12" customHeight="1">
      <c r="B145" s="186"/>
      <c r="C145" s="186"/>
      <c r="D145" s="186"/>
      <c r="E145" s="186"/>
      <c r="F145" s="186"/>
      <c r="G145" s="186"/>
      <c r="H145" s="186"/>
      <c r="I145" s="186"/>
      <c r="J145" s="186"/>
      <c r="K145" s="186"/>
      <c r="L145" s="186"/>
      <c r="M145" s="186"/>
      <c r="N145" s="186"/>
      <c r="O145" s="186"/>
      <c r="P145" s="186"/>
      <c r="Q145" s="186"/>
      <c r="R145" s="186"/>
      <c r="S145" s="186"/>
      <c r="T145" s="186"/>
      <c r="U145" s="186"/>
      <c r="V145" s="186"/>
      <c r="W145" s="186"/>
      <c r="X145" s="186"/>
      <c r="Y145" s="186"/>
      <c r="Z145" s="186"/>
      <c r="AA145" s="186"/>
    </row>
    <row r="146" spans="2:27" ht="12" customHeight="1">
      <c r="B146" s="186"/>
      <c r="C146" s="186"/>
      <c r="D146" s="186"/>
      <c r="E146" s="186"/>
      <c r="F146" s="186"/>
      <c r="G146" s="186"/>
      <c r="H146" s="186"/>
      <c r="I146" s="186"/>
      <c r="J146" s="186"/>
      <c r="K146" s="186"/>
      <c r="L146" s="186"/>
      <c r="M146" s="186"/>
      <c r="N146" s="186"/>
      <c r="O146" s="186"/>
      <c r="P146" s="186"/>
      <c r="Q146" s="186"/>
      <c r="R146" s="186"/>
      <c r="S146" s="186"/>
      <c r="T146" s="186"/>
      <c r="U146" s="186"/>
      <c r="V146" s="186"/>
      <c r="W146" s="186"/>
      <c r="X146" s="186"/>
      <c r="Y146" s="186"/>
      <c r="Z146" s="186"/>
      <c r="AA146" s="186"/>
    </row>
    <row r="147" spans="2:27" ht="12" customHeight="1">
      <c r="B147" s="186"/>
      <c r="C147" s="186"/>
      <c r="D147" s="186"/>
      <c r="E147" s="186"/>
      <c r="F147" s="186"/>
      <c r="G147" s="186"/>
      <c r="H147" s="186"/>
      <c r="I147" s="186"/>
      <c r="J147" s="186"/>
      <c r="K147" s="186"/>
      <c r="L147" s="186"/>
      <c r="M147" s="186"/>
      <c r="N147" s="186"/>
      <c r="O147" s="186"/>
      <c r="P147" s="186"/>
      <c r="Q147" s="186"/>
      <c r="R147" s="186"/>
      <c r="S147" s="186"/>
      <c r="T147" s="186"/>
      <c r="U147" s="186"/>
      <c r="V147" s="186"/>
      <c r="W147" s="186"/>
      <c r="X147" s="186"/>
      <c r="Y147" s="186"/>
      <c r="Z147" s="186"/>
      <c r="AA147" s="186"/>
    </row>
    <row r="148" spans="2:27" ht="12" customHeight="1">
      <c r="B148" s="186"/>
      <c r="C148" s="186"/>
      <c r="D148" s="186"/>
      <c r="E148" s="186"/>
      <c r="F148" s="186"/>
      <c r="G148" s="186"/>
      <c r="H148" s="186"/>
      <c r="I148" s="186"/>
      <c r="J148" s="186"/>
      <c r="K148" s="186"/>
      <c r="L148" s="186"/>
      <c r="M148" s="186"/>
      <c r="N148" s="186"/>
      <c r="O148" s="186"/>
      <c r="P148" s="186"/>
      <c r="Q148" s="186"/>
      <c r="R148" s="186"/>
      <c r="S148" s="186"/>
      <c r="T148" s="186"/>
      <c r="U148" s="186"/>
      <c r="V148" s="186"/>
      <c r="W148" s="186"/>
      <c r="X148" s="186"/>
      <c r="Y148" s="186"/>
      <c r="Z148" s="186"/>
      <c r="AA148" s="186"/>
    </row>
    <row r="149" spans="2:27" ht="12" customHeight="1">
      <c r="B149" s="186"/>
      <c r="C149" s="186"/>
      <c r="D149" s="186"/>
      <c r="E149" s="186"/>
      <c r="F149" s="186"/>
      <c r="G149" s="186"/>
      <c r="H149" s="186"/>
      <c r="I149" s="186"/>
      <c r="J149" s="186"/>
      <c r="K149" s="186"/>
      <c r="L149" s="186"/>
      <c r="M149" s="186"/>
      <c r="N149" s="186"/>
      <c r="O149" s="186"/>
      <c r="P149" s="186"/>
      <c r="Q149" s="186"/>
      <c r="R149" s="186"/>
      <c r="S149" s="186"/>
      <c r="T149" s="186"/>
      <c r="U149" s="186"/>
      <c r="V149" s="186"/>
      <c r="W149" s="186"/>
      <c r="X149" s="186"/>
      <c r="Y149" s="186"/>
      <c r="Z149" s="186"/>
      <c r="AA149" s="186"/>
    </row>
    <row r="150" spans="2:27" ht="12" customHeight="1">
      <c r="B150" s="186"/>
      <c r="C150" s="186"/>
      <c r="D150" s="186"/>
      <c r="E150" s="186"/>
      <c r="F150" s="186"/>
      <c r="G150" s="186"/>
      <c r="H150" s="186"/>
      <c r="I150" s="186"/>
      <c r="J150" s="186"/>
      <c r="K150" s="186"/>
      <c r="L150" s="186"/>
      <c r="M150" s="186"/>
      <c r="N150" s="186"/>
      <c r="O150" s="186"/>
      <c r="P150" s="186"/>
      <c r="Q150" s="186"/>
      <c r="R150" s="186"/>
      <c r="S150" s="186"/>
      <c r="T150" s="186"/>
      <c r="U150" s="186"/>
      <c r="V150" s="186"/>
      <c r="W150" s="186"/>
      <c r="X150" s="186"/>
      <c r="Y150" s="186"/>
      <c r="Z150" s="186"/>
      <c r="AA150" s="186"/>
    </row>
    <row r="151" spans="2:27" ht="12" customHeight="1">
      <c r="B151" s="186"/>
      <c r="C151" s="186"/>
      <c r="D151" s="186"/>
      <c r="E151" s="186"/>
      <c r="F151" s="186"/>
      <c r="G151" s="186"/>
      <c r="H151" s="186"/>
      <c r="I151" s="186"/>
      <c r="J151" s="186"/>
      <c r="K151" s="186"/>
      <c r="L151" s="186"/>
      <c r="M151" s="186"/>
      <c r="N151" s="186"/>
      <c r="O151" s="186"/>
      <c r="P151" s="186"/>
      <c r="Q151" s="186"/>
      <c r="R151" s="186"/>
      <c r="S151" s="186"/>
      <c r="T151" s="186"/>
      <c r="U151" s="186"/>
      <c r="V151" s="186"/>
      <c r="W151" s="186"/>
      <c r="X151" s="186"/>
      <c r="Y151" s="186"/>
      <c r="Z151" s="186"/>
      <c r="AA151" s="186"/>
    </row>
    <row r="152" spans="2:27" ht="12" customHeight="1">
      <c r="B152" s="186"/>
      <c r="C152" s="186"/>
      <c r="D152" s="186"/>
      <c r="E152" s="186"/>
      <c r="F152" s="186"/>
      <c r="G152" s="186"/>
      <c r="H152" s="186"/>
      <c r="I152" s="186"/>
      <c r="J152" s="186"/>
      <c r="K152" s="186"/>
      <c r="L152" s="186"/>
      <c r="M152" s="186"/>
      <c r="N152" s="186"/>
      <c r="O152" s="186"/>
      <c r="P152" s="186"/>
      <c r="Q152" s="186"/>
      <c r="R152" s="186"/>
      <c r="S152" s="186"/>
      <c r="T152" s="186"/>
      <c r="U152" s="186"/>
      <c r="V152" s="186"/>
      <c r="W152" s="186"/>
      <c r="X152" s="186"/>
      <c r="Y152" s="186"/>
      <c r="Z152" s="186"/>
      <c r="AA152" s="186"/>
    </row>
    <row r="153" spans="2:27" ht="12" customHeight="1">
      <c r="B153" s="186"/>
      <c r="C153" s="186"/>
      <c r="D153" s="186"/>
      <c r="E153" s="186"/>
      <c r="F153" s="186"/>
      <c r="G153" s="186"/>
      <c r="H153" s="186"/>
      <c r="I153" s="186"/>
      <c r="J153" s="186"/>
      <c r="K153" s="186"/>
      <c r="L153" s="186"/>
      <c r="M153" s="186"/>
      <c r="N153" s="186"/>
      <c r="O153" s="186"/>
      <c r="P153" s="186"/>
      <c r="Q153" s="186"/>
      <c r="R153" s="186"/>
      <c r="S153" s="186"/>
      <c r="T153" s="186"/>
      <c r="U153" s="186"/>
      <c r="V153" s="186"/>
      <c r="W153" s="186"/>
      <c r="X153" s="186"/>
      <c r="Y153" s="186"/>
      <c r="Z153" s="186"/>
      <c r="AA153" s="186"/>
    </row>
    <row r="154" spans="2:27" ht="12" customHeight="1">
      <c r="B154" s="186"/>
      <c r="C154" s="186"/>
      <c r="D154" s="186"/>
      <c r="E154" s="186"/>
      <c r="F154" s="186"/>
      <c r="G154" s="186"/>
      <c r="H154" s="186"/>
      <c r="I154" s="186"/>
      <c r="J154" s="186"/>
      <c r="K154" s="186"/>
      <c r="L154" s="186"/>
      <c r="M154" s="186"/>
      <c r="N154" s="186"/>
      <c r="O154" s="186"/>
      <c r="P154" s="186"/>
      <c r="Q154" s="186"/>
      <c r="R154" s="186"/>
      <c r="S154" s="186"/>
      <c r="T154" s="186"/>
      <c r="U154" s="186"/>
      <c r="V154" s="186"/>
      <c r="W154" s="186"/>
      <c r="X154" s="186"/>
      <c r="Y154" s="186"/>
      <c r="Z154" s="186"/>
      <c r="AA154" s="186"/>
    </row>
    <row r="155" spans="2:27" ht="12" customHeight="1">
      <c r="B155" s="186"/>
      <c r="C155" s="186"/>
      <c r="D155" s="186"/>
      <c r="E155" s="186"/>
      <c r="F155" s="186"/>
      <c r="G155" s="186"/>
      <c r="H155" s="186"/>
      <c r="I155" s="186"/>
      <c r="J155" s="186"/>
      <c r="K155" s="186"/>
      <c r="L155" s="186"/>
      <c r="M155" s="186"/>
      <c r="N155" s="186"/>
      <c r="O155" s="186"/>
      <c r="P155" s="186"/>
      <c r="Q155" s="186"/>
      <c r="R155" s="186"/>
      <c r="S155" s="186"/>
      <c r="T155" s="186"/>
      <c r="U155" s="186"/>
      <c r="V155" s="186"/>
      <c r="W155" s="186"/>
      <c r="X155" s="186"/>
      <c r="Y155" s="186"/>
      <c r="Z155" s="186"/>
      <c r="AA155" s="186"/>
    </row>
    <row r="156" spans="2:27" ht="12" customHeight="1">
      <c r="B156" s="186"/>
      <c r="C156" s="186"/>
      <c r="D156" s="186"/>
      <c r="E156" s="186"/>
      <c r="F156" s="186"/>
      <c r="G156" s="186"/>
      <c r="H156" s="186"/>
      <c r="I156" s="186"/>
      <c r="J156" s="186"/>
      <c r="K156" s="186"/>
      <c r="L156" s="186"/>
      <c r="M156" s="186"/>
      <c r="N156" s="186"/>
      <c r="O156" s="186"/>
      <c r="P156" s="186"/>
      <c r="Q156" s="186"/>
      <c r="R156" s="186"/>
      <c r="S156" s="186"/>
      <c r="T156" s="186"/>
      <c r="U156" s="186"/>
      <c r="V156" s="186"/>
      <c r="W156" s="186"/>
      <c r="X156" s="186"/>
      <c r="Y156" s="186"/>
      <c r="Z156" s="186"/>
      <c r="AA156" s="186"/>
    </row>
    <row r="157" spans="2:27" ht="12" customHeight="1">
      <c r="B157" s="186"/>
      <c r="C157" s="186"/>
      <c r="D157" s="186"/>
      <c r="E157" s="186"/>
      <c r="F157" s="186"/>
      <c r="G157" s="186"/>
      <c r="H157" s="186"/>
      <c r="I157" s="186"/>
      <c r="J157" s="186"/>
      <c r="K157" s="186"/>
      <c r="L157" s="186"/>
      <c r="M157" s="186"/>
      <c r="N157" s="186"/>
      <c r="O157" s="186"/>
      <c r="P157" s="186"/>
      <c r="Q157" s="186"/>
      <c r="R157" s="186"/>
      <c r="S157" s="186"/>
      <c r="T157" s="186"/>
      <c r="U157" s="186"/>
      <c r="V157" s="186"/>
      <c r="W157" s="186"/>
      <c r="X157" s="186"/>
      <c r="Y157" s="186"/>
      <c r="Z157" s="186"/>
      <c r="AA157" s="186"/>
    </row>
    <row r="158" spans="2:27" ht="12" customHeight="1">
      <c r="B158" s="186"/>
      <c r="C158" s="186"/>
      <c r="D158" s="186"/>
      <c r="E158" s="186"/>
      <c r="F158" s="186"/>
      <c r="G158" s="186"/>
      <c r="H158" s="186"/>
      <c r="I158" s="186"/>
      <c r="J158" s="186"/>
      <c r="K158" s="186"/>
      <c r="L158" s="186"/>
      <c r="M158" s="186"/>
      <c r="N158" s="186"/>
      <c r="O158" s="186"/>
      <c r="P158" s="186"/>
      <c r="Q158" s="186"/>
      <c r="R158" s="186"/>
      <c r="S158" s="186"/>
      <c r="T158" s="186"/>
      <c r="U158" s="186"/>
      <c r="V158" s="186"/>
      <c r="W158" s="186"/>
      <c r="X158" s="186"/>
      <c r="Y158" s="186"/>
      <c r="Z158" s="186"/>
      <c r="AA158" s="186"/>
    </row>
    <row r="159" spans="2:27" ht="12" customHeight="1">
      <c r="B159" s="186"/>
      <c r="C159" s="186"/>
      <c r="D159" s="186"/>
      <c r="E159" s="186"/>
      <c r="F159" s="186"/>
      <c r="G159" s="186"/>
      <c r="H159" s="186"/>
      <c r="I159" s="186"/>
      <c r="J159" s="186"/>
      <c r="K159" s="186"/>
      <c r="L159" s="186"/>
      <c r="M159" s="186"/>
      <c r="N159" s="186"/>
      <c r="O159" s="186"/>
      <c r="P159" s="186"/>
      <c r="Q159" s="186"/>
      <c r="R159" s="186"/>
      <c r="S159" s="186"/>
      <c r="T159" s="186"/>
      <c r="U159" s="186"/>
      <c r="V159" s="186"/>
      <c r="W159" s="186"/>
      <c r="X159" s="186"/>
      <c r="Y159" s="186"/>
      <c r="Z159" s="186"/>
      <c r="AA159" s="186"/>
    </row>
    <row r="160" spans="2:27" ht="12" customHeight="1">
      <c r="B160" s="186"/>
      <c r="C160" s="186"/>
      <c r="D160" s="186"/>
      <c r="E160" s="186"/>
      <c r="F160" s="186"/>
      <c r="G160" s="186"/>
      <c r="H160" s="186"/>
      <c r="I160" s="186"/>
      <c r="J160" s="186"/>
      <c r="K160" s="186"/>
      <c r="L160" s="186"/>
      <c r="M160" s="186"/>
      <c r="N160" s="186"/>
      <c r="O160" s="186"/>
      <c r="P160" s="186"/>
      <c r="Q160" s="186"/>
      <c r="R160" s="186"/>
      <c r="S160" s="186"/>
      <c r="T160" s="186"/>
      <c r="U160" s="186"/>
      <c r="V160" s="186"/>
      <c r="W160" s="186"/>
      <c r="X160" s="186"/>
      <c r="Y160" s="186"/>
      <c r="Z160" s="186"/>
      <c r="AA160" s="186"/>
    </row>
    <row r="161" spans="2:27" ht="12" customHeight="1">
      <c r="B161" s="186"/>
      <c r="C161" s="186"/>
      <c r="D161" s="186"/>
      <c r="E161" s="186"/>
      <c r="F161" s="186"/>
      <c r="G161" s="186"/>
      <c r="H161" s="186"/>
      <c r="I161" s="186"/>
      <c r="J161" s="186"/>
      <c r="K161" s="186"/>
      <c r="L161" s="186"/>
      <c r="M161" s="186"/>
      <c r="N161" s="186"/>
      <c r="O161" s="186"/>
      <c r="P161" s="186"/>
      <c r="Q161" s="186"/>
      <c r="R161" s="186"/>
      <c r="S161" s="186"/>
      <c r="T161" s="186"/>
      <c r="U161" s="186"/>
      <c r="V161" s="186"/>
      <c r="W161" s="186"/>
      <c r="X161" s="186"/>
      <c r="Y161" s="186"/>
      <c r="Z161" s="186"/>
      <c r="AA161" s="186"/>
    </row>
    <row r="162" spans="2:27" ht="12" customHeight="1">
      <c r="B162" s="186"/>
      <c r="C162" s="186"/>
      <c r="D162" s="186"/>
      <c r="E162" s="186"/>
      <c r="F162" s="186"/>
      <c r="G162" s="186"/>
      <c r="H162" s="186"/>
      <c r="I162" s="186"/>
      <c r="J162" s="186"/>
      <c r="K162" s="186"/>
      <c r="L162" s="186"/>
      <c r="M162" s="186"/>
      <c r="N162" s="186"/>
      <c r="O162" s="186"/>
      <c r="P162" s="186"/>
      <c r="Q162" s="186"/>
      <c r="R162" s="186"/>
      <c r="S162" s="186"/>
      <c r="T162" s="186"/>
      <c r="U162" s="186"/>
      <c r="V162" s="186"/>
      <c r="W162" s="186"/>
      <c r="X162" s="186"/>
      <c r="Y162" s="186"/>
      <c r="Z162" s="186"/>
      <c r="AA162" s="186"/>
    </row>
    <row r="163" spans="2:27" ht="12" customHeight="1">
      <c r="B163" s="186"/>
      <c r="C163" s="186"/>
      <c r="D163" s="186"/>
      <c r="E163" s="186"/>
      <c r="F163" s="186"/>
      <c r="G163" s="186"/>
      <c r="H163" s="186"/>
      <c r="I163" s="186"/>
      <c r="J163" s="186"/>
      <c r="K163" s="186"/>
      <c r="L163" s="186"/>
      <c r="M163" s="186"/>
      <c r="N163" s="186"/>
      <c r="O163" s="186"/>
      <c r="P163" s="186"/>
      <c r="Q163" s="186"/>
      <c r="R163" s="186"/>
      <c r="S163" s="186"/>
      <c r="T163" s="186"/>
      <c r="U163" s="186"/>
      <c r="V163" s="186"/>
      <c r="W163" s="186"/>
      <c r="X163" s="186"/>
      <c r="Y163" s="186"/>
      <c r="Z163" s="186"/>
      <c r="AA163" s="186"/>
    </row>
    <row r="164" spans="2:27" ht="12" customHeight="1">
      <c r="B164" s="186"/>
      <c r="C164" s="186"/>
      <c r="D164" s="186"/>
      <c r="E164" s="186"/>
      <c r="F164" s="186"/>
      <c r="G164" s="186"/>
      <c r="H164" s="186"/>
      <c r="I164" s="186"/>
      <c r="J164" s="186"/>
      <c r="K164" s="186"/>
      <c r="L164" s="186"/>
      <c r="M164" s="186"/>
      <c r="N164" s="186"/>
      <c r="O164" s="186"/>
      <c r="P164" s="186"/>
      <c r="Q164" s="186"/>
      <c r="R164" s="186"/>
      <c r="S164" s="186"/>
      <c r="T164" s="186"/>
      <c r="U164" s="186"/>
      <c r="V164" s="186"/>
      <c r="W164" s="186"/>
      <c r="X164" s="186"/>
      <c r="Y164" s="186"/>
      <c r="Z164" s="186"/>
      <c r="AA164" s="186"/>
    </row>
    <row r="165" spans="2:27" ht="12" customHeight="1">
      <c r="B165" s="186"/>
      <c r="C165" s="186"/>
      <c r="D165" s="186"/>
      <c r="E165" s="186"/>
      <c r="F165" s="186"/>
      <c r="G165" s="186"/>
      <c r="H165" s="186"/>
      <c r="I165" s="186"/>
      <c r="J165" s="186"/>
      <c r="K165" s="186"/>
      <c r="L165" s="186"/>
      <c r="M165" s="186"/>
      <c r="N165" s="186"/>
      <c r="O165" s="186"/>
      <c r="P165" s="186"/>
      <c r="Q165" s="186"/>
      <c r="R165" s="186"/>
      <c r="S165" s="186"/>
      <c r="T165" s="186"/>
      <c r="U165" s="186"/>
      <c r="V165" s="186"/>
      <c r="W165" s="186"/>
      <c r="X165" s="186"/>
      <c r="Y165" s="186"/>
      <c r="Z165" s="186"/>
      <c r="AA165" s="186"/>
    </row>
    <row r="166" spans="2:27" ht="12" customHeight="1">
      <c r="B166" s="186"/>
      <c r="C166" s="186"/>
      <c r="D166" s="186"/>
      <c r="E166" s="186"/>
      <c r="F166" s="186"/>
      <c r="G166" s="186"/>
      <c r="H166" s="186"/>
      <c r="I166" s="186"/>
      <c r="J166" s="186"/>
      <c r="K166" s="186"/>
      <c r="L166" s="186"/>
      <c r="M166" s="186"/>
      <c r="N166" s="186"/>
      <c r="O166" s="186"/>
      <c r="P166" s="186"/>
      <c r="Q166" s="186"/>
      <c r="R166" s="186"/>
      <c r="S166" s="186"/>
      <c r="T166" s="186"/>
      <c r="U166" s="186"/>
      <c r="V166" s="186"/>
      <c r="W166" s="186"/>
      <c r="X166" s="186"/>
      <c r="Y166" s="186"/>
      <c r="Z166" s="186"/>
      <c r="AA166" s="186"/>
    </row>
    <row r="167" spans="2:27" ht="12" customHeight="1">
      <c r="B167" s="186"/>
      <c r="C167" s="186"/>
      <c r="D167" s="186"/>
      <c r="E167" s="186"/>
      <c r="F167" s="186"/>
      <c r="G167" s="186"/>
      <c r="H167" s="186"/>
      <c r="I167" s="186"/>
      <c r="J167" s="186"/>
      <c r="K167" s="186"/>
      <c r="L167" s="186"/>
      <c r="M167" s="186"/>
      <c r="N167" s="186"/>
      <c r="O167" s="186"/>
      <c r="P167" s="186"/>
      <c r="Q167" s="186"/>
      <c r="R167" s="186"/>
      <c r="S167" s="186"/>
      <c r="T167" s="186"/>
      <c r="U167" s="186"/>
      <c r="V167" s="186"/>
      <c r="W167" s="186"/>
      <c r="X167" s="186"/>
      <c r="Y167" s="186"/>
      <c r="Z167" s="186"/>
      <c r="AA167" s="186"/>
    </row>
    <row r="168" spans="2:27" ht="12" customHeight="1">
      <c r="B168" s="186"/>
      <c r="C168" s="186"/>
      <c r="D168" s="186"/>
      <c r="E168" s="186"/>
      <c r="F168" s="186"/>
      <c r="G168" s="186"/>
      <c r="H168" s="186"/>
      <c r="I168" s="186"/>
      <c r="J168" s="186"/>
      <c r="K168" s="186"/>
      <c r="L168" s="186"/>
      <c r="M168" s="186"/>
      <c r="N168" s="186"/>
      <c r="O168" s="186"/>
      <c r="P168" s="186"/>
      <c r="Q168" s="186"/>
      <c r="R168" s="186"/>
      <c r="S168" s="186"/>
      <c r="T168" s="186"/>
      <c r="U168" s="186"/>
      <c r="V168" s="186"/>
      <c r="W168" s="186"/>
      <c r="X168" s="186"/>
      <c r="Y168" s="186"/>
      <c r="Z168" s="186"/>
      <c r="AA168" s="186"/>
    </row>
    <row r="169" spans="2:27" ht="12" customHeight="1">
      <c r="B169" s="186"/>
      <c r="C169" s="186"/>
      <c r="D169" s="186"/>
      <c r="E169" s="186"/>
      <c r="F169" s="186"/>
      <c r="G169" s="186"/>
      <c r="H169" s="186"/>
      <c r="I169" s="186"/>
      <c r="J169" s="186"/>
      <c r="K169" s="186"/>
      <c r="L169" s="186"/>
      <c r="M169" s="186"/>
      <c r="N169" s="186"/>
      <c r="O169" s="186"/>
      <c r="P169" s="186"/>
      <c r="Q169" s="186"/>
      <c r="R169" s="186"/>
      <c r="S169" s="186"/>
      <c r="T169" s="186"/>
      <c r="U169" s="186"/>
      <c r="V169" s="186"/>
      <c r="W169" s="186"/>
      <c r="X169" s="186"/>
      <c r="Y169" s="186"/>
      <c r="Z169" s="186"/>
      <c r="AA169" s="186"/>
    </row>
    <row r="170" spans="2:27" ht="12" customHeight="1">
      <c r="B170" s="186"/>
      <c r="C170" s="186"/>
      <c r="D170" s="186"/>
      <c r="E170" s="186"/>
      <c r="F170" s="186"/>
      <c r="G170" s="186"/>
      <c r="H170" s="186"/>
      <c r="I170" s="186"/>
      <c r="J170" s="186"/>
      <c r="K170" s="186"/>
      <c r="L170" s="186"/>
      <c r="M170" s="186"/>
      <c r="N170" s="186"/>
      <c r="O170" s="186"/>
      <c r="P170" s="186"/>
      <c r="Q170" s="186"/>
      <c r="R170" s="186"/>
      <c r="S170" s="186"/>
      <c r="T170" s="186"/>
      <c r="U170" s="186"/>
      <c r="V170" s="186"/>
      <c r="W170" s="186"/>
      <c r="X170" s="186"/>
      <c r="Y170" s="186"/>
      <c r="Z170" s="186"/>
      <c r="AA170" s="186"/>
    </row>
    <row r="171" spans="2:27" ht="12" customHeight="1">
      <c r="B171" s="186"/>
      <c r="C171" s="186"/>
      <c r="D171" s="186"/>
      <c r="E171" s="186"/>
      <c r="F171" s="186"/>
      <c r="G171" s="186"/>
      <c r="H171" s="186"/>
      <c r="I171" s="186"/>
      <c r="J171" s="186"/>
      <c r="K171" s="186"/>
      <c r="L171" s="186"/>
      <c r="M171" s="186"/>
      <c r="N171" s="186"/>
      <c r="O171" s="186"/>
      <c r="P171" s="186"/>
      <c r="Q171" s="186"/>
      <c r="R171" s="186"/>
      <c r="S171" s="186"/>
      <c r="T171" s="186"/>
      <c r="U171" s="186"/>
      <c r="V171" s="186"/>
      <c r="W171" s="186"/>
      <c r="X171" s="186"/>
      <c r="Y171" s="186"/>
      <c r="Z171" s="186"/>
      <c r="AA171" s="186"/>
    </row>
    <row r="172" spans="2:27" ht="12" customHeight="1">
      <c r="B172" s="186"/>
      <c r="C172" s="186"/>
      <c r="D172" s="186"/>
      <c r="E172" s="186"/>
      <c r="F172" s="186"/>
      <c r="G172" s="186"/>
      <c r="H172" s="186"/>
      <c r="I172" s="186"/>
      <c r="J172" s="186"/>
      <c r="K172" s="186"/>
      <c r="L172" s="186"/>
      <c r="M172" s="186"/>
      <c r="N172" s="186"/>
      <c r="O172" s="186"/>
      <c r="P172" s="186"/>
      <c r="Q172" s="186"/>
      <c r="R172" s="186"/>
      <c r="S172" s="186"/>
      <c r="T172" s="186"/>
      <c r="U172" s="186"/>
      <c r="V172" s="186"/>
      <c r="W172" s="186"/>
      <c r="X172" s="186"/>
      <c r="Y172" s="186"/>
      <c r="Z172" s="186"/>
      <c r="AA172" s="186"/>
    </row>
    <row r="173" spans="2:27" ht="12" customHeight="1">
      <c r="B173" s="186"/>
      <c r="C173" s="186"/>
      <c r="D173" s="186"/>
      <c r="E173" s="186"/>
      <c r="F173" s="186"/>
      <c r="G173" s="186"/>
      <c r="H173" s="186"/>
      <c r="I173" s="186"/>
      <c r="J173" s="186"/>
      <c r="K173" s="186"/>
      <c r="L173" s="186"/>
      <c r="M173" s="186"/>
      <c r="N173" s="186"/>
      <c r="O173" s="186"/>
      <c r="P173" s="186"/>
      <c r="Q173" s="186"/>
      <c r="R173" s="186"/>
      <c r="S173" s="186"/>
      <c r="T173" s="186"/>
      <c r="U173" s="186"/>
      <c r="V173" s="186"/>
      <c r="W173" s="186"/>
      <c r="X173" s="186"/>
      <c r="Y173" s="186"/>
      <c r="Z173" s="186"/>
      <c r="AA173" s="186"/>
    </row>
    <row r="174" spans="2:27" ht="12" customHeight="1">
      <c r="B174" s="186"/>
      <c r="C174" s="186"/>
      <c r="D174" s="186"/>
      <c r="E174" s="186"/>
      <c r="F174" s="186"/>
      <c r="G174" s="186"/>
      <c r="H174" s="186"/>
      <c r="I174" s="186"/>
      <c r="J174" s="186"/>
      <c r="K174" s="186"/>
      <c r="L174" s="186"/>
      <c r="M174" s="186"/>
      <c r="N174" s="186"/>
      <c r="O174" s="186"/>
      <c r="P174" s="186"/>
      <c r="Q174" s="186"/>
      <c r="R174" s="186"/>
      <c r="S174" s="186"/>
      <c r="T174" s="186"/>
      <c r="U174" s="186"/>
      <c r="V174" s="186"/>
      <c r="W174" s="186"/>
      <c r="X174" s="186"/>
      <c r="Y174" s="186"/>
      <c r="Z174" s="186"/>
      <c r="AA174" s="186"/>
    </row>
    <row r="175" spans="2:27" ht="12" customHeight="1">
      <c r="B175" s="186"/>
      <c r="C175" s="186"/>
      <c r="D175" s="186"/>
      <c r="E175" s="186"/>
      <c r="F175" s="186"/>
      <c r="G175" s="186"/>
      <c r="H175" s="186"/>
      <c r="I175" s="186"/>
      <c r="J175" s="186"/>
      <c r="K175" s="186"/>
      <c r="L175" s="186"/>
      <c r="M175" s="186"/>
      <c r="N175" s="186"/>
      <c r="O175" s="186"/>
      <c r="P175" s="186"/>
      <c r="Q175" s="186"/>
      <c r="R175" s="186"/>
      <c r="S175" s="186"/>
      <c r="T175" s="186"/>
      <c r="U175" s="186"/>
      <c r="V175" s="186"/>
      <c r="W175" s="186"/>
      <c r="X175" s="186"/>
      <c r="Y175" s="186"/>
      <c r="Z175" s="186"/>
      <c r="AA175" s="186"/>
    </row>
    <row r="176" spans="2:27" ht="12" customHeight="1">
      <c r="B176" s="186"/>
      <c r="C176" s="186"/>
      <c r="D176" s="186"/>
      <c r="E176" s="186"/>
      <c r="F176" s="186"/>
      <c r="G176" s="186"/>
      <c r="H176" s="186"/>
      <c r="I176" s="186"/>
      <c r="J176" s="186"/>
      <c r="K176" s="186"/>
      <c r="L176" s="186"/>
      <c r="M176" s="186"/>
      <c r="N176" s="186"/>
      <c r="O176" s="186"/>
      <c r="P176" s="186"/>
      <c r="Q176" s="186"/>
      <c r="R176" s="186"/>
      <c r="S176" s="186"/>
      <c r="T176" s="186"/>
      <c r="U176" s="186"/>
      <c r="V176" s="186"/>
      <c r="W176" s="186"/>
      <c r="X176" s="186"/>
      <c r="Y176" s="186"/>
      <c r="Z176" s="186"/>
      <c r="AA176" s="186"/>
    </row>
    <row r="177" spans="2:27" ht="12" customHeight="1">
      <c r="B177" s="186"/>
      <c r="C177" s="186"/>
      <c r="D177" s="186"/>
      <c r="E177" s="186"/>
      <c r="F177" s="186"/>
      <c r="G177" s="186"/>
      <c r="H177" s="186"/>
      <c r="I177" s="186"/>
      <c r="J177" s="186"/>
      <c r="K177" s="186"/>
      <c r="L177" s="186"/>
      <c r="M177" s="186"/>
      <c r="N177" s="186"/>
      <c r="O177" s="186"/>
      <c r="P177" s="186"/>
      <c r="Q177" s="186"/>
      <c r="R177" s="186"/>
      <c r="S177" s="186"/>
      <c r="T177" s="186"/>
      <c r="U177" s="186"/>
      <c r="V177" s="186"/>
      <c r="W177" s="186"/>
      <c r="X177" s="186"/>
      <c r="Y177" s="186"/>
      <c r="Z177" s="186"/>
      <c r="AA177" s="186"/>
    </row>
    <row r="178" spans="2:27" ht="12" customHeight="1">
      <c r="B178" s="186"/>
      <c r="C178" s="186"/>
      <c r="D178" s="186"/>
      <c r="E178" s="186"/>
      <c r="F178" s="186"/>
      <c r="G178" s="186"/>
      <c r="H178" s="186"/>
      <c r="I178" s="186"/>
      <c r="J178" s="186"/>
      <c r="K178" s="186"/>
      <c r="L178" s="186"/>
      <c r="M178" s="186"/>
      <c r="N178" s="186"/>
      <c r="O178" s="186"/>
      <c r="P178" s="186"/>
      <c r="Q178" s="186"/>
      <c r="R178" s="186"/>
      <c r="S178" s="186"/>
      <c r="T178" s="186"/>
      <c r="U178" s="186"/>
      <c r="V178" s="186"/>
      <c r="W178" s="186"/>
      <c r="X178" s="186"/>
      <c r="Y178" s="186"/>
      <c r="Z178" s="186"/>
      <c r="AA178" s="186"/>
    </row>
    <row r="179" spans="2:27" ht="12" customHeight="1">
      <c r="B179" s="186"/>
      <c r="C179" s="186"/>
      <c r="D179" s="186"/>
      <c r="E179" s="186"/>
      <c r="F179" s="186"/>
      <c r="G179" s="186"/>
      <c r="H179" s="186"/>
      <c r="I179" s="186"/>
      <c r="J179" s="186"/>
      <c r="K179" s="186"/>
      <c r="L179" s="186"/>
      <c r="M179" s="186"/>
      <c r="N179" s="186"/>
      <c r="O179" s="186"/>
      <c r="P179" s="186"/>
      <c r="Q179" s="186"/>
      <c r="R179" s="186"/>
      <c r="S179" s="186"/>
      <c r="T179" s="186"/>
      <c r="U179" s="186"/>
      <c r="V179" s="186"/>
      <c r="W179" s="186"/>
      <c r="X179" s="186"/>
      <c r="Y179" s="186"/>
      <c r="Z179" s="186"/>
      <c r="AA179" s="186"/>
    </row>
    <row r="180" spans="2:27" ht="12" customHeight="1">
      <c r="B180" s="186"/>
      <c r="C180" s="186"/>
      <c r="D180" s="186"/>
      <c r="E180" s="186"/>
      <c r="F180" s="186"/>
      <c r="G180" s="186"/>
      <c r="H180" s="186"/>
      <c r="I180" s="186"/>
      <c r="J180" s="186"/>
      <c r="K180" s="186"/>
      <c r="L180" s="186"/>
      <c r="M180" s="186"/>
      <c r="N180" s="186"/>
      <c r="O180" s="186"/>
      <c r="P180" s="186"/>
      <c r="Q180" s="186"/>
      <c r="R180" s="186"/>
      <c r="S180" s="186"/>
      <c r="T180" s="186"/>
      <c r="U180" s="186"/>
      <c r="V180" s="186"/>
      <c r="W180" s="186"/>
      <c r="X180" s="186"/>
      <c r="Y180" s="186"/>
      <c r="Z180" s="186"/>
      <c r="AA180" s="186"/>
    </row>
    <row r="181" spans="2:27" ht="12" customHeight="1">
      <c r="B181" s="186"/>
      <c r="C181" s="186"/>
      <c r="D181" s="186"/>
      <c r="E181" s="186"/>
      <c r="F181" s="186"/>
      <c r="G181" s="186"/>
      <c r="H181" s="186"/>
      <c r="I181" s="186"/>
      <c r="J181" s="186"/>
      <c r="K181" s="186"/>
      <c r="L181" s="186"/>
      <c r="M181" s="186"/>
      <c r="N181" s="186"/>
      <c r="O181" s="186"/>
      <c r="P181" s="186"/>
      <c r="Q181" s="186"/>
      <c r="R181" s="186"/>
      <c r="S181" s="186"/>
      <c r="T181" s="186"/>
      <c r="U181" s="186"/>
      <c r="V181" s="186"/>
      <c r="W181" s="186"/>
      <c r="X181" s="186"/>
      <c r="Y181" s="186"/>
      <c r="Z181" s="186"/>
      <c r="AA181" s="186"/>
    </row>
    <row r="182" spans="2:27" ht="12" customHeight="1">
      <c r="B182" s="186"/>
      <c r="C182" s="186"/>
      <c r="D182" s="186"/>
      <c r="E182" s="186"/>
      <c r="F182" s="186"/>
      <c r="G182" s="186"/>
      <c r="H182" s="186"/>
      <c r="I182" s="186"/>
      <c r="J182" s="186"/>
      <c r="K182" s="186"/>
      <c r="L182" s="186"/>
      <c r="M182" s="186"/>
      <c r="N182" s="186"/>
      <c r="O182" s="186"/>
      <c r="P182" s="186"/>
      <c r="Q182" s="186"/>
      <c r="R182" s="186"/>
      <c r="S182" s="186"/>
      <c r="T182" s="186"/>
      <c r="U182" s="186"/>
      <c r="V182" s="186"/>
      <c r="W182" s="186"/>
      <c r="X182" s="186"/>
      <c r="Y182" s="186"/>
      <c r="Z182" s="186"/>
      <c r="AA182" s="186"/>
    </row>
    <row r="183" spans="2:27" ht="12" customHeight="1">
      <c r="B183" s="186"/>
      <c r="C183" s="186"/>
      <c r="D183" s="186"/>
      <c r="E183" s="186"/>
      <c r="F183" s="186"/>
      <c r="G183" s="186"/>
      <c r="H183" s="186"/>
      <c r="I183" s="186"/>
      <c r="J183" s="186"/>
      <c r="K183" s="186"/>
      <c r="L183" s="186"/>
      <c r="M183" s="186"/>
      <c r="N183" s="186"/>
      <c r="O183" s="186"/>
      <c r="P183" s="186"/>
      <c r="Q183" s="186"/>
      <c r="R183" s="186"/>
      <c r="S183" s="186"/>
      <c r="T183" s="186"/>
      <c r="U183" s="186"/>
      <c r="V183" s="186"/>
      <c r="W183" s="186"/>
      <c r="X183" s="186"/>
      <c r="Y183" s="186"/>
      <c r="Z183" s="186"/>
      <c r="AA183" s="186"/>
    </row>
    <row r="184" spans="2:27" ht="12" customHeight="1">
      <c r="B184" s="186"/>
      <c r="C184" s="186"/>
      <c r="D184" s="186"/>
      <c r="E184" s="186"/>
      <c r="F184" s="186"/>
      <c r="G184" s="186"/>
      <c r="H184" s="186"/>
      <c r="I184" s="186"/>
      <c r="J184" s="186"/>
      <c r="K184" s="186"/>
      <c r="L184" s="186"/>
      <c r="M184" s="186"/>
      <c r="N184" s="186"/>
      <c r="O184" s="186"/>
      <c r="P184" s="186"/>
      <c r="Q184" s="186"/>
      <c r="R184" s="186"/>
      <c r="S184" s="186"/>
      <c r="T184" s="186"/>
      <c r="U184" s="186"/>
      <c r="V184" s="186"/>
      <c r="W184" s="186"/>
      <c r="X184" s="186"/>
      <c r="Y184" s="186"/>
      <c r="Z184" s="186"/>
      <c r="AA184" s="186"/>
    </row>
    <row r="185" spans="2:27" ht="12" customHeight="1">
      <c r="B185" s="186"/>
      <c r="C185" s="186"/>
      <c r="D185" s="186"/>
      <c r="E185" s="186"/>
      <c r="F185" s="186"/>
      <c r="G185" s="186"/>
      <c r="H185" s="186"/>
      <c r="I185" s="186"/>
      <c r="J185" s="186"/>
      <c r="K185" s="186"/>
      <c r="L185" s="186"/>
      <c r="M185" s="186"/>
      <c r="N185" s="186"/>
      <c r="O185" s="186"/>
      <c r="P185" s="186"/>
      <c r="Q185" s="186"/>
      <c r="R185" s="186"/>
      <c r="S185" s="186"/>
      <c r="T185" s="186"/>
      <c r="U185" s="186"/>
      <c r="V185" s="186"/>
      <c r="W185" s="186"/>
      <c r="X185" s="186"/>
      <c r="Y185" s="186"/>
      <c r="Z185" s="186"/>
      <c r="AA185" s="186"/>
    </row>
    <row r="186" spans="2:27" ht="12" customHeight="1">
      <c r="B186" s="186"/>
      <c r="C186" s="186"/>
      <c r="D186" s="186"/>
      <c r="E186" s="186"/>
      <c r="F186" s="186"/>
      <c r="G186" s="186"/>
      <c r="H186" s="186"/>
      <c r="I186" s="186"/>
      <c r="J186" s="186"/>
      <c r="K186" s="186"/>
      <c r="L186" s="186"/>
      <c r="M186" s="186"/>
      <c r="N186" s="186"/>
      <c r="O186" s="186"/>
      <c r="P186" s="186"/>
      <c r="Q186" s="186"/>
      <c r="R186" s="186"/>
      <c r="S186" s="186"/>
      <c r="T186" s="186"/>
      <c r="U186" s="186"/>
      <c r="V186" s="186"/>
      <c r="W186" s="186"/>
      <c r="X186" s="186"/>
      <c r="Y186" s="186"/>
      <c r="Z186" s="186"/>
      <c r="AA186" s="186"/>
    </row>
    <row r="187" spans="2:27" ht="12" customHeight="1">
      <c r="B187" s="186"/>
      <c r="C187" s="186"/>
      <c r="D187" s="186"/>
      <c r="E187" s="186"/>
      <c r="F187" s="186"/>
      <c r="G187" s="186"/>
      <c r="H187" s="186"/>
      <c r="I187" s="186"/>
      <c r="J187" s="186"/>
      <c r="K187" s="186"/>
      <c r="L187" s="186"/>
      <c r="M187" s="186"/>
      <c r="N187" s="186"/>
      <c r="O187" s="186"/>
      <c r="P187" s="186"/>
      <c r="Q187" s="186"/>
      <c r="R187" s="186"/>
      <c r="S187" s="186"/>
      <c r="T187" s="186"/>
      <c r="U187" s="186"/>
      <c r="V187" s="186"/>
      <c r="W187" s="186"/>
      <c r="X187" s="186"/>
      <c r="Y187" s="186"/>
      <c r="Z187" s="186"/>
      <c r="AA187" s="186"/>
    </row>
    <row r="188" spans="2:27" ht="12" customHeight="1">
      <c r="B188" s="186"/>
      <c r="C188" s="186"/>
      <c r="D188" s="186"/>
      <c r="E188" s="186"/>
      <c r="F188" s="186"/>
      <c r="G188" s="186"/>
      <c r="H188" s="186"/>
      <c r="I188" s="186"/>
      <c r="J188" s="186"/>
      <c r="K188" s="186"/>
      <c r="L188" s="186"/>
      <c r="M188" s="186"/>
      <c r="N188" s="186"/>
      <c r="O188" s="186"/>
      <c r="P188" s="186"/>
      <c r="Q188" s="186"/>
      <c r="R188" s="186"/>
      <c r="S188" s="186"/>
      <c r="T188" s="186"/>
      <c r="U188" s="186"/>
      <c r="V188" s="186"/>
      <c r="W188" s="186"/>
      <c r="X188" s="186"/>
      <c r="Y188" s="186"/>
      <c r="Z188" s="186"/>
      <c r="AA188" s="186"/>
    </row>
    <row r="189" spans="2:27" ht="12" customHeight="1">
      <c r="B189" s="186"/>
      <c r="C189" s="186"/>
      <c r="D189" s="186"/>
      <c r="E189" s="186"/>
      <c r="F189" s="186"/>
      <c r="G189" s="186"/>
      <c r="H189" s="186"/>
      <c r="I189" s="186"/>
      <c r="J189" s="186"/>
      <c r="K189" s="186"/>
      <c r="L189" s="186"/>
      <c r="M189" s="186"/>
      <c r="N189" s="186"/>
      <c r="O189" s="186"/>
      <c r="P189" s="186"/>
      <c r="Q189" s="186"/>
      <c r="R189" s="186"/>
      <c r="S189" s="186"/>
      <c r="T189" s="186"/>
      <c r="U189" s="186"/>
      <c r="V189" s="186"/>
      <c r="W189" s="186"/>
      <c r="X189" s="186"/>
      <c r="Y189" s="186"/>
      <c r="Z189" s="186"/>
      <c r="AA189" s="186"/>
    </row>
    <row r="190" spans="2:27" ht="12" customHeight="1">
      <c r="B190" s="186"/>
      <c r="C190" s="186"/>
      <c r="D190" s="186"/>
      <c r="E190" s="186"/>
      <c r="F190" s="186"/>
      <c r="G190" s="186"/>
      <c r="H190" s="186"/>
      <c r="I190" s="186"/>
      <c r="J190" s="186"/>
      <c r="K190" s="186"/>
      <c r="L190" s="186"/>
      <c r="M190" s="186"/>
      <c r="N190" s="186"/>
      <c r="O190" s="186"/>
      <c r="P190" s="186"/>
      <c r="Q190" s="186"/>
      <c r="R190" s="186"/>
      <c r="S190" s="186"/>
      <c r="T190" s="186"/>
      <c r="U190" s="186"/>
      <c r="V190" s="186"/>
      <c r="W190" s="186"/>
      <c r="X190" s="186"/>
      <c r="Y190" s="186"/>
      <c r="Z190" s="186"/>
      <c r="AA190" s="186"/>
    </row>
    <row r="191" spans="2:27" ht="12" customHeight="1">
      <c r="B191" s="186"/>
      <c r="C191" s="186"/>
      <c r="D191" s="186"/>
      <c r="E191" s="186"/>
      <c r="F191" s="186"/>
      <c r="G191" s="186"/>
      <c r="H191" s="186"/>
      <c r="I191" s="186"/>
      <c r="J191" s="186"/>
      <c r="K191" s="186"/>
      <c r="L191" s="186"/>
      <c r="M191" s="186"/>
      <c r="N191" s="186"/>
      <c r="O191" s="186"/>
      <c r="P191" s="186"/>
      <c r="Q191" s="186"/>
      <c r="R191" s="186"/>
      <c r="S191" s="186"/>
      <c r="T191" s="186"/>
      <c r="U191" s="186"/>
      <c r="V191" s="186"/>
      <c r="W191" s="186"/>
      <c r="X191" s="186"/>
      <c r="Y191" s="186"/>
      <c r="Z191" s="186"/>
      <c r="AA191" s="186"/>
    </row>
    <row r="192" spans="2:27" ht="12" customHeight="1">
      <c r="B192" s="186"/>
      <c r="C192" s="186"/>
      <c r="D192" s="186"/>
      <c r="E192" s="186"/>
      <c r="F192" s="186"/>
      <c r="G192" s="186"/>
      <c r="H192" s="186"/>
      <c r="I192" s="186"/>
      <c r="J192" s="186"/>
      <c r="K192" s="186"/>
      <c r="L192" s="186"/>
      <c r="M192" s="186"/>
      <c r="N192" s="186"/>
      <c r="O192" s="186"/>
      <c r="P192" s="186"/>
      <c r="Q192" s="186"/>
      <c r="R192" s="186"/>
      <c r="S192" s="186"/>
      <c r="T192" s="186"/>
      <c r="U192" s="186"/>
      <c r="V192" s="186"/>
      <c r="W192" s="186"/>
      <c r="X192" s="186"/>
      <c r="Y192" s="186"/>
      <c r="Z192" s="186"/>
      <c r="AA192" s="186"/>
    </row>
    <row r="193" spans="2:27" ht="12" customHeight="1">
      <c r="B193" s="186"/>
      <c r="C193" s="186"/>
      <c r="D193" s="186"/>
      <c r="E193" s="186"/>
      <c r="F193" s="186"/>
      <c r="G193" s="186"/>
      <c r="H193" s="186"/>
      <c r="I193" s="186"/>
      <c r="J193" s="186"/>
      <c r="K193" s="186"/>
      <c r="L193" s="186"/>
      <c r="M193" s="186"/>
      <c r="N193" s="186"/>
      <c r="O193" s="186"/>
      <c r="P193" s="186"/>
      <c r="Q193" s="186"/>
      <c r="R193" s="186"/>
      <c r="S193" s="186"/>
      <c r="T193" s="186"/>
      <c r="U193" s="186"/>
      <c r="V193" s="186"/>
      <c r="W193" s="186"/>
      <c r="X193" s="186"/>
      <c r="Y193" s="186"/>
      <c r="Z193" s="186"/>
      <c r="AA193" s="186"/>
    </row>
    <row r="194" spans="2:27" ht="12" customHeight="1">
      <c r="B194" s="186"/>
      <c r="C194" s="186"/>
      <c r="D194" s="186"/>
      <c r="E194" s="186"/>
      <c r="F194" s="186"/>
      <c r="G194" s="186"/>
      <c r="H194" s="186"/>
      <c r="I194" s="186"/>
      <c r="J194" s="186"/>
      <c r="K194" s="186"/>
      <c r="L194" s="186"/>
      <c r="M194" s="186"/>
      <c r="N194" s="186"/>
      <c r="O194" s="186"/>
      <c r="P194" s="186"/>
      <c r="Q194" s="186"/>
      <c r="R194" s="186"/>
      <c r="S194" s="186"/>
      <c r="T194" s="186"/>
      <c r="U194" s="186"/>
      <c r="V194" s="186"/>
      <c r="W194" s="186"/>
      <c r="X194" s="186"/>
      <c r="Y194" s="186"/>
      <c r="Z194" s="186"/>
      <c r="AA194" s="186"/>
    </row>
    <row r="195" spans="2:27" ht="12" customHeight="1">
      <c r="B195" s="186"/>
      <c r="C195" s="186"/>
      <c r="D195" s="186"/>
      <c r="E195" s="186"/>
      <c r="F195" s="186"/>
      <c r="G195" s="186"/>
      <c r="H195" s="186"/>
      <c r="I195" s="186"/>
      <c r="J195" s="186"/>
      <c r="K195" s="186"/>
      <c r="L195" s="186"/>
      <c r="M195" s="186"/>
      <c r="N195" s="186"/>
      <c r="O195" s="186"/>
      <c r="P195" s="186"/>
      <c r="Q195" s="186"/>
      <c r="R195" s="186"/>
      <c r="S195" s="186"/>
      <c r="T195" s="186"/>
      <c r="U195" s="186"/>
      <c r="V195" s="186"/>
      <c r="W195" s="186"/>
      <c r="X195" s="186"/>
      <c r="Y195" s="186"/>
      <c r="Z195" s="186"/>
      <c r="AA195" s="186"/>
    </row>
    <row r="196" spans="2:27" ht="12" customHeight="1">
      <c r="B196" s="186"/>
      <c r="C196" s="186"/>
      <c r="D196" s="186"/>
      <c r="E196" s="186"/>
      <c r="F196" s="186"/>
      <c r="G196" s="186"/>
      <c r="H196" s="186"/>
      <c r="I196" s="186"/>
      <c r="J196" s="186"/>
      <c r="K196" s="186"/>
      <c r="L196" s="186"/>
      <c r="M196" s="186"/>
      <c r="N196" s="186"/>
      <c r="O196" s="186"/>
      <c r="P196" s="186"/>
      <c r="Q196" s="186"/>
      <c r="R196" s="186"/>
      <c r="S196" s="186"/>
      <c r="T196" s="186"/>
      <c r="U196" s="186"/>
      <c r="V196" s="186"/>
      <c r="W196" s="186"/>
      <c r="X196" s="186"/>
      <c r="Y196" s="186"/>
      <c r="Z196" s="186"/>
      <c r="AA196" s="186"/>
    </row>
    <row r="197" spans="2:27" ht="12" customHeight="1">
      <c r="B197" s="186"/>
      <c r="C197" s="186"/>
      <c r="D197" s="186"/>
      <c r="E197" s="186"/>
      <c r="F197" s="186"/>
      <c r="G197" s="186"/>
      <c r="H197" s="186"/>
      <c r="I197" s="186"/>
      <c r="J197" s="186"/>
      <c r="K197" s="186"/>
      <c r="L197" s="186"/>
      <c r="M197" s="186"/>
      <c r="N197" s="186"/>
      <c r="O197" s="186"/>
      <c r="P197" s="186"/>
      <c r="Q197" s="186"/>
      <c r="R197" s="186"/>
      <c r="S197" s="186"/>
      <c r="T197" s="186"/>
      <c r="U197" s="186"/>
      <c r="V197" s="186"/>
      <c r="W197" s="186"/>
      <c r="X197" s="186"/>
      <c r="Y197" s="186"/>
      <c r="Z197" s="186"/>
      <c r="AA197" s="186"/>
    </row>
    <row r="198" spans="2:27" ht="12" customHeight="1">
      <c r="B198" s="186"/>
      <c r="C198" s="186"/>
      <c r="D198" s="186"/>
      <c r="E198" s="186"/>
      <c r="F198" s="186"/>
      <c r="G198" s="186"/>
      <c r="H198" s="186"/>
      <c r="I198" s="186"/>
      <c r="J198" s="186"/>
      <c r="K198" s="186"/>
      <c r="L198" s="186"/>
      <c r="M198" s="186"/>
      <c r="N198" s="186"/>
      <c r="O198" s="186"/>
      <c r="P198" s="186"/>
      <c r="Q198" s="186"/>
      <c r="R198" s="186"/>
      <c r="S198" s="186"/>
      <c r="T198" s="186"/>
      <c r="U198" s="186"/>
      <c r="V198" s="186"/>
      <c r="W198" s="186"/>
      <c r="X198" s="186"/>
      <c r="Y198" s="186"/>
      <c r="Z198" s="186"/>
      <c r="AA198" s="186"/>
    </row>
    <row r="199" spans="2:27" ht="12" customHeight="1">
      <c r="B199" s="186"/>
      <c r="C199" s="186"/>
      <c r="D199" s="186"/>
      <c r="E199" s="186"/>
      <c r="F199" s="186"/>
      <c r="G199" s="186"/>
      <c r="H199" s="186"/>
      <c r="I199" s="186"/>
      <c r="J199" s="186"/>
      <c r="K199" s="186"/>
      <c r="L199" s="186"/>
      <c r="M199" s="186"/>
      <c r="N199" s="186"/>
      <c r="O199" s="186"/>
      <c r="P199" s="186"/>
      <c r="Q199" s="186"/>
      <c r="R199" s="186"/>
      <c r="S199" s="186"/>
      <c r="T199" s="186"/>
      <c r="U199" s="186"/>
      <c r="V199" s="186"/>
      <c r="W199" s="186"/>
      <c r="X199" s="186"/>
      <c r="Y199" s="186"/>
      <c r="Z199" s="186"/>
      <c r="AA199" s="186"/>
    </row>
    <row r="200" spans="2:27" ht="12" customHeight="1">
      <c r="B200" s="186"/>
      <c r="C200" s="186"/>
      <c r="D200" s="186"/>
      <c r="E200" s="186"/>
      <c r="F200" s="186"/>
      <c r="G200" s="186"/>
      <c r="H200" s="186"/>
      <c r="I200" s="186"/>
      <c r="J200" s="186"/>
      <c r="K200" s="186"/>
      <c r="L200" s="186"/>
      <c r="M200" s="186"/>
      <c r="N200" s="186"/>
      <c r="O200" s="186"/>
      <c r="P200" s="186"/>
      <c r="Q200" s="186"/>
      <c r="R200" s="186"/>
      <c r="S200" s="186"/>
      <c r="T200" s="186"/>
      <c r="U200" s="186"/>
      <c r="V200" s="186"/>
      <c r="W200" s="186"/>
      <c r="X200" s="186"/>
      <c r="Y200" s="186"/>
      <c r="Z200" s="186"/>
      <c r="AA200" s="186"/>
    </row>
    <row r="201" spans="2:27" ht="12" customHeight="1">
      <c r="B201" s="186"/>
      <c r="C201" s="186"/>
      <c r="D201" s="186"/>
      <c r="E201" s="186"/>
      <c r="F201" s="186"/>
      <c r="G201" s="186"/>
      <c r="H201" s="186"/>
      <c r="I201" s="186"/>
      <c r="J201" s="186"/>
      <c r="K201" s="186"/>
      <c r="L201" s="186"/>
      <c r="M201" s="186"/>
      <c r="N201" s="186"/>
      <c r="O201" s="186"/>
      <c r="P201" s="186"/>
      <c r="Q201" s="186"/>
      <c r="R201" s="186"/>
      <c r="S201" s="186"/>
      <c r="T201" s="186"/>
      <c r="U201" s="186"/>
      <c r="V201" s="186"/>
      <c r="W201" s="186"/>
      <c r="X201" s="186"/>
      <c r="Y201" s="186"/>
      <c r="Z201" s="186"/>
      <c r="AA201" s="186"/>
    </row>
    <row r="202" spans="2:27" ht="12" customHeight="1">
      <c r="B202" s="186"/>
      <c r="C202" s="186"/>
      <c r="D202" s="186"/>
      <c r="E202" s="186"/>
      <c r="F202" s="186"/>
      <c r="G202" s="186"/>
      <c r="H202" s="186"/>
      <c r="I202" s="186"/>
      <c r="J202" s="186"/>
      <c r="K202" s="186"/>
      <c r="L202" s="186"/>
      <c r="M202" s="186"/>
      <c r="N202" s="186"/>
      <c r="O202" s="186"/>
      <c r="P202" s="186"/>
      <c r="Q202" s="186"/>
      <c r="R202" s="186"/>
      <c r="S202" s="186"/>
      <c r="T202" s="186"/>
      <c r="U202" s="186"/>
      <c r="V202" s="186"/>
      <c r="W202" s="186"/>
      <c r="X202" s="186"/>
      <c r="Y202" s="186"/>
      <c r="Z202" s="186"/>
      <c r="AA202" s="186"/>
    </row>
    <row r="203" spans="2:27" ht="12" customHeight="1">
      <c r="B203" s="186"/>
      <c r="C203" s="186"/>
      <c r="D203" s="186"/>
      <c r="E203" s="186"/>
      <c r="F203" s="186"/>
      <c r="G203" s="186"/>
      <c r="H203" s="186"/>
      <c r="I203" s="186"/>
      <c r="J203" s="186"/>
      <c r="K203" s="186"/>
      <c r="L203" s="186"/>
      <c r="M203" s="186"/>
      <c r="N203" s="186"/>
      <c r="O203" s="186"/>
      <c r="P203" s="186"/>
      <c r="Q203" s="186"/>
      <c r="R203" s="186"/>
      <c r="S203" s="186"/>
      <c r="T203" s="186"/>
      <c r="U203" s="186"/>
      <c r="V203" s="186"/>
      <c r="W203" s="186"/>
      <c r="X203" s="186"/>
      <c r="Y203" s="186"/>
      <c r="Z203" s="186"/>
      <c r="AA203" s="186"/>
    </row>
    <row r="204" spans="2:27" ht="12" customHeight="1">
      <c r="B204" s="186"/>
      <c r="C204" s="186"/>
      <c r="D204" s="186"/>
      <c r="E204" s="186"/>
      <c r="F204" s="186"/>
      <c r="G204" s="186"/>
      <c r="H204" s="186"/>
      <c r="I204" s="186"/>
      <c r="J204" s="186"/>
      <c r="K204" s="186"/>
      <c r="L204" s="186"/>
      <c r="M204" s="186"/>
      <c r="N204" s="186"/>
      <c r="O204" s="186"/>
      <c r="P204" s="186"/>
      <c r="Q204" s="186"/>
      <c r="R204" s="186"/>
      <c r="S204" s="186"/>
      <c r="T204" s="186"/>
      <c r="U204" s="186"/>
      <c r="V204" s="186"/>
      <c r="W204" s="186"/>
      <c r="X204" s="186"/>
      <c r="Y204" s="186"/>
      <c r="Z204" s="186"/>
      <c r="AA204" s="186"/>
    </row>
    <row r="205" spans="2:27" ht="12" customHeight="1">
      <c r="B205" s="186"/>
      <c r="C205" s="186"/>
      <c r="D205" s="186"/>
      <c r="E205" s="186"/>
      <c r="F205" s="186"/>
      <c r="G205" s="186"/>
      <c r="H205" s="186"/>
      <c r="I205" s="186"/>
      <c r="J205" s="186"/>
      <c r="K205" s="186"/>
      <c r="L205" s="186"/>
      <c r="M205" s="186"/>
      <c r="N205" s="186"/>
      <c r="O205" s="186"/>
      <c r="P205" s="186"/>
      <c r="Q205" s="186"/>
      <c r="R205" s="186"/>
      <c r="S205" s="186"/>
      <c r="T205" s="186"/>
      <c r="U205" s="186"/>
      <c r="V205" s="186"/>
      <c r="W205" s="186"/>
      <c r="X205" s="186"/>
      <c r="Y205" s="186"/>
      <c r="Z205" s="186"/>
      <c r="AA205" s="186"/>
    </row>
    <row r="206" spans="2:27" ht="12" customHeight="1">
      <c r="B206" s="186"/>
      <c r="C206" s="186"/>
      <c r="D206" s="186"/>
      <c r="E206" s="186"/>
      <c r="F206" s="186"/>
      <c r="G206" s="186"/>
      <c r="H206" s="186"/>
      <c r="I206" s="186"/>
      <c r="J206" s="186"/>
      <c r="K206" s="186"/>
      <c r="L206" s="186"/>
      <c r="M206" s="186"/>
      <c r="N206" s="186"/>
      <c r="O206" s="186"/>
      <c r="P206" s="186"/>
      <c r="Q206" s="186"/>
      <c r="R206" s="186"/>
      <c r="S206" s="186"/>
      <c r="T206" s="186"/>
      <c r="U206" s="186"/>
      <c r="V206" s="186"/>
      <c r="W206" s="186"/>
      <c r="X206" s="186"/>
      <c r="Y206" s="186"/>
      <c r="Z206" s="186"/>
      <c r="AA206" s="186"/>
    </row>
    <row r="207" spans="2:27" ht="12" customHeight="1">
      <c r="B207" s="186"/>
      <c r="C207" s="186"/>
      <c r="D207" s="186"/>
      <c r="E207" s="186"/>
      <c r="F207" s="186"/>
      <c r="G207" s="186"/>
      <c r="H207" s="186"/>
      <c r="I207" s="186"/>
      <c r="J207" s="186"/>
      <c r="K207" s="186"/>
      <c r="L207" s="186"/>
      <c r="M207" s="186"/>
      <c r="N207" s="186"/>
      <c r="O207" s="186"/>
      <c r="P207" s="186"/>
      <c r="Q207" s="186"/>
      <c r="R207" s="186"/>
      <c r="S207" s="186"/>
      <c r="T207" s="186"/>
      <c r="U207" s="186"/>
      <c r="V207" s="186"/>
      <c r="W207" s="186"/>
      <c r="X207" s="186"/>
      <c r="Y207" s="186"/>
      <c r="Z207" s="186"/>
      <c r="AA207" s="186"/>
    </row>
    <row r="208" spans="2:27" ht="12" customHeight="1">
      <c r="B208" s="186"/>
      <c r="C208" s="186"/>
      <c r="D208" s="186"/>
      <c r="E208" s="186"/>
      <c r="F208" s="186"/>
      <c r="G208" s="186"/>
      <c r="H208" s="186"/>
      <c r="I208" s="186"/>
      <c r="J208" s="186"/>
      <c r="K208" s="186"/>
      <c r="L208" s="186"/>
      <c r="M208" s="186"/>
      <c r="N208" s="186"/>
      <c r="O208" s="186"/>
      <c r="P208" s="186"/>
      <c r="Q208" s="186"/>
      <c r="R208" s="186"/>
      <c r="S208" s="186"/>
      <c r="T208" s="186"/>
      <c r="U208" s="186"/>
      <c r="V208" s="186"/>
      <c r="W208" s="186"/>
      <c r="X208" s="186"/>
      <c r="Y208" s="186"/>
      <c r="Z208" s="186"/>
      <c r="AA208" s="186"/>
    </row>
    <row r="209" spans="2:27" ht="12" customHeight="1">
      <c r="B209" s="186"/>
      <c r="C209" s="186"/>
      <c r="D209" s="186"/>
      <c r="E209" s="186"/>
      <c r="F209" s="186"/>
      <c r="G209" s="186"/>
      <c r="H209" s="186"/>
      <c r="I209" s="186"/>
      <c r="J209" s="186"/>
      <c r="K209" s="186"/>
      <c r="L209" s="186"/>
      <c r="M209" s="186"/>
      <c r="N209" s="186"/>
      <c r="O209" s="186"/>
      <c r="P209" s="186"/>
      <c r="Q209" s="186"/>
      <c r="R209" s="186"/>
      <c r="S209" s="186"/>
      <c r="T209" s="186"/>
      <c r="U209" s="186"/>
      <c r="V209" s="186"/>
      <c r="W209" s="186"/>
      <c r="X209" s="186"/>
      <c r="Y209" s="186"/>
      <c r="Z209" s="186"/>
      <c r="AA209" s="186"/>
    </row>
    <row r="210" spans="2:27" ht="12" customHeight="1">
      <c r="B210" s="186"/>
      <c r="C210" s="186"/>
      <c r="D210" s="186"/>
      <c r="E210" s="186"/>
      <c r="F210" s="186"/>
      <c r="G210" s="186"/>
      <c r="H210" s="186"/>
      <c r="I210" s="186"/>
      <c r="J210" s="186"/>
      <c r="K210" s="186"/>
      <c r="L210" s="186"/>
      <c r="M210" s="186"/>
      <c r="N210" s="186"/>
      <c r="O210" s="186"/>
      <c r="P210" s="186"/>
      <c r="Q210" s="186"/>
      <c r="R210" s="186"/>
      <c r="S210" s="186"/>
      <c r="T210" s="186"/>
      <c r="U210" s="186"/>
      <c r="V210" s="186"/>
      <c r="W210" s="186"/>
      <c r="X210" s="186"/>
      <c r="Y210" s="186"/>
      <c r="Z210" s="186"/>
      <c r="AA210" s="186"/>
    </row>
    <row r="211" spans="2:27" ht="12" customHeight="1">
      <c r="B211" s="186"/>
      <c r="C211" s="186"/>
      <c r="D211" s="186"/>
      <c r="E211" s="186"/>
      <c r="F211" s="186"/>
      <c r="G211" s="186"/>
      <c r="H211" s="186"/>
      <c r="I211" s="186"/>
      <c r="J211" s="186"/>
      <c r="K211" s="186"/>
      <c r="L211" s="186"/>
      <c r="M211" s="186"/>
      <c r="N211" s="186"/>
      <c r="O211" s="186"/>
      <c r="P211" s="186"/>
      <c r="Q211" s="186"/>
      <c r="R211" s="186"/>
      <c r="S211" s="186"/>
      <c r="T211" s="186"/>
      <c r="U211" s="186"/>
      <c r="V211" s="186"/>
      <c r="W211" s="186"/>
      <c r="X211" s="186"/>
      <c r="Y211" s="186"/>
      <c r="Z211" s="186"/>
      <c r="AA211" s="186"/>
    </row>
    <row r="212" spans="2:27" ht="12" customHeight="1">
      <c r="B212" s="186"/>
      <c r="C212" s="186"/>
      <c r="D212" s="186"/>
      <c r="E212" s="186"/>
      <c r="F212" s="186"/>
      <c r="G212" s="186"/>
      <c r="H212" s="186"/>
      <c r="I212" s="186"/>
      <c r="J212" s="186"/>
      <c r="K212" s="186"/>
      <c r="L212" s="186"/>
      <c r="M212" s="186"/>
      <c r="N212" s="186"/>
      <c r="O212" s="186"/>
      <c r="P212" s="186"/>
      <c r="Q212" s="186"/>
      <c r="R212" s="186"/>
      <c r="S212" s="186"/>
      <c r="T212" s="186"/>
      <c r="U212" s="186"/>
      <c r="V212" s="186"/>
      <c r="W212" s="186"/>
      <c r="X212" s="186"/>
      <c r="Y212" s="186"/>
      <c r="Z212" s="186"/>
      <c r="AA212" s="186"/>
    </row>
    <row r="213" spans="2:27" ht="12" customHeight="1">
      <c r="B213" s="186"/>
      <c r="C213" s="186"/>
      <c r="D213" s="186"/>
      <c r="E213" s="186"/>
      <c r="F213" s="186"/>
      <c r="G213" s="186"/>
      <c r="H213" s="186"/>
      <c r="I213" s="186"/>
      <c r="J213" s="186"/>
      <c r="K213" s="186"/>
      <c r="L213" s="186"/>
      <c r="M213" s="186"/>
      <c r="N213" s="186"/>
      <c r="O213" s="186"/>
      <c r="P213" s="186"/>
      <c r="Q213" s="186"/>
      <c r="R213" s="186"/>
      <c r="S213" s="186"/>
      <c r="T213" s="186"/>
      <c r="U213" s="186"/>
      <c r="V213" s="186"/>
      <c r="W213" s="186"/>
      <c r="X213" s="186"/>
      <c r="Y213" s="186"/>
      <c r="Z213" s="186"/>
      <c r="AA213" s="186"/>
    </row>
    <row r="214" spans="2:27" ht="12" customHeight="1">
      <c r="B214" s="186"/>
      <c r="C214" s="186"/>
      <c r="D214" s="186"/>
      <c r="E214" s="186"/>
      <c r="F214" s="186"/>
      <c r="G214" s="186"/>
      <c r="H214" s="186"/>
      <c r="I214" s="186"/>
      <c r="J214" s="186"/>
      <c r="K214" s="186"/>
      <c r="L214" s="186"/>
      <c r="M214" s="186"/>
      <c r="N214" s="186"/>
      <c r="O214" s="186"/>
      <c r="P214" s="186"/>
      <c r="Q214" s="186"/>
      <c r="R214" s="186"/>
      <c r="S214" s="186"/>
      <c r="T214" s="186"/>
      <c r="U214" s="186"/>
      <c r="V214" s="186"/>
      <c r="W214" s="186"/>
      <c r="X214" s="186"/>
      <c r="Y214" s="186"/>
      <c r="Z214" s="186"/>
      <c r="AA214" s="186"/>
    </row>
    <row r="215" spans="2:27" ht="12" customHeight="1">
      <c r="B215" s="186"/>
      <c r="C215" s="186"/>
      <c r="D215" s="186"/>
      <c r="E215" s="186"/>
      <c r="F215" s="186"/>
      <c r="G215" s="186"/>
      <c r="H215" s="186"/>
      <c r="I215" s="186"/>
      <c r="J215" s="186"/>
      <c r="K215" s="186"/>
      <c r="L215" s="186"/>
      <c r="M215" s="186"/>
      <c r="N215" s="186"/>
      <c r="O215" s="186"/>
      <c r="P215" s="186"/>
      <c r="Q215" s="186"/>
      <c r="R215" s="186"/>
      <c r="S215" s="186"/>
      <c r="T215" s="186"/>
      <c r="U215" s="186"/>
      <c r="V215" s="186"/>
      <c r="W215" s="186"/>
      <c r="X215" s="186"/>
      <c r="Y215" s="186"/>
      <c r="Z215" s="186"/>
      <c r="AA215" s="186"/>
    </row>
    <row r="216" spans="2:27" ht="12" customHeight="1">
      <c r="B216" s="186"/>
      <c r="C216" s="186"/>
      <c r="D216" s="186"/>
      <c r="E216" s="186"/>
      <c r="F216" s="186"/>
      <c r="G216" s="186"/>
      <c r="H216" s="186"/>
      <c r="I216" s="186"/>
      <c r="J216" s="186"/>
      <c r="K216" s="186"/>
      <c r="L216" s="186"/>
      <c r="M216" s="186"/>
      <c r="N216" s="186"/>
      <c r="O216" s="186"/>
      <c r="P216" s="186"/>
      <c r="Q216" s="186"/>
      <c r="R216" s="186"/>
      <c r="S216" s="186"/>
      <c r="T216" s="186"/>
      <c r="U216" s="186"/>
      <c r="V216" s="186"/>
      <c r="W216" s="186"/>
      <c r="X216" s="186"/>
      <c r="Y216" s="186"/>
      <c r="Z216" s="186"/>
      <c r="AA216" s="186"/>
    </row>
    <row r="217" spans="2:27" ht="12" customHeight="1">
      <c r="B217" s="186"/>
      <c r="C217" s="186"/>
      <c r="D217" s="186"/>
      <c r="E217" s="186"/>
      <c r="F217" s="186"/>
      <c r="G217" s="186"/>
      <c r="H217" s="186"/>
      <c r="I217" s="186"/>
      <c r="J217" s="186"/>
      <c r="K217" s="186"/>
      <c r="L217" s="186"/>
      <c r="M217" s="186"/>
      <c r="N217" s="186"/>
      <c r="O217" s="186"/>
      <c r="P217" s="186"/>
      <c r="Q217" s="186"/>
      <c r="R217" s="186"/>
      <c r="S217" s="186"/>
      <c r="T217" s="186"/>
      <c r="U217" s="186"/>
      <c r="V217" s="186"/>
      <c r="W217" s="186"/>
      <c r="X217" s="186"/>
      <c r="Y217" s="186"/>
      <c r="Z217" s="186"/>
      <c r="AA217" s="186"/>
    </row>
    <row r="218" spans="2:27" ht="12" customHeight="1">
      <c r="B218" s="186"/>
      <c r="C218" s="186"/>
      <c r="D218" s="186"/>
      <c r="E218" s="186"/>
      <c r="F218" s="186"/>
      <c r="G218" s="186"/>
      <c r="H218" s="186"/>
      <c r="I218" s="186"/>
      <c r="J218" s="186"/>
      <c r="K218" s="186"/>
      <c r="L218" s="186"/>
      <c r="M218" s="186"/>
      <c r="N218" s="186"/>
      <c r="O218" s="186"/>
      <c r="P218" s="186"/>
      <c r="Q218" s="186"/>
      <c r="R218" s="186"/>
      <c r="S218" s="186"/>
      <c r="T218" s="186"/>
      <c r="U218" s="186"/>
      <c r="V218" s="186"/>
      <c r="W218" s="186"/>
      <c r="X218" s="186"/>
      <c r="Y218" s="186"/>
      <c r="Z218" s="186"/>
      <c r="AA218" s="186"/>
    </row>
    <row r="219" spans="2:27" ht="12" customHeight="1">
      <c r="B219" s="186"/>
      <c r="C219" s="186"/>
      <c r="D219" s="186"/>
      <c r="E219" s="186"/>
      <c r="F219" s="186"/>
      <c r="G219" s="186"/>
      <c r="H219" s="186"/>
      <c r="I219" s="186"/>
      <c r="J219" s="186"/>
      <c r="K219" s="186"/>
      <c r="L219" s="186"/>
      <c r="M219" s="186"/>
      <c r="N219" s="186"/>
      <c r="O219" s="186"/>
      <c r="P219" s="186"/>
      <c r="Q219" s="186"/>
      <c r="R219" s="186"/>
      <c r="S219" s="186"/>
      <c r="T219" s="186"/>
      <c r="U219" s="186"/>
      <c r="V219" s="186"/>
      <c r="W219" s="186"/>
      <c r="X219" s="186"/>
      <c r="Y219" s="186"/>
      <c r="Z219" s="186"/>
      <c r="AA219" s="186"/>
    </row>
    <row r="220" spans="2:27" ht="12" customHeight="1">
      <c r="B220" s="186"/>
      <c r="C220" s="186"/>
      <c r="D220" s="186"/>
      <c r="E220" s="186"/>
      <c r="F220" s="186"/>
      <c r="G220" s="186"/>
      <c r="H220" s="186"/>
      <c r="I220" s="186"/>
      <c r="J220" s="186"/>
      <c r="K220" s="186"/>
      <c r="L220" s="186"/>
      <c r="M220" s="186"/>
      <c r="N220" s="186"/>
      <c r="O220" s="186"/>
      <c r="P220" s="186"/>
      <c r="Q220" s="186"/>
      <c r="R220" s="186"/>
      <c r="S220" s="186"/>
      <c r="T220" s="186"/>
      <c r="U220" s="186"/>
      <c r="V220" s="186"/>
      <c r="W220" s="186"/>
      <c r="X220" s="186"/>
      <c r="Y220" s="186"/>
      <c r="Z220" s="186"/>
      <c r="AA220" s="186"/>
    </row>
    <row r="221" spans="2:27" ht="12" customHeight="1">
      <c r="B221" s="186"/>
      <c r="C221" s="186"/>
      <c r="D221" s="186"/>
      <c r="E221" s="186"/>
      <c r="F221" s="186"/>
      <c r="G221" s="186"/>
      <c r="H221" s="186"/>
      <c r="I221" s="186"/>
      <c r="J221" s="186"/>
      <c r="K221" s="186"/>
      <c r="L221" s="186"/>
      <c r="M221" s="186"/>
      <c r="N221" s="186"/>
      <c r="O221" s="186"/>
      <c r="P221" s="186"/>
      <c r="Q221" s="186"/>
      <c r="R221" s="186"/>
      <c r="S221" s="186"/>
      <c r="T221" s="186"/>
      <c r="U221" s="186"/>
      <c r="V221" s="186"/>
      <c r="W221" s="186"/>
      <c r="X221" s="186"/>
      <c r="Y221" s="186"/>
      <c r="Z221" s="186"/>
      <c r="AA221" s="186"/>
    </row>
    <row r="222" spans="2:27" ht="12" customHeight="1">
      <c r="B222" s="186"/>
      <c r="C222" s="186"/>
      <c r="D222" s="186"/>
      <c r="E222" s="186"/>
      <c r="F222" s="186"/>
      <c r="G222" s="186"/>
      <c r="H222" s="186"/>
      <c r="I222" s="186"/>
      <c r="J222" s="186"/>
      <c r="K222" s="186"/>
      <c r="L222" s="186"/>
      <c r="M222" s="186"/>
      <c r="N222" s="186"/>
      <c r="O222" s="186"/>
      <c r="P222" s="186"/>
      <c r="Q222" s="186"/>
      <c r="R222" s="186"/>
      <c r="S222" s="186"/>
      <c r="T222" s="186"/>
      <c r="U222" s="186"/>
      <c r="V222" s="186"/>
      <c r="W222" s="186"/>
      <c r="X222" s="186"/>
      <c r="Y222" s="186"/>
      <c r="Z222" s="186"/>
      <c r="AA222" s="186"/>
    </row>
    <row r="223" spans="2:27" ht="12" customHeight="1">
      <c r="B223" s="186"/>
      <c r="C223" s="186"/>
      <c r="D223" s="186"/>
      <c r="E223" s="186"/>
      <c r="F223" s="186"/>
      <c r="G223" s="186"/>
      <c r="H223" s="186"/>
      <c r="I223" s="186"/>
      <c r="J223" s="186"/>
      <c r="K223" s="186"/>
      <c r="L223" s="186"/>
      <c r="M223" s="186"/>
      <c r="N223" s="186"/>
      <c r="O223" s="186"/>
      <c r="P223" s="186"/>
      <c r="Q223" s="186"/>
      <c r="R223" s="186"/>
      <c r="S223" s="186"/>
      <c r="T223" s="186"/>
      <c r="U223" s="186"/>
      <c r="V223" s="186"/>
      <c r="W223" s="186"/>
      <c r="X223" s="186"/>
      <c r="Y223" s="186"/>
      <c r="Z223" s="186"/>
      <c r="AA223" s="186"/>
    </row>
    <row r="224" spans="2:27" ht="12" customHeight="1">
      <c r="B224" s="186"/>
      <c r="C224" s="186"/>
      <c r="D224" s="186"/>
      <c r="E224" s="186"/>
      <c r="F224" s="186"/>
      <c r="G224" s="186"/>
      <c r="H224" s="186"/>
      <c r="I224" s="186"/>
      <c r="J224" s="186"/>
      <c r="K224" s="186"/>
      <c r="L224" s="186"/>
      <c r="M224" s="186"/>
      <c r="N224" s="186"/>
      <c r="O224" s="186"/>
      <c r="P224" s="186"/>
      <c r="Q224" s="186"/>
      <c r="R224" s="186"/>
      <c r="S224" s="186"/>
      <c r="T224" s="186"/>
      <c r="U224" s="186"/>
      <c r="V224" s="186"/>
      <c r="W224" s="186"/>
      <c r="X224" s="186"/>
      <c r="Y224" s="186"/>
      <c r="Z224" s="186"/>
      <c r="AA224" s="186"/>
    </row>
    <row r="225" spans="2:27" ht="12" customHeight="1">
      <c r="B225" s="186"/>
      <c r="C225" s="186"/>
      <c r="D225" s="186"/>
      <c r="E225" s="186"/>
      <c r="F225" s="186"/>
      <c r="G225" s="186"/>
      <c r="H225" s="186"/>
      <c r="I225" s="186"/>
      <c r="J225" s="186"/>
      <c r="K225" s="186"/>
      <c r="L225" s="186"/>
      <c r="M225" s="186"/>
      <c r="N225" s="186"/>
      <c r="O225" s="186"/>
      <c r="P225" s="186"/>
      <c r="Q225" s="186"/>
      <c r="R225" s="186"/>
      <c r="S225" s="186"/>
      <c r="T225" s="186"/>
      <c r="U225" s="186"/>
      <c r="V225" s="186"/>
      <c r="W225" s="186"/>
      <c r="X225" s="186"/>
      <c r="Y225" s="186"/>
      <c r="Z225" s="186"/>
      <c r="AA225" s="186"/>
    </row>
    <row r="226" spans="2:27" ht="12" customHeight="1">
      <c r="B226" s="186"/>
      <c r="C226" s="186"/>
      <c r="D226" s="186"/>
      <c r="E226" s="186"/>
      <c r="F226" s="186"/>
      <c r="G226" s="186"/>
      <c r="H226" s="186"/>
      <c r="I226" s="186"/>
      <c r="J226" s="186"/>
      <c r="K226" s="186"/>
      <c r="L226" s="186"/>
      <c r="M226" s="186"/>
      <c r="N226" s="186"/>
      <c r="O226" s="186"/>
      <c r="P226" s="186"/>
      <c r="Q226" s="186"/>
      <c r="R226" s="186"/>
      <c r="S226" s="186"/>
      <c r="T226" s="186"/>
      <c r="U226" s="186"/>
      <c r="V226" s="186"/>
      <c r="W226" s="186"/>
      <c r="X226" s="186"/>
      <c r="Y226" s="186"/>
      <c r="Z226" s="186"/>
      <c r="AA226" s="186"/>
    </row>
    <row r="227" spans="2:27" ht="12" customHeight="1">
      <c r="B227" s="186"/>
      <c r="C227" s="186"/>
      <c r="D227" s="186"/>
      <c r="E227" s="186"/>
      <c r="F227" s="186"/>
      <c r="G227" s="186"/>
      <c r="H227" s="186"/>
      <c r="I227" s="186"/>
      <c r="J227" s="186"/>
      <c r="K227" s="186"/>
      <c r="L227" s="186"/>
      <c r="M227" s="186"/>
      <c r="N227" s="186"/>
      <c r="O227" s="186"/>
      <c r="P227" s="186"/>
      <c r="Q227" s="186"/>
      <c r="R227" s="186"/>
      <c r="S227" s="186"/>
      <c r="T227" s="186"/>
      <c r="U227" s="186"/>
      <c r="V227" s="186"/>
      <c r="W227" s="186"/>
      <c r="X227" s="186"/>
      <c r="Y227" s="186"/>
      <c r="Z227" s="186"/>
      <c r="AA227" s="186"/>
    </row>
    <row r="228" spans="2:27" ht="12" customHeight="1">
      <c r="B228" s="186"/>
      <c r="C228" s="186"/>
      <c r="D228" s="186"/>
      <c r="E228" s="186"/>
      <c r="F228" s="186"/>
      <c r="G228" s="186"/>
      <c r="H228" s="186"/>
      <c r="I228" s="186"/>
      <c r="J228" s="186"/>
      <c r="K228" s="186"/>
      <c r="L228" s="186"/>
      <c r="M228" s="186"/>
      <c r="N228" s="186"/>
      <c r="O228" s="186"/>
      <c r="P228" s="186"/>
      <c r="Q228" s="186"/>
      <c r="R228" s="186"/>
      <c r="S228" s="186"/>
      <c r="T228" s="186"/>
      <c r="U228" s="186"/>
      <c r="V228" s="186"/>
      <c r="W228" s="186"/>
      <c r="X228" s="186"/>
      <c r="Y228" s="186"/>
      <c r="Z228" s="186"/>
      <c r="AA228" s="186"/>
    </row>
    <row r="229" spans="2:27" ht="12" customHeight="1">
      <c r="B229" s="186"/>
      <c r="C229" s="186"/>
      <c r="D229" s="186"/>
      <c r="E229" s="186"/>
      <c r="F229" s="186"/>
      <c r="G229" s="186"/>
      <c r="H229" s="186"/>
      <c r="I229" s="186"/>
      <c r="J229" s="186"/>
      <c r="K229" s="186"/>
      <c r="L229" s="186"/>
      <c r="M229" s="186"/>
      <c r="N229" s="186"/>
      <c r="O229" s="186"/>
      <c r="P229" s="186"/>
      <c r="Q229" s="186"/>
      <c r="R229" s="186"/>
      <c r="S229" s="186"/>
      <c r="T229" s="186"/>
      <c r="U229" s="186"/>
      <c r="V229" s="186"/>
      <c r="W229" s="186"/>
      <c r="X229" s="186"/>
      <c r="Y229" s="186"/>
      <c r="Z229" s="186"/>
      <c r="AA229" s="186"/>
    </row>
    <row r="230" spans="2:27" ht="12" customHeight="1">
      <c r="B230" s="186"/>
      <c r="C230" s="186"/>
      <c r="D230" s="186"/>
      <c r="E230" s="186"/>
      <c r="F230" s="186"/>
      <c r="G230" s="186"/>
      <c r="H230" s="186"/>
      <c r="I230" s="186"/>
      <c r="J230" s="186"/>
      <c r="K230" s="186"/>
      <c r="L230" s="186"/>
      <c r="M230" s="186"/>
      <c r="N230" s="186"/>
      <c r="O230" s="186"/>
      <c r="P230" s="186"/>
      <c r="Q230" s="186"/>
      <c r="R230" s="186"/>
      <c r="S230" s="186"/>
      <c r="T230" s="186"/>
      <c r="U230" s="186"/>
      <c r="V230" s="186"/>
      <c r="W230" s="186"/>
      <c r="X230" s="186"/>
      <c r="Y230" s="186"/>
      <c r="Z230" s="186"/>
      <c r="AA230" s="186"/>
    </row>
    <row r="231" spans="2:27" ht="12" customHeight="1">
      <c r="B231" s="186"/>
      <c r="C231" s="186"/>
      <c r="D231" s="186"/>
      <c r="E231" s="186"/>
      <c r="F231" s="186"/>
      <c r="G231" s="186"/>
      <c r="H231" s="186"/>
      <c r="I231" s="186"/>
      <c r="J231" s="186"/>
      <c r="K231" s="186"/>
      <c r="L231" s="186"/>
      <c r="M231" s="186"/>
      <c r="N231" s="186"/>
      <c r="O231" s="186"/>
      <c r="P231" s="186"/>
      <c r="Q231" s="186"/>
      <c r="R231" s="186"/>
      <c r="S231" s="186"/>
      <c r="T231" s="186"/>
      <c r="U231" s="186"/>
      <c r="V231" s="186"/>
      <c r="W231" s="186"/>
      <c r="X231" s="186"/>
      <c r="Y231" s="186"/>
      <c r="Z231" s="186"/>
      <c r="AA231" s="186"/>
    </row>
    <row r="232" spans="2:27" ht="12" customHeight="1">
      <c r="B232" s="186"/>
      <c r="C232" s="186"/>
      <c r="D232" s="186"/>
      <c r="E232" s="186"/>
      <c r="F232" s="186"/>
      <c r="G232" s="186"/>
      <c r="H232" s="186"/>
      <c r="I232" s="186"/>
      <c r="J232" s="186"/>
      <c r="K232" s="186"/>
      <c r="L232" s="186"/>
      <c r="M232" s="186"/>
      <c r="N232" s="186"/>
      <c r="O232" s="186"/>
      <c r="P232" s="186"/>
      <c r="Q232" s="186"/>
      <c r="R232" s="186"/>
      <c r="S232" s="186"/>
      <c r="T232" s="186"/>
      <c r="U232" s="186"/>
      <c r="V232" s="186"/>
      <c r="W232" s="186"/>
      <c r="X232" s="186"/>
      <c r="Y232" s="186"/>
      <c r="Z232" s="186"/>
      <c r="AA232" s="186"/>
    </row>
    <row r="233" spans="2:27" ht="12" customHeight="1">
      <c r="B233" s="186"/>
      <c r="C233" s="186"/>
      <c r="D233" s="186"/>
      <c r="E233" s="186"/>
      <c r="F233" s="186"/>
      <c r="G233" s="186"/>
      <c r="H233" s="186"/>
      <c r="I233" s="186"/>
      <c r="J233" s="186"/>
      <c r="K233" s="186"/>
      <c r="L233" s="186"/>
      <c r="M233" s="186"/>
      <c r="N233" s="186"/>
      <c r="O233" s="186"/>
      <c r="P233" s="186"/>
      <c r="Q233" s="186"/>
      <c r="R233" s="186"/>
      <c r="S233" s="186"/>
      <c r="T233" s="186"/>
      <c r="U233" s="186"/>
      <c r="V233" s="186"/>
      <c r="W233" s="186"/>
      <c r="X233" s="186"/>
      <c r="Y233" s="186"/>
      <c r="Z233" s="186"/>
      <c r="AA233" s="186"/>
    </row>
    <row r="234" spans="2:27" ht="12" customHeight="1">
      <c r="B234" s="186"/>
      <c r="C234" s="186"/>
      <c r="D234" s="186"/>
      <c r="E234" s="186"/>
      <c r="F234" s="186"/>
      <c r="G234" s="186"/>
      <c r="H234" s="186"/>
      <c r="I234" s="186"/>
      <c r="J234" s="186"/>
      <c r="K234" s="186"/>
      <c r="L234" s="186"/>
      <c r="M234" s="186"/>
      <c r="N234" s="186"/>
      <c r="O234" s="186"/>
      <c r="P234" s="186"/>
      <c r="Q234" s="186"/>
      <c r="R234" s="186"/>
      <c r="S234" s="186"/>
      <c r="T234" s="186"/>
      <c r="U234" s="186"/>
      <c r="V234" s="186"/>
      <c r="W234" s="186"/>
      <c r="X234" s="186"/>
      <c r="Y234" s="186"/>
      <c r="Z234" s="186"/>
      <c r="AA234" s="186"/>
    </row>
    <row r="235" spans="2:27" ht="12" customHeight="1">
      <c r="B235" s="186"/>
      <c r="C235" s="186"/>
      <c r="D235" s="186"/>
      <c r="E235" s="186"/>
      <c r="F235" s="186"/>
      <c r="G235" s="186"/>
      <c r="H235" s="186"/>
      <c r="I235" s="186"/>
      <c r="J235" s="186"/>
      <c r="K235" s="186"/>
      <c r="L235" s="186"/>
      <c r="M235" s="186"/>
      <c r="N235" s="186"/>
      <c r="O235" s="186"/>
      <c r="P235" s="186"/>
      <c r="Q235" s="186"/>
      <c r="R235" s="186"/>
      <c r="S235" s="186"/>
      <c r="T235" s="186"/>
      <c r="U235" s="186"/>
      <c r="V235" s="186"/>
      <c r="W235" s="186"/>
      <c r="X235" s="186"/>
      <c r="Y235" s="186"/>
      <c r="Z235" s="186"/>
      <c r="AA235" s="186"/>
    </row>
    <row r="236" spans="2:27" ht="12" customHeight="1">
      <c r="B236" s="186"/>
      <c r="C236" s="186"/>
      <c r="D236" s="186"/>
      <c r="E236" s="186"/>
      <c r="F236" s="186"/>
      <c r="G236" s="186"/>
      <c r="H236" s="186"/>
      <c r="I236" s="186"/>
      <c r="J236" s="186"/>
      <c r="K236" s="186"/>
      <c r="L236" s="186"/>
      <c r="M236" s="186"/>
      <c r="N236" s="186"/>
      <c r="O236" s="186"/>
      <c r="P236" s="186"/>
      <c r="Q236" s="186"/>
      <c r="R236" s="186"/>
      <c r="S236" s="186"/>
      <c r="T236" s="186"/>
      <c r="U236" s="186"/>
      <c r="V236" s="186"/>
      <c r="W236" s="186"/>
      <c r="X236" s="186"/>
      <c r="Y236" s="186"/>
      <c r="Z236" s="186"/>
      <c r="AA236" s="186"/>
    </row>
    <row r="237" spans="2:27" ht="12" customHeight="1">
      <c r="B237" s="186"/>
      <c r="C237" s="186"/>
      <c r="D237" s="186"/>
      <c r="E237" s="186"/>
      <c r="F237" s="186"/>
      <c r="G237" s="186"/>
      <c r="H237" s="186"/>
      <c r="I237" s="186"/>
      <c r="J237" s="186"/>
      <c r="K237" s="186"/>
      <c r="L237" s="186"/>
      <c r="M237" s="186"/>
      <c r="N237" s="186"/>
      <c r="O237" s="186"/>
      <c r="P237" s="186"/>
      <c r="Q237" s="186"/>
      <c r="R237" s="186"/>
      <c r="S237" s="186"/>
      <c r="T237" s="186"/>
      <c r="U237" s="186"/>
      <c r="V237" s="186"/>
      <c r="W237" s="186"/>
      <c r="X237" s="186"/>
      <c r="Y237" s="186"/>
      <c r="Z237" s="186"/>
      <c r="AA237" s="186"/>
    </row>
    <row r="238" spans="2:27" ht="12" customHeight="1">
      <c r="B238" s="186"/>
      <c r="C238" s="186"/>
      <c r="D238" s="186"/>
      <c r="E238" s="186"/>
      <c r="F238" s="186"/>
      <c r="G238" s="186"/>
      <c r="H238" s="186"/>
      <c r="I238" s="186"/>
      <c r="J238" s="186"/>
      <c r="K238" s="186"/>
      <c r="L238" s="186"/>
      <c r="M238" s="186"/>
      <c r="N238" s="186"/>
      <c r="O238" s="186"/>
      <c r="P238" s="186"/>
      <c r="Q238" s="186"/>
      <c r="R238" s="186"/>
      <c r="S238" s="186"/>
      <c r="T238" s="186"/>
      <c r="U238" s="186"/>
      <c r="V238" s="186"/>
      <c r="W238" s="186"/>
      <c r="X238" s="186"/>
      <c r="Y238" s="186"/>
      <c r="Z238" s="186"/>
      <c r="AA238" s="186"/>
    </row>
    <row r="239" spans="2:27" ht="12" customHeight="1">
      <c r="B239" s="186"/>
      <c r="C239" s="186"/>
      <c r="D239" s="186"/>
      <c r="E239" s="186"/>
      <c r="F239" s="186"/>
      <c r="G239" s="186"/>
      <c r="H239" s="186"/>
      <c r="I239" s="186"/>
      <c r="J239" s="186"/>
      <c r="K239" s="186"/>
      <c r="L239" s="186"/>
      <c r="M239" s="186"/>
      <c r="N239" s="186"/>
      <c r="O239" s="186"/>
      <c r="P239" s="186"/>
      <c r="Q239" s="186"/>
      <c r="R239" s="186"/>
      <c r="S239" s="186"/>
      <c r="T239" s="186"/>
      <c r="U239" s="186"/>
      <c r="V239" s="186"/>
      <c r="W239" s="186"/>
      <c r="X239" s="186"/>
      <c r="Y239" s="186"/>
      <c r="Z239" s="186"/>
      <c r="AA239" s="186"/>
    </row>
    <row r="240" spans="2:27" ht="12" customHeight="1">
      <c r="B240" s="186"/>
      <c r="C240" s="186"/>
      <c r="D240" s="186"/>
      <c r="E240" s="186"/>
      <c r="F240" s="186"/>
      <c r="G240" s="186"/>
      <c r="H240" s="186"/>
      <c r="I240" s="186"/>
      <c r="J240" s="186"/>
      <c r="K240" s="186"/>
      <c r="L240" s="186"/>
      <c r="M240" s="186"/>
      <c r="N240" s="186"/>
      <c r="O240" s="186"/>
      <c r="P240" s="186"/>
      <c r="Q240" s="186"/>
      <c r="R240" s="186"/>
      <c r="S240" s="186"/>
      <c r="T240" s="186"/>
      <c r="U240" s="186"/>
      <c r="V240" s="186"/>
      <c r="W240" s="186"/>
      <c r="X240" s="186"/>
      <c r="Y240" s="186"/>
      <c r="Z240" s="186"/>
      <c r="AA240" s="186"/>
    </row>
    <row r="241" spans="2:27" ht="12" customHeight="1">
      <c r="B241" s="186"/>
      <c r="C241" s="186"/>
      <c r="D241" s="186"/>
      <c r="E241" s="186"/>
      <c r="F241" s="186"/>
      <c r="G241" s="186"/>
      <c r="H241" s="186"/>
      <c r="I241" s="186"/>
      <c r="J241" s="186"/>
      <c r="K241" s="186"/>
      <c r="L241" s="186"/>
      <c r="M241" s="186"/>
      <c r="N241" s="186"/>
      <c r="O241" s="186"/>
      <c r="P241" s="186"/>
      <c r="Q241" s="186"/>
      <c r="R241" s="186"/>
      <c r="S241" s="186"/>
      <c r="T241" s="186"/>
      <c r="U241" s="186"/>
      <c r="V241" s="186"/>
      <c r="W241" s="186"/>
      <c r="X241" s="186"/>
      <c r="Y241" s="186"/>
      <c r="Z241" s="186"/>
      <c r="AA241" s="186"/>
    </row>
    <row r="242" spans="2:27" ht="12" customHeight="1">
      <c r="B242" s="186"/>
      <c r="C242" s="186"/>
      <c r="D242" s="186"/>
      <c r="E242" s="186"/>
      <c r="F242" s="186"/>
      <c r="G242" s="186"/>
      <c r="H242" s="186"/>
      <c r="I242" s="186"/>
      <c r="J242" s="186"/>
      <c r="K242" s="186"/>
      <c r="L242" s="186"/>
      <c r="M242" s="186"/>
      <c r="N242" s="186"/>
      <c r="O242" s="186"/>
      <c r="P242" s="186"/>
      <c r="Q242" s="186"/>
      <c r="R242" s="186"/>
      <c r="S242" s="186"/>
      <c r="T242" s="186"/>
      <c r="U242" s="186"/>
      <c r="V242" s="186"/>
      <c r="W242" s="186"/>
      <c r="X242" s="186"/>
      <c r="Y242" s="186"/>
      <c r="Z242" s="186"/>
      <c r="AA242" s="186"/>
    </row>
    <row r="243" spans="2:27" ht="12" customHeight="1">
      <c r="B243" s="186"/>
      <c r="C243" s="186"/>
      <c r="D243" s="186"/>
      <c r="E243" s="186"/>
      <c r="F243" s="186"/>
      <c r="G243" s="186"/>
      <c r="H243" s="186"/>
      <c r="I243" s="186"/>
      <c r="J243" s="186"/>
      <c r="K243" s="186"/>
      <c r="L243" s="186"/>
      <c r="M243" s="186"/>
      <c r="N243" s="186"/>
      <c r="O243" s="186"/>
      <c r="P243" s="186"/>
      <c r="Q243" s="186"/>
      <c r="R243" s="186"/>
      <c r="S243" s="186"/>
      <c r="T243" s="186"/>
      <c r="U243" s="186"/>
      <c r="V243" s="186"/>
      <c r="W243" s="186"/>
      <c r="X243" s="186"/>
      <c r="Y243" s="186"/>
      <c r="Z243" s="186"/>
      <c r="AA243" s="186"/>
    </row>
    <row r="244" spans="2:27" ht="12" customHeight="1">
      <c r="B244" s="186"/>
      <c r="C244" s="186"/>
      <c r="D244" s="186"/>
      <c r="E244" s="186"/>
      <c r="F244" s="186"/>
      <c r="G244" s="186"/>
      <c r="H244" s="186"/>
      <c r="I244" s="186"/>
      <c r="J244" s="186"/>
      <c r="K244" s="186"/>
      <c r="L244" s="186"/>
      <c r="M244" s="186"/>
      <c r="N244" s="186"/>
      <c r="O244" s="186"/>
      <c r="P244" s="186"/>
      <c r="Q244" s="186"/>
      <c r="R244" s="186"/>
      <c r="S244" s="186"/>
      <c r="T244" s="186"/>
      <c r="U244" s="186"/>
      <c r="V244" s="186"/>
      <c r="W244" s="186"/>
      <c r="X244" s="186"/>
      <c r="Y244" s="186"/>
      <c r="Z244" s="186"/>
      <c r="AA244" s="186"/>
    </row>
    <row r="245" spans="2:27" ht="12" customHeight="1">
      <c r="B245" s="186"/>
      <c r="C245" s="186"/>
      <c r="D245" s="186"/>
      <c r="E245" s="186"/>
      <c r="F245" s="186"/>
      <c r="G245" s="186"/>
      <c r="H245" s="186"/>
      <c r="I245" s="186"/>
      <c r="J245" s="186"/>
      <c r="K245" s="186"/>
      <c r="L245" s="186"/>
      <c r="M245" s="186"/>
      <c r="N245" s="186"/>
      <c r="O245" s="186"/>
      <c r="P245" s="186"/>
      <c r="Q245" s="186"/>
      <c r="R245" s="186"/>
      <c r="S245" s="186"/>
      <c r="T245" s="186"/>
      <c r="U245" s="186"/>
      <c r="V245" s="186"/>
      <c r="W245" s="186"/>
      <c r="X245" s="186"/>
      <c r="Y245" s="186"/>
      <c r="Z245" s="186"/>
      <c r="AA245" s="186"/>
    </row>
    <row r="246" spans="2:27" ht="12" customHeight="1">
      <c r="B246" s="186"/>
      <c r="C246" s="186"/>
      <c r="D246" s="186"/>
      <c r="E246" s="186"/>
      <c r="F246" s="186"/>
      <c r="G246" s="186"/>
      <c r="H246" s="186"/>
      <c r="I246" s="186"/>
      <c r="J246" s="186"/>
      <c r="K246" s="186"/>
      <c r="L246" s="186"/>
      <c r="M246" s="186"/>
      <c r="N246" s="186"/>
      <c r="O246" s="186"/>
      <c r="P246" s="186"/>
      <c r="Q246" s="186"/>
      <c r="R246" s="186"/>
      <c r="S246" s="186"/>
      <c r="T246" s="186"/>
      <c r="U246" s="186"/>
      <c r="V246" s="186"/>
      <c r="W246" s="186"/>
      <c r="X246" s="186"/>
      <c r="Y246" s="186"/>
      <c r="Z246" s="186"/>
      <c r="AA246" s="186"/>
    </row>
    <row r="247" spans="2:27" ht="12" customHeight="1">
      <c r="B247" s="186"/>
      <c r="C247" s="186"/>
      <c r="D247" s="186"/>
      <c r="E247" s="186"/>
      <c r="F247" s="186"/>
      <c r="G247" s="186"/>
      <c r="H247" s="186"/>
      <c r="I247" s="186"/>
      <c r="J247" s="186"/>
      <c r="K247" s="186"/>
      <c r="L247" s="186"/>
      <c r="M247" s="186"/>
      <c r="N247" s="186"/>
      <c r="O247" s="186"/>
      <c r="P247" s="186"/>
      <c r="Q247" s="186"/>
      <c r="R247" s="186"/>
      <c r="S247" s="186"/>
      <c r="T247" s="186"/>
      <c r="U247" s="186"/>
      <c r="V247" s="186"/>
      <c r="W247" s="186"/>
      <c r="X247" s="186"/>
      <c r="Y247" s="186"/>
      <c r="Z247" s="186"/>
      <c r="AA247" s="186"/>
    </row>
    <row r="248" spans="2:27" ht="12" customHeight="1">
      <c r="B248" s="186"/>
      <c r="C248" s="186"/>
      <c r="D248" s="186"/>
      <c r="E248" s="186"/>
      <c r="F248" s="186"/>
      <c r="G248" s="186"/>
      <c r="H248" s="186"/>
      <c r="I248" s="186"/>
      <c r="J248" s="186"/>
      <c r="K248" s="186"/>
      <c r="L248" s="186"/>
      <c r="M248" s="186"/>
      <c r="N248" s="186"/>
      <c r="O248" s="186"/>
      <c r="P248" s="186"/>
      <c r="Q248" s="186"/>
      <c r="R248" s="186"/>
      <c r="S248" s="186"/>
      <c r="T248" s="186"/>
      <c r="U248" s="186"/>
      <c r="V248" s="186"/>
      <c r="W248" s="186"/>
      <c r="X248" s="186"/>
      <c r="Y248" s="186"/>
      <c r="Z248" s="186"/>
      <c r="AA248" s="186"/>
    </row>
    <row r="249" spans="2:27" ht="12" customHeight="1">
      <c r="B249" s="186"/>
      <c r="C249" s="186"/>
      <c r="D249" s="186"/>
      <c r="E249" s="186"/>
      <c r="F249" s="186"/>
      <c r="G249" s="186"/>
      <c r="H249" s="186"/>
      <c r="I249" s="186"/>
      <c r="J249" s="186"/>
      <c r="K249" s="186"/>
      <c r="L249" s="186"/>
      <c r="M249" s="186"/>
      <c r="N249" s="186"/>
      <c r="O249" s="186"/>
      <c r="P249" s="186"/>
      <c r="Q249" s="186"/>
      <c r="R249" s="186"/>
      <c r="S249" s="186"/>
      <c r="T249" s="186"/>
      <c r="U249" s="186"/>
      <c r="V249" s="186"/>
      <c r="W249" s="186"/>
      <c r="X249" s="186"/>
      <c r="Y249" s="186"/>
      <c r="Z249" s="186"/>
      <c r="AA249" s="186"/>
    </row>
    <row r="250" spans="2:27" ht="12" customHeight="1">
      <c r="B250" s="186"/>
      <c r="C250" s="186"/>
      <c r="D250" s="186"/>
      <c r="E250" s="186"/>
      <c r="F250" s="186"/>
      <c r="G250" s="186"/>
      <c r="H250" s="186"/>
      <c r="I250" s="186"/>
      <c r="J250" s="186"/>
      <c r="K250" s="186"/>
      <c r="L250" s="186"/>
      <c r="M250" s="186"/>
      <c r="N250" s="186"/>
      <c r="O250" s="186"/>
      <c r="P250" s="186"/>
      <c r="Q250" s="186"/>
      <c r="R250" s="186"/>
      <c r="S250" s="186"/>
      <c r="T250" s="186"/>
      <c r="U250" s="186"/>
      <c r="V250" s="186"/>
      <c r="W250" s="186"/>
      <c r="X250" s="186"/>
      <c r="Y250" s="186"/>
      <c r="Z250" s="186"/>
      <c r="AA250" s="186"/>
    </row>
    <row r="251" spans="2:27" ht="12" customHeight="1">
      <c r="B251" s="186"/>
      <c r="C251" s="186"/>
      <c r="D251" s="186"/>
      <c r="E251" s="186"/>
      <c r="F251" s="186"/>
      <c r="G251" s="186"/>
      <c r="H251" s="186"/>
      <c r="I251" s="186"/>
      <c r="J251" s="186"/>
      <c r="K251" s="186"/>
      <c r="L251" s="186"/>
      <c r="M251" s="186"/>
      <c r="N251" s="186"/>
      <c r="O251" s="186"/>
      <c r="P251" s="186"/>
      <c r="Q251" s="186"/>
      <c r="R251" s="186"/>
      <c r="S251" s="186"/>
      <c r="T251" s="186"/>
      <c r="U251" s="186"/>
      <c r="V251" s="186"/>
      <c r="W251" s="186"/>
      <c r="X251" s="186"/>
      <c r="Y251" s="186"/>
      <c r="Z251" s="186"/>
      <c r="AA251" s="186"/>
    </row>
    <row r="252" spans="2:27" ht="12" customHeight="1">
      <c r="B252" s="186"/>
      <c r="C252" s="186"/>
      <c r="D252" s="186"/>
      <c r="E252" s="186"/>
      <c r="F252" s="186"/>
      <c r="G252" s="186"/>
      <c r="H252" s="186"/>
      <c r="I252" s="186"/>
      <c r="J252" s="186"/>
      <c r="K252" s="186"/>
      <c r="L252" s="186"/>
      <c r="M252" s="186"/>
      <c r="N252" s="186"/>
      <c r="O252" s="186"/>
      <c r="P252" s="186"/>
      <c r="Q252" s="186"/>
      <c r="R252" s="186"/>
      <c r="S252" s="186"/>
      <c r="T252" s="186"/>
      <c r="U252" s="186"/>
      <c r="V252" s="186"/>
      <c r="W252" s="186"/>
      <c r="X252" s="186"/>
      <c r="Y252" s="186"/>
      <c r="Z252" s="186"/>
      <c r="AA252" s="186"/>
    </row>
    <row r="253" spans="2:27" ht="12" customHeight="1">
      <c r="B253" s="186"/>
      <c r="C253" s="186"/>
      <c r="D253" s="186"/>
      <c r="E253" s="186"/>
      <c r="F253" s="186"/>
      <c r="G253" s="186"/>
      <c r="H253" s="186"/>
      <c r="I253" s="186"/>
      <c r="J253" s="186"/>
      <c r="K253" s="186"/>
      <c r="L253" s="186"/>
      <c r="M253" s="186"/>
      <c r="N253" s="186"/>
      <c r="O253" s="186"/>
      <c r="P253" s="186"/>
      <c r="Q253" s="186"/>
      <c r="R253" s="186"/>
      <c r="S253" s="186"/>
      <c r="T253" s="186"/>
      <c r="U253" s="186"/>
      <c r="V253" s="186"/>
      <c r="W253" s="186"/>
      <c r="X253" s="186"/>
      <c r="Y253" s="186"/>
      <c r="Z253" s="186"/>
      <c r="AA253" s="186"/>
    </row>
    <row r="254" spans="2:27" ht="12" customHeight="1">
      <c r="B254" s="186"/>
      <c r="C254" s="186"/>
      <c r="D254" s="186"/>
      <c r="E254" s="186"/>
      <c r="F254" s="186"/>
      <c r="G254" s="186"/>
      <c r="H254" s="186"/>
      <c r="I254" s="186"/>
      <c r="J254" s="186"/>
      <c r="K254" s="186"/>
      <c r="L254" s="186"/>
      <c r="M254" s="186"/>
      <c r="N254" s="186"/>
      <c r="O254" s="186"/>
      <c r="P254" s="186"/>
      <c r="Q254" s="186"/>
      <c r="R254" s="186"/>
      <c r="S254" s="186"/>
      <c r="T254" s="186"/>
      <c r="U254" s="186"/>
      <c r="V254" s="186"/>
      <c r="W254" s="186"/>
      <c r="X254" s="186"/>
      <c r="Y254" s="186"/>
      <c r="Z254" s="186"/>
      <c r="AA254" s="186"/>
    </row>
    <row r="255" spans="2:27" ht="12" customHeight="1">
      <c r="B255" s="186"/>
      <c r="C255" s="186"/>
      <c r="D255" s="186"/>
      <c r="E255" s="186"/>
      <c r="F255" s="186"/>
      <c r="G255" s="186"/>
      <c r="H255" s="186"/>
      <c r="I255" s="186"/>
      <c r="J255" s="186"/>
      <c r="K255" s="186"/>
      <c r="L255" s="186"/>
      <c r="M255" s="186"/>
      <c r="N255" s="186"/>
      <c r="O255" s="186"/>
      <c r="P255" s="186"/>
      <c r="Q255" s="186"/>
      <c r="R255" s="186"/>
      <c r="S255" s="186"/>
      <c r="T255" s="186"/>
      <c r="U255" s="186"/>
      <c r="V255" s="186"/>
      <c r="W255" s="186"/>
      <c r="X255" s="186"/>
      <c r="Y255" s="186"/>
      <c r="Z255" s="186"/>
      <c r="AA255" s="186"/>
    </row>
    <row r="256" spans="2:27" ht="12" customHeight="1">
      <c r="B256" s="186"/>
      <c r="C256" s="186"/>
      <c r="D256" s="186"/>
      <c r="E256" s="186"/>
      <c r="F256" s="186"/>
      <c r="G256" s="186"/>
      <c r="H256" s="186"/>
      <c r="I256" s="186"/>
      <c r="J256" s="186"/>
      <c r="K256" s="186"/>
      <c r="L256" s="186"/>
      <c r="M256" s="186"/>
      <c r="N256" s="186"/>
      <c r="O256" s="186"/>
      <c r="P256" s="186"/>
      <c r="Q256" s="186"/>
      <c r="R256" s="186"/>
      <c r="S256" s="186"/>
      <c r="T256" s="186"/>
      <c r="U256" s="186"/>
      <c r="V256" s="186"/>
      <c r="W256" s="186"/>
      <c r="X256" s="186"/>
      <c r="Y256" s="186"/>
      <c r="Z256" s="186"/>
      <c r="AA256" s="186"/>
    </row>
    <row r="257" spans="2:27" ht="12" customHeight="1">
      <c r="B257" s="186"/>
      <c r="C257" s="186"/>
      <c r="D257" s="186"/>
      <c r="E257" s="186"/>
      <c r="F257" s="186"/>
      <c r="G257" s="186"/>
      <c r="H257" s="186"/>
      <c r="I257" s="186"/>
      <c r="J257" s="186"/>
      <c r="K257" s="186"/>
      <c r="L257" s="186"/>
      <c r="M257" s="186"/>
      <c r="N257" s="186"/>
      <c r="O257" s="186"/>
      <c r="P257" s="186"/>
      <c r="Q257" s="186"/>
      <c r="R257" s="186"/>
      <c r="S257" s="186"/>
      <c r="T257" s="186"/>
      <c r="U257" s="186"/>
      <c r="V257" s="186"/>
      <c r="W257" s="186"/>
      <c r="X257" s="186"/>
      <c r="Y257" s="186"/>
      <c r="Z257" s="186"/>
      <c r="AA257" s="186"/>
    </row>
    <row r="258" spans="2:27" ht="12" customHeight="1">
      <c r="B258" s="186"/>
      <c r="C258" s="186"/>
      <c r="D258" s="186"/>
      <c r="E258" s="186"/>
      <c r="F258" s="186"/>
      <c r="G258" s="186"/>
      <c r="H258" s="186"/>
      <c r="I258" s="186"/>
      <c r="J258" s="186"/>
      <c r="K258" s="186"/>
      <c r="L258" s="186"/>
      <c r="M258" s="186"/>
      <c r="N258" s="186"/>
      <c r="O258" s="186"/>
      <c r="P258" s="186"/>
      <c r="Q258" s="186"/>
      <c r="R258" s="186"/>
      <c r="S258" s="186"/>
      <c r="T258" s="186"/>
      <c r="U258" s="186"/>
      <c r="V258" s="186"/>
      <c r="W258" s="186"/>
      <c r="X258" s="186"/>
      <c r="Y258" s="186"/>
      <c r="Z258" s="186"/>
      <c r="AA258" s="186"/>
    </row>
    <row r="259" spans="2:27" ht="12" customHeight="1">
      <c r="B259" s="186"/>
      <c r="C259" s="186"/>
      <c r="D259" s="186"/>
      <c r="E259" s="186"/>
      <c r="F259" s="186"/>
      <c r="G259" s="186"/>
      <c r="H259" s="186"/>
      <c r="I259" s="186"/>
      <c r="J259" s="186"/>
      <c r="K259" s="186"/>
      <c r="L259" s="186"/>
      <c r="M259" s="186"/>
      <c r="N259" s="186"/>
      <c r="O259" s="186"/>
      <c r="P259" s="186"/>
      <c r="Q259" s="186"/>
      <c r="R259" s="186"/>
      <c r="S259" s="186"/>
      <c r="T259" s="186"/>
      <c r="U259" s="186"/>
      <c r="V259" s="186"/>
      <c r="W259" s="186"/>
      <c r="X259" s="186"/>
      <c r="Y259" s="186"/>
      <c r="Z259" s="186"/>
      <c r="AA259" s="186"/>
    </row>
    <row r="260" spans="2:27" ht="12" customHeight="1">
      <c r="B260" s="186"/>
      <c r="C260" s="186"/>
      <c r="D260" s="186"/>
      <c r="E260" s="186"/>
      <c r="F260" s="186"/>
      <c r="G260" s="186"/>
      <c r="H260" s="186"/>
      <c r="I260" s="186"/>
      <c r="J260" s="186"/>
      <c r="K260" s="186"/>
      <c r="L260" s="186"/>
      <c r="M260" s="186"/>
      <c r="N260" s="186"/>
      <c r="O260" s="186"/>
      <c r="P260" s="186"/>
      <c r="Q260" s="186"/>
      <c r="R260" s="186"/>
      <c r="S260" s="186"/>
      <c r="T260" s="186"/>
      <c r="U260" s="186"/>
      <c r="V260" s="186"/>
      <c r="W260" s="186"/>
      <c r="X260" s="186"/>
      <c r="Y260" s="186"/>
      <c r="Z260" s="186"/>
      <c r="AA260" s="186"/>
    </row>
    <row r="261" spans="2:27" ht="12" customHeight="1">
      <c r="B261" s="186"/>
      <c r="C261" s="186"/>
      <c r="D261" s="186"/>
      <c r="E261" s="186"/>
      <c r="F261" s="186"/>
      <c r="G261" s="186"/>
      <c r="H261" s="186"/>
      <c r="I261" s="186"/>
      <c r="J261" s="186"/>
      <c r="K261" s="186"/>
      <c r="L261" s="186"/>
      <c r="M261" s="186"/>
      <c r="N261" s="186"/>
      <c r="O261" s="186"/>
      <c r="P261" s="186"/>
      <c r="Q261" s="186"/>
      <c r="R261" s="186"/>
      <c r="S261" s="186"/>
      <c r="T261" s="186"/>
      <c r="U261" s="186"/>
      <c r="V261" s="186"/>
      <c r="W261" s="186"/>
      <c r="X261" s="186"/>
      <c r="Y261" s="186"/>
      <c r="Z261" s="186"/>
      <c r="AA261" s="186"/>
    </row>
    <row r="262" spans="2:27" ht="12" customHeight="1">
      <c r="B262" s="186"/>
      <c r="C262" s="186"/>
      <c r="D262" s="186"/>
      <c r="E262" s="186"/>
      <c r="F262" s="186"/>
      <c r="G262" s="186"/>
      <c r="H262" s="186"/>
      <c r="I262" s="186"/>
      <c r="J262" s="186"/>
      <c r="K262" s="186"/>
      <c r="L262" s="186"/>
      <c r="M262" s="186"/>
      <c r="N262" s="186"/>
      <c r="O262" s="186"/>
      <c r="P262" s="186"/>
      <c r="Q262" s="186"/>
      <c r="R262" s="186"/>
      <c r="S262" s="186"/>
      <c r="T262" s="186"/>
      <c r="U262" s="186"/>
      <c r="V262" s="186"/>
      <c r="W262" s="186"/>
      <c r="X262" s="186"/>
      <c r="Y262" s="186"/>
      <c r="Z262" s="186"/>
      <c r="AA262" s="186"/>
    </row>
    <row r="263" spans="2:27" ht="12" customHeight="1">
      <c r="B263" s="186"/>
      <c r="C263" s="186"/>
      <c r="D263" s="186"/>
      <c r="E263" s="186"/>
      <c r="F263" s="186"/>
      <c r="G263" s="186"/>
      <c r="H263" s="186"/>
      <c r="I263" s="186"/>
      <c r="J263" s="186"/>
      <c r="K263" s="186"/>
      <c r="L263" s="186"/>
      <c r="M263" s="186"/>
      <c r="N263" s="186"/>
      <c r="O263" s="186"/>
      <c r="P263" s="186"/>
      <c r="Q263" s="186"/>
      <c r="R263" s="186"/>
      <c r="S263" s="186"/>
      <c r="T263" s="186"/>
      <c r="U263" s="186"/>
      <c r="V263" s="186"/>
      <c r="W263" s="186"/>
      <c r="X263" s="186"/>
      <c r="Y263" s="186"/>
      <c r="Z263" s="186"/>
      <c r="AA263" s="186"/>
    </row>
    <row r="264" spans="2:27" ht="12" customHeight="1">
      <c r="B264" s="186"/>
      <c r="C264" s="186"/>
      <c r="D264" s="186"/>
      <c r="E264" s="186"/>
      <c r="F264" s="186"/>
      <c r="G264" s="186"/>
      <c r="H264" s="186"/>
      <c r="I264" s="186"/>
      <c r="J264" s="186"/>
      <c r="K264" s="186"/>
      <c r="L264" s="186"/>
      <c r="M264" s="186"/>
      <c r="N264" s="186"/>
      <c r="O264" s="186"/>
      <c r="P264" s="186"/>
      <c r="Q264" s="186"/>
      <c r="R264" s="186"/>
      <c r="S264" s="186"/>
      <c r="T264" s="186"/>
      <c r="U264" s="186"/>
      <c r="V264" s="186"/>
      <c r="W264" s="186"/>
      <c r="X264" s="186"/>
      <c r="Y264" s="186"/>
      <c r="Z264" s="186"/>
      <c r="AA264" s="186"/>
    </row>
    <row r="265" spans="2:27" ht="12" customHeight="1">
      <c r="B265" s="186"/>
      <c r="C265" s="186"/>
      <c r="D265" s="186"/>
      <c r="E265" s="186"/>
      <c r="F265" s="186"/>
      <c r="G265" s="186"/>
      <c r="H265" s="186"/>
      <c r="I265" s="186"/>
      <c r="J265" s="186"/>
      <c r="K265" s="186"/>
      <c r="L265" s="186"/>
      <c r="M265" s="186"/>
      <c r="N265" s="186"/>
      <c r="O265" s="186"/>
      <c r="P265" s="186"/>
      <c r="Q265" s="186"/>
      <c r="R265" s="186"/>
      <c r="S265" s="186"/>
      <c r="T265" s="186"/>
      <c r="U265" s="186"/>
      <c r="V265" s="186"/>
      <c r="W265" s="186"/>
      <c r="X265" s="186"/>
      <c r="Y265" s="186"/>
      <c r="Z265" s="186"/>
      <c r="AA265" s="186"/>
    </row>
    <row r="266" spans="2:27" ht="12" customHeight="1">
      <c r="B266" s="186"/>
      <c r="C266" s="186"/>
      <c r="D266" s="186"/>
      <c r="E266" s="186"/>
      <c r="F266" s="186"/>
      <c r="G266" s="186"/>
      <c r="H266" s="186"/>
      <c r="I266" s="186"/>
      <c r="J266" s="186"/>
      <c r="K266" s="186"/>
      <c r="L266" s="186"/>
      <c r="M266" s="186"/>
      <c r="N266" s="186"/>
      <c r="O266" s="186"/>
      <c r="P266" s="186"/>
      <c r="Q266" s="186"/>
      <c r="R266" s="186"/>
      <c r="S266" s="186"/>
      <c r="T266" s="186"/>
      <c r="U266" s="186"/>
      <c r="V266" s="186"/>
      <c r="W266" s="186"/>
      <c r="X266" s="186"/>
      <c r="Y266" s="186"/>
      <c r="Z266" s="186"/>
      <c r="AA266" s="186"/>
    </row>
    <row r="267" spans="2:27" ht="12" customHeight="1">
      <c r="B267" s="186"/>
      <c r="C267" s="186"/>
      <c r="D267" s="186"/>
      <c r="E267" s="186"/>
      <c r="F267" s="186"/>
      <c r="G267" s="186"/>
      <c r="H267" s="186"/>
      <c r="I267" s="186"/>
      <c r="J267" s="186"/>
      <c r="K267" s="186"/>
      <c r="L267" s="186"/>
      <c r="M267" s="186"/>
      <c r="N267" s="186"/>
      <c r="O267" s="186"/>
      <c r="P267" s="186"/>
      <c r="Q267" s="186"/>
      <c r="R267" s="186"/>
      <c r="S267" s="186"/>
      <c r="T267" s="186"/>
      <c r="U267" s="186"/>
      <c r="V267" s="186"/>
      <c r="W267" s="186"/>
      <c r="X267" s="186"/>
      <c r="Y267" s="186"/>
      <c r="Z267" s="186"/>
      <c r="AA267" s="186"/>
    </row>
    <row r="268" spans="2:27" ht="12" customHeight="1">
      <c r="B268" s="186"/>
      <c r="C268" s="186"/>
      <c r="D268" s="186"/>
      <c r="E268" s="186"/>
      <c r="F268" s="186"/>
      <c r="G268" s="186"/>
      <c r="H268" s="186"/>
      <c r="I268" s="186"/>
      <c r="J268" s="186"/>
      <c r="K268" s="186"/>
      <c r="L268" s="186"/>
      <c r="M268" s="186"/>
      <c r="N268" s="186"/>
      <c r="O268" s="186"/>
      <c r="P268" s="186"/>
      <c r="Q268" s="186"/>
      <c r="R268" s="186"/>
      <c r="S268" s="186"/>
      <c r="T268" s="186"/>
      <c r="U268" s="186"/>
      <c r="V268" s="186"/>
      <c r="W268" s="186"/>
      <c r="X268" s="186"/>
      <c r="Y268" s="186"/>
      <c r="Z268" s="186"/>
      <c r="AA268" s="186"/>
    </row>
    <row r="269" spans="2:27" ht="12" customHeight="1">
      <c r="B269" s="186"/>
      <c r="C269" s="186"/>
      <c r="D269" s="186"/>
      <c r="E269" s="186"/>
      <c r="F269" s="186"/>
      <c r="G269" s="186"/>
      <c r="H269" s="186"/>
      <c r="I269" s="186"/>
      <c r="J269" s="186"/>
      <c r="K269" s="186"/>
      <c r="L269" s="186"/>
      <c r="M269" s="186"/>
      <c r="N269" s="186"/>
      <c r="O269" s="186"/>
      <c r="P269" s="186"/>
      <c r="Q269" s="186"/>
      <c r="R269" s="186"/>
      <c r="S269" s="186"/>
      <c r="T269" s="186"/>
      <c r="U269" s="186"/>
      <c r="V269" s="186"/>
      <c r="W269" s="186"/>
      <c r="X269" s="186"/>
      <c r="Y269" s="186"/>
      <c r="Z269" s="186"/>
      <c r="AA269" s="186"/>
    </row>
    <row r="270" spans="2:27" ht="12" customHeight="1">
      <c r="B270" s="186"/>
      <c r="C270" s="186"/>
      <c r="D270" s="186"/>
      <c r="E270" s="186"/>
      <c r="F270" s="186"/>
      <c r="G270" s="186"/>
      <c r="H270" s="186"/>
      <c r="I270" s="186"/>
      <c r="J270" s="186"/>
      <c r="K270" s="186"/>
      <c r="L270" s="186"/>
      <c r="M270" s="186"/>
      <c r="N270" s="186"/>
      <c r="O270" s="186"/>
      <c r="P270" s="186"/>
      <c r="Q270" s="186"/>
      <c r="R270" s="186"/>
      <c r="S270" s="186"/>
      <c r="T270" s="186"/>
      <c r="U270" s="186"/>
      <c r="V270" s="186"/>
      <c r="W270" s="186"/>
      <c r="X270" s="186"/>
      <c r="Y270" s="186"/>
      <c r="Z270" s="186"/>
      <c r="AA270" s="186"/>
    </row>
    <row r="271" spans="2:27" ht="12" customHeight="1">
      <c r="B271" s="186"/>
      <c r="C271" s="186"/>
      <c r="D271" s="186"/>
      <c r="E271" s="186"/>
      <c r="F271" s="186"/>
      <c r="G271" s="186"/>
      <c r="H271" s="186"/>
      <c r="I271" s="186"/>
      <c r="J271" s="186"/>
      <c r="K271" s="186"/>
      <c r="L271" s="186"/>
      <c r="M271" s="186"/>
      <c r="N271" s="186"/>
      <c r="O271" s="186"/>
      <c r="P271" s="186"/>
      <c r="Q271" s="186"/>
      <c r="R271" s="186"/>
      <c r="S271" s="186"/>
      <c r="T271" s="186"/>
      <c r="U271" s="186"/>
      <c r="V271" s="186"/>
      <c r="W271" s="186"/>
      <c r="X271" s="186"/>
      <c r="Y271" s="186"/>
      <c r="Z271" s="186"/>
      <c r="AA271" s="186"/>
    </row>
    <row r="272" spans="2:27" ht="12" customHeight="1">
      <c r="B272" s="186"/>
      <c r="C272" s="186"/>
      <c r="D272" s="186"/>
      <c r="E272" s="186"/>
      <c r="F272" s="186"/>
      <c r="G272" s="186"/>
      <c r="H272" s="186"/>
      <c r="I272" s="186"/>
      <c r="J272" s="186"/>
      <c r="K272" s="186"/>
      <c r="L272" s="186"/>
      <c r="M272" s="186"/>
      <c r="N272" s="186"/>
      <c r="O272" s="186"/>
      <c r="P272" s="186"/>
      <c r="Q272" s="186"/>
      <c r="R272" s="186"/>
      <c r="S272" s="186"/>
      <c r="T272" s="186"/>
      <c r="U272" s="186"/>
      <c r="V272" s="186"/>
      <c r="W272" s="186"/>
      <c r="X272" s="186"/>
      <c r="Y272" s="186"/>
      <c r="Z272" s="186"/>
      <c r="AA272" s="186"/>
    </row>
    <row r="273" spans="2:27" ht="12" customHeight="1">
      <c r="B273" s="186"/>
      <c r="C273" s="186"/>
      <c r="D273" s="186"/>
      <c r="E273" s="186"/>
      <c r="F273" s="186"/>
      <c r="G273" s="186"/>
      <c r="H273" s="186"/>
      <c r="I273" s="186"/>
      <c r="J273" s="186"/>
      <c r="K273" s="186"/>
      <c r="L273" s="186"/>
      <c r="M273" s="186"/>
      <c r="N273" s="186"/>
      <c r="O273" s="186"/>
      <c r="P273" s="186"/>
      <c r="Q273" s="186"/>
      <c r="R273" s="186"/>
      <c r="S273" s="186"/>
      <c r="T273" s="186"/>
      <c r="U273" s="186"/>
      <c r="V273" s="186"/>
      <c r="W273" s="186"/>
      <c r="X273" s="186"/>
      <c r="Y273" s="186"/>
      <c r="Z273" s="186"/>
      <c r="AA273" s="186"/>
    </row>
    <row r="274" spans="2:27" ht="12" customHeight="1">
      <c r="B274" s="186"/>
      <c r="C274" s="186"/>
      <c r="D274" s="186"/>
      <c r="E274" s="186"/>
      <c r="F274" s="186"/>
      <c r="G274" s="186"/>
      <c r="H274" s="186"/>
      <c r="I274" s="186"/>
      <c r="J274" s="186"/>
      <c r="K274" s="186"/>
      <c r="L274" s="186"/>
      <c r="M274" s="186"/>
      <c r="N274" s="186"/>
      <c r="O274" s="186"/>
      <c r="P274" s="186"/>
      <c r="Q274" s="186"/>
      <c r="R274" s="186"/>
      <c r="S274" s="186"/>
      <c r="T274" s="186"/>
      <c r="U274" s="186"/>
      <c r="V274" s="186"/>
      <c r="W274" s="186"/>
      <c r="X274" s="186"/>
      <c r="Y274" s="186"/>
      <c r="Z274" s="186"/>
      <c r="AA274" s="186"/>
    </row>
    <row r="275" spans="2:27" ht="12" customHeight="1">
      <c r="B275" s="186"/>
      <c r="C275" s="186"/>
      <c r="D275" s="186"/>
      <c r="E275" s="186"/>
      <c r="F275" s="186"/>
      <c r="G275" s="186"/>
      <c r="H275" s="186"/>
      <c r="I275" s="186"/>
      <c r="J275" s="186"/>
      <c r="K275" s="186"/>
      <c r="L275" s="186"/>
      <c r="M275" s="186"/>
      <c r="N275" s="186"/>
      <c r="O275" s="186"/>
      <c r="P275" s="186"/>
      <c r="Q275" s="186"/>
      <c r="R275" s="186"/>
      <c r="S275" s="186"/>
      <c r="T275" s="186"/>
      <c r="U275" s="186"/>
      <c r="V275" s="186"/>
      <c r="W275" s="186"/>
      <c r="X275" s="186"/>
      <c r="Y275" s="186"/>
      <c r="Z275" s="186"/>
      <c r="AA275" s="186"/>
    </row>
    <row r="276" spans="2:27" ht="12" customHeight="1">
      <c r="B276" s="186"/>
      <c r="C276" s="186"/>
      <c r="D276" s="186"/>
      <c r="E276" s="186"/>
      <c r="F276" s="186"/>
      <c r="G276" s="186"/>
      <c r="H276" s="186"/>
      <c r="I276" s="186"/>
      <c r="J276" s="186"/>
      <c r="K276" s="186"/>
      <c r="L276" s="186"/>
      <c r="M276" s="186"/>
      <c r="N276" s="186"/>
      <c r="O276" s="186"/>
      <c r="P276" s="186"/>
      <c r="Q276" s="186"/>
      <c r="R276" s="186"/>
      <c r="S276" s="186"/>
      <c r="T276" s="186"/>
      <c r="U276" s="186"/>
      <c r="V276" s="186"/>
      <c r="W276" s="186"/>
      <c r="X276" s="186"/>
      <c r="Y276" s="186"/>
      <c r="Z276" s="186"/>
      <c r="AA276" s="186"/>
    </row>
    <row r="277" spans="2:27" ht="12" customHeight="1">
      <c r="B277" s="186"/>
      <c r="C277" s="186"/>
      <c r="D277" s="186"/>
      <c r="E277" s="186"/>
      <c r="F277" s="186"/>
      <c r="G277" s="186"/>
      <c r="H277" s="186"/>
      <c r="I277" s="186"/>
      <c r="J277" s="186"/>
      <c r="K277" s="186"/>
      <c r="L277" s="186"/>
      <c r="M277" s="186"/>
      <c r="N277" s="186"/>
      <c r="O277" s="186"/>
      <c r="P277" s="186"/>
      <c r="Q277" s="186"/>
      <c r="R277" s="186"/>
      <c r="S277" s="186"/>
      <c r="T277" s="186"/>
      <c r="U277" s="186"/>
      <c r="V277" s="186"/>
      <c r="W277" s="186"/>
      <c r="X277" s="186"/>
      <c r="Y277" s="186"/>
      <c r="Z277" s="186"/>
      <c r="AA277" s="186"/>
    </row>
    <row r="278" spans="2:27" ht="12" customHeight="1">
      <c r="B278" s="186"/>
      <c r="C278" s="186"/>
      <c r="D278" s="186"/>
      <c r="E278" s="186"/>
      <c r="F278" s="186"/>
      <c r="G278" s="186"/>
      <c r="H278" s="186"/>
      <c r="I278" s="186"/>
      <c r="J278" s="186"/>
      <c r="K278" s="186"/>
      <c r="L278" s="186"/>
      <c r="M278" s="186"/>
      <c r="N278" s="186"/>
      <c r="O278" s="186"/>
      <c r="P278" s="186"/>
      <c r="Q278" s="186"/>
      <c r="R278" s="186"/>
      <c r="S278" s="186"/>
      <c r="T278" s="186"/>
      <c r="U278" s="186"/>
      <c r="V278" s="186"/>
      <c r="W278" s="186"/>
      <c r="X278" s="186"/>
      <c r="Y278" s="186"/>
      <c r="Z278" s="186"/>
      <c r="AA278" s="186"/>
    </row>
    <row r="279" spans="2:27" ht="12" customHeight="1">
      <c r="B279" s="186"/>
      <c r="C279" s="186"/>
      <c r="D279" s="186"/>
      <c r="E279" s="186"/>
      <c r="F279" s="186"/>
      <c r="G279" s="186"/>
      <c r="H279" s="186"/>
      <c r="I279" s="186"/>
      <c r="J279" s="186"/>
      <c r="K279" s="186"/>
      <c r="L279" s="186"/>
      <c r="M279" s="186"/>
      <c r="N279" s="186"/>
      <c r="O279" s="186"/>
      <c r="P279" s="186"/>
      <c r="Q279" s="186"/>
      <c r="R279" s="186"/>
      <c r="S279" s="186"/>
      <c r="T279" s="186"/>
      <c r="U279" s="186"/>
      <c r="V279" s="186"/>
      <c r="W279" s="186"/>
      <c r="X279" s="186"/>
      <c r="Y279" s="186"/>
      <c r="Z279" s="186"/>
      <c r="AA279" s="186"/>
    </row>
    <row r="280" spans="2:27" ht="12" customHeight="1">
      <c r="B280" s="186"/>
      <c r="C280" s="186"/>
      <c r="D280" s="186"/>
      <c r="E280" s="186"/>
      <c r="F280" s="186"/>
      <c r="G280" s="186"/>
      <c r="H280" s="186"/>
      <c r="I280" s="186"/>
      <c r="J280" s="186"/>
      <c r="K280" s="186"/>
      <c r="L280" s="186"/>
      <c r="M280" s="186"/>
      <c r="N280" s="186"/>
      <c r="O280" s="186"/>
      <c r="P280" s="186"/>
      <c r="Q280" s="186"/>
      <c r="R280" s="186"/>
      <c r="S280" s="186"/>
      <c r="T280" s="186"/>
      <c r="U280" s="186"/>
      <c r="V280" s="186"/>
      <c r="W280" s="186"/>
      <c r="X280" s="186"/>
      <c r="Y280" s="186"/>
      <c r="Z280" s="186"/>
      <c r="AA280" s="186"/>
    </row>
    <row r="281" spans="2:27" ht="12" customHeight="1">
      <c r="B281" s="186"/>
      <c r="C281" s="186"/>
      <c r="D281" s="186"/>
      <c r="E281" s="186"/>
      <c r="F281" s="186"/>
      <c r="G281" s="186"/>
      <c r="H281" s="186"/>
      <c r="I281" s="186"/>
      <c r="J281" s="186"/>
      <c r="K281" s="186"/>
      <c r="L281" s="186"/>
      <c r="M281" s="186"/>
      <c r="N281" s="186"/>
      <c r="O281" s="186"/>
      <c r="P281" s="186"/>
      <c r="Q281" s="186"/>
      <c r="R281" s="186"/>
      <c r="S281" s="186"/>
      <c r="T281" s="186"/>
      <c r="U281" s="186"/>
      <c r="V281" s="186"/>
      <c r="W281" s="186"/>
      <c r="X281" s="186"/>
      <c r="Y281" s="186"/>
      <c r="Z281" s="186"/>
      <c r="AA281" s="186"/>
    </row>
    <row r="282" spans="2:27" ht="12" customHeight="1">
      <c r="B282" s="186"/>
      <c r="C282" s="186"/>
      <c r="D282" s="186"/>
      <c r="E282" s="186"/>
      <c r="F282" s="186"/>
      <c r="G282" s="186"/>
      <c r="H282" s="186"/>
      <c r="I282" s="186"/>
      <c r="J282" s="186"/>
      <c r="K282" s="186"/>
      <c r="L282" s="186"/>
      <c r="M282" s="186"/>
      <c r="N282" s="186"/>
      <c r="O282" s="186"/>
      <c r="P282" s="186"/>
      <c r="Q282" s="186"/>
      <c r="R282" s="186"/>
      <c r="S282" s="186"/>
      <c r="T282" s="186"/>
      <c r="U282" s="186"/>
      <c r="V282" s="186"/>
      <c r="W282" s="186"/>
      <c r="X282" s="186"/>
      <c r="Y282" s="186"/>
      <c r="Z282" s="186"/>
      <c r="AA282" s="186"/>
    </row>
    <row r="283" spans="2:27" ht="12" customHeight="1">
      <c r="B283" s="186"/>
      <c r="C283" s="186"/>
      <c r="D283" s="186"/>
      <c r="E283" s="186"/>
      <c r="F283" s="186"/>
      <c r="G283" s="186"/>
      <c r="H283" s="186"/>
      <c r="I283" s="186"/>
      <c r="J283" s="186"/>
      <c r="K283" s="186"/>
      <c r="L283" s="186"/>
      <c r="M283" s="186"/>
      <c r="N283" s="186"/>
      <c r="O283" s="186"/>
      <c r="P283" s="186"/>
      <c r="Q283" s="186"/>
      <c r="R283" s="186"/>
      <c r="S283" s="186"/>
      <c r="T283" s="186"/>
      <c r="U283" s="186"/>
      <c r="V283" s="186"/>
      <c r="W283" s="186"/>
      <c r="X283" s="186"/>
      <c r="Y283" s="186"/>
      <c r="Z283" s="186"/>
      <c r="AA283" s="186"/>
    </row>
    <row r="284" spans="2:27" ht="12" customHeight="1">
      <c r="B284" s="186"/>
      <c r="C284" s="186"/>
      <c r="D284" s="186"/>
      <c r="E284" s="186"/>
      <c r="F284" s="186"/>
      <c r="G284" s="186"/>
      <c r="H284" s="186"/>
      <c r="I284" s="186"/>
      <c r="J284" s="186"/>
      <c r="K284" s="186"/>
      <c r="L284" s="186"/>
      <c r="M284" s="186"/>
      <c r="N284" s="186"/>
      <c r="O284" s="186"/>
      <c r="P284" s="186"/>
      <c r="Q284" s="186"/>
      <c r="R284" s="186"/>
      <c r="S284" s="186"/>
      <c r="T284" s="186"/>
      <c r="U284" s="186"/>
      <c r="V284" s="186"/>
      <c r="W284" s="186"/>
      <c r="X284" s="186"/>
      <c r="Y284" s="186"/>
      <c r="Z284" s="186"/>
      <c r="AA284" s="186"/>
    </row>
    <row r="285" spans="2:27" ht="12" customHeight="1">
      <c r="B285" s="186"/>
      <c r="C285" s="186"/>
      <c r="D285" s="186"/>
      <c r="E285" s="186"/>
      <c r="F285" s="186"/>
      <c r="G285" s="186"/>
      <c r="H285" s="186"/>
      <c r="I285" s="186"/>
      <c r="J285" s="186"/>
      <c r="K285" s="186"/>
      <c r="L285" s="186"/>
      <c r="M285" s="186"/>
      <c r="N285" s="186"/>
      <c r="O285" s="186"/>
      <c r="P285" s="186"/>
      <c r="Q285" s="186"/>
      <c r="R285" s="186"/>
      <c r="S285" s="186"/>
      <c r="T285" s="186"/>
      <c r="U285" s="186"/>
      <c r="V285" s="186"/>
      <c r="W285" s="186"/>
      <c r="X285" s="186"/>
      <c r="Y285" s="186"/>
      <c r="Z285" s="186"/>
      <c r="AA285" s="186"/>
    </row>
    <row r="286" spans="2:27" ht="12" customHeight="1">
      <c r="B286" s="186"/>
      <c r="C286" s="186"/>
      <c r="D286" s="186"/>
      <c r="E286" s="186"/>
      <c r="F286" s="186"/>
      <c r="G286" s="186"/>
      <c r="H286" s="186"/>
      <c r="I286" s="186"/>
      <c r="J286" s="186"/>
      <c r="K286" s="186"/>
      <c r="L286" s="186"/>
      <c r="M286" s="186"/>
      <c r="N286" s="186"/>
      <c r="O286" s="186"/>
      <c r="P286" s="186"/>
      <c r="Q286" s="186"/>
      <c r="R286" s="186"/>
      <c r="S286" s="186"/>
      <c r="T286" s="186"/>
      <c r="U286" s="186"/>
      <c r="V286" s="186"/>
      <c r="W286" s="186"/>
      <c r="X286" s="186"/>
      <c r="Y286" s="186"/>
      <c r="Z286" s="186"/>
      <c r="AA286" s="186"/>
    </row>
    <row r="287" spans="2:27" ht="12" customHeight="1">
      <c r="B287" s="186"/>
      <c r="C287" s="186"/>
      <c r="D287" s="186"/>
      <c r="E287" s="186"/>
      <c r="F287" s="186"/>
      <c r="G287" s="186"/>
      <c r="H287" s="186"/>
      <c r="I287" s="186"/>
      <c r="J287" s="186"/>
      <c r="K287" s="186"/>
      <c r="L287" s="186"/>
      <c r="M287" s="186"/>
      <c r="N287" s="186"/>
      <c r="O287" s="186"/>
      <c r="P287" s="186"/>
      <c r="Q287" s="186"/>
      <c r="R287" s="186"/>
      <c r="S287" s="186"/>
      <c r="T287" s="186"/>
      <c r="U287" s="186"/>
      <c r="V287" s="186"/>
      <c r="W287" s="186"/>
      <c r="X287" s="186"/>
      <c r="Y287" s="186"/>
      <c r="Z287" s="186"/>
      <c r="AA287" s="186"/>
    </row>
    <row r="288" spans="2:27" ht="12" customHeight="1">
      <c r="B288" s="186"/>
      <c r="C288" s="186"/>
      <c r="D288" s="186"/>
      <c r="E288" s="186"/>
      <c r="F288" s="186"/>
      <c r="G288" s="186"/>
      <c r="H288" s="186"/>
      <c r="I288" s="186"/>
      <c r="J288" s="186"/>
      <c r="K288" s="186"/>
      <c r="L288" s="186"/>
      <c r="M288" s="186"/>
      <c r="N288" s="186"/>
      <c r="O288" s="186"/>
      <c r="P288" s="186"/>
      <c r="Q288" s="186"/>
      <c r="R288" s="186"/>
      <c r="S288" s="186"/>
      <c r="T288" s="186"/>
      <c r="U288" s="186"/>
      <c r="V288" s="186"/>
      <c r="W288" s="186"/>
      <c r="X288" s="186"/>
      <c r="Y288" s="186"/>
      <c r="Z288" s="186"/>
      <c r="AA288" s="186"/>
    </row>
    <row r="289" spans="2:27" ht="12" customHeight="1">
      <c r="B289" s="186"/>
      <c r="C289" s="186"/>
      <c r="D289" s="186"/>
      <c r="E289" s="186"/>
      <c r="F289" s="186"/>
      <c r="G289" s="186"/>
      <c r="H289" s="186"/>
      <c r="I289" s="186"/>
      <c r="J289" s="186"/>
      <c r="K289" s="186"/>
      <c r="L289" s="186"/>
      <c r="M289" s="186"/>
      <c r="N289" s="186"/>
      <c r="O289" s="186"/>
      <c r="P289" s="186"/>
      <c r="Q289" s="186"/>
      <c r="R289" s="186"/>
      <c r="S289" s="186"/>
      <c r="T289" s="186"/>
      <c r="U289" s="186"/>
      <c r="V289" s="186"/>
      <c r="W289" s="186"/>
      <c r="X289" s="186"/>
      <c r="Y289" s="186"/>
      <c r="Z289" s="186"/>
      <c r="AA289" s="186"/>
    </row>
    <row r="290" spans="2:27" ht="12" customHeight="1">
      <c r="B290" s="186"/>
      <c r="C290" s="186"/>
      <c r="D290" s="186"/>
      <c r="E290" s="186"/>
      <c r="F290" s="186"/>
      <c r="G290" s="186"/>
      <c r="H290" s="186"/>
      <c r="I290" s="186"/>
      <c r="J290" s="186"/>
      <c r="K290" s="186"/>
      <c r="L290" s="186"/>
      <c r="M290" s="186"/>
      <c r="N290" s="186"/>
      <c r="O290" s="186"/>
      <c r="P290" s="186"/>
      <c r="Q290" s="186"/>
      <c r="R290" s="186"/>
      <c r="S290" s="186"/>
      <c r="T290" s="186"/>
      <c r="U290" s="186"/>
      <c r="V290" s="186"/>
      <c r="W290" s="186"/>
      <c r="X290" s="186"/>
      <c r="Y290" s="186"/>
      <c r="Z290" s="186"/>
      <c r="AA290" s="186"/>
    </row>
    <row r="291" spans="2:27" ht="12" customHeight="1">
      <c r="B291" s="186"/>
      <c r="C291" s="186"/>
      <c r="D291" s="186"/>
      <c r="E291" s="186"/>
      <c r="F291" s="186"/>
      <c r="G291" s="186"/>
      <c r="H291" s="186"/>
      <c r="I291" s="186"/>
      <c r="J291" s="186"/>
      <c r="K291" s="186"/>
      <c r="L291" s="186"/>
      <c r="M291" s="186"/>
      <c r="N291" s="186"/>
      <c r="O291" s="186"/>
      <c r="P291" s="186"/>
      <c r="Q291" s="186"/>
      <c r="R291" s="186"/>
      <c r="S291" s="186"/>
      <c r="T291" s="186"/>
      <c r="U291" s="186"/>
      <c r="V291" s="186"/>
      <c r="W291" s="186"/>
      <c r="X291" s="186"/>
      <c r="Y291" s="186"/>
      <c r="Z291" s="186"/>
      <c r="AA291" s="186"/>
    </row>
    <row r="292" spans="2:27" ht="12" customHeight="1">
      <c r="B292" s="186"/>
      <c r="C292" s="186"/>
      <c r="D292" s="186"/>
      <c r="E292" s="186"/>
      <c r="F292" s="186"/>
      <c r="G292" s="186"/>
      <c r="H292" s="186"/>
      <c r="I292" s="186"/>
      <c r="J292" s="186"/>
      <c r="K292" s="186"/>
      <c r="L292" s="186"/>
      <c r="M292" s="186"/>
      <c r="N292" s="186"/>
      <c r="O292" s="186"/>
      <c r="P292" s="186"/>
      <c r="Q292" s="186"/>
      <c r="R292" s="186"/>
      <c r="S292" s="186"/>
      <c r="T292" s="186"/>
      <c r="U292" s="186"/>
      <c r="V292" s="186"/>
      <c r="W292" s="186"/>
      <c r="X292" s="186"/>
      <c r="Y292" s="186"/>
      <c r="Z292" s="186"/>
      <c r="AA292" s="186"/>
    </row>
    <row r="293" spans="2:27" ht="12" customHeight="1">
      <c r="B293" s="186"/>
      <c r="C293" s="186"/>
      <c r="D293" s="186"/>
      <c r="E293" s="186"/>
      <c r="F293" s="186"/>
      <c r="G293" s="186"/>
      <c r="H293" s="186"/>
      <c r="I293" s="186"/>
      <c r="J293" s="186"/>
      <c r="K293" s="186"/>
      <c r="L293" s="186"/>
      <c r="M293" s="186"/>
      <c r="N293" s="186"/>
      <c r="O293" s="186"/>
      <c r="P293" s="186"/>
      <c r="Q293" s="186"/>
      <c r="R293" s="186"/>
      <c r="S293" s="186"/>
      <c r="T293" s="186"/>
      <c r="U293" s="186"/>
      <c r="V293" s="186"/>
      <c r="W293" s="186"/>
      <c r="X293" s="186"/>
      <c r="Y293" s="186"/>
      <c r="Z293" s="186"/>
      <c r="AA293" s="186"/>
    </row>
    <row r="294" spans="2:27" ht="12" customHeight="1">
      <c r="B294" s="186"/>
      <c r="C294" s="186"/>
      <c r="D294" s="186"/>
      <c r="E294" s="186"/>
      <c r="F294" s="186"/>
      <c r="G294" s="186"/>
      <c r="H294" s="186"/>
      <c r="I294" s="186"/>
      <c r="J294" s="186"/>
      <c r="K294" s="186"/>
      <c r="L294" s="186"/>
      <c r="M294" s="186"/>
      <c r="N294" s="186"/>
      <c r="O294" s="186"/>
      <c r="P294" s="186"/>
      <c r="Q294" s="186"/>
      <c r="R294" s="186"/>
      <c r="S294" s="186"/>
      <c r="T294" s="186"/>
      <c r="U294" s="186"/>
      <c r="V294" s="186"/>
      <c r="W294" s="186"/>
      <c r="X294" s="186"/>
      <c r="Y294" s="186"/>
      <c r="Z294" s="186"/>
      <c r="AA294" s="186"/>
    </row>
    <row r="295" spans="2:27" ht="12" customHeight="1">
      <c r="B295" s="186"/>
      <c r="C295" s="186"/>
      <c r="D295" s="186"/>
      <c r="E295" s="186"/>
      <c r="F295" s="186"/>
      <c r="G295" s="186"/>
      <c r="H295" s="186"/>
      <c r="I295" s="186"/>
      <c r="J295" s="186"/>
      <c r="K295" s="186"/>
      <c r="L295" s="186"/>
      <c r="M295" s="186"/>
      <c r="N295" s="186"/>
      <c r="O295" s="186"/>
      <c r="P295" s="186"/>
      <c r="Q295" s="186"/>
      <c r="R295" s="186"/>
      <c r="S295" s="186"/>
      <c r="T295" s="186"/>
      <c r="U295" s="186"/>
      <c r="V295" s="186"/>
      <c r="W295" s="186"/>
      <c r="X295" s="186"/>
      <c r="Y295" s="186"/>
      <c r="Z295" s="186"/>
      <c r="AA295" s="186"/>
    </row>
    <row r="296" spans="2:27" ht="12" customHeight="1">
      <c r="B296" s="186"/>
      <c r="C296" s="186"/>
      <c r="D296" s="186"/>
      <c r="E296" s="186"/>
      <c r="F296" s="186"/>
      <c r="G296" s="186"/>
      <c r="H296" s="186"/>
      <c r="I296" s="186"/>
      <c r="J296" s="186"/>
      <c r="K296" s="186"/>
      <c r="L296" s="186"/>
      <c r="M296" s="186"/>
      <c r="N296" s="186"/>
      <c r="O296" s="186"/>
      <c r="P296" s="186"/>
      <c r="Q296" s="186"/>
      <c r="R296" s="186"/>
      <c r="S296" s="186"/>
      <c r="T296" s="186"/>
      <c r="U296" s="186"/>
      <c r="V296" s="186"/>
      <c r="W296" s="186"/>
      <c r="X296" s="186"/>
      <c r="Y296" s="186"/>
      <c r="Z296" s="186"/>
      <c r="AA296" s="186"/>
    </row>
    <row r="297" spans="2:27" ht="12" customHeight="1">
      <c r="B297" s="186"/>
      <c r="C297" s="186"/>
      <c r="D297" s="186"/>
      <c r="E297" s="186"/>
      <c r="F297" s="186"/>
      <c r="G297" s="186"/>
      <c r="H297" s="186"/>
      <c r="I297" s="186"/>
      <c r="J297" s="186"/>
      <c r="K297" s="186"/>
      <c r="L297" s="186"/>
      <c r="M297" s="186"/>
      <c r="N297" s="186"/>
      <c r="O297" s="186"/>
      <c r="P297" s="186"/>
      <c r="Q297" s="186"/>
      <c r="R297" s="186"/>
      <c r="S297" s="186"/>
      <c r="T297" s="186"/>
      <c r="U297" s="186"/>
      <c r="V297" s="186"/>
      <c r="W297" s="186"/>
      <c r="X297" s="186"/>
      <c r="Y297" s="186"/>
      <c r="Z297" s="186"/>
      <c r="AA297" s="186"/>
    </row>
    <row r="298" spans="2:27" ht="12" customHeight="1">
      <c r="B298" s="186"/>
      <c r="C298" s="186"/>
      <c r="D298" s="186"/>
      <c r="E298" s="186"/>
      <c r="F298" s="186"/>
      <c r="G298" s="186"/>
      <c r="H298" s="186"/>
      <c r="I298" s="186"/>
      <c r="J298" s="186"/>
      <c r="K298" s="186"/>
      <c r="L298" s="186"/>
      <c r="M298" s="186"/>
      <c r="N298" s="186"/>
      <c r="O298" s="186"/>
      <c r="P298" s="186"/>
      <c r="Q298" s="186"/>
      <c r="R298" s="186"/>
      <c r="S298" s="186"/>
      <c r="T298" s="186"/>
      <c r="U298" s="186"/>
      <c r="V298" s="186"/>
      <c r="W298" s="186"/>
      <c r="X298" s="186"/>
      <c r="Y298" s="186"/>
      <c r="Z298" s="186"/>
      <c r="AA298" s="186"/>
    </row>
    <row r="299" spans="2:27" ht="12" customHeight="1">
      <c r="B299" s="186"/>
      <c r="C299" s="186"/>
      <c r="D299" s="186"/>
      <c r="E299" s="186"/>
      <c r="F299" s="186"/>
      <c r="G299" s="186"/>
      <c r="H299" s="186"/>
      <c r="I299" s="186"/>
      <c r="J299" s="186"/>
      <c r="K299" s="186"/>
      <c r="L299" s="186"/>
      <c r="M299" s="186"/>
      <c r="N299" s="186"/>
      <c r="O299" s="186"/>
      <c r="P299" s="186"/>
      <c r="Q299" s="186"/>
      <c r="R299" s="186"/>
      <c r="S299" s="186"/>
      <c r="T299" s="186"/>
      <c r="U299" s="186"/>
      <c r="V299" s="186"/>
      <c r="W299" s="186"/>
      <c r="X299" s="186"/>
      <c r="Y299" s="186"/>
      <c r="Z299" s="186"/>
      <c r="AA299" s="186"/>
    </row>
    <row r="300" spans="2:27" ht="12" customHeight="1">
      <c r="B300" s="186"/>
      <c r="C300" s="186"/>
      <c r="D300" s="186"/>
      <c r="E300" s="186"/>
      <c r="F300" s="186"/>
      <c r="G300" s="186"/>
      <c r="H300" s="186"/>
      <c r="I300" s="186"/>
      <c r="J300" s="186"/>
      <c r="K300" s="186"/>
      <c r="L300" s="186"/>
      <c r="M300" s="186"/>
      <c r="N300" s="186"/>
      <c r="O300" s="186"/>
      <c r="P300" s="186"/>
      <c r="Q300" s="186"/>
      <c r="R300" s="186"/>
      <c r="S300" s="186"/>
      <c r="T300" s="186"/>
      <c r="U300" s="186"/>
      <c r="V300" s="186"/>
      <c r="W300" s="186"/>
      <c r="X300" s="186"/>
      <c r="Y300" s="186"/>
      <c r="Z300" s="186"/>
      <c r="AA300" s="186"/>
    </row>
    <row r="301" spans="2:27" ht="12" customHeight="1">
      <c r="B301" s="186"/>
      <c r="C301" s="186"/>
      <c r="D301" s="186"/>
      <c r="E301" s="186"/>
      <c r="F301" s="186"/>
      <c r="G301" s="186"/>
      <c r="H301" s="186"/>
      <c r="I301" s="186"/>
      <c r="J301" s="186"/>
      <c r="K301" s="186"/>
      <c r="L301" s="186"/>
      <c r="M301" s="186"/>
      <c r="N301" s="186"/>
      <c r="O301" s="186"/>
      <c r="P301" s="186"/>
      <c r="Q301" s="186"/>
      <c r="R301" s="186"/>
      <c r="S301" s="186"/>
      <c r="T301" s="186"/>
      <c r="U301" s="186"/>
      <c r="V301" s="186"/>
      <c r="W301" s="186"/>
      <c r="X301" s="186"/>
      <c r="Y301" s="186"/>
      <c r="Z301" s="186"/>
      <c r="AA301" s="186"/>
    </row>
    <row r="302" spans="2:27" ht="12" customHeight="1">
      <c r="B302" s="186"/>
      <c r="C302" s="186"/>
      <c r="D302" s="186"/>
      <c r="E302" s="186"/>
      <c r="F302" s="186"/>
      <c r="G302" s="186"/>
      <c r="H302" s="186"/>
      <c r="I302" s="186"/>
      <c r="J302" s="186"/>
      <c r="K302" s="186"/>
      <c r="L302" s="186"/>
      <c r="M302" s="186"/>
      <c r="N302" s="186"/>
      <c r="O302" s="186"/>
      <c r="P302" s="186"/>
      <c r="Q302" s="186"/>
      <c r="R302" s="186"/>
      <c r="S302" s="186"/>
      <c r="T302" s="186"/>
      <c r="U302" s="186"/>
      <c r="V302" s="186"/>
      <c r="W302" s="186"/>
      <c r="X302" s="186"/>
      <c r="Y302" s="186"/>
      <c r="Z302" s="186"/>
      <c r="AA302" s="186"/>
    </row>
    <row r="303" spans="2:27" ht="12" customHeight="1">
      <c r="B303" s="186"/>
      <c r="C303" s="186"/>
      <c r="D303" s="186"/>
      <c r="E303" s="186"/>
      <c r="F303" s="186"/>
      <c r="G303" s="186"/>
      <c r="H303" s="186"/>
      <c r="I303" s="186"/>
      <c r="J303" s="186"/>
      <c r="K303" s="186"/>
      <c r="L303" s="186"/>
      <c r="M303" s="186"/>
      <c r="N303" s="186"/>
      <c r="O303" s="186"/>
      <c r="P303" s="186"/>
      <c r="Q303" s="186"/>
      <c r="R303" s="186"/>
      <c r="S303" s="186"/>
      <c r="T303" s="186"/>
      <c r="U303" s="186"/>
      <c r="V303" s="186"/>
      <c r="W303" s="186"/>
      <c r="X303" s="186"/>
      <c r="Y303" s="186"/>
      <c r="Z303" s="186"/>
      <c r="AA303" s="186"/>
    </row>
    <row r="304" spans="2:27" ht="12" customHeight="1">
      <c r="B304" s="186"/>
      <c r="C304" s="186"/>
      <c r="D304" s="186"/>
      <c r="E304" s="186"/>
      <c r="F304" s="186"/>
      <c r="G304" s="186"/>
      <c r="H304" s="186"/>
      <c r="I304" s="186"/>
      <c r="J304" s="186"/>
      <c r="K304" s="186"/>
      <c r="L304" s="186"/>
      <c r="M304" s="186"/>
      <c r="N304" s="186"/>
      <c r="O304" s="186"/>
      <c r="P304" s="186"/>
      <c r="Q304" s="186"/>
      <c r="R304" s="186"/>
      <c r="S304" s="186"/>
      <c r="T304" s="186"/>
      <c r="U304" s="186"/>
      <c r="V304" s="186"/>
      <c r="W304" s="186"/>
      <c r="X304" s="186"/>
      <c r="Y304" s="186"/>
      <c r="Z304" s="186"/>
      <c r="AA304" s="186"/>
    </row>
    <row r="305" spans="2:27" ht="12" customHeight="1">
      <c r="B305" s="186"/>
      <c r="C305" s="186"/>
      <c r="D305" s="186"/>
      <c r="E305" s="186"/>
      <c r="F305" s="186"/>
      <c r="G305" s="186"/>
      <c r="H305" s="186"/>
      <c r="I305" s="186"/>
      <c r="J305" s="186"/>
      <c r="K305" s="186"/>
      <c r="L305" s="186"/>
      <c r="M305" s="186"/>
      <c r="N305" s="186"/>
      <c r="O305" s="186"/>
      <c r="P305" s="186"/>
      <c r="Q305" s="186"/>
      <c r="R305" s="186"/>
      <c r="S305" s="186"/>
      <c r="T305" s="186"/>
      <c r="U305" s="186"/>
      <c r="V305" s="186"/>
      <c r="W305" s="186"/>
      <c r="X305" s="186"/>
      <c r="Y305" s="186"/>
      <c r="Z305" s="186"/>
      <c r="AA305" s="186"/>
    </row>
    <row r="306" spans="2:27" ht="12" customHeight="1">
      <c r="B306" s="186"/>
      <c r="C306" s="186"/>
      <c r="D306" s="186"/>
      <c r="E306" s="186"/>
      <c r="F306" s="186"/>
      <c r="G306" s="186"/>
      <c r="H306" s="186"/>
      <c r="I306" s="186"/>
      <c r="J306" s="186"/>
      <c r="K306" s="186"/>
      <c r="L306" s="186"/>
      <c r="M306" s="186"/>
      <c r="N306" s="186"/>
      <c r="O306" s="186"/>
      <c r="P306" s="186"/>
      <c r="Q306" s="186"/>
      <c r="R306" s="186"/>
      <c r="S306" s="186"/>
      <c r="T306" s="186"/>
      <c r="U306" s="186"/>
      <c r="V306" s="186"/>
      <c r="W306" s="186"/>
      <c r="X306" s="186"/>
      <c r="Y306" s="186"/>
      <c r="Z306" s="186"/>
      <c r="AA306" s="186"/>
    </row>
    <row r="307" spans="2:27" ht="12" customHeight="1">
      <c r="B307" s="186"/>
      <c r="C307" s="186"/>
      <c r="D307" s="186"/>
      <c r="E307" s="186"/>
      <c r="F307" s="186"/>
      <c r="G307" s="186"/>
      <c r="H307" s="186"/>
      <c r="I307" s="186"/>
      <c r="J307" s="186"/>
      <c r="K307" s="186"/>
      <c r="L307" s="186"/>
      <c r="M307" s="186"/>
      <c r="N307" s="186"/>
      <c r="O307" s="186"/>
      <c r="P307" s="186"/>
      <c r="Q307" s="186"/>
      <c r="R307" s="186"/>
      <c r="S307" s="186"/>
      <c r="T307" s="186"/>
      <c r="U307" s="186"/>
      <c r="V307" s="186"/>
      <c r="W307" s="186"/>
      <c r="X307" s="186"/>
      <c r="Y307" s="186"/>
      <c r="Z307" s="186"/>
      <c r="AA307" s="186"/>
    </row>
    <row r="308" spans="2:27" ht="12" customHeight="1">
      <c r="B308" s="186"/>
      <c r="C308" s="186"/>
      <c r="D308" s="186"/>
      <c r="E308" s="186"/>
      <c r="F308" s="186"/>
      <c r="G308" s="186"/>
      <c r="H308" s="186"/>
      <c r="I308" s="186"/>
      <c r="J308" s="186"/>
      <c r="K308" s="186"/>
      <c r="L308" s="186"/>
      <c r="M308" s="186"/>
      <c r="N308" s="186"/>
      <c r="O308" s="186"/>
      <c r="P308" s="186"/>
      <c r="Q308" s="186"/>
      <c r="R308" s="186"/>
      <c r="S308" s="186"/>
      <c r="T308" s="186"/>
      <c r="U308" s="186"/>
      <c r="V308" s="186"/>
      <c r="W308" s="186"/>
      <c r="X308" s="186"/>
      <c r="Y308" s="186"/>
      <c r="Z308" s="186"/>
      <c r="AA308" s="186"/>
    </row>
    <row r="309" spans="2:27" ht="12" customHeight="1">
      <c r="B309" s="186"/>
      <c r="C309" s="186"/>
      <c r="D309" s="186"/>
      <c r="E309" s="186"/>
      <c r="F309" s="186"/>
      <c r="G309" s="186"/>
      <c r="H309" s="186"/>
      <c r="I309" s="186"/>
      <c r="J309" s="186"/>
      <c r="K309" s="186"/>
      <c r="L309" s="186"/>
      <c r="M309" s="186"/>
      <c r="N309" s="186"/>
      <c r="O309" s="186"/>
      <c r="P309" s="186"/>
      <c r="Q309" s="186"/>
      <c r="R309" s="186"/>
      <c r="S309" s="186"/>
      <c r="T309" s="186"/>
      <c r="U309" s="186"/>
      <c r="V309" s="186"/>
      <c r="W309" s="186"/>
      <c r="X309" s="186"/>
      <c r="Y309" s="186"/>
      <c r="Z309" s="186"/>
      <c r="AA309" s="186"/>
    </row>
    <row r="310" spans="2:27" ht="12" customHeight="1">
      <c r="B310" s="186"/>
      <c r="C310" s="186"/>
      <c r="D310" s="186"/>
      <c r="E310" s="186"/>
      <c r="F310" s="186"/>
      <c r="G310" s="186"/>
      <c r="H310" s="186"/>
      <c r="I310" s="186"/>
      <c r="J310" s="186"/>
      <c r="K310" s="186"/>
      <c r="L310" s="186"/>
      <c r="M310" s="186"/>
      <c r="N310" s="186"/>
      <c r="O310" s="186"/>
      <c r="P310" s="186"/>
      <c r="Q310" s="186"/>
      <c r="R310" s="186"/>
      <c r="S310" s="186"/>
      <c r="T310" s="186"/>
      <c r="U310" s="186"/>
      <c r="V310" s="186"/>
      <c r="W310" s="186"/>
      <c r="X310" s="186"/>
      <c r="Y310" s="186"/>
      <c r="Z310" s="186"/>
      <c r="AA310" s="186"/>
    </row>
    <row r="311" spans="2:27" ht="12" customHeight="1">
      <c r="B311" s="186"/>
      <c r="C311" s="186"/>
      <c r="D311" s="186"/>
      <c r="E311" s="186"/>
      <c r="F311" s="186"/>
      <c r="G311" s="186"/>
      <c r="H311" s="186"/>
      <c r="I311" s="186"/>
      <c r="J311" s="186"/>
      <c r="K311" s="186"/>
      <c r="L311" s="186"/>
      <c r="M311" s="186"/>
      <c r="N311" s="186"/>
      <c r="O311" s="186"/>
      <c r="P311" s="186"/>
      <c r="Q311" s="186"/>
      <c r="R311" s="186"/>
      <c r="S311" s="186"/>
      <c r="T311" s="186"/>
      <c r="U311" s="186"/>
      <c r="V311" s="186"/>
      <c r="W311" s="186"/>
      <c r="X311" s="186"/>
      <c r="Y311" s="186"/>
      <c r="Z311" s="186"/>
      <c r="AA311" s="186"/>
    </row>
    <row r="312" spans="2:27" ht="12" customHeight="1">
      <c r="B312" s="186"/>
      <c r="C312" s="186"/>
      <c r="D312" s="186"/>
      <c r="E312" s="186"/>
      <c r="F312" s="186"/>
      <c r="G312" s="186"/>
      <c r="H312" s="186"/>
      <c r="I312" s="186"/>
      <c r="J312" s="186"/>
      <c r="K312" s="186"/>
      <c r="L312" s="186"/>
      <c r="M312" s="186"/>
      <c r="N312" s="186"/>
      <c r="O312" s="186"/>
      <c r="P312" s="186"/>
      <c r="Q312" s="186"/>
      <c r="R312" s="186"/>
      <c r="S312" s="186"/>
      <c r="T312" s="186"/>
      <c r="U312" s="186"/>
      <c r="V312" s="186"/>
      <c r="W312" s="186"/>
      <c r="X312" s="186"/>
      <c r="Y312" s="186"/>
      <c r="Z312" s="186"/>
      <c r="AA312" s="186"/>
    </row>
    <row r="313" spans="2:27" ht="12" customHeight="1">
      <c r="B313" s="186"/>
      <c r="C313" s="186"/>
      <c r="D313" s="186"/>
      <c r="E313" s="186"/>
      <c r="F313" s="186"/>
      <c r="G313" s="186"/>
      <c r="H313" s="186"/>
      <c r="I313" s="186"/>
      <c r="J313" s="186"/>
      <c r="K313" s="186"/>
      <c r="L313" s="186"/>
      <c r="M313" s="186"/>
      <c r="N313" s="186"/>
      <c r="O313" s="186"/>
      <c r="P313" s="186"/>
      <c r="Q313" s="186"/>
      <c r="R313" s="186"/>
      <c r="S313" s="186"/>
      <c r="T313" s="186"/>
      <c r="U313" s="186"/>
      <c r="V313" s="186"/>
      <c r="W313" s="186"/>
      <c r="X313" s="186"/>
      <c r="Y313" s="186"/>
      <c r="Z313" s="186"/>
      <c r="AA313" s="186"/>
    </row>
    <row r="314" spans="2:27" ht="12" customHeight="1">
      <c r="B314" s="186"/>
      <c r="C314" s="186"/>
      <c r="D314" s="186"/>
      <c r="E314" s="186"/>
      <c r="F314" s="186"/>
      <c r="G314" s="186"/>
      <c r="H314" s="186"/>
      <c r="I314" s="186"/>
      <c r="J314" s="186"/>
      <c r="K314" s="186"/>
      <c r="L314" s="186"/>
      <c r="M314" s="186"/>
      <c r="N314" s="186"/>
      <c r="O314" s="186"/>
      <c r="P314" s="186"/>
      <c r="Q314" s="186"/>
      <c r="R314" s="186"/>
      <c r="S314" s="186"/>
      <c r="T314" s="186"/>
      <c r="U314" s="186"/>
      <c r="V314" s="186"/>
      <c r="W314" s="186"/>
      <c r="X314" s="186"/>
      <c r="Y314" s="186"/>
      <c r="Z314" s="186"/>
      <c r="AA314" s="186"/>
    </row>
    <row r="315" spans="2:27" ht="12" customHeight="1">
      <c r="B315" s="186"/>
      <c r="C315" s="186"/>
      <c r="D315" s="186"/>
      <c r="E315" s="186"/>
      <c r="F315" s="186"/>
      <c r="G315" s="186"/>
      <c r="H315" s="186"/>
      <c r="I315" s="186"/>
      <c r="J315" s="186"/>
      <c r="K315" s="186"/>
      <c r="L315" s="186"/>
      <c r="M315" s="186"/>
      <c r="N315" s="186"/>
      <c r="O315" s="186"/>
      <c r="P315" s="186"/>
      <c r="Q315" s="186"/>
      <c r="R315" s="186"/>
      <c r="S315" s="186"/>
      <c r="T315" s="186"/>
      <c r="U315" s="186"/>
      <c r="V315" s="186"/>
      <c r="W315" s="186"/>
      <c r="X315" s="186"/>
      <c r="Y315" s="186"/>
      <c r="Z315" s="186"/>
      <c r="AA315" s="186"/>
    </row>
    <row r="316" spans="2:27" ht="12" customHeight="1">
      <c r="B316" s="186"/>
      <c r="C316" s="186"/>
      <c r="D316" s="186"/>
      <c r="E316" s="186"/>
      <c r="F316" s="186"/>
      <c r="G316" s="186"/>
      <c r="H316" s="186"/>
      <c r="I316" s="186"/>
      <c r="J316" s="186"/>
      <c r="K316" s="186"/>
      <c r="L316" s="186"/>
      <c r="M316" s="186"/>
      <c r="N316" s="186"/>
      <c r="O316" s="186"/>
      <c r="P316" s="186"/>
      <c r="Q316" s="186"/>
      <c r="R316" s="186"/>
      <c r="S316" s="186"/>
      <c r="T316" s="186"/>
      <c r="U316" s="186"/>
      <c r="V316" s="186"/>
      <c r="W316" s="186"/>
      <c r="X316" s="186"/>
      <c r="Y316" s="186"/>
      <c r="Z316" s="186"/>
      <c r="AA316" s="186"/>
    </row>
    <row r="317" spans="2:27" ht="12" customHeight="1">
      <c r="B317" s="186"/>
      <c r="C317" s="186"/>
      <c r="D317" s="186"/>
      <c r="E317" s="186"/>
      <c r="F317" s="186"/>
      <c r="G317" s="186"/>
      <c r="H317" s="186"/>
      <c r="I317" s="186"/>
      <c r="J317" s="186"/>
      <c r="K317" s="186"/>
      <c r="L317" s="186"/>
      <c r="M317" s="186"/>
      <c r="N317" s="186"/>
      <c r="O317" s="186"/>
      <c r="P317" s="186"/>
      <c r="Q317" s="186"/>
      <c r="R317" s="186"/>
      <c r="S317" s="186"/>
      <c r="T317" s="186"/>
      <c r="U317" s="186"/>
      <c r="V317" s="186"/>
      <c r="W317" s="186"/>
      <c r="X317" s="186"/>
      <c r="Y317" s="186"/>
      <c r="Z317" s="186"/>
      <c r="AA317" s="186"/>
    </row>
    <row r="318" spans="2:27" ht="12" customHeight="1">
      <c r="B318" s="186"/>
      <c r="C318" s="186"/>
      <c r="D318" s="186"/>
      <c r="E318" s="186"/>
      <c r="F318" s="186"/>
      <c r="G318" s="186"/>
      <c r="H318" s="186"/>
      <c r="I318" s="186"/>
      <c r="J318" s="186"/>
      <c r="K318" s="186"/>
      <c r="L318" s="186"/>
      <c r="M318" s="186"/>
      <c r="N318" s="186"/>
      <c r="O318" s="186"/>
      <c r="P318" s="186"/>
      <c r="Q318" s="186"/>
      <c r="R318" s="186"/>
      <c r="S318" s="186"/>
      <c r="T318" s="186"/>
      <c r="U318" s="186"/>
      <c r="V318" s="186"/>
      <c r="W318" s="186"/>
      <c r="X318" s="186"/>
      <c r="Y318" s="186"/>
      <c r="Z318" s="186"/>
      <c r="AA318" s="186"/>
    </row>
    <row r="319" spans="2:27" ht="12" customHeight="1">
      <c r="B319" s="186"/>
      <c r="C319" s="186"/>
      <c r="D319" s="186"/>
      <c r="E319" s="186"/>
      <c r="F319" s="186"/>
      <c r="G319" s="186"/>
      <c r="H319" s="186"/>
      <c r="I319" s="186"/>
      <c r="J319" s="186"/>
      <c r="K319" s="186"/>
      <c r="L319" s="186"/>
      <c r="M319" s="186"/>
      <c r="N319" s="186"/>
      <c r="O319" s="186"/>
      <c r="P319" s="186"/>
      <c r="Q319" s="186"/>
      <c r="R319" s="186"/>
      <c r="S319" s="186"/>
      <c r="T319" s="186"/>
      <c r="U319" s="186"/>
      <c r="V319" s="186"/>
      <c r="W319" s="186"/>
      <c r="X319" s="186"/>
      <c r="Y319" s="186"/>
      <c r="Z319" s="186"/>
      <c r="AA319" s="186"/>
    </row>
    <row r="320" spans="2:27" ht="12" customHeight="1">
      <c r="B320" s="186"/>
      <c r="C320" s="186"/>
      <c r="D320" s="186"/>
      <c r="E320" s="186"/>
      <c r="F320" s="186"/>
      <c r="G320" s="186"/>
      <c r="H320" s="186"/>
      <c r="I320" s="186"/>
      <c r="J320" s="186"/>
      <c r="K320" s="186"/>
      <c r="L320" s="186"/>
      <c r="M320" s="186"/>
      <c r="N320" s="186"/>
      <c r="O320" s="186"/>
      <c r="P320" s="186"/>
      <c r="Q320" s="186"/>
      <c r="R320" s="186"/>
      <c r="S320" s="186"/>
      <c r="T320" s="186"/>
      <c r="U320" s="186"/>
      <c r="V320" s="186"/>
      <c r="W320" s="186"/>
      <c r="X320" s="186"/>
      <c r="Y320" s="186"/>
      <c r="Z320" s="186"/>
      <c r="AA320" s="186"/>
    </row>
    <row r="321" spans="2:27" ht="12" customHeight="1">
      <c r="B321" s="186"/>
      <c r="C321" s="186"/>
      <c r="D321" s="186"/>
      <c r="E321" s="186"/>
      <c r="F321" s="186"/>
      <c r="G321" s="186"/>
      <c r="H321" s="186"/>
      <c r="I321" s="186"/>
      <c r="J321" s="186"/>
      <c r="K321" s="186"/>
      <c r="L321" s="186"/>
      <c r="M321" s="186"/>
      <c r="N321" s="186"/>
      <c r="O321" s="186"/>
      <c r="P321" s="186"/>
      <c r="Q321" s="186"/>
      <c r="R321" s="186"/>
      <c r="S321" s="186"/>
      <c r="T321" s="186"/>
      <c r="U321" s="186"/>
      <c r="V321" s="186"/>
      <c r="W321" s="186"/>
      <c r="X321" s="186"/>
      <c r="Y321" s="186"/>
      <c r="Z321" s="186"/>
      <c r="AA321" s="186"/>
    </row>
    <row r="322" spans="2:27" ht="12" customHeight="1">
      <c r="B322" s="186"/>
      <c r="C322" s="186"/>
      <c r="D322" s="186"/>
      <c r="E322" s="186"/>
      <c r="F322" s="186"/>
      <c r="G322" s="186"/>
      <c r="H322" s="186"/>
      <c r="I322" s="186"/>
      <c r="J322" s="186"/>
      <c r="K322" s="186"/>
      <c r="L322" s="186"/>
      <c r="M322" s="186"/>
      <c r="N322" s="186"/>
      <c r="O322" s="186"/>
      <c r="P322" s="186"/>
      <c r="Q322" s="186"/>
      <c r="R322" s="186"/>
      <c r="S322" s="186"/>
      <c r="T322" s="186"/>
      <c r="U322" s="186"/>
      <c r="V322" s="186"/>
      <c r="W322" s="186"/>
      <c r="X322" s="186"/>
      <c r="Y322" s="186"/>
      <c r="Z322" s="186"/>
      <c r="AA322" s="186"/>
    </row>
    <row r="323" spans="2:27" ht="12" customHeight="1">
      <c r="B323" s="186"/>
      <c r="C323" s="186"/>
      <c r="D323" s="186"/>
      <c r="E323" s="186"/>
      <c r="F323" s="186"/>
      <c r="G323" s="186"/>
      <c r="H323" s="186"/>
      <c r="I323" s="186"/>
      <c r="J323" s="186"/>
      <c r="K323" s="186"/>
      <c r="L323" s="186"/>
      <c r="M323" s="186"/>
      <c r="N323" s="186"/>
      <c r="O323" s="186"/>
      <c r="P323" s="186"/>
      <c r="Q323" s="186"/>
      <c r="R323" s="186"/>
      <c r="S323" s="186"/>
      <c r="T323" s="186"/>
      <c r="U323" s="186"/>
      <c r="V323" s="186"/>
      <c r="W323" s="186"/>
      <c r="X323" s="186"/>
      <c r="Y323" s="186"/>
      <c r="Z323" s="186"/>
      <c r="AA323" s="186"/>
    </row>
    <row r="324" spans="2:27" ht="12" customHeight="1">
      <c r="B324" s="186"/>
      <c r="C324" s="186"/>
      <c r="D324" s="186"/>
      <c r="E324" s="186"/>
      <c r="F324" s="186"/>
      <c r="G324" s="186"/>
      <c r="H324" s="186"/>
      <c r="I324" s="186"/>
      <c r="J324" s="186"/>
      <c r="K324" s="186"/>
      <c r="L324" s="186"/>
      <c r="M324" s="186"/>
      <c r="N324" s="186"/>
      <c r="O324" s="186"/>
      <c r="P324" s="186"/>
      <c r="Q324" s="186"/>
      <c r="R324" s="186"/>
      <c r="S324" s="186"/>
      <c r="T324" s="186"/>
      <c r="U324" s="186"/>
      <c r="V324" s="186"/>
      <c r="W324" s="186"/>
      <c r="X324" s="186"/>
      <c r="Y324" s="186"/>
      <c r="Z324" s="186"/>
      <c r="AA324" s="186"/>
    </row>
    <row r="325" spans="2:27" ht="12" customHeight="1">
      <c r="B325" s="186"/>
      <c r="C325" s="186"/>
      <c r="D325" s="186"/>
      <c r="E325" s="186"/>
      <c r="F325" s="186"/>
      <c r="G325" s="186"/>
      <c r="H325" s="186"/>
      <c r="I325" s="186"/>
      <c r="J325" s="186"/>
      <c r="K325" s="186"/>
      <c r="L325" s="186"/>
      <c r="M325" s="186"/>
      <c r="N325" s="186"/>
      <c r="O325" s="186"/>
      <c r="P325" s="186"/>
      <c r="Q325" s="186"/>
      <c r="R325" s="186"/>
      <c r="S325" s="186"/>
      <c r="T325" s="186"/>
      <c r="U325" s="186"/>
      <c r="V325" s="186"/>
      <c r="W325" s="186"/>
      <c r="X325" s="186"/>
      <c r="Y325" s="186"/>
      <c r="Z325" s="186"/>
      <c r="AA325" s="186"/>
    </row>
    <row r="326" spans="2:27" ht="12" customHeight="1">
      <c r="B326" s="186"/>
      <c r="C326" s="186"/>
      <c r="D326" s="186"/>
      <c r="E326" s="186"/>
      <c r="F326" s="186"/>
      <c r="G326" s="186"/>
      <c r="H326" s="186"/>
      <c r="I326" s="186"/>
      <c r="J326" s="186"/>
      <c r="K326" s="186"/>
      <c r="L326" s="186"/>
      <c r="M326" s="186"/>
      <c r="N326" s="186"/>
      <c r="O326" s="186"/>
      <c r="P326" s="186"/>
      <c r="Q326" s="186"/>
      <c r="R326" s="186"/>
      <c r="S326" s="186"/>
      <c r="T326" s="186"/>
      <c r="U326" s="186"/>
      <c r="V326" s="186"/>
      <c r="W326" s="186"/>
      <c r="X326" s="186"/>
      <c r="Y326" s="186"/>
      <c r="Z326" s="186"/>
      <c r="AA326" s="186"/>
    </row>
    <row r="327" spans="2:27" ht="12" customHeight="1">
      <c r="B327" s="186"/>
      <c r="C327" s="186"/>
      <c r="D327" s="186"/>
      <c r="E327" s="186"/>
      <c r="F327" s="186"/>
      <c r="G327" s="186"/>
      <c r="H327" s="186"/>
      <c r="I327" s="186"/>
      <c r="J327" s="186"/>
      <c r="K327" s="186"/>
      <c r="L327" s="186"/>
      <c r="M327" s="186"/>
      <c r="N327" s="186"/>
      <c r="O327" s="186"/>
      <c r="P327" s="186"/>
      <c r="Q327" s="186"/>
      <c r="R327" s="186"/>
      <c r="S327" s="186"/>
      <c r="T327" s="186"/>
      <c r="U327" s="186"/>
      <c r="V327" s="186"/>
      <c r="W327" s="186"/>
      <c r="X327" s="186"/>
      <c r="Y327" s="186"/>
      <c r="Z327" s="186"/>
      <c r="AA327" s="186"/>
    </row>
    <row r="328" spans="2:27" ht="12" customHeight="1">
      <c r="B328" s="186"/>
      <c r="C328" s="186"/>
      <c r="D328" s="186"/>
      <c r="E328" s="186"/>
      <c r="F328" s="186"/>
      <c r="G328" s="186"/>
      <c r="H328" s="186"/>
      <c r="I328" s="186"/>
      <c r="J328" s="186"/>
      <c r="K328" s="186"/>
      <c r="L328" s="186"/>
      <c r="M328" s="186"/>
      <c r="N328" s="186"/>
      <c r="O328" s="186"/>
      <c r="P328" s="186"/>
      <c r="Q328" s="186"/>
      <c r="R328" s="186"/>
      <c r="S328" s="186"/>
      <c r="T328" s="186"/>
      <c r="U328" s="186"/>
      <c r="V328" s="186"/>
      <c r="W328" s="186"/>
      <c r="X328" s="186"/>
      <c r="Y328" s="186"/>
      <c r="Z328" s="186"/>
      <c r="AA328" s="186"/>
    </row>
    <row r="329" spans="2:27" ht="12" customHeight="1">
      <c r="B329" s="186"/>
      <c r="C329" s="186"/>
      <c r="D329" s="186"/>
      <c r="E329" s="186"/>
      <c r="F329" s="186"/>
      <c r="G329" s="186"/>
      <c r="H329" s="186"/>
      <c r="I329" s="186"/>
      <c r="J329" s="186"/>
      <c r="K329" s="186"/>
      <c r="L329" s="186"/>
      <c r="M329" s="186"/>
      <c r="N329" s="186"/>
      <c r="O329" s="186"/>
      <c r="P329" s="186"/>
      <c r="Q329" s="186"/>
      <c r="R329" s="186"/>
      <c r="S329" s="186"/>
      <c r="T329" s="186"/>
      <c r="U329" s="186"/>
      <c r="V329" s="186"/>
      <c r="W329" s="186"/>
      <c r="X329" s="186"/>
      <c r="Y329" s="186"/>
      <c r="Z329" s="186"/>
      <c r="AA329" s="186"/>
    </row>
    <row r="330" spans="2:27" ht="12" customHeight="1">
      <c r="B330" s="186"/>
      <c r="C330" s="186"/>
      <c r="D330" s="186"/>
      <c r="E330" s="186"/>
      <c r="F330" s="186"/>
      <c r="G330" s="186"/>
      <c r="H330" s="186"/>
      <c r="I330" s="186"/>
      <c r="J330" s="186"/>
      <c r="K330" s="186"/>
      <c r="L330" s="186"/>
      <c r="M330" s="186"/>
      <c r="N330" s="186"/>
      <c r="O330" s="186"/>
      <c r="P330" s="186"/>
      <c r="Q330" s="186"/>
      <c r="R330" s="186"/>
      <c r="S330" s="186"/>
      <c r="T330" s="186"/>
      <c r="U330" s="186"/>
      <c r="V330" s="186"/>
      <c r="W330" s="186"/>
      <c r="X330" s="186"/>
      <c r="Y330" s="186"/>
      <c r="Z330" s="186"/>
      <c r="AA330" s="186"/>
    </row>
    <row r="331" spans="2:27" ht="12" customHeight="1">
      <c r="B331" s="186"/>
      <c r="C331" s="186"/>
      <c r="D331" s="186"/>
      <c r="E331" s="186"/>
      <c r="F331" s="186"/>
      <c r="G331" s="186"/>
      <c r="H331" s="186"/>
      <c r="I331" s="186"/>
      <c r="J331" s="186"/>
      <c r="K331" s="186"/>
      <c r="L331" s="186"/>
      <c r="M331" s="186"/>
      <c r="N331" s="186"/>
      <c r="O331" s="186"/>
      <c r="P331" s="186"/>
      <c r="Q331" s="186"/>
      <c r="R331" s="186"/>
      <c r="S331" s="186"/>
      <c r="T331" s="186"/>
      <c r="U331" s="186"/>
      <c r="V331" s="186"/>
      <c r="W331" s="186"/>
      <c r="X331" s="186"/>
      <c r="Y331" s="186"/>
      <c r="Z331" s="186"/>
      <c r="AA331" s="186"/>
    </row>
    <row r="332" spans="2:27" ht="12" customHeight="1">
      <c r="B332" s="186"/>
      <c r="C332" s="186"/>
      <c r="D332" s="186"/>
      <c r="E332" s="186"/>
      <c r="F332" s="186"/>
      <c r="G332" s="186"/>
      <c r="H332" s="186"/>
      <c r="I332" s="186"/>
      <c r="J332" s="186"/>
      <c r="K332" s="186"/>
      <c r="L332" s="186"/>
      <c r="M332" s="186"/>
      <c r="N332" s="186"/>
      <c r="O332" s="186"/>
      <c r="P332" s="186"/>
      <c r="Q332" s="186"/>
      <c r="R332" s="186"/>
      <c r="S332" s="186"/>
      <c r="T332" s="186"/>
      <c r="U332" s="186"/>
      <c r="V332" s="186"/>
      <c r="W332" s="186"/>
      <c r="X332" s="186"/>
      <c r="Y332" s="186"/>
      <c r="Z332" s="186"/>
      <c r="AA332" s="186"/>
    </row>
    <row r="333" spans="2:27" ht="12" customHeight="1">
      <c r="B333" s="186"/>
      <c r="C333" s="186"/>
      <c r="D333" s="186"/>
      <c r="E333" s="186"/>
      <c r="F333" s="186"/>
      <c r="G333" s="186"/>
      <c r="H333" s="186"/>
      <c r="I333" s="186"/>
      <c r="J333" s="186"/>
      <c r="K333" s="186"/>
      <c r="L333" s="186"/>
      <c r="M333" s="186"/>
      <c r="N333" s="186"/>
      <c r="O333" s="186"/>
      <c r="P333" s="186"/>
      <c r="Q333" s="186"/>
      <c r="R333" s="186"/>
      <c r="S333" s="186"/>
      <c r="T333" s="186"/>
      <c r="U333" s="186"/>
      <c r="V333" s="186"/>
      <c r="W333" s="186"/>
      <c r="X333" s="186"/>
      <c r="Y333" s="186"/>
      <c r="Z333" s="186"/>
      <c r="AA333" s="186"/>
    </row>
    <row r="334" spans="2:27" ht="12" customHeight="1">
      <c r="B334" s="186"/>
      <c r="C334" s="186"/>
      <c r="D334" s="186"/>
      <c r="E334" s="186"/>
      <c r="F334" s="186"/>
      <c r="G334" s="186"/>
      <c r="H334" s="186"/>
      <c r="I334" s="186"/>
      <c r="J334" s="186"/>
      <c r="K334" s="186"/>
      <c r="L334" s="186"/>
      <c r="M334" s="186"/>
      <c r="N334" s="186"/>
      <c r="O334" s="186"/>
      <c r="P334" s="186"/>
      <c r="Q334" s="186"/>
      <c r="R334" s="186"/>
      <c r="S334" s="186"/>
      <c r="T334" s="186"/>
      <c r="U334" s="186"/>
      <c r="V334" s="186"/>
      <c r="W334" s="186"/>
      <c r="X334" s="186"/>
      <c r="Y334" s="186"/>
      <c r="Z334" s="186"/>
      <c r="AA334" s="186"/>
    </row>
    <row r="335" spans="2:27" ht="12" customHeight="1">
      <c r="B335" s="186"/>
      <c r="C335" s="186"/>
      <c r="D335" s="186"/>
      <c r="E335" s="186"/>
      <c r="F335" s="186"/>
      <c r="G335" s="186"/>
      <c r="H335" s="186"/>
      <c r="I335" s="186"/>
      <c r="J335" s="186"/>
      <c r="K335" s="186"/>
      <c r="L335" s="186"/>
      <c r="M335" s="186"/>
      <c r="N335" s="186"/>
      <c r="O335" s="186"/>
      <c r="P335" s="186"/>
      <c r="Q335" s="186"/>
      <c r="R335" s="186"/>
      <c r="S335" s="186"/>
      <c r="T335" s="186"/>
      <c r="U335" s="186"/>
      <c r="V335" s="186"/>
      <c r="W335" s="186"/>
      <c r="X335" s="186"/>
      <c r="Y335" s="186"/>
      <c r="Z335" s="186"/>
      <c r="AA335" s="186"/>
    </row>
    <row r="336" spans="2:27" ht="12" customHeight="1">
      <c r="B336" s="186"/>
      <c r="C336" s="186"/>
      <c r="D336" s="186"/>
      <c r="E336" s="186"/>
      <c r="F336" s="186"/>
      <c r="G336" s="186"/>
      <c r="H336" s="186"/>
      <c r="I336" s="186"/>
      <c r="J336" s="186"/>
      <c r="K336" s="186"/>
      <c r="L336" s="186"/>
      <c r="M336" s="186"/>
      <c r="N336" s="186"/>
      <c r="O336" s="186"/>
      <c r="P336" s="186"/>
      <c r="Q336" s="186"/>
      <c r="R336" s="186"/>
      <c r="S336" s="186"/>
      <c r="T336" s="186"/>
      <c r="U336" s="186"/>
      <c r="V336" s="186"/>
      <c r="W336" s="186"/>
      <c r="X336" s="186"/>
      <c r="Y336" s="186"/>
      <c r="Z336" s="186"/>
      <c r="AA336" s="186"/>
    </row>
    <row r="337" spans="2:27" ht="12" customHeight="1">
      <c r="B337" s="186"/>
      <c r="C337" s="186"/>
      <c r="D337" s="186"/>
      <c r="E337" s="186"/>
      <c r="F337" s="186"/>
      <c r="G337" s="186"/>
      <c r="H337" s="186"/>
      <c r="I337" s="186"/>
      <c r="J337" s="186"/>
      <c r="K337" s="186"/>
      <c r="L337" s="186"/>
      <c r="M337" s="186"/>
      <c r="N337" s="186"/>
      <c r="O337" s="186"/>
      <c r="P337" s="186"/>
      <c r="Q337" s="186"/>
      <c r="R337" s="186"/>
      <c r="S337" s="186"/>
      <c r="T337" s="186"/>
      <c r="U337" s="186"/>
      <c r="V337" s="186"/>
      <c r="W337" s="186"/>
      <c r="X337" s="186"/>
      <c r="Y337" s="186"/>
      <c r="Z337" s="186"/>
      <c r="AA337" s="186"/>
    </row>
    <row r="338" spans="2:27" ht="12" customHeight="1">
      <c r="B338" s="186"/>
      <c r="C338" s="186"/>
      <c r="D338" s="186"/>
      <c r="E338" s="186"/>
      <c r="F338" s="186"/>
      <c r="G338" s="186"/>
      <c r="H338" s="186"/>
      <c r="I338" s="186"/>
      <c r="J338" s="186"/>
      <c r="K338" s="186"/>
      <c r="L338" s="186"/>
      <c r="M338" s="186"/>
      <c r="N338" s="186"/>
      <c r="O338" s="186"/>
      <c r="P338" s="186"/>
      <c r="Q338" s="186"/>
      <c r="R338" s="186"/>
      <c r="S338" s="186"/>
      <c r="T338" s="186"/>
      <c r="U338" s="186"/>
      <c r="V338" s="186"/>
      <c r="W338" s="186"/>
      <c r="X338" s="186"/>
      <c r="Y338" s="186"/>
      <c r="Z338" s="186"/>
      <c r="AA338" s="186"/>
    </row>
    <row r="339" spans="2:27" ht="12" customHeight="1">
      <c r="B339" s="186"/>
      <c r="C339" s="186"/>
      <c r="D339" s="186"/>
      <c r="E339" s="186"/>
      <c r="F339" s="186"/>
      <c r="G339" s="186"/>
      <c r="H339" s="186"/>
      <c r="I339" s="186"/>
      <c r="J339" s="186"/>
      <c r="K339" s="186"/>
      <c r="L339" s="186"/>
      <c r="M339" s="186"/>
      <c r="N339" s="186"/>
      <c r="O339" s="186"/>
      <c r="P339" s="186"/>
      <c r="Q339" s="186"/>
      <c r="R339" s="186"/>
      <c r="S339" s="186"/>
      <c r="T339" s="186"/>
      <c r="U339" s="186"/>
      <c r="V339" s="186"/>
      <c r="W339" s="186"/>
      <c r="X339" s="186"/>
      <c r="Y339" s="186"/>
      <c r="Z339" s="186"/>
      <c r="AA339" s="186"/>
    </row>
    <row r="340" spans="2:27" ht="12" customHeight="1">
      <c r="B340" s="186"/>
      <c r="C340" s="186"/>
      <c r="D340" s="186"/>
      <c r="E340" s="186"/>
      <c r="F340" s="186"/>
      <c r="G340" s="186"/>
      <c r="H340" s="186"/>
      <c r="I340" s="186"/>
      <c r="J340" s="186"/>
      <c r="K340" s="186"/>
      <c r="L340" s="186"/>
      <c r="M340" s="186"/>
      <c r="N340" s="186"/>
      <c r="O340" s="186"/>
      <c r="P340" s="186"/>
      <c r="Q340" s="186"/>
      <c r="R340" s="186"/>
      <c r="S340" s="186"/>
      <c r="T340" s="186"/>
      <c r="U340" s="186"/>
      <c r="V340" s="186"/>
      <c r="W340" s="186"/>
      <c r="X340" s="186"/>
      <c r="Y340" s="186"/>
      <c r="Z340" s="186"/>
      <c r="AA340" s="186"/>
    </row>
    <row r="341" spans="2:27" ht="12" customHeight="1">
      <c r="B341" s="186"/>
      <c r="C341" s="186"/>
      <c r="D341" s="186"/>
      <c r="E341" s="186"/>
      <c r="F341" s="186"/>
      <c r="G341" s="186"/>
      <c r="H341" s="186"/>
      <c r="I341" s="186"/>
      <c r="J341" s="186"/>
      <c r="K341" s="186"/>
      <c r="L341" s="186"/>
      <c r="M341" s="186"/>
      <c r="N341" s="186"/>
      <c r="O341" s="186"/>
      <c r="P341" s="186"/>
      <c r="Q341" s="186"/>
      <c r="R341" s="186"/>
      <c r="S341" s="186"/>
      <c r="T341" s="186"/>
      <c r="U341" s="186"/>
      <c r="V341" s="186"/>
      <c r="W341" s="186"/>
      <c r="X341" s="186"/>
      <c r="Y341" s="186"/>
      <c r="Z341" s="186"/>
      <c r="AA341" s="186"/>
    </row>
    <row r="342" spans="2:27" ht="12" customHeight="1">
      <c r="B342" s="186"/>
      <c r="C342" s="186"/>
      <c r="D342" s="186"/>
      <c r="E342" s="186"/>
      <c r="F342" s="186"/>
      <c r="G342" s="186"/>
      <c r="H342" s="186"/>
      <c r="I342" s="186"/>
      <c r="J342" s="186"/>
      <c r="K342" s="186"/>
      <c r="L342" s="186"/>
      <c r="M342" s="186"/>
      <c r="N342" s="186"/>
      <c r="O342" s="186"/>
      <c r="P342" s="186"/>
      <c r="Q342" s="186"/>
      <c r="R342" s="186"/>
      <c r="S342" s="186"/>
      <c r="T342" s="186"/>
      <c r="U342" s="186"/>
      <c r="V342" s="186"/>
      <c r="W342" s="186"/>
      <c r="X342" s="186"/>
      <c r="Y342" s="186"/>
      <c r="Z342" s="186"/>
      <c r="AA342" s="186"/>
    </row>
    <row r="343" spans="2:27" ht="12" customHeight="1">
      <c r="B343" s="186"/>
      <c r="C343" s="186"/>
      <c r="D343" s="186"/>
      <c r="E343" s="186"/>
      <c r="F343" s="186"/>
      <c r="G343" s="186"/>
      <c r="H343" s="186"/>
      <c r="I343" s="186"/>
      <c r="J343" s="186"/>
      <c r="K343" s="186"/>
      <c r="L343" s="186"/>
      <c r="M343" s="186"/>
      <c r="N343" s="186"/>
      <c r="O343" s="186"/>
      <c r="P343" s="186"/>
      <c r="Q343" s="186"/>
      <c r="R343" s="186"/>
      <c r="S343" s="186"/>
      <c r="T343" s="186"/>
      <c r="U343" s="186"/>
      <c r="V343" s="186"/>
      <c r="W343" s="186"/>
      <c r="X343" s="186"/>
      <c r="Y343" s="186"/>
      <c r="Z343" s="186"/>
      <c r="AA343" s="186"/>
    </row>
    <row r="344" spans="2:27" ht="12" customHeight="1">
      <c r="B344" s="186"/>
      <c r="C344" s="186"/>
      <c r="D344" s="186"/>
      <c r="E344" s="186"/>
      <c r="F344" s="186"/>
      <c r="G344" s="186"/>
      <c r="H344" s="186"/>
      <c r="I344" s="186"/>
      <c r="J344" s="186"/>
      <c r="K344" s="186"/>
      <c r="L344" s="186"/>
      <c r="M344" s="186"/>
      <c r="N344" s="186"/>
      <c r="O344" s="186"/>
      <c r="P344" s="186"/>
      <c r="Q344" s="186"/>
      <c r="R344" s="186"/>
      <c r="S344" s="186"/>
      <c r="T344" s="186"/>
      <c r="U344" s="186"/>
      <c r="V344" s="186"/>
      <c r="W344" s="186"/>
      <c r="X344" s="186"/>
      <c r="Y344" s="186"/>
      <c r="Z344" s="186"/>
      <c r="AA344" s="186"/>
    </row>
    <row r="345" spans="2:27" ht="12" customHeight="1">
      <c r="B345" s="186"/>
      <c r="C345" s="186"/>
      <c r="D345" s="186"/>
      <c r="E345" s="186"/>
      <c r="F345" s="186"/>
      <c r="G345" s="186"/>
      <c r="H345" s="186"/>
      <c r="I345" s="186"/>
      <c r="J345" s="186"/>
      <c r="K345" s="186"/>
      <c r="L345" s="186"/>
      <c r="M345" s="186"/>
      <c r="N345" s="186"/>
      <c r="O345" s="186"/>
      <c r="P345" s="186"/>
      <c r="Q345" s="186"/>
      <c r="R345" s="186"/>
      <c r="S345" s="186"/>
      <c r="T345" s="186"/>
      <c r="U345" s="186"/>
      <c r="V345" s="186"/>
      <c r="W345" s="186"/>
      <c r="X345" s="186"/>
      <c r="Y345" s="186"/>
      <c r="Z345" s="186"/>
      <c r="AA345" s="186"/>
    </row>
    <row r="346" spans="2:27" ht="12" customHeight="1">
      <c r="B346" s="186"/>
      <c r="C346" s="186"/>
      <c r="D346" s="186"/>
      <c r="E346" s="186"/>
      <c r="F346" s="186"/>
      <c r="G346" s="186"/>
      <c r="H346" s="186"/>
      <c r="I346" s="186"/>
      <c r="J346" s="186"/>
      <c r="K346" s="186"/>
      <c r="L346" s="186"/>
      <c r="M346" s="186"/>
      <c r="N346" s="186"/>
      <c r="O346" s="186"/>
      <c r="P346" s="186"/>
      <c r="Q346" s="186"/>
      <c r="R346" s="186"/>
      <c r="S346" s="186"/>
      <c r="T346" s="186"/>
      <c r="U346" s="186"/>
      <c r="V346" s="186"/>
      <c r="W346" s="186"/>
      <c r="X346" s="186"/>
      <c r="Y346" s="186"/>
      <c r="Z346" s="186"/>
      <c r="AA346" s="186"/>
    </row>
    <row r="347" spans="2:27" ht="12" customHeight="1">
      <c r="B347" s="186"/>
      <c r="C347" s="186"/>
      <c r="D347" s="186"/>
      <c r="E347" s="186"/>
      <c r="F347" s="186"/>
      <c r="G347" s="186"/>
      <c r="H347" s="186"/>
      <c r="I347" s="186"/>
      <c r="J347" s="186"/>
      <c r="K347" s="186"/>
      <c r="L347" s="186"/>
      <c r="M347" s="186"/>
      <c r="N347" s="186"/>
      <c r="O347" s="186"/>
      <c r="P347" s="186"/>
      <c r="Q347" s="186"/>
      <c r="R347" s="186"/>
      <c r="S347" s="186"/>
      <c r="T347" s="186"/>
      <c r="U347" s="186"/>
      <c r="V347" s="186"/>
      <c r="W347" s="186"/>
      <c r="X347" s="186"/>
      <c r="Y347" s="186"/>
      <c r="Z347" s="186"/>
      <c r="AA347" s="186"/>
    </row>
    <row r="348" spans="2:27" ht="12" customHeight="1">
      <c r="B348" s="186"/>
      <c r="C348" s="186"/>
      <c r="D348" s="186"/>
      <c r="E348" s="186"/>
      <c r="F348" s="186"/>
      <c r="G348" s="186"/>
      <c r="H348" s="186"/>
      <c r="I348" s="186"/>
      <c r="J348" s="186"/>
      <c r="K348" s="186"/>
      <c r="L348" s="186"/>
      <c r="M348" s="186"/>
      <c r="N348" s="186"/>
      <c r="O348" s="186"/>
      <c r="P348" s="186"/>
      <c r="Q348" s="186"/>
      <c r="R348" s="186"/>
      <c r="S348" s="186"/>
      <c r="T348" s="186"/>
      <c r="U348" s="186"/>
      <c r="V348" s="186"/>
      <c r="W348" s="186"/>
      <c r="X348" s="186"/>
      <c r="Y348" s="186"/>
      <c r="Z348" s="186"/>
      <c r="AA348" s="186"/>
    </row>
    <row r="349" spans="2:27" ht="12" customHeight="1">
      <c r="B349" s="186"/>
      <c r="C349" s="186"/>
      <c r="D349" s="186"/>
      <c r="E349" s="186"/>
      <c r="F349" s="186"/>
      <c r="G349" s="186"/>
      <c r="H349" s="186"/>
      <c r="I349" s="186"/>
      <c r="J349" s="186"/>
      <c r="K349" s="186"/>
      <c r="L349" s="186"/>
      <c r="M349" s="186"/>
      <c r="N349" s="186"/>
      <c r="O349" s="186"/>
      <c r="P349" s="186"/>
      <c r="Q349" s="186"/>
      <c r="R349" s="186"/>
      <c r="S349" s="186"/>
      <c r="T349" s="186"/>
      <c r="U349" s="186"/>
      <c r="V349" s="186"/>
      <c r="W349" s="186"/>
      <c r="X349" s="186"/>
      <c r="Y349" s="186"/>
      <c r="Z349" s="186"/>
      <c r="AA349" s="186"/>
    </row>
    <row r="350" spans="2:27" ht="12" customHeight="1">
      <c r="B350" s="186"/>
      <c r="C350" s="186"/>
      <c r="D350" s="186"/>
      <c r="E350" s="186"/>
      <c r="F350" s="186"/>
      <c r="G350" s="186"/>
      <c r="H350" s="186"/>
      <c r="I350" s="186"/>
      <c r="J350" s="186"/>
      <c r="K350" s="186"/>
      <c r="L350" s="186"/>
      <c r="M350" s="186"/>
      <c r="N350" s="186"/>
      <c r="O350" s="186"/>
      <c r="P350" s="186"/>
      <c r="Q350" s="186"/>
      <c r="R350" s="186"/>
      <c r="S350" s="186"/>
      <c r="T350" s="186"/>
      <c r="U350" s="186"/>
      <c r="V350" s="186"/>
      <c r="W350" s="186"/>
      <c r="X350" s="186"/>
      <c r="Y350" s="186"/>
      <c r="Z350" s="186"/>
      <c r="AA350" s="186"/>
    </row>
    <row r="351" spans="2:27" ht="12" customHeight="1">
      <c r="B351" s="186"/>
      <c r="C351" s="186"/>
      <c r="D351" s="186"/>
      <c r="E351" s="186"/>
      <c r="F351" s="186"/>
      <c r="G351" s="186"/>
      <c r="H351" s="186"/>
      <c r="I351" s="186"/>
      <c r="J351" s="186"/>
      <c r="K351" s="186"/>
      <c r="L351" s="186"/>
      <c r="M351" s="186"/>
      <c r="N351" s="186"/>
      <c r="O351" s="186"/>
      <c r="P351" s="186"/>
      <c r="Q351" s="186"/>
      <c r="R351" s="186"/>
      <c r="S351" s="186"/>
      <c r="T351" s="186"/>
      <c r="U351" s="186"/>
      <c r="V351" s="186"/>
      <c r="W351" s="186"/>
      <c r="X351" s="186"/>
      <c r="Y351" s="186"/>
      <c r="Z351" s="186"/>
      <c r="AA351" s="186"/>
    </row>
    <row r="352" spans="2:27" ht="12" customHeight="1">
      <c r="B352" s="186"/>
      <c r="C352" s="186"/>
      <c r="D352" s="186"/>
      <c r="E352" s="186"/>
      <c r="F352" s="186"/>
      <c r="G352" s="186"/>
      <c r="H352" s="186"/>
      <c r="I352" s="186"/>
      <c r="J352" s="186"/>
      <c r="K352" s="186"/>
      <c r="L352" s="186"/>
      <c r="M352" s="186"/>
      <c r="N352" s="186"/>
      <c r="O352" s="186"/>
      <c r="P352" s="186"/>
      <c r="Q352" s="186"/>
      <c r="R352" s="186"/>
      <c r="S352" s="186"/>
      <c r="T352" s="186"/>
      <c r="U352" s="186"/>
      <c r="V352" s="186"/>
      <c r="W352" s="186"/>
      <c r="X352" s="186"/>
      <c r="Y352" s="186"/>
      <c r="Z352" s="186"/>
      <c r="AA352" s="186"/>
    </row>
    <row r="353" spans="2:27" ht="12" customHeight="1">
      <c r="B353" s="186"/>
      <c r="C353" s="186"/>
      <c r="D353" s="186"/>
      <c r="E353" s="186"/>
      <c r="F353" s="186"/>
      <c r="G353" s="186"/>
      <c r="H353" s="186"/>
      <c r="I353" s="186"/>
      <c r="J353" s="186"/>
      <c r="K353" s="186"/>
      <c r="L353" s="186"/>
      <c r="M353" s="186"/>
      <c r="N353" s="186"/>
      <c r="O353" s="186"/>
      <c r="P353" s="186"/>
      <c r="Q353" s="186"/>
      <c r="R353" s="186"/>
      <c r="S353" s="186"/>
      <c r="T353" s="186"/>
      <c r="U353" s="186"/>
      <c r="V353" s="186"/>
      <c r="W353" s="186"/>
      <c r="X353" s="186"/>
      <c r="Y353" s="186"/>
      <c r="Z353" s="186"/>
      <c r="AA353" s="186"/>
    </row>
    <row r="354" spans="2:27" ht="12" customHeight="1">
      <c r="B354" s="186"/>
      <c r="C354" s="186"/>
      <c r="D354" s="186"/>
      <c r="E354" s="186"/>
      <c r="F354" s="186"/>
      <c r="G354" s="186"/>
      <c r="H354" s="186"/>
      <c r="I354" s="186"/>
      <c r="J354" s="186"/>
      <c r="K354" s="186"/>
      <c r="L354" s="186"/>
      <c r="M354" s="186"/>
      <c r="N354" s="186"/>
      <c r="O354" s="186"/>
      <c r="P354" s="186"/>
      <c r="Q354" s="186"/>
      <c r="R354" s="186"/>
      <c r="S354" s="186"/>
      <c r="T354" s="186"/>
      <c r="U354" s="186"/>
      <c r="V354" s="186"/>
      <c r="W354" s="186"/>
      <c r="X354" s="186"/>
      <c r="Y354" s="186"/>
      <c r="Z354" s="186"/>
      <c r="AA354" s="186"/>
    </row>
    <row r="355" spans="2:27" ht="12" customHeight="1">
      <c r="B355" s="186"/>
      <c r="C355" s="186"/>
      <c r="D355" s="186"/>
      <c r="E355" s="186"/>
      <c r="F355" s="186"/>
      <c r="G355" s="186"/>
      <c r="H355" s="186"/>
      <c r="I355" s="186"/>
      <c r="J355" s="186"/>
      <c r="K355" s="186"/>
      <c r="L355" s="186"/>
      <c r="M355" s="186"/>
      <c r="N355" s="186"/>
      <c r="O355" s="186"/>
      <c r="P355" s="186"/>
      <c r="Q355" s="186"/>
      <c r="R355" s="186"/>
      <c r="S355" s="186"/>
      <c r="T355" s="186"/>
      <c r="U355" s="186"/>
      <c r="V355" s="186"/>
      <c r="W355" s="186"/>
      <c r="X355" s="186"/>
      <c r="Y355" s="186"/>
      <c r="Z355" s="186"/>
      <c r="AA355" s="186"/>
    </row>
    <row r="356" spans="2:27" ht="12" customHeight="1">
      <c r="B356" s="186"/>
      <c r="C356" s="186"/>
      <c r="D356" s="186"/>
      <c r="E356" s="186"/>
      <c r="F356" s="186"/>
      <c r="G356" s="186"/>
      <c r="H356" s="186"/>
      <c r="I356" s="186"/>
      <c r="J356" s="186"/>
      <c r="K356" s="186"/>
      <c r="L356" s="186"/>
      <c r="M356" s="186"/>
      <c r="N356" s="186"/>
      <c r="O356" s="186"/>
      <c r="P356" s="186"/>
      <c r="Q356" s="186"/>
      <c r="R356" s="186"/>
      <c r="S356" s="186"/>
      <c r="T356" s="186"/>
      <c r="U356" s="186"/>
      <c r="V356" s="186"/>
      <c r="W356" s="186"/>
      <c r="X356" s="186"/>
      <c r="Y356" s="186"/>
      <c r="Z356" s="186"/>
      <c r="AA356" s="186"/>
    </row>
    <row r="357" spans="2:27" ht="12" customHeight="1">
      <c r="B357" s="186"/>
      <c r="C357" s="186"/>
      <c r="D357" s="186"/>
      <c r="E357" s="186"/>
      <c r="F357" s="186"/>
      <c r="G357" s="186"/>
      <c r="H357" s="186"/>
      <c r="I357" s="186"/>
      <c r="J357" s="186"/>
      <c r="K357" s="186"/>
      <c r="L357" s="186"/>
      <c r="M357" s="186"/>
      <c r="N357" s="186"/>
      <c r="O357" s="186"/>
      <c r="P357" s="186"/>
      <c r="Q357" s="186"/>
      <c r="R357" s="186"/>
      <c r="S357" s="186"/>
      <c r="T357" s="186"/>
      <c r="U357" s="186"/>
      <c r="V357" s="186"/>
      <c r="W357" s="186"/>
      <c r="X357" s="186"/>
      <c r="Y357" s="186"/>
      <c r="Z357" s="186"/>
      <c r="AA357" s="186"/>
    </row>
    <row r="358" spans="2:27" ht="12" customHeight="1">
      <c r="B358" s="186"/>
      <c r="C358" s="186"/>
      <c r="D358" s="186"/>
      <c r="E358" s="186"/>
      <c r="F358" s="186"/>
      <c r="G358" s="186"/>
      <c r="H358" s="186"/>
      <c r="I358" s="186"/>
      <c r="J358" s="186"/>
      <c r="K358" s="186"/>
      <c r="L358" s="186"/>
      <c r="M358" s="186"/>
      <c r="N358" s="186"/>
      <c r="O358" s="186"/>
      <c r="P358" s="186"/>
      <c r="Q358" s="186"/>
      <c r="R358" s="186"/>
      <c r="S358" s="186"/>
      <c r="T358" s="186"/>
      <c r="U358" s="186"/>
      <c r="V358" s="186"/>
      <c r="W358" s="186"/>
      <c r="X358" s="186"/>
      <c r="Y358" s="186"/>
      <c r="Z358" s="186"/>
      <c r="AA358" s="186"/>
    </row>
    <row r="359" spans="2:27" ht="12" customHeight="1">
      <c r="B359" s="186"/>
      <c r="C359" s="186"/>
      <c r="D359" s="186"/>
      <c r="E359" s="186"/>
      <c r="F359" s="186"/>
      <c r="G359" s="186"/>
      <c r="H359" s="186"/>
      <c r="I359" s="186"/>
      <c r="J359" s="186"/>
      <c r="K359" s="186"/>
      <c r="L359" s="186"/>
      <c r="M359" s="186"/>
      <c r="N359" s="186"/>
      <c r="O359" s="186"/>
      <c r="P359" s="186"/>
      <c r="Q359" s="186"/>
      <c r="R359" s="186"/>
      <c r="S359" s="186"/>
      <c r="T359" s="186"/>
      <c r="U359" s="186"/>
      <c r="V359" s="186"/>
      <c r="W359" s="186"/>
      <c r="X359" s="186"/>
      <c r="Y359" s="186"/>
      <c r="Z359" s="186"/>
      <c r="AA359" s="186"/>
    </row>
    <row r="360" spans="2:27" ht="12" customHeight="1">
      <c r="B360" s="186"/>
      <c r="C360" s="186"/>
      <c r="D360" s="186"/>
      <c r="E360" s="186"/>
      <c r="F360" s="186"/>
      <c r="G360" s="186"/>
      <c r="H360" s="186"/>
      <c r="I360" s="186"/>
      <c r="J360" s="186"/>
      <c r="K360" s="186"/>
      <c r="L360" s="186"/>
      <c r="M360" s="186"/>
      <c r="N360" s="186"/>
      <c r="O360" s="186"/>
      <c r="P360" s="186"/>
      <c r="Q360" s="186"/>
      <c r="R360" s="186"/>
      <c r="S360" s="186"/>
      <c r="T360" s="186"/>
      <c r="U360" s="186"/>
      <c r="V360" s="186"/>
      <c r="W360" s="186"/>
      <c r="X360" s="186"/>
      <c r="Y360" s="186"/>
      <c r="Z360" s="186"/>
      <c r="AA360" s="186"/>
    </row>
    <row r="361" spans="2:27" ht="12" customHeight="1">
      <c r="B361" s="186"/>
      <c r="C361" s="186"/>
      <c r="D361" s="186"/>
      <c r="E361" s="186"/>
      <c r="F361" s="186"/>
      <c r="G361" s="186"/>
      <c r="H361" s="186"/>
      <c r="I361" s="186"/>
      <c r="J361" s="186"/>
      <c r="K361" s="186"/>
      <c r="L361" s="186"/>
      <c r="M361" s="186"/>
      <c r="N361" s="186"/>
      <c r="O361" s="186"/>
      <c r="P361" s="186"/>
      <c r="Q361" s="186"/>
      <c r="R361" s="186"/>
      <c r="S361" s="186"/>
      <c r="T361" s="186"/>
      <c r="U361" s="186"/>
      <c r="V361" s="186"/>
      <c r="W361" s="186"/>
      <c r="X361" s="186"/>
      <c r="Y361" s="186"/>
      <c r="Z361" s="186"/>
      <c r="AA361" s="186"/>
    </row>
    <row r="362" spans="2:27" ht="12" customHeight="1">
      <c r="B362" s="186"/>
      <c r="C362" s="186"/>
      <c r="D362" s="186"/>
      <c r="E362" s="186"/>
      <c r="F362" s="186"/>
      <c r="G362" s="186"/>
      <c r="H362" s="186"/>
      <c r="I362" s="186"/>
      <c r="J362" s="186"/>
      <c r="K362" s="186"/>
      <c r="L362" s="186"/>
      <c r="M362" s="186"/>
      <c r="N362" s="186"/>
      <c r="O362" s="186"/>
      <c r="P362" s="186"/>
      <c r="Q362" s="186"/>
      <c r="R362" s="186"/>
      <c r="S362" s="186"/>
      <c r="T362" s="186"/>
      <c r="U362" s="186"/>
      <c r="V362" s="186"/>
      <c r="W362" s="186"/>
      <c r="X362" s="186"/>
      <c r="Y362" s="186"/>
      <c r="Z362" s="186"/>
      <c r="AA362" s="186"/>
    </row>
    <row r="363" spans="2:27" ht="12" customHeight="1">
      <c r="B363" s="186"/>
      <c r="C363" s="186"/>
      <c r="D363" s="186"/>
      <c r="E363" s="186"/>
      <c r="F363" s="186"/>
      <c r="G363" s="186"/>
      <c r="H363" s="186"/>
      <c r="I363" s="186"/>
      <c r="J363" s="186"/>
      <c r="K363" s="186"/>
      <c r="L363" s="186"/>
      <c r="M363" s="186"/>
      <c r="N363" s="186"/>
      <c r="O363" s="186"/>
      <c r="P363" s="186"/>
      <c r="Q363" s="186"/>
      <c r="R363" s="186"/>
      <c r="S363" s="186"/>
      <c r="T363" s="186"/>
      <c r="U363" s="186"/>
      <c r="V363" s="186"/>
      <c r="W363" s="186"/>
      <c r="X363" s="186"/>
      <c r="Y363" s="186"/>
      <c r="Z363" s="186"/>
      <c r="AA363" s="186"/>
    </row>
    <row r="364" spans="2:27" ht="12" customHeight="1">
      <c r="B364" s="186"/>
      <c r="C364" s="186"/>
      <c r="D364" s="186"/>
      <c r="E364" s="186"/>
      <c r="F364" s="186"/>
      <c r="G364" s="186"/>
      <c r="H364" s="186"/>
      <c r="I364" s="186"/>
      <c r="J364" s="186"/>
      <c r="K364" s="186"/>
      <c r="L364" s="186"/>
      <c r="M364" s="186"/>
      <c r="N364" s="186"/>
      <c r="O364" s="186"/>
      <c r="P364" s="186"/>
      <c r="Q364" s="186"/>
      <c r="R364" s="186"/>
      <c r="S364" s="186"/>
      <c r="T364" s="186"/>
      <c r="U364" s="186"/>
      <c r="V364" s="186"/>
      <c r="W364" s="186"/>
      <c r="X364" s="186"/>
      <c r="Y364" s="186"/>
      <c r="Z364" s="186"/>
      <c r="AA364" s="186"/>
    </row>
    <row r="365" spans="2:27" ht="12" customHeight="1">
      <c r="B365" s="186"/>
      <c r="C365" s="186"/>
      <c r="D365" s="186"/>
      <c r="E365" s="186"/>
      <c r="F365" s="186"/>
      <c r="G365" s="186"/>
      <c r="H365" s="186"/>
      <c r="I365" s="186"/>
      <c r="J365" s="186"/>
      <c r="K365" s="186"/>
      <c r="L365" s="186"/>
      <c r="M365" s="186"/>
      <c r="N365" s="186"/>
      <c r="O365" s="186"/>
      <c r="P365" s="186"/>
      <c r="Q365" s="186"/>
      <c r="R365" s="186"/>
      <c r="S365" s="186"/>
      <c r="T365" s="186"/>
      <c r="U365" s="186"/>
      <c r="V365" s="186"/>
      <c r="W365" s="186"/>
      <c r="X365" s="186"/>
      <c r="Y365" s="186"/>
      <c r="Z365" s="186"/>
      <c r="AA365" s="186"/>
    </row>
    <row r="366" spans="2:27" ht="12" customHeight="1">
      <c r="B366" s="186"/>
      <c r="C366" s="186"/>
      <c r="D366" s="186"/>
      <c r="E366" s="186"/>
      <c r="F366" s="186"/>
      <c r="G366" s="186"/>
      <c r="H366" s="186"/>
      <c r="I366" s="186"/>
      <c r="J366" s="186"/>
      <c r="K366" s="186"/>
      <c r="L366" s="186"/>
      <c r="M366" s="186"/>
      <c r="N366" s="186"/>
      <c r="O366" s="186"/>
      <c r="P366" s="186"/>
      <c r="Q366" s="186"/>
      <c r="R366" s="186"/>
      <c r="S366" s="186"/>
      <c r="T366" s="186"/>
      <c r="U366" s="186"/>
      <c r="V366" s="186"/>
      <c r="W366" s="186"/>
      <c r="X366" s="186"/>
      <c r="Y366" s="186"/>
      <c r="Z366" s="186"/>
      <c r="AA366" s="186"/>
    </row>
    <row r="367" spans="2:27" ht="12" customHeight="1">
      <c r="B367" s="186"/>
      <c r="C367" s="186"/>
      <c r="D367" s="186"/>
      <c r="E367" s="186"/>
      <c r="F367" s="186"/>
      <c r="G367" s="186"/>
      <c r="H367" s="186"/>
      <c r="I367" s="186"/>
      <c r="J367" s="186"/>
      <c r="K367" s="186"/>
      <c r="L367" s="186"/>
      <c r="M367" s="186"/>
      <c r="N367" s="186"/>
      <c r="O367" s="186"/>
      <c r="P367" s="186"/>
      <c r="Q367" s="186"/>
      <c r="R367" s="186"/>
      <c r="S367" s="186"/>
      <c r="T367" s="186"/>
      <c r="U367" s="186"/>
      <c r="V367" s="186"/>
      <c r="W367" s="186"/>
      <c r="X367" s="186"/>
      <c r="Y367" s="186"/>
      <c r="Z367" s="186"/>
      <c r="AA367" s="186"/>
    </row>
    <row r="368" spans="2:27" ht="12" customHeight="1">
      <c r="B368" s="186"/>
      <c r="C368" s="186"/>
      <c r="D368" s="186"/>
      <c r="E368" s="186"/>
      <c r="F368" s="186"/>
      <c r="G368" s="186"/>
      <c r="H368" s="186"/>
      <c r="I368" s="186"/>
      <c r="J368" s="186"/>
      <c r="K368" s="186"/>
      <c r="L368" s="186"/>
      <c r="M368" s="186"/>
      <c r="N368" s="186"/>
      <c r="O368" s="186"/>
      <c r="P368" s="186"/>
      <c r="Q368" s="186"/>
      <c r="R368" s="186"/>
      <c r="S368" s="186"/>
      <c r="T368" s="186"/>
      <c r="U368" s="186"/>
      <c r="V368" s="186"/>
      <c r="W368" s="186"/>
      <c r="X368" s="186"/>
      <c r="Y368" s="186"/>
      <c r="Z368" s="186"/>
      <c r="AA368" s="186"/>
    </row>
    <row r="369" spans="2:27" ht="12" customHeight="1">
      <c r="B369" s="186"/>
      <c r="C369" s="186"/>
      <c r="D369" s="186"/>
      <c r="E369" s="186"/>
      <c r="F369" s="186"/>
      <c r="G369" s="186"/>
      <c r="H369" s="186"/>
      <c r="I369" s="186"/>
      <c r="J369" s="186"/>
      <c r="K369" s="186"/>
      <c r="L369" s="186"/>
      <c r="M369" s="186"/>
      <c r="N369" s="186"/>
      <c r="O369" s="186"/>
      <c r="P369" s="186"/>
      <c r="Q369" s="186"/>
      <c r="R369" s="186"/>
      <c r="S369" s="186"/>
      <c r="T369" s="186"/>
      <c r="U369" s="186"/>
      <c r="V369" s="186"/>
      <c r="W369" s="186"/>
      <c r="X369" s="186"/>
      <c r="Y369" s="186"/>
      <c r="Z369" s="186"/>
      <c r="AA369" s="186"/>
    </row>
    <row r="370" spans="2:27" ht="12" customHeight="1">
      <c r="B370" s="186"/>
      <c r="C370" s="186"/>
      <c r="D370" s="186"/>
      <c r="E370" s="186"/>
      <c r="F370" s="186"/>
      <c r="G370" s="186"/>
      <c r="H370" s="186"/>
      <c r="I370" s="186"/>
      <c r="J370" s="186"/>
      <c r="K370" s="186"/>
      <c r="L370" s="186"/>
      <c r="M370" s="186"/>
      <c r="N370" s="186"/>
      <c r="O370" s="186"/>
      <c r="P370" s="186"/>
      <c r="Q370" s="186"/>
      <c r="R370" s="186"/>
      <c r="S370" s="186"/>
      <c r="T370" s="186"/>
      <c r="U370" s="186"/>
      <c r="V370" s="186"/>
      <c r="W370" s="186"/>
      <c r="X370" s="186"/>
      <c r="Y370" s="186"/>
      <c r="Z370" s="186"/>
      <c r="AA370" s="186"/>
    </row>
    <row r="371" spans="2:27" ht="12" customHeight="1">
      <c r="B371" s="186"/>
      <c r="C371" s="186"/>
      <c r="D371" s="186"/>
      <c r="E371" s="186"/>
      <c r="F371" s="186"/>
      <c r="G371" s="186"/>
      <c r="H371" s="186"/>
      <c r="I371" s="186"/>
      <c r="J371" s="186"/>
      <c r="K371" s="186"/>
      <c r="L371" s="186"/>
      <c r="M371" s="186"/>
      <c r="N371" s="186"/>
      <c r="O371" s="186"/>
      <c r="P371" s="186"/>
      <c r="Q371" s="186"/>
      <c r="R371" s="186"/>
      <c r="S371" s="186"/>
      <c r="T371" s="186"/>
      <c r="U371" s="186"/>
      <c r="V371" s="186"/>
      <c r="W371" s="186"/>
      <c r="X371" s="186"/>
      <c r="Y371" s="186"/>
      <c r="Z371" s="186"/>
      <c r="AA371" s="186"/>
    </row>
    <row r="372" spans="2:27" ht="12" customHeight="1">
      <c r="B372" s="186"/>
      <c r="C372" s="186"/>
      <c r="D372" s="186"/>
      <c r="E372" s="186"/>
      <c r="F372" s="186"/>
      <c r="G372" s="186"/>
      <c r="H372" s="186"/>
      <c r="I372" s="186"/>
      <c r="J372" s="186"/>
      <c r="K372" s="186"/>
      <c r="L372" s="186"/>
      <c r="M372" s="186"/>
      <c r="N372" s="186"/>
      <c r="O372" s="186"/>
      <c r="P372" s="186"/>
      <c r="Q372" s="186"/>
      <c r="R372" s="186"/>
      <c r="S372" s="186"/>
      <c r="T372" s="186"/>
      <c r="U372" s="186"/>
      <c r="V372" s="186"/>
      <c r="W372" s="186"/>
      <c r="X372" s="186"/>
      <c r="Y372" s="186"/>
      <c r="Z372" s="186"/>
      <c r="AA372" s="186"/>
    </row>
    <row r="373" spans="2:27" ht="12" customHeight="1">
      <c r="B373" s="186"/>
      <c r="C373" s="186"/>
      <c r="D373" s="186"/>
      <c r="E373" s="186"/>
      <c r="F373" s="186"/>
      <c r="G373" s="186"/>
      <c r="H373" s="186"/>
      <c r="I373" s="186"/>
      <c r="J373" s="186"/>
      <c r="K373" s="186"/>
      <c r="L373" s="186"/>
      <c r="M373" s="186"/>
      <c r="N373" s="186"/>
      <c r="O373" s="186"/>
      <c r="P373" s="186"/>
      <c r="Q373" s="186"/>
      <c r="R373" s="186"/>
      <c r="S373" s="186"/>
      <c r="T373" s="186"/>
      <c r="U373" s="186"/>
      <c r="V373" s="186"/>
      <c r="W373" s="186"/>
      <c r="X373" s="186"/>
      <c r="Y373" s="186"/>
      <c r="Z373" s="186"/>
      <c r="AA373" s="186"/>
    </row>
    <row r="374" spans="2:27" ht="12" customHeight="1">
      <c r="B374" s="186"/>
      <c r="C374" s="186"/>
      <c r="D374" s="186"/>
      <c r="E374" s="186"/>
      <c r="F374" s="186"/>
      <c r="G374" s="186"/>
      <c r="H374" s="186"/>
      <c r="I374" s="186"/>
      <c r="J374" s="186"/>
      <c r="K374" s="186"/>
      <c r="L374" s="186"/>
      <c r="M374" s="186"/>
      <c r="N374" s="186"/>
      <c r="O374" s="186"/>
      <c r="P374" s="186"/>
      <c r="Q374" s="186"/>
      <c r="R374" s="186"/>
      <c r="S374" s="186"/>
      <c r="T374" s="186"/>
      <c r="U374" s="186"/>
      <c r="V374" s="186"/>
      <c r="W374" s="186"/>
      <c r="X374" s="186"/>
      <c r="Y374" s="186"/>
      <c r="Z374" s="186"/>
      <c r="AA374" s="186"/>
    </row>
    <row r="375" spans="2:27" ht="12" customHeight="1">
      <c r="B375" s="186"/>
      <c r="C375" s="186"/>
      <c r="D375" s="186"/>
      <c r="E375" s="186"/>
      <c r="F375" s="186"/>
      <c r="G375" s="186"/>
      <c r="H375" s="186"/>
      <c r="I375" s="186"/>
      <c r="J375" s="186"/>
      <c r="K375" s="186"/>
      <c r="L375" s="186"/>
      <c r="M375" s="186"/>
      <c r="N375" s="186"/>
      <c r="O375" s="186"/>
      <c r="P375" s="186"/>
      <c r="Q375" s="186"/>
      <c r="R375" s="186"/>
      <c r="S375" s="186"/>
      <c r="T375" s="186"/>
      <c r="U375" s="186"/>
      <c r="V375" s="186"/>
      <c r="W375" s="186"/>
      <c r="X375" s="186"/>
      <c r="Y375" s="186"/>
      <c r="Z375" s="186"/>
      <c r="AA375" s="186"/>
    </row>
    <row r="376" spans="2:27" ht="12" customHeight="1">
      <c r="B376" s="186"/>
      <c r="C376" s="186"/>
      <c r="D376" s="186"/>
      <c r="E376" s="186"/>
      <c r="F376" s="186"/>
      <c r="G376" s="186"/>
      <c r="H376" s="186"/>
      <c r="I376" s="186"/>
      <c r="J376" s="186"/>
      <c r="K376" s="186"/>
      <c r="L376" s="186"/>
      <c r="M376" s="186"/>
      <c r="N376" s="186"/>
      <c r="O376" s="186"/>
      <c r="P376" s="186"/>
      <c r="Q376" s="186"/>
      <c r="R376" s="186"/>
      <c r="S376" s="186"/>
      <c r="T376" s="186"/>
      <c r="U376" s="186"/>
      <c r="V376" s="186"/>
      <c r="W376" s="186"/>
      <c r="X376" s="186"/>
      <c r="Y376" s="186"/>
      <c r="Z376" s="186"/>
      <c r="AA376" s="186"/>
    </row>
    <row r="377" spans="2:27" ht="12" customHeight="1">
      <c r="B377" s="186"/>
      <c r="C377" s="186"/>
      <c r="D377" s="186"/>
      <c r="E377" s="186"/>
      <c r="F377" s="186"/>
      <c r="G377" s="186"/>
      <c r="H377" s="186"/>
      <c r="I377" s="186"/>
      <c r="J377" s="186"/>
      <c r="K377" s="186"/>
      <c r="L377" s="186"/>
      <c r="M377" s="186"/>
      <c r="N377" s="186"/>
      <c r="O377" s="186"/>
      <c r="P377" s="186"/>
      <c r="Q377" s="186"/>
      <c r="R377" s="186"/>
      <c r="S377" s="186"/>
      <c r="T377" s="186"/>
      <c r="U377" s="186"/>
      <c r="V377" s="186"/>
      <c r="W377" s="186"/>
      <c r="X377" s="186"/>
      <c r="Y377" s="186"/>
      <c r="Z377" s="186"/>
      <c r="AA377" s="186"/>
    </row>
    <row r="378" spans="2:27" ht="12" customHeight="1">
      <c r="B378" s="186"/>
      <c r="C378" s="186"/>
      <c r="D378" s="186"/>
      <c r="E378" s="186"/>
      <c r="F378" s="186"/>
      <c r="G378" s="186"/>
      <c r="H378" s="186"/>
      <c r="I378" s="186"/>
      <c r="J378" s="186"/>
      <c r="K378" s="186"/>
      <c r="L378" s="186"/>
      <c r="M378" s="186"/>
      <c r="N378" s="186"/>
      <c r="O378" s="186"/>
      <c r="P378" s="186"/>
      <c r="Q378" s="186"/>
      <c r="R378" s="186"/>
      <c r="S378" s="186"/>
      <c r="T378" s="186"/>
      <c r="U378" s="186"/>
      <c r="V378" s="186"/>
      <c r="W378" s="186"/>
      <c r="X378" s="186"/>
      <c r="Y378" s="186"/>
      <c r="Z378" s="186"/>
      <c r="AA378" s="186"/>
    </row>
    <row r="379" spans="2:27" ht="12" customHeight="1">
      <c r="B379" s="186"/>
      <c r="C379" s="186"/>
      <c r="D379" s="186"/>
      <c r="E379" s="186"/>
      <c r="F379" s="186"/>
      <c r="G379" s="186"/>
      <c r="H379" s="186"/>
      <c r="I379" s="186"/>
      <c r="J379" s="186"/>
      <c r="K379" s="186"/>
      <c r="L379" s="186"/>
      <c r="M379" s="186"/>
      <c r="N379" s="186"/>
      <c r="O379" s="186"/>
      <c r="P379" s="186"/>
      <c r="Q379" s="186"/>
      <c r="R379" s="186"/>
      <c r="S379" s="186"/>
      <c r="T379" s="186"/>
      <c r="U379" s="186"/>
      <c r="V379" s="186"/>
      <c r="W379" s="186"/>
      <c r="X379" s="186"/>
      <c r="Y379" s="186"/>
      <c r="Z379" s="186"/>
      <c r="AA379" s="186"/>
    </row>
    <row r="380" spans="2:27" ht="12" customHeight="1">
      <c r="B380" s="186"/>
      <c r="C380" s="186"/>
      <c r="D380" s="186"/>
      <c r="E380" s="186"/>
      <c r="F380" s="186"/>
      <c r="G380" s="186"/>
      <c r="H380" s="186"/>
      <c r="I380" s="186"/>
      <c r="J380" s="186"/>
      <c r="K380" s="186"/>
      <c r="L380" s="186"/>
      <c r="M380" s="186"/>
      <c r="N380" s="186"/>
      <c r="O380" s="186"/>
      <c r="P380" s="186"/>
      <c r="Q380" s="186"/>
      <c r="R380" s="186"/>
      <c r="S380" s="186"/>
      <c r="T380" s="186"/>
      <c r="U380" s="186"/>
      <c r="V380" s="186"/>
      <c r="W380" s="186"/>
      <c r="X380" s="186"/>
      <c r="Y380" s="186"/>
      <c r="Z380" s="186"/>
      <c r="AA380" s="186"/>
    </row>
    <row r="381" spans="2:27" ht="12" customHeight="1">
      <c r="B381" s="186"/>
      <c r="C381" s="186"/>
      <c r="D381" s="186"/>
      <c r="E381" s="186"/>
      <c r="F381" s="186"/>
      <c r="G381" s="186"/>
      <c r="H381" s="186"/>
      <c r="I381" s="186"/>
      <c r="J381" s="186"/>
      <c r="K381" s="186"/>
      <c r="L381" s="186"/>
      <c r="M381" s="186"/>
      <c r="N381" s="186"/>
      <c r="O381" s="186"/>
      <c r="P381" s="186"/>
      <c r="Q381" s="186"/>
      <c r="R381" s="186"/>
      <c r="S381" s="186"/>
      <c r="T381" s="186"/>
      <c r="U381" s="186"/>
      <c r="V381" s="186"/>
      <c r="W381" s="186"/>
      <c r="X381" s="186"/>
      <c r="Y381" s="186"/>
      <c r="Z381" s="186"/>
      <c r="AA381" s="186"/>
    </row>
    <row r="382" spans="2:27" ht="12" customHeight="1">
      <c r="B382" s="186"/>
      <c r="C382" s="186"/>
      <c r="D382" s="186"/>
      <c r="E382" s="186"/>
      <c r="F382" s="186"/>
      <c r="G382" s="186"/>
      <c r="H382" s="186"/>
      <c r="I382" s="186"/>
      <c r="J382" s="186"/>
      <c r="K382" s="186"/>
      <c r="L382" s="186"/>
      <c r="M382" s="186"/>
      <c r="N382" s="186"/>
      <c r="O382" s="186"/>
      <c r="P382" s="186"/>
      <c r="Q382" s="186"/>
      <c r="R382" s="186"/>
      <c r="S382" s="186"/>
      <c r="T382" s="186"/>
      <c r="U382" s="186"/>
      <c r="V382" s="186"/>
      <c r="W382" s="186"/>
      <c r="X382" s="186"/>
      <c r="Y382" s="186"/>
      <c r="Z382" s="186"/>
      <c r="AA382" s="186"/>
    </row>
    <row r="383" spans="2:27" ht="12" customHeight="1">
      <c r="B383" s="186"/>
      <c r="C383" s="186"/>
      <c r="D383" s="186"/>
      <c r="E383" s="186"/>
      <c r="F383" s="186"/>
      <c r="G383" s="186"/>
      <c r="H383" s="186"/>
      <c r="I383" s="186"/>
      <c r="J383" s="186"/>
      <c r="K383" s="186"/>
      <c r="L383" s="186"/>
      <c r="M383" s="186"/>
      <c r="N383" s="186"/>
      <c r="O383" s="186"/>
      <c r="P383" s="186"/>
      <c r="Q383" s="186"/>
      <c r="R383" s="186"/>
      <c r="S383" s="186"/>
      <c r="T383" s="186"/>
      <c r="U383" s="186"/>
      <c r="V383" s="186"/>
      <c r="W383" s="186"/>
      <c r="X383" s="186"/>
      <c r="Y383" s="186"/>
      <c r="Z383" s="186"/>
      <c r="AA383" s="186"/>
    </row>
    <row r="384" spans="2:27" ht="12" customHeight="1">
      <c r="B384" s="186"/>
      <c r="C384" s="186"/>
      <c r="D384" s="186"/>
      <c r="E384" s="186"/>
      <c r="F384" s="186"/>
      <c r="G384" s="186"/>
      <c r="H384" s="186"/>
      <c r="I384" s="186"/>
      <c r="J384" s="186"/>
      <c r="K384" s="186"/>
      <c r="L384" s="186"/>
      <c r="M384" s="186"/>
      <c r="N384" s="186"/>
      <c r="O384" s="186"/>
      <c r="P384" s="186"/>
      <c r="Q384" s="186"/>
      <c r="R384" s="186"/>
      <c r="S384" s="186"/>
      <c r="T384" s="186"/>
      <c r="U384" s="186"/>
      <c r="V384" s="186"/>
      <c r="W384" s="186"/>
      <c r="X384" s="186"/>
      <c r="Y384" s="186"/>
      <c r="Z384" s="186"/>
      <c r="AA384" s="186"/>
    </row>
    <row r="385" spans="2:27" ht="12" customHeight="1">
      <c r="B385" s="186"/>
      <c r="C385" s="186"/>
      <c r="D385" s="186"/>
      <c r="E385" s="186"/>
      <c r="F385" s="186"/>
      <c r="G385" s="186"/>
      <c r="H385" s="186"/>
      <c r="I385" s="186"/>
      <c r="J385" s="186"/>
      <c r="K385" s="186"/>
      <c r="L385" s="186"/>
      <c r="M385" s="186"/>
      <c r="N385" s="186"/>
      <c r="O385" s="186"/>
      <c r="P385" s="186"/>
      <c r="Q385" s="186"/>
      <c r="R385" s="186"/>
      <c r="S385" s="186"/>
      <c r="T385" s="186"/>
      <c r="U385" s="186"/>
      <c r="V385" s="186"/>
      <c r="W385" s="186"/>
      <c r="X385" s="186"/>
      <c r="Y385" s="186"/>
      <c r="Z385" s="186"/>
      <c r="AA385" s="186"/>
    </row>
    <row r="386" spans="2:27" ht="12" customHeight="1">
      <c r="B386" s="186"/>
      <c r="C386" s="186"/>
      <c r="D386" s="186"/>
      <c r="E386" s="186"/>
      <c r="F386" s="186"/>
      <c r="G386" s="186"/>
      <c r="H386" s="186"/>
      <c r="I386" s="186"/>
      <c r="J386" s="186"/>
      <c r="K386" s="186"/>
      <c r="L386" s="186"/>
      <c r="M386" s="186"/>
      <c r="N386" s="186"/>
      <c r="O386" s="186"/>
      <c r="P386" s="186"/>
      <c r="Q386" s="186"/>
      <c r="R386" s="186"/>
      <c r="S386" s="186"/>
      <c r="T386" s="186"/>
      <c r="U386" s="186"/>
      <c r="V386" s="186"/>
      <c r="W386" s="186"/>
      <c r="X386" s="186"/>
      <c r="Y386" s="186"/>
      <c r="Z386" s="186"/>
      <c r="AA386" s="186"/>
    </row>
    <row r="387" spans="2:27" ht="12" customHeight="1">
      <c r="B387" s="186"/>
      <c r="C387" s="186"/>
      <c r="D387" s="186"/>
      <c r="E387" s="186"/>
      <c r="F387" s="186"/>
      <c r="G387" s="186"/>
      <c r="H387" s="186"/>
      <c r="I387" s="186"/>
      <c r="J387" s="186"/>
      <c r="K387" s="186"/>
      <c r="L387" s="186"/>
      <c r="M387" s="186"/>
      <c r="N387" s="186"/>
      <c r="O387" s="186"/>
      <c r="P387" s="186"/>
      <c r="Q387" s="186"/>
      <c r="R387" s="186"/>
      <c r="S387" s="186"/>
      <c r="T387" s="186"/>
      <c r="U387" s="186"/>
      <c r="V387" s="186"/>
      <c r="W387" s="186"/>
      <c r="X387" s="186"/>
      <c r="Y387" s="186"/>
      <c r="Z387" s="186"/>
      <c r="AA387" s="186"/>
    </row>
    <row r="388" spans="2:27" ht="12" customHeight="1">
      <c r="B388" s="186"/>
      <c r="C388" s="186"/>
      <c r="D388" s="186"/>
      <c r="E388" s="186"/>
      <c r="F388" s="186"/>
      <c r="G388" s="186"/>
      <c r="H388" s="186"/>
      <c r="I388" s="186"/>
      <c r="J388" s="186"/>
      <c r="K388" s="186"/>
      <c r="L388" s="186"/>
      <c r="M388" s="186"/>
      <c r="N388" s="186"/>
      <c r="O388" s="186"/>
      <c r="P388" s="186"/>
      <c r="Q388" s="186"/>
      <c r="R388" s="186"/>
      <c r="S388" s="186"/>
      <c r="T388" s="186"/>
      <c r="U388" s="186"/>
      <c r="V388" s="186"/>
      <c r="W388" s="186"/>
      <c r="X388" s="186"/>
      <c r="Y388" s="186"/>
      <c r="Z388" s="186"/>
      <c r="AA388" s="186"/>
    </row>
    <row r="389" spans="2:27" ht="12" customHeight="1">
      <c r="B389" s="186"/>
      <c r="C389" s="186"/>
      <c r="D389" s="186"/>
      <c r="E389" s="186"/>
      <c r="F389" s="186"/>
      <c r="G389" s="186"/>
      <c r="H389" s="186"/>
      <c r="I389" s="186"/>
      <c r="J389" s="186"/>
      <c r="K389" s="186"/>
      <c r="L389" s="186"/>
      <c r="M389" s="186"/>
      <c r="N389" s="186"/>
      <c r="O389" s="186"/>
      <c r="P389" s="186"/>
      <c r="Q389" s="186"/>
      <c r="R389" s="186"/>
      <c r="S389" s="186"/>
      <c r="T389" s="186"/>
      <c r="U389" s="186"/>
      <c r="V389" s="186"/>
      <c r="W389" s="186"/>
      <c r="X389" s="186"/>
      <c r="Y389" s="186"/>
      <c r="Z389" s="186"/>
      <c r="AA389" s="186"/>
    </row>
    <row r="390" spans="2:27" ht="12" customHeight="1">
      <c r="B390" s="186"/>
      <c r="C390" s="186"/>
      <c r="D390" s="186"/>
      <c r="E390" s="186"/>
      <c r="F390" s="186"/>
      <c r="G390" s="186"/>
      <c r="H390" s="186"/>
      <c r="I390" s="186"/>
      <c r="J390" s="186"/>
      <c r="K390" s="186"/>
      <c r="L390" s="186"/>
      <c r="M390" s="186"/>
      <c r="N390" s="186"/>
      <c r="O390" s="186"/>
      <c r="P390" s="186"/>
      <c r="Q390" s="186"/>
      <c r="R390" s="186"/>
      <c r="S390" s="186"/>
      <c r="T390" s="186"/>
      <c r="U390" s="186"/>
      <c r="V390" s="186"/>
      <c r="W390" s="186"/>
      <c r="X390" s="186"/>
      <c r="Y390" s="186"/>
      <c r="Z390" s="186"/>
      <c r="AA390" s="186"/>
    </row>
    <row r="391" spans="2:27" ht="12" customHeight="1">
      <c r="B391" s="186"/>
      <c r="C391" s="186"/>
      <c r="D391" s="186"/>
      <c r="E391" s="186"/>
      <c r="F391" s="186"/>
      <c r="G391" s="186"/>
      <c r="H391" s="186"/>
      <c r="I391" s="186"/>
      <c r="J391" s="186"/>
      <c r="K391" s="186"/>
      <c r="L391" s="186"/>
      <c r="M391" s="186"/>
      <c r="N391" s="186"/>
      <c r="O391" s="186"/>
      <c r="P391" s="186"/>
      <c r="Q391" s="186"/>
      <c r="R391" s="186"/>
      <c r="S391" s="186"/>
      <c r="T391" s="186"/>
      <c r="U391" s="186"/>
      <c r="V391" s="186"/>
      <c r="W391" s="186"/>
      <c r="X391" s="186"/>
      <c r="Y391" s="186"/>
      <c r="Z391" s="186"/>
      <c r="AA391" s="186"/>
    </row>
    <row r="392" spans="2:27" ht="12" customHeight="1">
      <c r="B392" s="186"/>
      <c r="C392" s="186"/>
      <c r="D392" s="186"/>
      <c r="E392" s="186"/>
      <c r="F392" s="186"/>
      <c r="G392" s="186"/>
      <c r="H392" s="186"/>
      <c r="I392" s="186"/>
      <c r="J392" s="186"/>
      <c r="K392" s="186"/>
      <c r="L392" s="186"/>
      <c r="M392" s="186"/>
      <c r="N392" s="186"/>
      <c r="O392" s="186"/>
      <c r="P392" s="186"/>
      <c r="Q392" s="186"/>
      <c r="R392" s="186"/>
      <c r="S392" s="186"/>
      <c r="T392" s="186"/>
      <c r="U392" s="186"/>
      <c r="V392" s="186"/>
      <c r="W392" s="186"/>
      <c r="X392" s="186"/>
      <c r="Y392" s="186"/>
      <c r="Z392" s="186"/>
      <c r="AA392" s="186"/>
    </row>
    <row r="393" spans="2:27" ht="12" customHeight="1">
      <c r="B393" s="186"/>
      <c r="C393" s="186"/>
      <c r="D393" s="186"/>
      <c r="E393" s="186"/>
      <c r="F393" s="186"/>
      <c r="G393" s="186"/>
      <c r="H393" s="186"/>
      <c r="I393" s="186"/>
      <c r="J393" s="186"/>
      <c r="K393" s="186"/>
      <c r="L393" s="186"/>
      <c r="M393" s="186"/>
      <c r="N393" s="186"/>
      <c r="O393" s="186"/>
      <c r="P393" s="186"/>
      <c r="Q393" s="186"/>
      <c r="R393" s="186"/>
      <c r="S393" s="186"/>
      <c r="T393" s="186"/>
      <c r="U393" s="186"/>
      <c r="V393" s="186"/>
      <c r="W393" s="186"/>
      <c r="X393" s="186"/>
      <c r="Y393" s="186"/>
      <c r="Z393" s="186"/>
      <c r="AA393" s="186"/>
    </row>
    <row r="394" spans="2:27" ht="12" customHeight="1">
      <c r="B394" s="186"/>
      <c r="C394" s="186"/>
      <c r="D394" s="186"/>
      <c r="E394" s="186"/>
      <c r="F394" s="186"/>
      <c r="G394" s="186"/>
      <c r="H394" s="186"/>
      <c r="I394" s="186"/>
      <c r="J394" s="186"/>
      <c r="K394" s="186"/>
      <c r="L394" s="186"/>
      <c r="M394" s="186"/>
      <c r="N394" s="186"/>
      <c r="O394" s="186"/>
      <c r="P394" s="186"/>
      <c r="Q394" s="186"/>
      <c r="R394" s="186"/>
      <c r="S394" s="186"/>
      <c r="T394" s="186"/>
      <c r="U394" s="186"/>
      <c r="V394" s="186"/>
      <c r="W394" s="186"/>
      <c r="X394" s="186"/>
      <c r="Y394" s="186"/>
      <c r="Z394" s="186"/>
      <c r="AA394" s="186"/>
    </row>
    <row r="395" spans="2:27" ht="12" customHeight="1">
      <c r="B395" s="186"/>
      <c r="C395" s="186"/>
      <c r="D395" s="186"/>
      <c r="E395" s="186"/>
      <c r="F395" s="186"/>
      <c r="G395" s="186"/>
      <c r="H395" s="186"/>
      <c r="I395" s="186"/>
      <c r="J395" s="186"/>
      <c r="K395" s="186"/>
      <c r="L395" s="186"/>
      <c r="M395" s="186"/>
      <c r="N395" s="186"/>
      <c r="O395" s="186"/>
      <c r="P395" s="186"/>
      <c r="Q395" s="186"/>
      <c r="R395" s="186"/>
      <c r="S395" s="186"/>
      <c r="T395" s="186"/>
      <c r="U395" s="186"/>
      <c r="V395" s="186"/>
      <c r="W395" s="186"/>
      <c r="X395" s="186"/>
      <c r="Y395" s="186"/>
      <c r="Z395" s="186"/>
      <c r="AA395" s="186"/>
    </row>
    <row r="396" spans="2:27" ht="12" customHeight="1">
      <c r="B396" s="186"/>
      <c r="C396" s="186"/>
      <c r="D396" s="186"/>
      <c r="E396" s="186"/>
      <c r="F396" s="186"/>
      <c r="G396" s="186"/>
      <c r="H396" s="186"/>
      <c r="I396" s="186"/>
      <c r="J396" s="186"/>
      <c r="K396" s="186"/>
      <c r="L396" s="186"/>
      <c r="M396" s="186"/>
      <c r="N396" s="186"/>
      <c r="O396" s="186"/>
      <c r="P396" s="186"/>
      <c r="Q396" s="186"/>
      <c r="R396" s="186"/>
      <c r="S396" s="186"/>
      <c r="T396" s="186"/>
      <c r="U396" s="186"/>
      <c r="V396" s="186"/>
      <c r="W396" s="186"/>
      <c r="X396" s="186"/>
      <c r="Y396" s="186"/>
      <c r="Z396" s="186"/>
      <c r="AA396" s="186"/>
    </row>
    <row r="397" spans="2:27" ht="12" customHeight="1">
      <c r="B397" s="186"/>
      <c r="C397" s="186"/>
      <c r="D397" s="186"/>
      <c r="E397" s="186"/>
      <c r="F397" s="186"/>
      <c r="G397" s="186"/>
      <c r="H397" s="186"/>
      <c r="I397" s="186"/>
      <c r="J397" s="186"/>
      <c r="K397" s="186"/>
      <c r="L397" s="186"/>
      <c r="M397" s="186"/>
      <c r="N397" s="186"/>
      <c r="O397" s="186"/>
      <c r="P397" s="186"/>
      <c r="Q397" s="186"/>
      <c r="R397" s="186"/>
      <c r="S397" s="186"/>
      <c r="T397" s="186"/>
      <c r="U397" s="186"/>
      <c r="V397" s="186"/>
      <c r="W397" s="186"/>
      <c r="X397" s="186"/>
      <c r="Y397" s="186"/>
      <c r="Z397" s="186"/>
      <c r="AA397" s="186"/>
    </row>
    <row r="398" spans="2:27" ht="12" customHeight="1">
      <c r="B398" s="186"/>
      <c r="C398" s="186"/>
      <c r="D398" s="186"/>
      <c r="E398" s="186"/>
      <c r="F398" s="186"/>
      <c r="G398" s="186"/>
      <c r="H398" s="186"/>
      <c r="I398" s="186"/>
      <c r="J398" s="186"/>
      <c r="K398" s="186"/>
      <c r="L398" s="186"/>
      <c r="M398" s="186"/>
      <c r="N398" s="186"/>
      <c r="O398" s="186"/>
      <c r="P398" s="186"/>
      <c r="Q398" s="186"/>
      <c r="R398" s="186"/>
      <c r="S398" s="186"/>
      <c r="T398" s="186"/>
      <c r="U398" s="186"/>
      <c r="V398" s="186"/>
      <c r="W398" s="186"/>
      <c r="X398" s="186"/>
      <c r="Y398" s="186"/>
      <c r="Z398" s="186"/>
      <c r="AA398" s="186"/>
    </row>
    <row r="399" spans="2:27" ht="12" customHeight="1">
      <c r="B399" s="186"/>
      <c r="C399" s="186"/>
      <c r="D399" s="186"/>
      <c r="E399" s="186"/>
      <c r="F399" s="186"/>
      <c r="G399" s="186"/>
      <c r="H399" s="186"/>
      <c r="I399" s="186"/>
      <c r="J399" s="186"/>
      <c r="K399" s="186"/>
      <c r="L399" s="186"/>
      <c r="M399" s="186"/>
      <c r="N399" s="186"/>
      <c r="O399" s="186"/>
      <c r="P399" s="186"/>
      <c r="Q399" s="186"/>
      <c r="R399" s="186"/>
      <c r="S399" s="186"/>
      <c r="T399" s="186"/>
      <c r="U399" s="186"/>
      <c r="V399" s="186"/>
      <c r="W399" s="186"/>
      <c r="X399" s="186"/>
      <c r="Y399" s="186"/>
      <c r="Z399" s="186"/>
      <c r="AA399" s="186"/>
    </row>
    <row r="400" spans="2:27" ht="12" customHeight="1">
      <c r="B400" s="186"/>
      <c r="C400" s="186"/>
      <c r="D400" s="186"/>
      <c r="E400" s="186"/>
      <c r="F400" s="186"/>
      <c r="G400" s="186"/>
      <c r="H400" s="186"/>
      <c r="I400" s="186"/>
      <c r="J400" s="186"/>
      <c r="K400" s="186"/>
      <c r="L400" s="186"/>
      <c r="M400" s="186"/>
      <c r="N400" s="186"/>
      <c r="O400" s="186"/>
      <c r="P400" s="186"/>
      <c r="Q400" s="186"/>
      <c r="R400" s="186"/>
      <c r="S400" s="186"/>
      <c r="T400" s="186"/>
      <c r="U400" s="186"/>
      <c r="V400" s="186"/>
      <c r="W400" s="186"/>
      <c r="X400" s="186"/>
      <c r="Y400" s="186"/>
      <c r="Z400" s="186"/>
      <c r="AA400" s="186"/>
    </row>
    <row r="401" spans="2:27" ht="12" customHeight="1">
      <c r="B401" s="186"/>
      <c r="C401" s="186"/>
      <c r="D401" s="186"/>
      <c r="E401" s="186"/>
      <c r="F401" s="186"/>
      <c r="G401" s="186"/>
      <c r="H401" s="186"/>
      <c r="I401" s="186"/>
      <c r="J401" s="186"/>
      <c r="K401" s="186"/>
      <c r="L401" s="186"/>
      <c r="M401" s="186"/>
      <c r="N401" s="186"/>
      <c r="O401" s="186"/>
      <c r="P401" s="186"/>
      <c r="Q401" s="186"/>
      <c r="R401" s="186"/>
      <c r="S401" s="186"/>
      <c r="T401" s="186"/>
      <c r="U401" s="186"/>
      <c r="V401" s="186"/>
      <c r="W401" s="186"/>
      <c r="X401" s="186"/>
      <c r="Y401" s="186"/>
      <c r="Z401" s="186"/>
      <c r="AA401" s="186"/>
    </row>
    <row r="402" spans="2:27" ht="12" customHeight="1">
      <c r="B402" s="186"/>
      <c r="C402" s="186"/>
      <c r="D402" s="186"/>
      <c r="E402" s="186"/>
      <c r="F402" s="186"/>
      <c r="G402" s="186"/>
      <c r="H402" s="186"/>
      <c r="I402" s="186"/>
      <c r="J402" s="186"/>
      <c r="K402" s="186"/>
      <c r="L402" s="186"/>
      <c r="M402" s="186"/>
      <c r="N402" s="186"/>
      <c r="O402" s="186"/>
      <c r="P402" s="186"/>
      <c r="Q402" s="186"/>
      <c r="R402" s="186"/>
      <c r="S402" s="186"/>
      <c r="T402" s="186"/>
      <c r="U402" s="186"/>
      <c r="V402" s="186"/>
      <c r="W402" s="186"/>
      <c r="X402" s="186"/>
      <c r="Y402" s="186"/>
      <c r="Z402" s="186"/>
      <c r="AA402" s="186"/>
    </row>
    <row r="403" spans="2:27" ht="12" customHeight="1">
      <c r="B403" s="186"/>
      <c r="C403" s="186"/>
      <c r="D403" s="186"/>
      <c r="E403" s="186"/>
      <c r="F403" s="186"/>
      <c r="G403" s="186"/>
      <c r="H403" s="186"/>
      <c r="I403" s="186"/>
      <c r="J403" s="186"/>
      <c r="K403" s="186"/>
      <c r="L403" s="186"/>
      <c r="M403" s="186"/>
      <c r="N403" s="186"/>
      <c r="O403" s="186"/>
      <c r="P403" s="186"/>
      <c r="Q403" s="186"/>
      <c r="R403" s="186"/>
      <c r="S403" s="186"/>
      <c r="T403" s="186"/>
      <c r="U403" s="186"/>
      <c r="V403" s="186"/>
      <c r="W403" s="186"/>
      <c r="X403" s="186"/>
      <c r="Y403" s="186"/>
      <c r="Z403" s="186"/>
      <c r="AA403" s="186"/>
    </row>
    <row r="404" spans="2:27" ht="12" customHeight="1">
      <c r="B404" s="186"/>
      <c r="C404" s="186"/>
      <c r="D404" s="186"/>
      <c r="E404" s="186"/>
      <c r="F404" s="186"/>
      <c r="G404" s="186"/>
      <c r="H404" s="186"/>
      <c r="I404" s="186"/>
      <c r="J404" s="186"/>
      <c r="K404" s="186"/>
      <c r="L404" s="186"/>
      <c r="M404" s="186"/>
      <c r="N404" s="186"/>
      <c r="O404" s="186"/>
      <c r="P404" s="186"/>
      <c r="Q404" s="186"/>
      <c r="R404" s="186"/>
      <c r="S404" s="186"/>
      <c r="T404" s="186"/>
      <c r="U404" s="186"/>
      <c r="V404" s="186"/>
      <c r="W404" s="186"/>
      <c r="X404" s="186"/>
      <c r="Y404" s="186"/>
      <c r="Z404" s="186"/>
      <c r="AA404" s="186"/>
    </row>
    <row r="405" spans="2:27" ht="12" customHeight="1">
      <c r="B405" s="186"/>
      <c r="C405" s="186"/>
      <c r="D405" s="186"/>
      <c r="E405" s="186"/>
      <c r="F405" s="186"/>
      <c r="G405" s="186"/>
      <c r="H405" s="186"/>
      <c r="I405" s="186"/>
      <c r="J405" s="186"/>
      <c r="K405" s="186"/>
      <c r="L405" s="186"/>
      <c r="M405" s="186"/>
      <c r="N405" s="186"/>
      <c r="O405" s="186"/>
      <c r="P405" s="186"/>
      <c r="Q405" s="186"/>
      <c r="R405" s="186"/>
      <c r="S405" s="186"/>
      <c r="T405" s="186"/>
      <c r="U405" s="186"/>
      <c r="V405" s="186"/>
      <c r="W405" s="186"/>
      <c r="X405" s="186"/>
      <c r="Y405" s="186"/>
      <c r="Z405" s="186"/>
      <c r="AA405" s="186"/>
    </row>
    <row r="406" spans="2:27" ht="12" customHeight="1">
      <c r="B406" s="186"/>
      <c r="C406" s="186"/>
      <c r="D406" s="186"/>
      <c r="E406" s="186"/>
      <c r="F406" s="186"/>
      <c r="G406" s="186"/>
      <c r="H406" s="186"/>
      <c r="I406" s="186"/>
      <c r="J406" s="186"/>
      <c r="K406" s="186"/>
      <c r="L406" s="186"/>
      <c r="M406" s="186"/>
      <c r="N406" s="186"/>
      <c r="O406" s="186"/>
      <c r="P406" s="186"/>
      <c r="Q406" s="186"/>
      <c r="R406" s="186"/>
      <c r="S406" s="186"/>
      <c r="T406" s="186"/>
      <c r="U406" s="186"/>
      <c r="V406" s="186"/>
      <c r="W406" s="186"/>
      <c r="X406" s="186"/>
      <c r="Y406" s="186"/>
      <c r="Z406" s="186"/>
      <c r="AA406" s="186"/>
    </row>
    <row r="407" spans="2:27" ht="12" customHeight="1">
      <c r="B407" s="186"/>
      <c r="C407" s="186"/>
      <c r="D407" s="186"/>
      <c r="E407" s="186"/>
      <c r="F407" s="186"/>
      <c r="G407" s="186"/>
      <c r="H407" s="186"/>
      <c r="I407" s="186"/>
      <c r="J407" s="186"/>
      <c r="K407" s="186"/>
      <c r="L407" s="186"/>
      <c r="M407" s="186"/>
      <c r="N407" s="186"/>
      <c r="O407" s="186"/>
      <c r="P407" s="186"/>
      <c r="Q407" s="186"/>
      <c r="R407" s="186"/>
      <c r="S407" s="186"/>
      <c r="T407" s="186"/>
      <c r="U407" s="186"/>
      <c r="V407" s="186"/>
      <c r="W407" s="186"/>
      <c r="X407" s="186"/>
      <c r="Y407" s="186"/>
      <c r="Z407" s="186"/>
      <c r="AA407" s="186"/>
    </row>
    <row r="408" spans="2:27" ht="12" customHeight="1">
      <c r="B408" s="186"/>
      <c r="C408" s="186"/>
      <c r="D408" s="186"/>
      <c r="E408" s="186"/>
      <c r="F408" s="186"/>
      <c r="G408" s="186"/>
      <c r="H408" s="186"/>
      <c r="I408" s="186"/>
      <c r="J408" s="186"/>
      <c r="K408" s="186"/>
      <c r="L408" s="186"/>
      <c r="M408" s="186"/>
      <c r="N408" s="186"/>
      <c r="O408" s="186"/>
      <c r="P408" s="186"/>
      <c r="Q408" s="186"/>
      <c r="R408" s="186"/>
      <c r="S408" s="186"/>
      <c r="T408" s="186"/>
      <c r="U408" s="186"/>
      <c r="V408" s="186"/>
      <c r="W408" s="186"/>
      <c r="X408" s="186"/>
      <c r="Y408" s="186"/>
      <c r="Z408" s="186"/>
      <c r="AA408" s="186"/>
    </row>
    <row r="409" spans="2:27" ht="12" customHeight="1">
      <c r="B409" s="186"/>
      <c r="C409" s="186"/>
      <c r="D409" s="186"/>
      <c r="E409" s="186"/>
      <c r="F409" s="186"/>
      <c r="G409" s="186"/>
      <c r="H409" s="186"/>
      <c r="I409" s="186"/>
      <c r="J409" s="186"/>
      <c r="K409" s="186"/>
      <c r="L409" s="186"/>
      <c r="M409" s="186"/>
      <c r="N409" s="186"/>
      <c r="O409" s="186"/>
      <c r="P409" s="186"/>
      <c r="Q409" s="186"/>
      <c r="R409" s="186"/>
      <c r="S409" s="186"/>
      <c r="T409" s="186"/>
      <c r="U409" s="186"/>
      <c r="V409" s="186"/>
      <c r="W409" s="186"/>
      <c r="X409" s="186"/>
      <c r="Y409" s="186"/>
      <c r="Z409" s="186"/>
      <c r="AA409" s="186"/>
    </row>
    <row r="410" spans="2:27" ht="12" customHeight="1">
      <c r="B410" s="186"/>
      <c r="C410" s="186"/>
      <c r="D410" s="186"/>
      <c r="E410" s="186"/>
      <c r="F410" s="186"/>
      <c r="G410" s="186"/>
      <c r="H410" s="186"/>
      <c r="I410" s="186"/>
      <c r="J410" s="186"/>
      <c r="K410" s="186"/>
      <c r="L410" s="186"/>
      <c r="M410" s="186"/>
      <c r="N410" s="186"/>
      <c r="O410" s="186"/>
      <c r="P410" s="186"/>
      <c r="Q410" s="186"/>
      <c r="R410" s="186"/>
      <c r="S410" s="186"/>
      <c r="T410" s="186"/>
      <c r="U410" s="186"/>
      <c r="V410" s="186"/>
      <c r="W410" s="186"/>
      <c r="X410" s="186"/>
      <c r="Y410" s="186"/>
      <c r="Z410" s="186"/>
      <c r="AA410" s="186"/>
    </row>
    <row r="411" spans="2:27" ht="12" customHeight="1">
      <c r="B411" s="186"/>
      <c r="C411" s="186"/>
      <c r="D411" s="186"/>
      <c r="E411" s="186"/>
      <c r="F411" s="186"/>
      <c r="G411" s="186"/>
      <c r="H411" s="186"/>
      <c r="I411" s="186"/>
      <c r="J411" s="186"/>
      <c r="K411" s="186"/>
      <c r="L411" s="186"/>
      <c r="M411" s="186"/>
      <c r="N411" s="186"/>
      <c r="O411" s="186"/>
      <c r="P411" s="186"/>
      <c r="Q411" s="186"/>
      <c r="R411" s="186"/>
      <c r="S411" s="186"/>
      <c r="T411" s="186"/>
      <c r="U411" s="186"/>
      <c r="V411" s="186"/>
      <c r="W411" s="186"/>
      <c r="X411" s="186"/>
      <c r="Y411" s="186"/>
      <c r="Z411" s="186"/>
      <c r="AA411" s="186"/>
    </row>
    <row r="412" spans="2:27" ht="12" customHeight="1">
      <c r="B412" s="186"/>
      <c r="C412" s="186"/>
      <c r="D412" s="186"/>
      <c r="E412" s="186"/>
      <c r="F412" s="186"/>
      <c r="G412" s="186"/>
      <c r="H412" s="186"/>
      <c r="I412" s="186"/>
      <c r="J412" s="186"/>
      <c r="K412" s="186"/>
      <c r="L412" s="186"/>
      <c r="M412" s="186"/>
      <c r="N412" s="186"/>
      <c r="O412" s="186"/>
      <c r="P412" s="186"/>
      <c r="Q412" s="186"/>
      <c r="R412" s="186"/>
      <c r="S412" s="186"/>
      <c r="T412" s="186"/>
      <c r="U412" s="186"/>
      <c r="V412" s="186"/>
      <c r="W412" s="186"/>
      <c r="X412" s="186"/>
      <c r="Y412" s="186"/>
      <c r="Z412" s="186"/>
      <c r="AA412" s="186"/>
    </row>
    <row r="413" spans="2:27" ht="12" customHeight="1">
      <c r="B413" s="186"/>
      <c r="C413" s="186"/>
      <c r="D413" s="186"/>
      <c r="E413" s="186"/>
      <c r="F413" s="186"/>
      <c r="G413" s="186"/>
      <c r="H413" s="186"/>
      <c r="I413" s="186"/>
      <c r="J413" s="186"/>
      <c r="K413" s="186"/>
      <c r="L413" s="186"/>
      <c r="M413" s="186"/>
      <c r="N413" s="186"/>
      <c r="O413" s="186"/>
      <c r="P413" s="186"/>
      <c r="Q413" s="186"/>
      <c r="R413" s="186"/>
      <c r="S413" s="186"/>
      <c r="T413" s="186"/>
      <c r="U413" s="186"/>
      <c r="V413" s="186"/>
      <c r="W413" s="186"/>
      <c r="X413" s="186"/>
      <c r="Y413" s="186"/>
      <c r="Z413" s="186"/>
      <c r="AA413" s="186"/>
    </row>
    <row r="414" spans="2:27" ht="12" customHeight="1">
      <c r="B414" s="186"/>
      <c r="C414" s="186"/>
      <c r="D414" s="186"/>
      <c r="E414" s="186"/>
      <c r="F414" s="186"/>
      <c r="G414" s="186"/>
      <c r="H414" s="186"/>
      <c r="I414" s="186"/>
      <c r="J414" s="186"/>
      <c r="K414" s="186"/>
      <c r="L414" s="186"/>
      <c r="M414" s="186"/>
      <c r="N414" s="186"/>
      <c r="O414" s="186"/>
      <c r="P414" s="186"/>
      <c r="Q414" s="186"/>
      <c r="R414" s="186"/>
      <c r="S414" s="186"/>
      <c r="T414" s="186"/>
      <c r="U414" s="186"/>
      <c r="V414" s="186"/>
      <c r="W414" s="186"/>
      <c r="X414" s="186"/>
      <c r="Y414" s="186"/>
      <c r="Z414" s="186"/>
      <c r="AA414" s="186"/>
    </row>
    <row r="415" spans="2:27" ht="12" customHeight="1">
      <c r="B415" s="186"/>
      <c r="C415" s="186"/>
      <c r="D415" s="186"/>
      <c r="E415" s="186"/>
      <c r="F415" s="186"/>
      <c r="G415" s="186"/>
      <c r="H415" s="186"/>
      <c r="I415" s="186"/>
      <c r="J415" s="186"/>
      <c r="K415" s="186"/>
      <c r="L415" s="186"/>
      <c r="M415" s="186"/>
      <c r="N415" s="186"/>
      <c r="O415" s="186"/>
      <c r="P415" s="186"/>
      <c r="Q415" s="186"/>
      <c r="R415" s="186"/>
      <c r="S415" s="186"/>
      <c r="T415" s="186"/>
      <c r="U415" s="186"/>
      <c r="V415" s="186"/>
      <c r="W415" s="186"/>
      <c r="X415" s="186"/>
      <c r="Y415" s="186"/>
      <c r="Z415" s="186"/>
      <c r="AA415" s="186"/>
    </row>
    <row r="416" spans="2:27" ht="12" customHeight="1">
      <c r="B416" s="186"/>
      <c r="C416" s="186"/>
      <c r="D416" s="186"/>
      <c r="E416" s="186"/>
      <c r="F416" s="186"/>
      <c r="G416" s="186"/>
      <c r="H416" s="186"/>
      <c r="I416" s="186"/>
      <c r="J416" s="186"/>
      <c r="K416" s="186"/>
      <c r="L416" s="186"/>
      <c r="M416" s="186"/>
      <c r="N416" s="186"/>
      <c r="O416" s="186"/>
      <c r="P416" s="186"/>
      <c r="Q416" s="186"/>
      <c r="R416" s="186"/>
      <c r="S416" s="186"/>
      <c r="T416" s="186"/>
      <c r="U416" s="186"/>
      <c r="V416" s="186"/>
      <c r="W416" s="186"/>
      <c r="X416" s="186"/>
      <c r="Y416" s="186"/>
      <c r="Z416" s="186"/>
      <c r="AA416" s="186"/>
    </row>
    <row r="417" spans="2:27" ht="12" customHeight="1">
      <c r="B417" s="186"/>
      <c r="C417" s="186"/>
      <c r="D417" s="186"/>
      <c r="E417" s="186"/>
      <c r="F417" s="186"/>
      <c r="G417" s="186"/>
      <c r="H417" s="186"/>
      <c r="I417" s="186"/>
      <c r="J417" s="186"/>
      <c r="K417" s="186"/>
      <c r="L417" s="186"/>
      <c r="M417" s="186"/>
      <c r="N417" s="186"/>
      <c r="O417" s="186"/>
      <c r="P417" s="186"/>
      <c r="Q417" s="186"/>
      <c r="R417" s="186"/>
      <c r="S417" s="186"/>
      <c r="T417" s="186"/>
      <c r="U417" s="186"/>
      <c r="V417" s="186"/>
      <c r="W417" s="186"/>
      <c r="X417" s="186"/>
      <c r="Y417" s="186"/>
      <c r="Z417" s="186"/>
      <c r="AA417" s="186"/>
    </row>
    <row r="418" spans="2:27" ht="12" customHeight="1">
      <c r="B418" s="186"/>
      <c r="C418" s="186"/>
      <c r="D418" s="186"/>
      <c r="E418" s="186"/>
      <c r="F418" s="186"/>
      <c r="G418" s="186"/>
      <c r="H418" s="186"/>
      <c r="I418" s="186"/>
      <c r="J418" s="186"/>
      <c r="K418" s="186"/>
      <c r="L418" s="186"/>
      <c r="M418" s="186"/>
      <c r="N418" s="186"/>
      <c r="O418" s="186"/>
      <c r="P418" s="186"/>
      <c r="Q418" s="186"/>
      <c r="R418" s="186"/>
      <c r="S418" s="186"/>
      <c r="T418" s="186"/>
      <c r="U418" s="186"/>
      <c r="V418" s="186"/>
      <c r="W418" s="186"/>
      <c r="X418" s="186"/>
      <c r="Y418" s="186"/>
      <c r="Z418" s="186"/>
      <c r="AA418" s="186"/>
    </row>
    <row r="419" spans="2:27" ht="12" customHeight="1">
      <c r="B419" s="186"/>
      <c r="C419" s="186"/>
      <c r="D419" s="186"/>
      <c r="E419" s="186"/>
      <c r="F419" s="186"/>
      <c r="G419" s="186"/>
      <c r="H419" s="186"/>
      <c r="I419" s="186"/>
      <c r="J419" s="186"/>
      <c r="K419" s="186"/>
      <c r="L419" s="186"/>
      <c r="M419" s="186"/>
      <c r="N419" s="186"/>
      <c r="O419" s="186"/>
      <c r="P419" s="186"/>
      <c r="Q419" s="186"/>
      <c r="R419" s="186"/>
      <c r="S419" s="186"/>
      <c r="T419" s="186"/>
      <c r="U419" s="186"/>
      <c r="V419" s="186"/>
      <c r="W419" s="186"/>
      <c r="X419" s="186"/>
      <c r="Y419" s="186"/>
      <c r="Z419" s="186"/>
      <c r="AA419" s="186"/>
    </row>
    <row r="420" spans="2:27" ht="12" customHeight="1">
      <c r="B420" s="186"/>
      <c r="C420" s="186"/>
      <c r="D420" s="186"/>
      <c r="E420" s="186"/>
      <c r="F420" s="186"/>
      <c r="G420" s="186"/>
      <c r="H420" s="186"/>
      <c r="I420" s="186"/>
      <c r="J420" s="186"/>
      <c r="K420" s="186"/>
      <c r="L420" s="186"/>
      <c r="M420" s="186"/>
      <c r="N420" s="186"/>
      <c r="O420" s="186"/>
      <c r="P420" s="186"/>
      <c r="Q420" s="186"/>
      <c r="R420" s="186"/>
      <c r="S420" s="186"/>
      <c r="T420" s="186"/>
      <c r="U420" s="186"/>
      <c r="V420" s="186"/>
      <c r="W420" s="186"/>
      <c r="X420" s="186"/>
      <c r="Y420" s="186"/>
      <c r="Z420" s="186"/>
      <c r="AA420" s="186"/>
    </row>
    <row r="421" spans="2:27" ht="12" customHeight="1">
      <c r="B421" s="186"/>
      <c r="C421" s="186"/>
      <c r="D421" s="186"/>
      <c r="E421" s="186"/>
      <c r="F421" s="186"/>
      <c r="G421" s="186"/>
      <c r="H421" s="186"/>
      <c r="I421" s="186"/>
      <c r="J421" s="186"/>
      <c r="K421" s="186"/>
      <c r="L421" s="186"/>
      <c r="M421" s="186"/>
      <c r="N421" s="186"/>
      <c r="O421" s="186"/>
      <c r="P421" s="186"/>
      <c r="Q421" s="186"/>
      <c r="R421" s="186"/>
      <c r="S421" s="186"/>
      <c r="T421" s="186"/>
      <c r="U421" s="186"/>
      <c r="V421" s="186"/>
      <c r="W421" s="186"/>
      <c r="X421" s="186"/>
      <c r="Y421" s="186"/>
      <c r="Z421" s="186"/>
      <c r="AA421" s="186"/>
    </row>
    <row r="422" spans="2:27" ht="12" customHeight="1">
      <c r="B422" s="186"/>
      <c r="C422" s="186"/>
      <c r="D422" s="186"/>
      <c r="E422" s="186"/>
      <c r="F422" s="186"/>
      <c r="G422" s="186"/>
      <c r="H422" s="186"/>
      <c r="I422" s="186"/>
      <c r="J422" s="186"/>
      <c r="K422" s="186"/>
      <c r="L422" s="186"/>
      <c r="M422" s="186"/>
      <c r="N422" s="186"/>
      <c r="O422" s="186"/>
      <c r="P422" s="186"/>
      <c r="Q422" s="186"/>
      <c r="R422" s="186"/>
      <c r="S422" s="186"/>
      <c r="T422" s="186"/>
      <c r="U422" s="186"/>
      <c r="V422" s="186"/>
      <c r="W422" s="186"/>
      <c r="X422" s="186"/>
      <c r="Y422" s="186"/>
      <c r="Z422" s="186"/>
      <c r="AA422" s="186"/>
    </row>
    <row r="423" spans="2:27" ht="12" customHeight="1">
      <c r="B423" s="186"/>
      <c r="C423" s="186"/>
      <c r="D423" s="186"/>
      <c r="E423" s="186"/>
      <c r="F423" s="186"/>
      <c r="G423" s="186"/>
      <c r="H423" s="186"/>
      <c r="I423" s="186"/>
      <c r="J423" s="186"/>
      <c r="K423" s="186"/>
      <c r="L423" s="186"/>
      <c r="M423" s="186"/>
      <c r="N423" s="186"/>
      <c r="O423" s="186"/>
      <c r="P423" s="186"/>
      <c r="Q423" s="186"/>
      <c r="R423" s="186"/>
      <c r="S423" s="186"/>
      <c r="T423" s="186"/>
      <c r="U423" s="186"/>
      <c r="V423" s="186"/>
      <c r="W423" s="186"/>
      <c r="X423" s="186"/>
      <c r="Y423" s="186"/>
      <c r="Z423" s="186"/>
      <c r="AA423" s="186"/>
    </row>
    <row r="424" spans="2:27" ht="12" customHeight="1">
      <c r="B424" s="186"/>
      <c r="C424" s="186"/>
      <c r="D424" s="186"/>
      <c r="E424" s="186"/>
      <c r="F424" s="186"/>
      <c r="G424" s="186"/>
      <c r="H424" s="186"/>
      <c r="I424" s="186"/>
      <c r="J424" s="186"/>
      <c r="K424" s="186"/>
      <c r="L424" s="186"/>
      <c r="M424" s="186"/>
      <c r="N424" s="186"/>
      <c r="O424" s="186"/>
      <c r="P424" s="186"/>
      <c r="Q424" s="186"/>
      <c r="R424" s="186"/>
      <c r="S424" s="186"/>
      <c r="T424" s="186"/>
      <c r="U424" s="186"/>
      <c r="V424" s="186"/>
      <c r="W424" s="186"/>
      <c r="X424" s="186"/>
      <c r="Y424" s="186"/>
      <c r="Z424" s="186"/>
      <c r="AA424" s="186"/>
    </row>
    <row r="425" spans="2:27" ht="12" customHeight="1">
      <c r="B425" s="186"/>
      <c r="C425" s="186"/>
      <c r="D425" s="186"/>
      <c r="E425" s="186"/>
      <c r="F425" s="186"/>
      <c r="G425" s="186"/>
      <c r="H425" s="186"/>
      <c r="I425" s="186"/>
      <c r="J425" s="186"/>
      <c r="K425" s="186"/>
      <c r="L425" s="186"/>
      <c r="M425" s="186"/>
      <c r="N425" s="186"/>
      <c r="O425" s="186"/>
      <c r="P425" s="186"/>
      <c r="Q425" s="186"/>
      <c r="R425" s="186"/>
      <c r="S425" s="186"/>
      <c r="T425" s="186"/>
      <c r="U425" s="186"/>
      <c r="V425" s="186"/>
      <c r="W425" s="186"/>
      <c r="X425" s="186"/>
      <c r="Y425" s="186"/>
      <c r="Z425" s="186"/>
      <c r="AA425" s="186"/>
    </row>
    <row r="426" spans="2:27" ht="12" customHeight="1">
      <c r="B426" s="186"/>
      <c r="C426" s="186"/>
      <c r="D426" s="186"/>
      <c r="E426" s="186"/>
      <c r="F426" s="186"/>
      <c r="G426" s="186"/>
      <c r="H426" s="186"/>
      <c r="I426" s="186"/>
      <c r="J426" s="186"/>
      <c r="K426" s="186"/>
      <c r="L426" s="186"/>
      <c r="M426" s="186"/>
      <c r="N426" s="186"/>
      <c r="O426" s="186"/>
      <c r="P426" s="186"/>
      <c r="Q426" s="186"/>
      <c r="R426" s="186"/>
      <c r="S426" s="186"/>
      <c r="T426" s="186"/>
      <c r="U426" s="186"/>
      <c r="V426" s="186"/>
      <c r="W426" s="186"/>
      <c r="X426" s="186"/>
      <c r="Y426" s="186"/>
      <c r="Z426" s="186"/>
      <c r="AA426" s="186"/>
    </row>
    <row r="427" spans="2:27" ht="12" customHeight="1">
      <c r="B427" s="186"/>
      <c r="C427" s="186"/>
      <c r="D427" s="186"/>
      <c r="E427" s="186"/>
      <c r="F427" s="186"/>
      <c r="G427" s="186"/>
      <c r="H427" s="186"/>
      <c r="I427" s="186"/>
      <c r="J427" s="186"/>
      <c r="K427" s="186"/>
      <c r="L427" s="186"/>
      <c r="M427" s="186"/>
      <c r="N427" s="186"/>
      <c r="O427" s="186"/>
      <c r="P427" s="186"/>
      <c r="Q427" s="186"/>
      <c r="R427" s="186"/>
      <c r="S427" s="186"/>
      <c r="T427" s="186"/>
      <c r="U427" s="186"/>
      <c r="V427" s="186"/>
      <c r="W427" s="186"/>
      <c r="X427" s="186"/>
      <c r="Y427" s="186"/>
      <c r="Z427" s="186"/>
      <c r="AA427" s="186"/>
    </row>
    <row r="428" spans="2:27" ht="12" customHeight="1">
      <c r="B428" s="186"/>
      <c r="C428" s="186"/>
      <c r="D428" s="186"/>
      <c r="E428" s="186"/>
      <c r="F428" s="186"/>
      <c r="G428" s="186"/>
      <c r="H428" s="186"/>
      <c r="I428" s="186"/>
      <c r="J428" s="186"/>
      <c r="K428" s="186"/>
      <c r="L428" s="186"/>
      <c r="M428" s="186"/>
      <c r="N428" s="186"/>
      <c r="O428" s="186"/>
      <c r="P428" s="186"/>
      <c r="Q428" s="186"/>
      <c r="R428" s="186"/>
      <c r="S428" s="186"/>
      <c r="T428" s="186"/>
      <c r="U428" s="186"/>
      <c r="V428" s="186"/>
      <c r="W428" s="186"/>
      <c r="X428" s="186"/>
      <c r="Y428" s="186"/>
      <c r="Z428" s="186"/>
      <c r="AA428" s="186"/>
    </row>
    <row r="429" spans="2:27" ht="12" customHeight="1">
      <c r="B429" s="186"/>
      <c r="C429" s="186"/>
      <c r="D429" s="186"/>
      <c r="E429" s="186"/>
      <c r="F429" s="186"/>
      <c r="G429" s="186"/>
      <c r="H429" s="186"/>
      <c r="I429" s="186"/>
      <c r="J429" s="186"/>
      <c r="K429" s="186"/>
      <c r="L429" s="186"/>
      <c r="M429" s="186"/>
      <c r="N429" s="186"/>
      <c r="O429" s="186"/>
      <c r="P429" s="186"/>
      <c r="Q429" s="186"/>
      <c r="R429" s="186"/>
      <c r="S429" s="186"/>
      <c r="T429" s="186"/>
      <c r="U429" s="186"/>
      <c r="V429" s="186"/>
      <c r="W429" s="186"/>
      <c r="X429" s="186"/>
      <c r="Y429" s="186"/>
      <c r="Z429" s="186"/>
      <c r="AA429" s="186"/>
    </row>
    <row r="430" spans="2:27" ht="12" customHeight="1">
      <c r="B430" s="186"/>
      <c r="C430" s="186"/>
      <c r="D430" s="186"/>
      <c r="E430" s="186"/>
      <c r="F430" s="186"/>
      <c r="G430" s="186"/>
      <c r="H430" s="186"/>
      <c r="I430" s="186"/>
      <c r="J430" s="186"/>
      <c r="K430" s="186"/>
      <c r="L430" s="186"/>
      <c r="M430" s="186"/>
      <c r="N430" s="186"/>
      <c r="O430" s="186"/>
      <c r="P430" s="186"/>
      <c r="Q430" s="186"/>
      <c r="R430" s="186"/>
      <c r="S430" s="186"/>
      <c r="T430" s="186"/>
      <c r="U430" s="186"/>
      <c r="V430" s="186"/>
      <c r="W430" s="186"/>
      <c r="X430" s="186"/>
      <c r="Y430" s="186"/>
      <c r="Z430" s="186"/>
      <c r="AA430" s="186"/>
    </row>
    <row r="431" spans="2:27" ht="12" customHeight="1">
      <c r="B431" s="186"/>
      <c r="C431" s="186"/>
      <c r="D431" s="186"/>
      <c r="E431" s="186"/>
      <c r="F431" s="186"/>
      <c r="G431" s="186"/>
      <c r="H431" s="186"/>
      <c r="I431" s="186"/>
      <c r="J431" s="186"/>
      <c r="K431" s="186"/>
      <c r="L431" s="186"/>
      <c r="M431" s="186"/>
      <c r="N431" s="186"/>
      <c r="O431" s="186"/>
      <c r="P431" s="186"/>
      <c r="Q431" s="186"/>
      <c r="R431" s="186"/>
      <c r="S431" s="186"/>
      <c r="T431" s="186"/>
      <c r="U431" s="186"/>
      <c r="V431" s="186"/>
      <c r="W431" s="186"/>
      <c r="X431" s="186"/>
      <c r="Y431" s="186"/>
      <c r="Z431" s="186"/>
      <c r="AA431" s="186"/>
    </row>
    <row r="432" spans="2:27" ht="12" customHeight="1">
      <c r="B432" s="186"/>
      <c r="C432" s="186"/>
      <c r="D432" s="186"/>
      <c r="E432" s="186"/>
      <c r="F432" s="186"/>
      <c r="G432" s="186"/>
      <c r="H432" s="186"/>
      <c r="I432" s="186"/>
      <c r="J432" s="186"/>
      <c r="K432" s="186"/>
      <c r="L432" s="186"/>
      <c r="M432" s="186"/>
      <c r="N432" s="186"/>
      <c r="O432" s="186"/>
      <c r="P432" s="186"/>
      <c r="Q432" s="186"/>
      <c r="R432" s="186"/>
      <c r="S432" s="186"/>
      <c r="T432" s="186"/>
      <c r="U432" s="186"/>
      <c r="V432" s="186"/>
      <c r="W432" s="186"/>
      <c r="X432" s="186"/>
      <c r="Y432" s="186"/>
      <c r="Z432" s="186"/>
      <c r="AA432" s="186"/>
    </row>
    <row r="433" spans="2:27" ht="12" customHeight="1">
      <c r="B433" s="186"/>
      <c r="C433" s="186"/>
      <c r="D433" s="186"/>
      <c r="E433" s="186"/>
      <c r="F433" s="186"/>
      <c r="G433" s="186"/>
      <c r="H433" s="186"/>
      <c r="I433" s="186"/>
      <c r="J433" s="186"/>
      <c r="K433" s="186"/>
      <c r="L433" s="186"/>
      <c r="M433" s="186"/>
      <c r="N433" s="186"/>
      <c r="O433" s="186"/>
      <c r="P433" s="186"/>
      <c r="Q433" s="186"/>
      <c r="R433" s="186"/>
      <c r="S433" s="186"/>
      <c r="T433" s="186"/>
      <c r="U433" s="186"/>
      <c r="V433" s="186"/>
      <c r="W433" s="186"/>
      <c r="X433" s="186"/>
      <c r="Y433" s="186"/>
      <c r="Z433" s="186"/>
      <c r="AA433" s="186"/>
    </row>
    <row r="434" spans="2:27" ht="12" customHeight="1">
      <c r="B434" s="186"/>
      <c r="C434" s="186"/>
      <c r="D434" s="186"/>
      <c r="E434" s="186"/>
      <c r="F434" s="186"/>
      <c r="G434" s="186"/>
      <c r="H434" s="186"/>
      <c r="I434" s="186"/>
      <c r="J434" s="186"/>
      <c r="K434" s="186"/>
      <c r="L434" s="186"/>
      <c r="M434" s="186"/>
      <c r="N434" s="186"/>
      <c r="O434" s="186"/>
      <c r="P434" s="186"/>
      <c r="Q434" s="186"/>
      <c r="R434" s="186"/>
      <c r="S434" s="186"/>
      <c r="T434" s="186"/>
      <c r="U434" s="186"/>
      <c r="V434" s="186"/>
      <c r="W434" s="186"/>
      <c r="X434" s="186"/>
      <c r="Y434" s="186"/>
      <c r="Z434" s="186"/>
      <c r="AA434" s="186"/>
    </row>
    <row r="435" spans="2:27" ht="12" customHeight="1">
      <c r="B435" s="186"/>
      <c r="C435" s="186"/>
      <c r="D435" s="186"/>
      <c r="E435" s="186"/>
      <c r="F435" s="186"/>
      <c r="G435" s="186"/>
      <c r="H435" s="186"/>
      <c r="I435" s="186"/>
      <c r="J435" s="186"/>
      <c r="K435" s="186"/>
      <c r="L435" s="186"/>
      <c r="M435" s="186"/>
      <c r="N435" s="186"/>
      <c r="O435" s="186"/>
      <c r="P435" s="186"/>
      <c r="Q435" s="186"/>
      <c r="R435" s="186"/>
      <c r="S435" s="186"/>
      <c r="T435" s="186"/>
      <c r="U435" s="186"/>
      <c r="V435" s="186"/>
      <c r="W435" s="186"/>
      <c r="X435" s="186"/>
      <c r="Y435" s="186"/>
      <c r="Z435" s="186"/>
      <c r="AA435" s="186"/>
    </row>
    <row r="436" spans="2:27" ht="12" customHeight="1">
      <c r="B436" s="186"/>
      <c r="C436" s="186"/>
      <c r="D436" s="186"/>
      <c r="E436" s="186"/>
      <c r="F436" s="186"/>
      <c r="G436" s="186"/>
      <c r="H436" s="186"/>
      <c r="I436" s="186"/>
      <c r="J436" s="186"/>
      <c r="K436" s="186"/>
      <c r="L436" s="186"/>
      <c r="M436" s="186"/>
      <c r="N436" s="186"/>
      <c r="O436" s="186"/>
      <c r="P436" s="186"/>
      <c r="Q436" s="186"/>
      <c r="R436" s="186"/>
      <c r="S436" s="186"/>
      <c r="T436" s="186"/>
      <c r="U436" s="186"/>
      <c r="V436" s="186"/>
      <c r="W436" s="186"/>
      <c r="X436" s="186"/>
      <c r="Y436" s="186"/>
      <c r="Z436" s="186"/>
      <c r="AA436" s="186"/>
    </row>
    <row r="437" spans="2:27" ht="12" customHeight="1">
      <c r="B437" s="186"/>
      <c r="C437" s="186"/>
      <c r="D437" s="186"/>
      <c r="E437" s="186"/>
      <c r="F437" s="186"/>
      <c r="G437" s="186"/>
      <c r="H437" s="186"/>
      <c r="I437" s="186"/>
      <c r="J437" s="186"/>
      <c r="K437" s="186"/>
      <c r="L437" s="186"/>
      <c r="M437" s="186"/>
      <c r="N437" s="186"/>
      <c r="O437" s="186"/>
      <c r="P437" s="186"/>
      <c r="Q437" s="186"/>
      <c r="R437" s="186"/>
      <c r="S437" s="186"/>
      <c r="T437" s="186"/>
      <c r="U437" s="186"/>
      <c r="V437" s="186"/>
      <c r="W437" s="186"/>
      <c r="X437" s="186"/>
      <c r="Y437" s="186"/>
      <c r="Z437" s="186"/>
      <c r="AA437" s="186"/>
    </row>
    <row r="438" spans="2:27" ht="12" customHeight="1">
      <c r="B438" s="186"/>
      <c r="C438" s="186"/>
      <c r="D438" s="186"/>
      <c r="E438" s="186"/>
      <c r="F438" s="186"/>
      <c r="G438" s="186"/>
      <c r="H438" s="186"/>
      <c r="I438" s="186"/>
      <c r="J438" s="186"/>
      <c r="K438" s="186"/>
      <c r="L438" s="186"/>
      <c r="M438" s="186"/>
      <c r="N438" s="186"/>
      <c r="O438" s="186"/>
      <c r="P438" s="186"/>
      <c r="Q438" s="186"/>
      <c r="R438" s="186"/>
      <c r="S438" s="186"/>
      <c r="T438" s="186"/>
      <c r="U438" s="186"/>
      <c r="V438" s="186"/>
      <c r="W438" s="186"/>
      <c r="X438" s="186"/>
      <c r="Y438" s="186"/>
      <c r="Z438" s="186"/>
      <c r="AA438" s="186"/>
    </row>
    <row r="439" spans="2:27" ht="12" customHeight="1">
      <c r="B439" s="186"/>
      <c r="C439" s="186"/>
      <c r="D439" s="186"/>
      <c r="E439" s="186"/>
      <c r="F439" s="186"/>
      <c r="G439" s="186"/>
      <c r="H439" s="186"/>
      <c r="I439" s="186"/>
      <c r="J439" s="186"/>
      <c r="K439" s="186"/>
      <c r="L439" s="186"/>
      <c r="M439" s="186"/>
      <c r="N439" s="186"/>
      <c r="O439" s="186"/>
      <c r="P439" s="186"/>
      <c r="Q439" s="186"/>
      <c r="R439" s="186"/>
      <c r="S439" s="186"/>
      <c r="T439" s="186"/>
      <c r="U439" s="186"/>
      <c r="V439" s="186"/>
      <c r="W439" s="186"/>
      <c r="X439" s="186"/>
      <c r="Y439" s="186"/>
      <c r="Z439" s="186"/>
      <c r="AA439" s="186"/>
    </row>
    <row r="440" spans="2:27" ht="12" customHeight="1">
      <c r="B440" s="186"/>
      <c r="C440" s="186"/>
      <c r="D440" s="186"/>
      <c r="E440" s="186"/>
      <c r="F440" s="186"/>
      <c r="G440" s="186"/>
      <c r="H440" s="186"/>
      <c r="I440" s="186"/>
      <c r="J440" s="186"/>
      <c r="K440" s="186"/>
      <c r="L440" s="186"/>
      <c r="M440" s="186"/>
      <c r="N440" s="186"/>
      <c r="O440" s="186"/>
      <c r="P440" s="186"/>
      <c r="Q440" s="186"/>
      <c r="R440" s="186"/>
      <c r="S440" s="186"/>
      <c r="T440" s="186"/>
      <c r="U440" s="186"/>
      <c r="V440" s="186"/>
      <c r="W440" s="186"/>
      <c r="X440" s="186"/>
      <c r="Y440" s="186"/>
      <c r="Z440" s="186"/>
      <c r="AA440" s="186"/>
    </row>
    <row r="441" spans="2:27" ht="12" customHeight="1">
      <c r="B441" s="186"/>
      <c r="C441" s="186"/>
      <c r="D441" s="186"/>
      <c r="E441" s="186"/>
      <c r="F441" s="186"/>
      <c r="G441" s="186"/>
      <c r="H441" s="186"/>
      <c r="I441" s="186"/>
      <c r="J441" s="186"/>
      <c r="K441" s="186"/>
      <c r="L441" s="186"/>
      <c r="M441" s="186"/>
      <c r="N441" s="186"/>
      <c r="O441" s="186"/>
      <c r="P441" s="186"/>
      <c r="Q441" s="186"/>
      <c r="R441" s="186"/>
      <c r="S441" s="186"/>
      <c r="T441" s="186"/>
      <c r="U441" s="186"/>
      <c r="V441" s="186"/>
      <c r="W441" s="186"/>
      <c r="X441" s="186"/>
      <c r="Y441" s="186"/>
      <c r="Z441" s="186"/>
      <c r="AA441" s="186"/>
    </row>
    <row r="442" spans="2:27" ht="12" customHeight="1">
      <c r="B442" s="186"/>
      <c r="C442" s="186"/>
      <c r="D442" s="186"/>
      <c r="E442" s="186"/>
      <c r="F442" s="186"/>
      <c r="G442" s="186"/>
      <c r="H442" s="186"/>
      <c r="I442" s="186"/>
      <c r="J442" s="186"/>
      <c r="K442" s="186"/>
      <c r="L442" s="186"/>
      <c r="M442" s="186"/>
      <c r="N442" s="186"/>
      <c r="O442" s="186"/>
      <c r="P442" s="186"/>
      <c r="Q442" s="186"/>
      <c r="R442" s="186"/>
      <c r="S442" s="186"/>
      <c r="T442" s="186"/>
      <c r="U442" s="186"/>
      <c r="V442" s="186"/>
      <c r="W442" s="186"/>
      <c r="X442" s="186"/>
      <c r="Y442" s="186"/>
      <c r="Z442" s="186"/>
      <c r="AA442" s="186"/>
    </row>
    <row r="443" spans="2:27" ht="12" customHeight="1">
      <c r="B443" s="186"/>
      <c r="C443" s="186"/>
      <c r="D443" s="186"/>
      <c r="E443" s="186"/>
      <c r="F443" s="186"/>
      <c r="G443" s="186"/>
      <c r="H443" s="186"/>
      <c r="I443" s="186"/>
      <c r="J443" s="186"/>
      <c r="K443" s="186"/>
      <c r="L443" s="186"/>
      <c r="M443" s="186"/>
      <c r="N443" s="186"/>
      <c r="O443" s="186"/>
      <c r="P443" s="186"/>
      <c r="Q443" s="186"/>
      <c r="R443" s="186"/>
      <c r="S443" s="186"/>
      <c r="T443" s="186"/>
      <c r="U443" s="186"/>
      <c r="V443" s="186"/>
      <c r="W443" s="186"/>
      <c r="X443" s="186"/>
      <c r="Y443" s="186"/>
      <c r="Z443" s="186"/>
      <c r="AA443" s="186"/>
    </row>
    <row r="444" spans="2:27" ht="12" customHeight="1">
      <c r="B444" s="186"/>
      <c r="C444" s="186"/>
      <c r="D444" s="186"/>
      <c r="E444" s="186"/>
      <c r="F444" s="186"/>
      <c r="G444" s="186"/>
      <c r="H444" s="186"/>
      <c r="I444" s="186"/>
      <c r="J444" s="186"/>
      <c r="K444" s="186"/>
      <c r="L444" s="186"/>
      <c r="M444" s="186"/>
      <c r="N444" s="186"/>
      <c r="O444" s="186"/>
      <c r="P444" s="186"/>
      <c r="Q444" s="186"/>
      <c r="R444" s="186"/>
      <c r="S444" s="186"/>
      <c r="T444" s="186"/>
      <c r="U444" s="186"/>
      <c r="V444" s="186"/>
      <c r="W444" s="186"/>
      <c r="X444" s="186"/>
      <c r="Y444" s="186"/>
      <c r="Z444" s="186"/>
      <c r="AA444" s="186"/>
    </row>
    <row r="445" spans="2:27" ht="12" customHeight="1">
      <c r="B445" s="186"/>
      <c r="C445" s="186"/>
      <c r="D445" s="186"/>
      <c r="E445" s="186"/>
      <c r="F445" s="186"/>
      <c r="G445" s="186"/>
      <c r="H445" s="186"/>
      <c r="I445" s="186"/>
      <c r="J445" s="186"/>
      <c r="K445" s="186"/>
      <c r="L445" s="186"/>
      <c r="M445" s="186"/>
      <c r="N445" s="186"/>
      <c r="O445" s="186"/>
      <c r="P445" s="186"/>
      <c r="Q445" s="186"/>
      <c r="R445" s="186"/>
      <c r="S445" s="186"/>
      <c r="T445" s="186"/>
      <c r="U445" s="186"/>
      <c r="V445" s="186"/>
      <c r="W445" s="186"/>
      <c r="X445" s="186"/>
      <c r="Y445" s="186"/>
      <c r="Z445" s="186"/>
      <c r="AA445" s="186"/>
    </row>
    <row r="446" spans="2:27" ht="12" customHeight="1">
      <c r="B446" s="186"/>
      <c r="C446" s="186"/>
      <c r="D446" s="186"/>
      <c r="E446" s="186"/>
      <c r="F446" s="186"/>
      <c r="G446" s="186"/>
      <c r="H446" s="186"/>
      <c r="I446" s="186"/>
      <c r="J446" s="186"/>
      <c r="K446" s="186"/>
      <c r="L446" s="186"/>
      <c r="M446" s="186"/>
      <c r="N446" s="186"/>
      <c r="O446" s="186"/>
      <c r="P446" s="186"/>
      <c r="Q446" s="186"/>
      <c r="R446" s="186"/>
      <c r="S446" s="186"/>
      <c r="T446" s="186"/>
      <c r="U446" s="186"/>
      <c r="V446" s="186"/>
      <c r="W446" s="186"/>
      <c r="X446" s="186"/>
      <c r="Y446" s="186"/>
      <c r="Z446" s="186"/>
      <c r="AA446" s="186"/>
    </row>
    <row r="447" spans="2:27" ht="12" customHeight="1">
      <c r="B447" s="186"/>
      <c r="C447" s="186"/>
      <c r="D447" s="186"/>
      <c r="E447" s="186"/>
      <c r="F447" s="186"/>
      <c r="G447" s="186"/>
      <c r="H447" s="186"/>
      <c r="I447" s="186"/>
      <c r="J447" s="186"/>
      <c r="K447" s="186"/>
      <c r="L447" s="186"/>
      <c r="M447" s="186"/>
      <c r="N447" s="186"/>
      <c r="O447" s="186"/>
      <c r="P447" s="186"/>
      <c r="Q447" s="186"/>
      <c r="R447" s="186"/>
      <c r="S447" s="186"/>
      <c r="T447" s="186"/>
      <c r="U447" s="186"/>
      <c r="V447" s="186"/>
      <c r="W447" s="186"/>
      <c r="X447" s="186"/>
      <c r="Y447" s="186"/>
      <c r="Z447" s="186"/>
      <c r="AA447" s="186"/>
    </row>
    <row r="448" spans="2:27" ht="12" customHeight="1">
      <c r="B448" s="186"/>
      <c r="C448" s="186"/>
      <c r="D448" s="186"/>
      <c r="E448" s="186"/>
      <c r="F448" s="186"/>
      <c r="G448" s="186"/>
      <c r="H448" s="186"/>
      <c r="I448" s="186"/>
      <c r="J448" s="186"/>
      <c r="K448" s="186"/>
      <c r="L448" s="186"/>
      <c r="M448" s="186"/>
      <c r="N448" s="186"/>
      <c r="O448" s="186"/>
      <c r="P448" s="186"/>
      <c r="Q448" s="186"/>
      <c r="R448" s="186"/>
      <c r="S448" s="186"/>
      <c r="T448" s="186"/>
      <c r="U448" s="186"/>
      <c r="V448" s="186"/>
      <c r="W448" s="186"/>
      <c r="X448" s="186"/>
      <c r="Y448" s="186"/>
      <c r="Z448" s="186"/>
      <c r="AA448" s="186"/>
    </row>
    <row r="449" spans="2:27" ht="12" customHeight="1">
      <c r="B449" s="186"/>
      <c r="C449" s="186"/>
      <c r="D449" s="186"/>
      <c r="E449" s="186"/>
      <c r="F449" s="186"/>
      <c r="G449" s="186"/>
      <c r="H449" s="186"/>
      <c r="I449" s="186"/>
      <c r="J449" s="186"/>
      <c r="K449" s="186"/>
      <c r="L449" s="186"/>
      <c r="M449" s="186"/>
      <c r="N449" s="186"/>
      <c r="O449" s="186"/>
      <c r="P449" s="186"/>
      <c r="Q449" s="186"/>
      <c r="R449" s="186"/>
      <c r="S449" s="186"/>
      <c r="T449" s="186"/>
      <c r="U449" s="186"/>
      <c r="V449" s="186"/>
      <c r="W449" s="186"/>
      <c r="X449" s="186"/>
      <c r="Y449" s="186"/>
      <c r="Z449" s="186"/>
      <c r="AA449" s="186"/>
    </row>
    <row r="450" spans="2:27" ht="12" customHeight="1">
      <c r="B450" s="186"/>
      <c r="C450" s="186"/>
      <c r="D450" s="186"/>
      <c r="E450" s="186"/>
      <c r="F450" s="186"/>
      <c r="G450" s="186"/>
      <c r="H450" s="186"/>
      <c r="I450" s="186"/>
      <c r="J450" s="186"/>
      <c r="K450" s="186"/>
      <c r="L450" s="186"/>
      <c r="M450" s="186"/>
      <c r="N450" s="186"/>
      <c r="O450" s="186"/>
      <c r="P450" s="186"/>
      <c r="Q450" s="186"/>
      <c r="R450" s="186"/>
      <c r="S450" s="186"/>
      <c r="T450" s="186"/>
      <c r="U450" s="186"/>
      <c r="V450" s="186"/>
      <c r="W450" s="186"/>
      <c r="X450" s="186"/>
      <c r="Y450" s="186"/>
      <c r="Z450" s="186"/>
      <c r="AA450" s="186"/>
    </row>
    <row r="451" spans="2:27" ht="12" customHeight="1">
      <c r="B451" s="186"/>
      <c r="C451" s="186"/>
      <c r="D451" s="186"/>
      <c r="E451" s="186"/>
      <c r="F451" s="186"/>
      <c r="G451" s="186"/>
      <c r="H451" s="186"/>
      <c r="I451" s="186"/>
      <c r="J451" s="186"/>
      <c r="K451" s="186"/>
      <c r="L451" s="186"/>
      <c r="M451" s="186"/>
      <c r="N451" s="186"/>
      <c r="O451" s="186"/>
      <c r="P451" s="186"/>
      <c r="Q451" s="186"/>
      <c r="R451" s="186"/>
      <c r="S451" s="186"/>
      <c r="T451" s="186"/>
      <c r="U451" s="186"/>
      <c r="V451" s="186"/>
      <c r="W451" s="186"/>
      <c r="X451" s="186"/>
      <c r="Y451" s="186"/>
      <c r="Z451" s="186"/>
      <c r="AA451" s="186"/>
    </row>
    <row r="452" spans="2:27" ht="12" customHeight="1">
      <c r="B452" s="186"/>
      <c r="C452" s="186"/>
      <c r="D452" s="186"/>
      <c r="E452" s="186"/>
      <c r="F452" s="186"/>
      <c r="G452" s="186"/>
      <c r="H452" s="186"/>
      <c r="I452" s="186"/>
      <c r="J452" s="186"/>
      <c r="K452" s="186"/>
      <c r="L452" s="186"/>
      <c r="M452" s="186"/>
      <c r="N452" s="186"/>
      <c r="O452" s="186"/>
      <c r="P452" s="186"/>
      <c r="Q452" s="186"/>
      <c r="R452" s="186"/>
      <c r="S452" s="186"/>
      <c r="T452" s="186"/>
      <c r="U452" s="186"/>
      <c r="V452" s="186"/>
      <c r="W452" s="186"/>
      <c r="X452" s="186"/>
      <c r="Y452" s="186"/>
      <c r="Z452" s="186"/>
      <c r="AA452" s="186"/>
    </row>
    <row r="453" spans="2:27" ht="12" customHeight="1">
      <c r="B453" s="186"/>
      <c r="C453" s="186"/>
      <c r="D453" s="186"/>
      <c r="E453" s="186"/>
      <c r="F453" s="186"/>
      <c r="G453" s="186"/>
      <c r="H453" s="186"/>
      <c r="I453" s="186"/>
      <c r="J453" s="186"/>
      <c r="K453" s="186"/>
      <c r="L453" s="186"/>
      <c r="M453" s="186"/>
      <c r="N453" s="186"/>
      <c r="O453" s="186"/>
      <c r="P453" s="186"/>
      <c r="Q453" s="186"/>
      <c r="R453" s="186"/>
      <c r="S453" s="186"/>
      <c r="T453" s="186"/>
      <c r="U453" s="186"/>
      <c r="V453" s="186"/>
      <c r="W453" s="186"/>
      <c r="X453" s="186"/>
      <c r="Y453" s="186"/>
      <c r="Z453" s="186"/>
      <c r="AA453" s="186"/>
    </row>
    <row r="454" spans="2:27" ht="12" customHeight="1">
      <c r="B454" s="186"/>
      <c r="C454" s="186"/>
      <c r="D454" s="186"/>
      <c r="E454" s="186"/>
      <c r="F454" s="186"/>
      <c r="G454" s="186"/>
      <c r="H454" s="186"/>
      <c r="I454" s="186"/>
      <c r="J454" s="186"/>
      <c r="K454" s="186"/>
      <c r="L454" s="186"/>
      <c r="M454" s="186"/>
      <c r="N454" s="186"/>
      <c r="O454" s="186"/>
      <c r="P454" s="186"/>
      <c r="Q454" s="186"/>
      <c r="R454" s="186"/>
      <c r="S454" s="186"/>
      <c r="T454" s="186"/>
      <c r="U454" s="186"/>
      <c r="V454" s="186"/>
      <c r="W454" s="186"/>
      <c r="X454" s="186"/>
      <c r="Y454" s="186"/>
      <c r="Z454" s="186"/>
      <c r="AA454" s="186"/>
    </row>
    <row r="455" spans="2:27" ht="12" customHeight="1">
      <c r="B455" s="186"/>
      <c r="C455" s="186"/>
      <c r="D455" s="186"/>
      <c r="E455" s="186"/>
      <c r="F455" s="186"/>
      <c r="G455" s="186"/>
      <c r="H455" s="186"/>
      <c r="I455" s="186"/>
      <c r="J455" s="186"/>
      <c r="K455" s="186"/>
      <c r="L455" s="186"/>
      <c r="M455" s="186"/>
      <c r="N455" s="186"/>
      <c r="O455" s="186"/>
      <c r="P455" s="186"/>
      <c r="Q455" s="186"/>
      <c r="R455" s="186"/>
      <c r="S455" s="186"/>
      <c r="T455" s="186"/>
      <c r="U455" s="186"/>
      <c r="V455" s="186"/>
      <c r="W455" s="186"/>
      <c r="X455" s="186"/>
      <c r="Y455" s="186"/>
      <c r="Z455" s="186"/>
      <c r="AA455" s="186"/>
    </row>
    <row r="456" spans="2:27" ht="12" customHeight="1">
      <c r="B456" s="186"/>
      <c r="C456" s="186"/>
      <c r="D456" s="186"/>
      <c r="E456" s="186"/>
      <c r="F456" s="186"/>
      <c r="G456" s="186"/>
      <c r="H456" s="186"/>
      <c r="I456" s="186"/>
      <c r="J456" s="186"/>
      <c r="K456" s="186"/>
      <c r="L456" s="186"/>
      <c r="M456" s="186"/>
      <c r="N456" s="186"/>
      <c r="O456" s="186"/>
      <c r="P456" s="186"/>
      <c r="Q456" s="186"/>
      <c r="R456" s="186"/>
      <c r="S456" s="186"/>
      <c r="T456" s="186"/>
      <c r="U456" s="186"/>
      <c r="V456" s="186"/>
      <c r="W456" s="186"/>
      <c r="X456" s="186"/>
      <c r="Y456" s="186"/>
      <c r="Z456" s="186"/>
      <c r="AA456" s="186"/>
    </row>
    <row r="457" spans="2:27" ht="12" customHeight="1">
      <c r="B457" s="186"/>
      <c r="C457" s="186"/>
      <c r="D457" s="186"/>
      <c r="E457" s="186"/>
      <c r="F457" s="186"/>
      <c r="G457" s="186"/>
      <c r="H457" s="186"/>
      <c r="I457" s="186"/>
      <c r="J457" s="186"/>
      <c r="K457" s="186"/>
      <c r="L457" s="186"/>
      <c r="M457" s="186"/>
      <c r="N457" s="186"/>
      <c r="O457" s="186"/>
      <c r="P457" s="186"/>
      <c r="Q457" s="186"/>
      <c r="R457" s="186"/>
      <c r="S457" s="186"/>
      <c r="T457" s="186"/>
      <c r="U457" s="186"/>
      <c r="V457" s="186"/>
      <c r="W457" s="186"/>
      <c r="X457" s="186"/>
      <c r="Y457" s="186"/>
      <c r="Z457" s="186"/>
      <c r="AA457" s="186"/>
    </row>
    <row r="458" spans="2:27" ht="12" customHeight="1">
      <c r="B458" s="186"/>
      <c r="C458" s="186"/>
      <c r="D458" s="186"/>
      <c r="E458" s="186"/>
      <c r="F458" s="186"/>
      <c r="G458" s="186"/>
      <c r="H458" s="186"/>
      <c r="I458" s="186"/>
      <c r="J458" s="186"/>
      <c r="K458" s="186"/>
      <c r="L458" s="186"/>
      <c r="M458" s="186"/>
      <c r="N458" s="186"/>
      <c r="O458" s="186"/>
      <c r="P458" s="186"/>
      <c r="Q458" s="186"/>
      <c r="R458" s="186"/>
      <c r="S458" s="186"/>
      <c r="T458" s="186"/>
      <c r="U458" s="186"/>
      <c r="V458" s="186"/>
      <c r="W458" s="186"/>
      <c r="X458" s="186"/>
      <c r="Y458" s="186"/>
      <c r="Z458" s="186"/>
      <c r="AA458" s="186"/>
    </row>
    <row r="459" spans="2:27" ht="12" customHeight="1">
      <c r="B459" s="186"/>
      <c r="C459" s="186"/>
      <c r="D459" s="186"/>
      <c r="E459" s="186"/>
      <c r="F459" s="186"/>
      <c r="G459" s="186"/>
      <c r="H459" s="186"/>
      <c r="I459" s="186"/>
      <c r="J459" s="186"/>
      <c r="K459" s="186"/>
      <c r="L459" s="186"/>
      <c r="M459" s="186"/>
      <c r="N459" s="186"/>
      <c r="O459" s="186"/>
      <c r="P459" s="186"/>
      <c r="Q459" s="186"/>
      <c r="R459" s="186"/>
      <c r="S459" s="186"/>
      <c r="T459" s="186"/>
      <c r="U459" s="186"/>
      <c r="V459" s="186"/>
      <c r="W459" s="186"/>
      <c r="X459" s="186"/>
      <c r="Y459" s="186"/>
      <c r="Z459" s="186"/>
      <c r="AA459" s="186"/>
    </row>
    <row r="460" spans="2:27" ht="12" customHeight="1">
      <c r="B460" s="186"/>
      <c r="C460" s="186"/>
      <c r="D460" s="186"/>
      <c r="E460" s="186"/>
      <c r="F460" s="186"/>
      <c r="G460" s="186"/>
      <c r="H460" s="186"/>
      <c r="I460" s="186"/>
      <c r="J460" s="186"/>
      <c r="K460" s="186"/>
      <c r="L460" s="186"/>
      <c r="M460" s="186"/>
      <c r="N460" s="186"/>
      <c r="O460" s="186"/>
      <c r="P460" s="186"/>
      <c r="Q460" s="186"/>
      <c r="R460" s="186"/>
      <c r="S460" s="186"/>
      <c r="T460" s="186"/>
      <c r="U460" s="186"/>
      <c r="V460" s="186"/>
      <c r="W460" s="186"/>
      <c r="X460" s="186"/>
      <c r="Y460" s="186"/>
      <c r="Z460" s="186"/>
      <c r="AA460" s="186"/>
    </row>
    <row r="461" spans="2:27" ht="12" customHeight="1">
      <c r="B461" s="186"/>
      <c r="C461" s="186"/>
      <c r="D461" s="186"/>
      <c r="E461" s="186"/>
      <c r="F461" s="186"/>
      <c r="G461" s="186"/>
      <c r="H461" s="186"/>
      <c r="I461" s="186"/>
      <c r="J461" s="186"/>
      <c r="K461" s="186"/>
      <c r="L461" s="186"/>
      <c r="M461" s="186"/>
      <c r="N461" s="186"/>
      <c r="O461" s="186"/>
      <c r="P461" s="186"/>
      <c r="Q461" s="186"/>
      <c r="R461" s="186"/>
      <c r="S461" s="186"/>
      <c r="T461" s="186"/>
      <c r="U461" s="186"/>
      <c r="V461" s="186"/>
      <c r="W461" s="186"/>
      <c r="X461" s="186"/>
      <c r="Y461" s="186"/>
      <c r="Z461" s="186"/>
      <c r="AA461" s="186"/>
    </row>
    <row r="462" spans="2:27" ht="12" customHeight="1">
      <c r="B462" s="186"/>
      <c r="C462" s="186"/>
      <c r="D462" s="186"/>
      <c r="E462" s="186"/>
      <c r="F462" s="186"/>
      <c r="G462" s="186"/>
      <c r="H462" s="186"/>
      <c r="I462" s="186"/>
      <c r="J462" s="186"/>
      <c r="K462" s="186"/>
      <c r="L462" s="186"/>
      <c r="M462" s="186"/>
      <c r="N462" s="186"/>
      <c r="O462" s="186"/>
      <c r="P462" s="186"/>
      <c r="Q462" s="186"/>
      <c r="R462" s="186"/>
      <c r="S462" s="186"/>
      <c r="T462" s="186"/>
      <c r="U462" s="186"/>
      <c r="V462" s="186"/>
      <c r="W462" s="186"/>
      <c r="X462" s="186"/>
      <c r="Y462" s="186"/>
      <c r="Z462" s="186"/>
      <c r="AA462" s="186"/>
    </row>
    <row r="463" spans="2:27" ht="12" customHeight="1">
      <c r="B463" s="186"/>
      <c r="C463" s="186"/>
      <c r="D463" s="186"/>
      <c r="E463" s="186"/>
      <c r="F463" s="186"/>
      <c r="G463" s="186"/>
      <c r="H463" s="186"/>
      <c r="I463" s="186"/>
      <c r="J463" s="186"/>
      <c r="K463" s="186"/>
      <c r="L463" s="186"/>
      <c r="M463" s="186"/>
      <c r="N463" s="186"/>
      <c r="O463" s="186"/>
      <c r="P463" s="186"/>
      <c r="Q463" s="186"/>
      <c r="R463" s="186"/>
      <c r="S463" s="186"/>
      <c r="T463" s="186"/>
      <c r="U463" s="186"/>
      <c r="V463" s="186"/>
      <c r="W463" s="186"/>
      <c r="X463" s="186"/>
      <c r="Y463" s="186"/>
      <c r="Z463" s="186"/>
      <c r="AA463" s="186"/>
    </row>
    <row r="464" spans="2:27" ht="12" customHeight="1">
      <c r="B464" s="186"/>
      <c r="C464" s="186"/>
      <c r="D464" s="186"/>
      <c r="E464" s="186"/>
      <c r="F464" s="186"/>
      <c r="G464" s="186"/>
      <c r="H464" s="186"/>
      <c r="I464" s="186"/>
      <c r="J464" s="186"/>
      <c r="K464" s="186"/>
      <c r="L464" s="186"/>
      <c r="M464" s="186"/>
      <c r="N464" s="186"/>
      <c r="O464" s="186"/>
      <c r="P464" s="186"/>
      <c r="Q464" s="186"/>
      <c r="R464" s="186"/>
      <c r="S464" s="186"/>
      <c r="T464" s="186"/>
      <c r="U464" s="186"/>
      <c r="V464" s="186"/>
      <c r="W464" s="186"/>
      <c r="X464" s="186"/>
      <c r="Y464" s="186"/>
      <c r="Z464" s="186"/>
      <c r="AA464" s="186"/>
    </row>
    <row r="465" spans="2:27" ht="12" customHeight="1">
      <c r="B465" s="186"/>
      <c r="C465" s="186"/>
      <c r="D465" s="186"/>
      <c r="E465" s="186"/>
      <c r="F465" s="186"/>
      <c r="G465" s="186"/>
      <c r="H465" s="186"/>
      <c r="I465" s="186"/>
      <c r="J465" s="186"/>
      <c r="K465" s="186"/>
      <c r="L465" s="186"/>
      <c r="M465" s="186"/>
      <c r="N465" s="186"/>
      <c r="O465" s="186"/>
      <c r="P465" s="186"/>
      <c r="Q465" s="186"/>
      <c r="R465" s="186"/>
      <c r="S465" s="186"/>
      <c r="T465" s="186"/>
      <c r="U465" s="186"/>
      <c r="V465" s="186"/>
      <c r="W465" s="186"/>
      <c r="X465" s="186"/>
      <c r="Y465" s="186"/>
      <c r="Z465" s="186"/>
      <c r="AA465" s="186"/>
    </row>
    <row r="466" spans="2:27" ht="12" customHeight="1">
      <c r="B466" s="186"/>
      <c r="C466" s="186"/>
      <c r="D466" s="186"/>
      <c r="E466" s="186"/>
      <c r="F466" s="186"/>
      <c r="G466" s="186"/>
      <c r="H466" s="186"/>
      <c r="I466" s="186"/>
      <c r="J466" s="186"/>
      <c r="K466" s="186"/>
      <c r="L466" s="186"/>
      <c r="M466" s="186"/>
      <c r="N466" s="186"/>
      <c r="O466" s="186"/>
      <c r="P466" s="186"/>
      <c r="Q466" s="186"/>
      <c r="R466" s="186"/>
      <c r="S466" s="186"/>
      <c r="T466" s="186"/>
      <c r="U466" s="186"/>
      <c r="V466" s="186"/>
      <c r="W466" s="186"/>
      <c r="X466" s="186"/>
      <c r="Y466" s="186"/>
      <c r="Z466" s="186"/>
      <c r="AA466" s="186"/>
    </row>
    <row r="467" spans="2:27" ht="12" customHeight="1">
      <c r="B467" s="186"/>
      <c r="C467" s="186"/>
      <c r="D467" s="186"/>
      <c r="E467" s="186"/>
      <c r="F467" s="186"/>
      <c r="G467" s="186"/>
      <c r="H467" s="186"/>
      <c r="I467" s="186"/>
      <c r="J467" s="186"/>
      <c r="K467" s="186"/>
      <c r="L467" s="186"/>
      <c r="M467" s="186"/>
      <c r="N467" s="186"/>
      <c r="O467" s="186"/>
      <c r="P467" s="186"/>
      <c r="Q467" s="186"/>
      <c r="R467" s="186"/>
      <c r="S467" s="186"/>
      <c r="T467" s="186"/>
      <c r="U467" s="186"/>
      <c r="V467" s="186"/>
      <c r="W467" s="186"/>
      <c r="X467" s="186"/>
      <c r="Y467" s="186"/>
      <c r="Z467" s="186"/>
      <c r="AA467" s="186"/>
    </row>
    <row r="468" spans="2:27" ht="12" customHeight="1">
      <c r="B468" s="186"/>
      <c r="C468" s="186"/>
      <c r="D468" s="186"/>
      <c r="E468" s="186"/>
      <c r="F468" s="186"/>
      <c r="G468" s="186"/>
      <c r="H468" s="186"/>
      <c r="I468" s="186"/>
      <c r="J468" s="186"/>
      <c r="K468" s="186"/>
      <c r="L468" s="186"/>
      <c r="M468" s="186"/>
      <c r="N468" s="186"/>
      <c r="O468" s="186"/>
      <c r="P468" s="186"/>
      <c r="Q468" s="186"/>
      <c r="R468" s="186"/>
      <c r="S468" s="186"/>
      <c r="T468" s="186"/>
      <c r="U468" s="186"/>
      <c r="V468" s="186"/>
      <c r="W468" s="186"/>
      <c r="X468" s="186"/>
      <c r="Y468" s="186"/>
      <c r="Z468" s="186"/>
      <c r="AA468" s="186"/>
    </row>
    <row r="469" spans="2:27" ht="12" customHeight="1">
      <c r="B469" s="186"/>
      <c r="C469" s="186"/>
      <c r="D469" s="186"/>
      <c r="E469" s="186"/>
      <c r="F469" s="186"/>
      <c r="G469" s="186"/>
      <c r="H469" s="186"/>
      <c r="I469" s="186"/>
      <c r="J469" s="186"/>
      <c r="K469" s="186"/>
      <c r="L469" s="186"/>
      <c r="M469" s="186"/>
      <c r="N469" s="186"/>
      <c r="O469" s="186"/>
      <c r="P469" s="186"/>
      <c r="Q469" s="186"/>
      <c r="R469" s="186"/>
      <c r="S469" s="186"/>
      <c r="T469" s="186"/>
      <c r="U469" s="186"/>
      <c r="V469" s="186"/>
      <c r="W469" s="186"/>
      <c r="X469" s="186"/>
      <c r="Y469" s="186"/>
      <c r="Z469" s="186"/>
      <c r="AA469" s="186"/>
    </row>
    <row r="470" spans="2:27" ht="12" customHeight="1">
      <c r="B470" s="186"/>
      <c r="C470" s="186"/>
      <c r="D470" s="186"/>
      <c r="E470" s="186"/>
      <c r="F470" s="186"/>
      <c r="G470" s="186"/>
      <c r="H470" s="186"/>
      <c r="I470" s="186"/>
      <c r="J470" s="186"/>
      <c r="K470" s="186"/>
      <c r="L470" s="186"/>
      <c r="M470" s="186"/>
      <c r="N470" s="186"/>
      <c r="O470" s="186"/>
      <c r="P470" s="186"/>
      <c r="Q470" s="186"/>
      <c r="R470" s="186"/>
      <c r="S470" s="186"/>
      <c r="T470" s="186"/>
      <c r="U470" s="186"/>
      <c r="V470" s="186"/>
      <c r="W470" s="186"/>
      <c r="X470" s="186"/>
      <c r="Y470" s="186"/>
      <c r="Z470" s="186"/>
      <c r="AA470" s="186"/>
    </row>
    <row r="471" spans="2:27" ht="12" customHeight="1">
      <c r="B471" s="186"/>
      <c r="C471" s="186"/>
      <c r="D471" s="186"/>
      <c r="E471" s="186"/>
      <c r="F471" s="186"/>
      <c r="G471" s="186"/>
      <c r="H471" s="186"/>
      <c r="I471" s="186"/>
      <c r="J471" s="186"/>
      <c r="K471" s="186"/>
      <c r="L471" s="186"/>
      <c r="M471" s="186"/>
      <c r="N471" s="186"/>
      <c r="O471" s="186"/>
      <c r="P471" s="186"/>
      <c r="Q471" s="186"/>
      <c r="R471" s="186"/>
      <c r="S471" s="186"/>
      <c r="T471" s="186"/>
      <c r="U471" s="186"/>
      <c r="V471" s="186"/>
      <c r="W471" s="186"/>
      <c r="X471" s="186"/>
      <c r="Y471" s="186"/>
      <c r="Z471" s="186"/>
      <c r="AA471" s="186"/>
    </row>
    <row r="472" spans="2:27" ht="12" customHeight="1">
      <c r="B472" s="186"/>
      <c r="C472" s="186"/>
      <c r="D472" s="186"/>
      <c r="E472" s="186"/>
      <c r="F472" s="186"/>
      <c r="G472" s="186"/>
      <c r="H472" s="186"/>
      <c r="I472" s="186"/>
      <c r="J472" s="186"/>
      <c r="K472" s="186"/>
      <c r="L472" s="186"/>
      <c r="M472" s="186"/>
      <c r="N472" s="186"/>
      <c r="O472" s="186"/>
      <c r="P472" s="186"/>
      <c r="Q472" s="186"/>
      <c r="R472" s="186"/>
      <c r="S472" s="186"/>
      <c r="T472" s="186"/>
      <c r="U472" s="186"/>
      <c r="V472" s="186"/>
      <c r="W472" s="186"/>
      <c r="X472" s="186"/>
      <c r="Y472" s="186"/>
      <c r="Z472" s="186"/>
      <c r="AA472" s="186"/>
    </row>
    <row r="473" spans="2:27" ht="12" customHeight="1">
      <c r="B473" s="186"/>
      <c r="C473" s="186"/>
      <c r="D473" s="186"/>
      <c r="E473" s="186"/>
      <c r="F473" s="186"/>
      <c r="G473" s="186"/>
      <c r="H473" s="186"/>
      <c r="I473" s="186"/>
      <c r="J473" s="186"/>
      <c r="K473" s="186"/>
      <c r="L473" s="186"/>
      <c r="M473" s="186"/>
      <c r="N473" s="186"/>
      <c r="O473" s="186"/>
      <c r="P473" s="186"/>
      <c r="Q473" s="186"/>
      <c r="R473" s="186"/>
      <c r="S473" s="186"/>
      <c r="T473" s="186"/>
      <c r="U473" s="186"/>
      <c r="V473" s="186"/>
      <c r="W473" s="186"/>
      <c r="X473" s="186"/>
      <c r="Y473" s="186"/>
      <c r="Z473" s="186"/>
      <c r="AA473" s="186"/>
    </row>
    <row r="474" spans="2:27" ht="12" customHeight="1">
      <c r="B474" s="186"/>
      <c r="C474" s="186"/>
      <c r="D474" s="186"/>
      <c r="E474" s="186"/>
      <c r="F474" s="186"/>
      <c r="G474" s="186"/>
      <c r="H474" s="186"/>
      <c r="I474" s="186"/>
      <c r="J474" s="186"/>
      <c r="K474" s="186"/>
      <c r="L474" s="186"/>
      <c r="M474" s="186"/>
      <c r="N474" s="186"/>
      <c r="O474" s="186"/>
      <c r="P474" s="186"/>
      <c r="Q474" s="186"/>
      <c r="R474" s="186"/>
      <c r="S474" s="186"/>
      <c r="T474" s="186"/>
      <c r="U474" s="186"/>
      <c r="V474" s="186"/>
      <c r="W474" s="186"/>
      <c r="X474" s="186"/>
      <c r="Y474" s="186"/>
      <c r="Z474" s="186"/>
      <c r="AA474" s="186"/>
    </row>
    <row r="475" spans="2:27" ht="12" customHeight="1">
      <c r="B475" s="186"/>
      <c r="C475" s="186"/>
      <c r="D475" s="186"/>
      <c r="E475" s="186"/>
      <c r="F475" s="186"/>
      <c r="G475" s="186"/>
      <c r="H475" s="186"/>
      <c r="I475" s="186"/>
      <c r="J475" s="186"/>
      <c r="K475" s="186"/>
      <c r="L475" s="186"/>
      <c r="M475" s="186"/>
      <c r="N475" s="186"/>
      <c r="O475" s="186"/>
      <c r="P475" s="186"/>
      <c r="Q475" s="186"/>
      <c r="R475" s="186"/>
      <c r="S475" s="186"/>
      <c r="T475" s="186"/>
      <c r="U475" s="186"/>
      <c r="V475" s="186"/>
      <c r="W475" s="186"/>
      <c r="X475" s="186"/>
      <c r="Y475" s="186"/>
      <c r="Z475" s="186"/>
      <c r="AA475" s="186"/>
    </row>
    <row r="476" spans="2:27" ht="12" customHeight="1">
      <c r="B476" s="186"/>
      <c r="C476" s="186"/>
      <c r="D476" s="186"/>
      <c r="E476" s="186"/>
      <c r="F476" s="186"/>
      <c r="G476" s="186"/>
      <c r="H476" s="186"/>
      <c r="I476" s="186"/>
      <c r="J476" s="186"/>
      <c r="K476" s="186"/>
      <c r="L476" s="186"/>
      <c r="M476" s="186"/>
      <c r="N476" s="186"/>
      <c r="O476" s="186"/>
      <c r="P476" s="186"/>
      <c r="Q476" s="186"/>
      <c r="R476" s="186"/>
      <c r="S476" s="186"/>
      <c r="T476" s="186"/>
      <c r="U476" s="186"/>
      <c r="V476" s="186"/>
      <c r="W476" s="186"/>
      <c r="X476" s="186"/>
      <c r="Y476" s="186"/>
      <c r="Z476" s="186"/>
      <c r="AA476" s="186"/>
    </row>
    <row r="477" spans="2:27" ht="12" customHeight="1">
      <c r="B477" s="186"/>
      <c r="C477" s="186"/>
      <c r="D477" s="186"/>
      <c r="E477" s="186"/>
      <c r="F477" s="186"/>
      <c r="G477" s="186"/>
      <c r="H477" s="186"/>
      <c r="I477" s="186"/>
      <c r="J477" s="186"/>
      <c r="K477" s="186"/>
      <c r="L477" s="186"/>
      <c r="M477" s="186"/>
      <c r="N477" s="186"/>
      <c r="O477" s="186"/>
      <c r="P477" s="186"/>
      <c r="Q477" s="186"/>
      <c r="R477" s="186"/>
      <c r="S477" s="186"/>
      <c r="T477" s="186"/>
      <c r="U477" s="186"/>
      <c r="V477" s="186"/>
      <c r="W477" s="186"/>
      <c r="X477" s="186"/>
      <c r="Y477" s="186"/>
      <c r="Z477" s="186"/>
      <c r="AA477" s="186"/>
    </row>
    <row r="478" spans="2:27" ht="12" customHeight="1">
      <c r="B478" s="186"/>
      <c r="C478" s="186"/>
      <c r="D478" s="186"/>
      <c r="E478" s="186"/>
      <c r="F478" s="186"/>
      <c r="G478" s="186"/>
      <c r="H478" s="186"/>
      <c r="I478" s="186"/>
      <c r="J478" s="186"/>
      <c r="K478" s="186"/>
      <c r="L478" s="186"/>
      <c r="M478" s="186"/>
      <c r="N478" s="186"/>
      <c r="O478" s="186"/>
      <c r="P478" s="186"/>
      <c r="Q478" s="186"/>
      <c r="R478" s="186"/>
      <c r="S478" s="186"/>
      <c r="T478" s="186"/>
      <c r="U478" s="186"/>
      <c r="V478" s="186"/>
      <c r="W478" s="186"/>
      <c r="X478" s="186"/>
      <c r="Y478" s="186"/>
      <c r="Z478" s="186"/>
      <c r="AA478" s="186"/>
    </row>
    <row r="479" spans="2:27" ht="12" customHeight="1">
      <c r="B479" s="186"/>
      <c r="C479" s="186"/>
      <c r="D479" s="186"/>
      <c r="E479" s="186"/>
      <c r="F479" s="186"/>
      <c r="G479" s="186"/>
      <c r="H479" s="186"/>
      <c r="I479" s="186"/>
      <c r="J479" s="186"/>
      <c r="K479" s="186"/>
      <c r="L479" s="186"/>
      <c r="M479" s="186"/>
      <c r="N479" s="186"/>
      <c r="O479" s="186"/>
      <c r="P479" s="186"/>
      <c r="Q479" s="186"/>
      <c r="R479" s="186"/>
      <c r="S479" s="186"/>
      <c r="T479" s="186"/>
      <c r="U479" s="186"/>
      <c r="V479" s="186"/>
      <c r="W479" s="186"/>
      <c r="X479" s="186"/>
      <c r="Y479" s="186"/>
      <c r="Z479" s="186"/>
      <c r="AA479" s="186"/>
    </row>
    <row r="480" spans="2:27" ht="12" customHeight="1">
      <c r="B480" s="186"/>
      <c r="C480" s="186"/>
      <c r="D480" s="186"/>
      <c r="E480" s="186"/>
      <c r="F480" s="186"/>
      <c r="G480" s="186"/>
      <c r="H480" s="186"/>
      <c r="I480" s="186"/>
      <c r="J480" s="186"/>
      <c r="K480" s="186"/>
      <c r="L480" s="186"/>
      <c r="M480" s="186"/>
      <c r="N480" s="186"/>
      <c r="O480" s="186"/>
      <c r="P480" s="186"/>
      <c r="Q480" s="186"/>
      <c r="R480" s="186"/>
      <c r="S480" s="186"/>
      <c r="T480" s="186"/>
      <c r="U480" s="186"/>
      <c r="V480" s="186"/>
      <c r="W480" s="186"/>
      <c r="X480" s="186"/>
      <c r="Y480" s="186"/>
      <c r="Z480" s="186"/>
      <c r="AA480" s="186"/>
    </row>
    <row r="481" spans="2:27" ht="12" customHeight="1">
      <c r="B481" s="186"/>
      <c r="C481" s="186"/>
      <c r="D481" s="186"/>
      <c r="E481" s="186"/>
      <c r="F481" s="186"/>
      <c r="G481" s="186"/>
      <c r="H481" s="186"/>
      <c r="I481" s="186"/>
      <c r="J481" s="186"/>
      <c r="K481" s="186"/>
      <c r="L481" s="186"/>
      <c r="M481" s="186"/>
      <c r="N481" s="186"/>
      <c r="O481" s="186"/>
      <c r="P481" s="186"/>
      <c r="Q481" s="186"/>
      <c r="R481" s="186"/>
      <c r="S481" s="186"/>
      <c r="T481" s="186"/>
      <c r="U481" s="186"/>
      <c r="V481" s="186"/>
      <c r="W481" s="186"/>
      <c r="X481" s="186"/>
      <c r="Y481" s="186"/>
      <c r="Z481" s="186"/>
      <c r="AA481" s="186"/>
    </row>
    <row r="482" spans="2:27" ht="12" customHeight="1">
      <c r="B482" s="186"/>
      <c r="C482" s="186"/>
      <c r="D482" s="186"/>
      <c r="E482" s="186"/>
      <c r="F482" s="186"/>
      <c r="G482" s="186"/>
      <c r="H482" s="186"/>
      <c r="I482" s="186"/>
      <c r="J482" s="186"/>
      <c r="K482" s="186"/>
      <c r="L482" s="186"/>
      <c r="M482" s="186"/>
      <c r="N482" s="186"/>
      <c r="O482" s="186"/>
      <c r="P482" s="186"/>
      <c r="Q482" s="186"/>
      <c r="R482" s="186"/>
      <c r="S482" s="186"/>
      <c r="T482" s="186"/>
      <c r="U482" s="186"/>
      <c r="V482" s="186"/>
      <c r="W482" s="186"/>
      <c r="X482" s="186"/>
      <c r="Y482" s="186"/>
      <c r="Z482" s="186"/>
      <c r="AA482" s="186"/>
    </row>
    <row r="483" spans="2:27" ht="12" customHeight="1">
      <c r="B483" s="186"/>
      <c r="C483" s="186"/>
      <c r="D483" s="186"/>
      <c r="E483" s="186"/>
      <c r="F483" s="186"/>
      <c r="G483" s="186"/>
      <c r="H483" s="186"/>
      <c r="I483" s="186"/>
      <c r="J483" s="186"/>
      <c r="K483" s="186"/>
      <c r="L483" s="186"/>
      <c r="M483" s="186"/>
      <c r="N483" s="186"/>
      <c r="O483" s="186"/>
      <c r="P483" s="186"/>
      <c r="Q483" s="186"/>
      <c r="R483" s="186"/>
      <c r="S483" s="186"/>
      <c r="T483" s="186"/>
      <c r="U483" s="186"/>
      <c r="V483" s="186"/>
      <c r="W483" s="186"/>
      <c r="X483" s="186"/>
      <c r="Y483" s="186"/>
      <c r="Z483" s="186"/>
      <c r="AA483" s="186"/>
    </row>
    <row r="484" spans="2:27" ht="12" customHeight="1">
      <c r="B484" s="186"/>
      <c r="C484" s="186"/>
      <c r="D484" s="186"/>
      <c r="E484" s="186"/>
      <c r="F484" s="186"/>
      <c r="G484" s="186"/>
      <c r="H484" s="186"/>
      <c r="I484" s="186"/>
      <c r="J484" s="186"/>
      <c r="K484" s="186"/>
      <c r="L484" s="186"/>
      <c r="M484" s="186"/>
      <c r="N484" s="186"/>
      <c r="O484" s="186"/>
      <c r="P484" s="186"/>
      <c r="Q484" s="186"/>
      <c r="R484" s="186"/>
      <c r="S484" s="186"/>
      <c r="T484" s="186"/>
      <c r="U484" s="186"/>
      <c r="V484" s="186"/>
      <c r="W484" s="186"/>
      <c r="X484" s="186"/>
      <c r="Y484" s="186"/>
      <c r="Z484" s="186"/>
      <c r="AA484" s="186"/>
    </row>
    <row r="485" spans="2:27" ht="12" customHeight="1">
      <c r="B485" s="186"/>
      <c r="C485" s="186"/>
      <c r="D485" s="186"/>
      <c r="E485" s="186"/>
      <c r="F485" s="186"/>
      <c r="G485" s="186"/>
      <c r="H485" s="186"/>
      <c r="I485" s="186"/>
      <c r="J485" s="186"/>
      <c r="K485" s="186"/>
      <c r="L485" s="186"/>
      <c r="M485" s="186"/>
      <c r="N485" s="186"/>
      <c r="O485" s="186"/>
      <c r="P485" s="186"/>
      <c r="Q485" s="186"/>
      <c r="R485" s="186"/>
      <c r="S485" s="186"/>
      <c r="T485" s="186"/>
      <c r="U485" s="186"/>
      <c r="V485" s="186"/>
      <c r="W485" s="186"/>
      <c r="X485" s="186"/>
      <c r="Y485" s="186"/>
      <c r="Z485" s="186"/>
      <c r="AA485" s="186"/>
    </row>
    <row r="486" spans="2:27" ht="12" customHeight="1">
      <c r="B486" s="186"/>
      <c r="C486" s="186"/>
      <c r="D486" s="186"/>
      <c r="E486" s="186"/>
      <c r="F486" s="186"/>
      <c r="G486" s="186"/>
      <c r="H486" s="186"/>
      <c r="I486" s="186"/>
      <c r="J486" s="186"/>
      <c r="K486" s="186"/>
      <c r="L486" s="186"/>
      <c r="M486" s="186"/>
      <c r="N486" s="186"/>
      <c r="O486" s="186"/>
      <c r="P486" s="186"/>
      <c r="Q486" s="186"/>
      <c r="R486" s="186"/>
      <c r="S486" s="186"/>
      <c r="T486" s="186"/>
      <c r="U486" s="186"/>
      <c r="V486" s="186"/>
      <c r="W486" s="186"/>
      <c r="X486" s="186"/>
      <c r="Y486" s="186"/>
      <c r="Z486" s="186"/>
      <c r="AA486" s="186"/>
    </row>
    <row r="487" spans="2:27" ht="12" customHeight="1">
      <c r="B487" s="186"/>
      <c r="C487" s="186"/>
      <c r="D487" s="186"/>
      <c r="E487" s="186"/>
      <c r="F487" s="186"/>
      <c r="G487" s="186"/>
      <c r="H487" s="186"/>
      <c r="I487" s="186"/>
      <c r="J487" s="186"/>
      <c r="K487" s="186"/>
      <c r="L487" s="186"/>
      <c r="M487" s="186"/>
      <c r="N487" s="186"/>
      <c r="O487" s="186"/>
      <c r="P487" s="186"/>
      <c r="Q487" s="186"/>
      <c r="R487" s="186"/>
      <c r="S487" s="186"/>
      <c r="T487" s="186"/>
      <c r="U487" s="186"/>
      <c r="V487" s="186"/>
      <c r="W487" s="186"/>
      <c r="X487" s="186"/>
      <c r="Y487" s="186"/>
      <c r="Z487" s="186"/>
      <c r="AA487" s="186"/>
    </row>
    <row r="488" spans="2:27" ht="12" customHeight="1">
      <c r="B488" s="186"/>
      <c r="C488" s="186"/>
      <c r="D488" s="186"/>
      <c r="E488" s="186"/>
      <c r="F488" s="186"/>
      <c r="G488" s="186"/>
      <c r="H488" s="186"/>
      <c r="I488" s="186"/>
      <c r="J488" s="186"/>
      <c r="K488" s="186"/>
      <c r="L488" s="186"/>
      <c r="M488" s="186"/>
      <c r="N488" s="186"/>
      <c r="O488" s="186"/>
      <c r="P488" s="186"/>
      <c r="Q488" s="186"/>
      <c r="R488" s="186"/>
      <c r="S488" s="186"/>
      <c r="T488" s="186"/>
      <c r="U488" s="186"/>
      <c r="V488" s="186"/>
      <c r="W488" s="186"/>
      <c r="X488" s="186"/>
      <c r="Y488" s="186"/>
      <c r="Z488" s="186"/>
      <c r="AA488" s="186"/>
    </row>
    <row r="489" spans="2:27" ht="12" customHeight="1">
      <c r="B489" s="186"/>
      <c r="C489" s="186"/>
      <c r="D489" s="186"/>
      <c r="E489" s="186"/>
      <c r="F489" s="186"/>
      <c r="G489" s="186"/>
      <c r="H489" s="186"/>
      <c r="I489" s="186"/>
      <c r="J489" s="186"/>
      <c r="K489" s="186"/>
      <c r="L489" s="186"/>
      <c r="M489" s="186"/>
      <c r="N489" s="186"/>
      <c r="O489" s="186"/>
      <c r="P489" s="186"/>
      <c r="Q489" s="186"/>
      <c r="R489" s="186"/>
      <c r="S489" s="186"/>
      <c r="T489" s="186"/>
      <c r="U489" s="186"/>
      <c r="V489" s="186"/>
      <c r="W489" s="186"/>
      <c r="X489" s="186"/>
      <c r="Y489" s="186"/>
      <c r="Z489" s="186"/>
      <c r="AA489" s="186"/>
    </row>
    <row r="490" spans="2:27" ht="12" customHeight="1">
      <c r="B490" s="186"/>
      <c r="C490" s="186"/>
      <c r="D490" s="186"/>
      <c r="E490" s="186"/>
      <c r="F490" s="186"/>
      <c r="G490" s="186"/>
      <c r="H490" s="186"/>
      <c r="I490" s="186"/>
      <c r="J490" s="186"/>
      <c r="K490" s="186"/>
      <c r="L490" s="186"/>
      <c r="M490" s="186"/>
      <c r="N490" s="186"/>
      <c r="O490" s="186"/>
      <c r="P490" s="186"/>
      <c r="Q490" s="186"/>
      <c r="R490" s="186"/>
      <c r="S490" s="186"/>
      <c r="T490" s="186"/>
      <c r="U490" s="186"/>
      <c r="V490" s="186"/>
      <c r="W490" s="186"/>
      <c r="X490" s="186"/>
      <c r="Y490" s="186"/>
      <c r="Z490" s="186"/>
      <c r="AA490" s="186"/>
    </row>
    <row r="491" spans="2:27" ht="12" customHeight="1">
      <c r="B491" s="186"/>
      <c r="C491" s="186"/>
      <c r="D491" s="186"/>
      <c r="E491" s="186"/>
      <c r="F491" s="186"/>
      <c r="G491" s="186"/>
      <c r="H491" s="186"/>
      <c r="I491" s="186"/>
      <c r="J491" s="186"/>
      <c r="K491" s="186"/>
      <c r="L491" s="186"/>
      <c r="M491" s="186"/>
      <c r="N491" s="186"/>
      <c r="O491" s="186"/>
      <c r="P491" s="186"/>
      <c r="Q491" s="186"/>
      <c r="R491" s="186"/>
      <c r="S491" s="186"/>
      <c r="T491" s="186"/>
      <c r="U491" s="186"/>
      <c r="V491" s="186"/>
      <c r="W491" s="186"/>
      <c r="X491" s="186"/>
      <c r="Y491" s="186"/>
      <c r="Z491" s="186"/>
      <c r="AA491" s="186"/>
    </row>
    <row r="492" spans="2:27" ht="12" customHeight="1">
      <c r="B492" s="186"/>
      <c r="C492" s="186"/>
      <c r="D492" s="186"/>
      <c r="E492" s="186"/>
      <c r="F492" s="186"/>
      <c r="G492" s="186"/>
      <c r="H492" s="186"/>
      <c r="I492" s="186"/>
      <c r="J492" s="186"/>
      <c r="K492" s="186"/>
      <c r="L492" s="186"/>
      <c r="M492" s="186"/>
      <c r="N492" s="186"/>
      <c r="O492" s="186"/>
      <c r="P492" s="186"/>
      <c r="Q492" s="186"/>
      <c r="R492" s="186"/>
      <c r="S492" s="186"/>
      <c r="T492" s="186"/>
      <c r="U492" s="186"/>
      <c r="V492" s="186"/>
      <c r="W492" s="186"/>
      <c r="X492" s="186"/>
      <c r="Y492" s="186"/>
      <c r="Z492" s="186"/>
      <c r="AA492" s="186"/>
    </row>
    <row r="493" spans="2:27" ht="12" customHeight="1">
      <c r="B493" s="186"/>
      <c r="C493" s="186"/>
      <c r="D493" s="186"/>
      <c r="E493" s="186"/>
      <c r="F493" s="186"/>
      <c r="G493" s="186"/>
      <c r="H493" s="186"/>
      <c r="I493" s="186"/>
      <c r="J493" s="186"/>
      <c r="K493" s="186"/>
      <c r="L493" s="186"/>
      <c r="M493" s="186"/>
      <c r="N493" s="186"/>
      <c r="O493" s="186"/>
      <c r="P493" s="186"/>
      <c r="Q493" s="186"/>
      <c r="R493" s="186"/>
      <c r="S493" s="186"/>
      <c r="T493" s="186"/>
      <c r="U493" s="186"/>
      <c r="V493" s="186"/>
      <c r="W493" s="186"/>
      <c r="X493" s="186"/>
      <c r="Y493" s="186"/>
      <c r="Z493" s="186"/>
      <c r="AA493" s="186"/>
    </row>
    <row r="494" spans="2:27" ht="12" customHeight="1">
      <c r="B494" s="186"/>
      <c r="C494" s="186"/>
      <c r="D494" s="186"/>
      <c r="E494" s="186"/>
      <c r="F494" s="186"/>
      <c r="G494" s="186"/>
      <c r="H494" s="186"/>
      <c r="I494" s="186"/>
      <c r="J494" s="186"/>
      <c r="K494" s="186"/>
      <c r="L494" s="186"/>
      <c r="M494" s="186"/>
      <c r="N494" s="186"/>
      <c r="O494" s="186"/>
      <c r="P494" s="186"/>
      <c r="Q494" s="186"/>
      <c r="R494" s="186"/>
      <c r="S494" s="186"/>
      <c r="T494" s="186"/>
      <c r="U494" s="186"/>
      <c r="V494" s="186"/>
      <c r="W494" s="186"/>
      <c r="X494" s="186"/>
      <c r="Y494" s="186"/>
      <c r="Z494" s="186"/>
      <c r="AA494" s="186"/>
    </row>
    <row r="495" spans="2:27" ht="12" customHeight="1">
      <c r="B495" s="186"/>
      <c r="C495" s="186"/>
      <c r="D495" s="186"/>
      <c r="E495" s="186"/>
      <c r="F495" s="186"/>
      <c r="G495" s="186"/>
      <c r="H495" s="186"/>
      <c r="I495" s="186"/>
      <c r="J495" s="186"/>
      <c r="K495" s="186"/>
      <c r="L495" s="186"/>
      <c r="M495" s="186"/>
      <c r="N495" s="186"/>
      <c r="O495" s="186"/>
      <c r="P495" s="186"/>
      <c r="Q495" s="186"/>
      <c r="R495" s="186"/>
      <c r="S495" s="186"/>
      <c r="T495" s="186"/>
      <c r="U495" s="186"/>
      <c r="V495" s="186"/>
      <c r="W495" s="186"/>
      <c r="X495" s="186"/>
      <c r="Y495" s="186"/>
      <c r="Z495" s="186"/>
      <c r="AA495" s="186"/>
    </row>
    <row r="496" spans="2:27" ht="12" customHeight="1">
      <c r="B496" s="186"/>
      <c r="C496" s="186"/>
      <c r="D496" s="186"/>
      <c r="E496" s="186"/>
      <c r="F496" s="186"/>
      <c r="G496" s="186"/>
      <c r="H496" s="186"/>
      <c r="I496" s="186"/>
      <c r="J496" s="186"/>
      <c r="K496" s="186"/>
      <c r="L496" s="186"/>
      <c r="M496" s="186"/>
      <c r="N496" s="186"/>
      <c r="O496" s="186"/>
      <c r="P496" s="186"/>
      <c r="Q496" s="186"/>
      <c r="R496" s="186"/>
      <c r="S496" s="186"/>
      <c r="T496" s="186"/>
      <c r="U496" s="186"/>
      <c r="V496" s="186"/>
      <c r="W496" s="186"/>
      <c r="X496" s="186"/>
      <c r="Y496" s="186"/>
      <c r="Z496" s="186"/>
      <c r="AA496" s="186"/>
    </row>
    <row r="497" spans="2:27" ht="12" customHeight="1">
      <c r="B497" s="186"/>
      <c r="C497" s="186"/>
      <c r="D497" s="186"/>
      <c r="E497" s="186"/>
      <c r="F497" s="186"/>
      <c r="G497" s="186"/>
      <c r="H497" s="186"/>
      <c r="I497" s="186"/>
      <c r="J497" s="186"/>
      <c r="K497" s="186"/>
      <c r="L497" s="186"/>
      <c r="M497" s="186"/>
      <c r="N497" s="186"/>
      <c r="O497" s="186"/>
      <c r="P497" s="186"/>
      <c r="Q497" s="186"/>
      <c r="R497" s="186"/>
      <c r="S497" s="186"/>
      <c r="T497" s="186"/>
      <c r="U497" s="186"/>
      <c r="V497" s="186"/>
      <c r="W497" s="186"/>
      <c r="X497" s="186"/>
      <c r="Y497" s="186"/>
      <c r="Z497" s="186"/>
      <c r="AA497" s="186"/>
    </row>
    <row r="498" spans="2:27" ht="12" customHeight="1">
      <c r="B498" s="186"/>
      <c r="C498" s="186"/>
      <c r="D498" s="186"/>
      <c r="E498" s="186"/>
      <c r="F498" s="186"/>
      <c r="G498" s="186"/>
      <c r="H498" s="186"/>
      <c r="I498" s="186"/>
      <c r="J498" s="186"/>
      <c r="K498" s="186"/>
      <c r="L498" s="186"/>
      <c r="M498" s="186"/>
      <c r="N498" s="186"/>
      <c r="O498" s="186"/>
      <c r="P498" s="186"/>
      <c r="Q498" s="186"/>
      <c r="R498" s="186"/>
      <c r="S498" s="186"/>
      <c r="T498" s="186"/>
      <c r="U498" s="186"/>
      <c r="V498" s="186"/>
      <c r="W498" s="186"/>
      <c r="X498" s="186"/>
      <c r="Y498" s="186"/>
      <c r="Z498" s="186"/>
      <c r="AA498" s="186"/>
    </row>
    <row r="499" spans="2:27" ht="12" customHeight="1">
      <c r="B499" s="186"/>
      <c r="C499" s="186"/>
      <c r="D499" s="186"/>
      <c r="E499" s="186"/>
      <c r="F499" s="186"/>
      <c r="G499" s="186"/>
      <c r="H499" s="186"/>
      <c r="I499" s="186"/>
      <c r="J499" s="186"/>
      <c r="K499" s="186"/>
      <c r="L499" s="186"/>
      <c r="M499" s="186"/>
      <c r="N499" s="186"/>
      <c r="O499" s="186"/>
      <c r="P499" s="186"/>
      <c r="Q499" s="186"/>
      <c r="R499" s="186"/>
      <c r="S499" s="186"/>
      <c r="T499" s="186"/>
      <c r="U499" s="186"/>
      <c r="V499" s="186"/>
      <c r="W499" s="186"/>
      <c r="X499" s="186"/>
      <c r="Y499" s="186"/>
      <c r="Z499" s="186"/>
      <c r="AA499" s="186"/>
    </row>
    <row r="500" spans="2:27" ht="12" customHeight="1">
      <c r="B500" s="186"/>
      <c r="C500" s="186"/>
      <c r="D500" s="186"/>
      <c r="E500" s="186"/>
      <c r="F500" s="186"/>
      <c r="G500" s="186"/>
      <c r="H500" s="186"/>
      <c r="I500" s="186"/>
      <c r="J500" s="186"/>
      <c r="K500" s="186"/>
      <c r="L500" s="186"/>
      <c r="M500" s="186"/>
      <c r="N500" s="186"/>
      <c r="O500" s="186"/>
      <c r="P500" s="186"/>
      <c r="Q500" s="186"/>
      <c r="R500" s="186"/>
      <c r="S500" s="186"/>
      <c r="T500" s="186"/>
      <c r="U500" s="186"/>
      <c r="V500" s="186"/>
      <c r="W500" s="186"/>
      <c r="X500" s="186"/>
      <c r="Y500" s="186"/>
      <c r="Z500" s="186"/>
      <c r="AA500" s="186"/>
    </row>
    <row r="501" spans="2:27" ht="12" customHeight="1">
      <c r="B501" s="186"/>
      <c r="C501" s="186"/>
      <c r="D501" s="186"/>
      <c r="E501" s="186"/>
      <c r="F501" s="186"/>
      <c r="G501" s="186"/>
      <c r="H501" s="186"/>
      <c r="I501" s="186"/>
      <c r="J501" s="186"/>
      <c r="K501" s="186"/>
      <c r="L501" s="186"/>
      <c r="M501" s="186"/>
      <c r="N501" s="186"/>
      <c r="O501" s="186"/>
      <c r="P501" s="186"/>
      <c r="Q501" s="186"/>
      <c r="R501" s="186"/>
      <c r="S501" s="186"/>
      <c r="T501" s="186"/>
      <c r="U501" s="186"/>
      <c r="V501" s="186"/>
      <c r="W501" s="186"/>
      <c r="X501" s="186"/>
      <c r="Y501" s="186"/>
      <c r="Z501" s="186"/>
      <c r="AA501" s="186"/>
    </row>
    <row r="502" spans="2:27" ht="12" customHeight="1">
      <c r="B502" s="186"/>
      <c r="C502" s="186"/>
      <c r="D502" s="186"/>
      <c r="E502" s="186"/>
      <c r="F502" s="186"/>
      <c r="G502" s="186"/>
      <c r="H502" s="186"/>
      <c r="I502" s="186"/>
      <c r="J502" s="186"/>
      <c r="K502" s="186"/>
      <c r="L502" s="186"/>
      <c r="M502" s="186"/>
      <c r="N502" s="186"/>
      <c r="O502" s="186"/>
      <c r="P502" s="186"/>
      <c r="Q502" s="186"/>
      <c r="R502" s="186"/>
      <c r="S502" s="186"/>
      <c r="T502" s="186"/>
      <c r="U502" s="186"/>
      <c r="V502" s="186"/>
      <c r="W502" s="186"/>
      <c r="X502" s="186"/>
      <c r="Y502" s="186"/>
      <c r="Z502" s="186"/>
      <c r="AA502" s="186"/>
    </row>
    <row r="503" spans="2:27" ht="12" customHeight="1">
      <c r="B503" s="186"/>
      <c r="C503" s="186"/>
      <c r="D503" s="186"/>
      <c r="E503" s="186"/>
      <c r="F503" s="186"/>
      <c r="G503" s="186"/>
      <c r="H503" s="186"/>
      <c r="I503" s="186"/>
      <c r="J503" s="186"/>
      <c r="K503" s="186"/>
      <c r="L503" s="186"/>
      <c r="M503" s="186"/>
      <c r="N503" s="186"/>
      <c r="O503" s="186"/>
      <c r="P503" s="186"/>
      <c r="Q503" s="186"/>
      <c r="R503" s="186"/>
      <c r="S503" s="186"/>
      <c r="T503" s="186"/>
      <c r="U503" s="186"/>
      <c r="V503" s="186"/>
      <c r="W503" s="186"/>
      <c r="X503" s="186"/>
      <c r="Y503" s="186"/>
      <c r="Z503" s="186"/>
      <c r="AA503" s="186"/>
    </row>
    <row r="504" spans="2:27" ht="12" customHeight="1">
      <c r="B504" s="186"/>
      <c r="C504" s="186"/>
      <c r="D504" s="186"/>
      <c r="E504" s="186"/>
      <c r="F504" s="186"/>
      <c r="G504" s="186"/>
      <c r="H504" s="186"/>
      <c r="I504" s="186"/>
      <c r="J504" s="186"/>
      <c r="K504" s="186"/>
      <c r="L504" s="186"/>
      <c r="M504" s="186"/>
      <c r="N504" s="186"/>
      <c r="O504" s="186"/>
      <c r="P504" s="186"/>
      <c r="Q504" s="186"/>
      <c r="R504" s="186"/>
      <c r="S504" s="186"/>
      <c r="T504" s="186"/>
      <c r="U504" s="186"/>
      <c r="V504" s="186"/>
      <c r="W504" s="186"/>
      <c r="X504" s="186"/>
      <c r="Y504" s="186"/>
      <c r="Z504" s="186"/>
      <c r="AA504" s="186"/>
    </row>
    <row r="505" spans="2:27" ht="12" customHeight="1">
      <c r="B505" s="186"/>
      <c r="C505" s="186"/>
      <c r="D505" s="186"/>
      <c r="E505" s="186"/>
      <c r="F505" s="186"/>
      <c r="G505" s="186"/>
      <c r="H505" s="186"/>
      <c r="I505" s="186"/>
      <c r="J505" s="186"/>
      <c r="K505" s="186"/>
      <c r="L505" s="186"/>
      <c r="M505" s="186"/>
      <c r="N505" s="186"/>
      <c r="O505" s="186"/>
      <c r="P505" s="186"/>
      <c r="Q505" s="186"/>
      <c r="R505" s="186"/>
      <c r="S505" s="186"/>
      <c r="T505" s="186"/>
      <c r="U505" s="186"/>
      <c r="V505" s="186"/>
      <c r="W505" s="186"/>
      <c r="X505" s="186"/>
      <c r="Y505" s="186"/>
      <c r="Z505" s="186"/>
      <c r="AA505" s="186"/>
    </row>
    <row r="506" spans="2:27" ht="12" customHeight="1">
      <c r="B506" s="186"/>
      <c r="C506" s="186"/>
      <c r="D506" s="186"/>
      <c r="E506" s="186"/>
      <c r="F506" s="186"/>
      <c r="G506" s="186"/>
      <c r="H506" s="186"/>
      <c r="I506" s="186"/>
      <c r="J506" s="186"/>
      <c r="K506" s="186"/>
      <c r="L506" s="186"/>
      <c r="M506" s="186"/>
      <c r="N506" s="186"/>
      <c r="O506" s="186"/>
      <c r="P506" s="186"/>
      <c r="Q506" s="186"/>
      <c r="R506" s="186"/>
      <c r="S506" s="186"/>
      <c r="T506" s="186"/>
      <c r="U506" s="186"/>
      <c r="V506" s="186"/>
      <c r="W506" s="186"/>
      <c r="X506" s="186"/>
      <c r="Y506" s="186"/>
      <c r="Z506" s="186"/>
      <c r="AA506" s="186"/>
    </row>
    <row r="507" spans="2:27" ht="12" customHeight="1">
      <c r="B507" s="186"/>
      <c r="C507" s="186"/>
      <c r="D507" s="186"/>
      <c r="E507" s="186"/>
      <c r="F507" s="186"/>
      <c r="G507" s="186"/>
      <c r="H507" s="186"/>
      <c r="I507" s="186"/>
      <c r="J507" s="186"/>
      <c r="K507" s="186"/>
      <c r="L507" s="186"/>
      <c r="M507" s="186"/>
      <c r="N507" s="186"/>
      <c r="O507" s="186"/>
      <c r="P507" s="186"/>
      <c r="Q507" s="186"/>
      <c r="R507" s="186"/>
      <c r="S507" s="186"/>
      <c r="T507" s="186"/>
      <c r="U507" s="186"/>
      <c r="V507" s="186"/>
      <c r="W507" s="186"/>
      <c r="X507" s="186"/>
      <c r="Y507" s="186"/>
      <c r="Z507" s="186"/>
      <c r="AA507" s="186"/>
    </row>
    <row r="508" spans="2:27" ht="12" customHeight="1">
      <c r="B508" s="186"/>
      <c r="C508" s="186"/>
      <c r="D508" s="186"/>
      <c r="E508" s="186"/>
      <c r="F508" s="186"/>
      <c r="G508" s="186"/>
      <c r="H508" s="186"/>
      <c r="I508" s="186"/>
      <c r="J508" s="186"/>
      <c r="K508" s="186"/>
      <c r="L508" s="186"/>
      <c r="M508" s="186"/>
      <c r="N508" s="186"/>
      <c r="O508" s="186"/>
      <c r="P508" s="186"/>
      <c r="Q508" s="186"/>
      <c r="R508" s="186"/>
      <c r="S508" s="186"/>
      <c r="T508" s="186"/>
      <c r="U508" s="186"/>
      <c r="V508" s="186"/>
      <c r="W508" s="186"/>
      <c r="X508" s="186"/>
      <c r="Y508" s="186"/>
      <c r="Z508" s="186"/>
      <c r="AA508" s="186"/>
    </row>
    <row r="509" spans="2:27" ht="12" customHeight="1">
      <c r="B509" s="186"/>
      <c r="C509" s="186"/>
      <c r="D509" s="186"/>
      <c r="E509" s="186"/>
      <c r="F509" s="186"/>
      <c r="G509" s="186"/>
      <c r="H509" s="186"/>
      <c r="I509" s="186"/>
      <c r="J509" s="186"/>
      <c r="K509" s="186"/>
      <c r="L509" s="186"/>
      <c r="M509" s="186"/>
      <c r="N509" s="186"/>
      <c r="O509" s="186"/>
      <c r="P509" s="186"/>
      <c r="Q509" s="186"/>
      <c r="R509" s="186"/>
      <c r="S509" s="186"/>
      <c r="T509" s="186"/>
      <c r="U509" s="186"/>
      <c r="V509" s="186"/>
      <c r="W509" s="186"/>
      <c r="X509" s="186"/>
      <c r="Y509" s="186"/>
      <c r="Z509" s="186"/>
      <c r="AA509" s="186"/>
    </row>
    <row r="510" spans="2:27" ht="12" customHeight="1">
      <c r="B510" s="186"/>
      <c r="C510" s="186"/>
      <c r="D510" s="186"/>
      <c r="E510" s="186"/>
      <c r="F510" s="186"/>
      <c r="G510" s="186"/>
      <c r="H510" s="186"/>
      <c r="I510" s="186"/>
      <c r="J510" s="186"/>
      <c r="K510" s="186"/>
      <c r="L510" s="186"/>
      <c r="M510" s="186"/>
      <c r="N510" s="186"/>
      <c r="O510" s="186"/>
      <c r="P510" s="186"/>
      <c r="Q510" s="186"/>
      <c r="R510" s="186"/>
      <c r="S510" s="186"/>
      <c r="T510" s="186"/>
      <c r="U510" s="186"/>
      <c r="V510" s="186"/>
      <c r="W510" s="186"/>
      <c r="X510" s="186"/>
      <c r="Y510" s="186"/>
      <c r="Z510" s="186"/>
      <c r="AA510" s="186"/>
    </row>
    <row r="511" spans="2:27" ht="12" customHeight="1">
      <c r="B511" s="186"/>
      <c r="C511" s="186"/>
      <c r="D511" s="186"/>
      <c r="E511" s="186"/>
      <c r="F511" s="186"/>
      <c r="G511" s="186"/>
      <c r="H511" s="186"/>
      <c r="I511" s="186"/>
      <c r="J511" s="186"/>
      <c r="K511" s="186"/>
      <c r="L511" s="186"/>
      <c r="M511" s="186"/>
      <c r="N511" s="186"/>
      <c r="O511" s="186"/>
      <c r="P511" s="186"/>
      <c r="Q511" s="186"/>
      <c r="R511" s="186"/>
      <c r="S511" s="186"/>
      <c r="T511" s="186"/>
      <c r="U511" s="186"/>
      <c r="V511" s="186"/>
      <c r="W511" s="186"/>
      <c r="X511" s="186"/>
      <c r="Y511" s="186"/>
      <c r="Z511" s="186"/>
      <c r="AA511" s="186"/>
    </row>
    <row r="512" spans="2:27" ht="12" customHeight="1">
      <c r="B512" s="186"/>
      <c r="C512" s="186"/>
      <c r="D512" s="186"/>
      <c r="E512" s="186"/>
      <c r="F512" s="186"/>
      <c r="G512" s="186"/>
      <c r="H512" s="186"/>
      <c r="I512" s="186"/>
      <c r="J512" s="186"/>
      <c r="K512" s="186"/>
      <c r="L512" s="186"/>
      <c r="M512" s="186"/>
      <c r="N512" s="186"/>
      <c r="O512" s="186"/>
      <c r="P512" s="186"/>
      <c r="Q512" s="186"/>
      <c r="R512" s="186"/>
      <c r="S512" s="186"/>
      <c r="T512" s="186"/>
      <c r="U512" s="186"/>
      <c r="V512" s="186"/>
      <c r="W512" s="186"/>
      <c r="X512" s="186"/>
      <c r="Y512" s="186"/>
      <c r="Z512" s="186"/>
      <c r="AA512" s="186"/>
    </row>
    <row r="513" spans="2:27" ht="12" customHeight="1">
      <c r="B513" s="186"/>
      <c r="C513" s="186"/>
      <c r="D513" s="186"/>
      <c r="E513" s="186"/>
      <c r="F513" s="186"/>
      <c r="G513" s="186"/>
      <c r="H513" s="186"/>
      <c r="I513" s="186"/>
      <c r="J513" s="186"/>
      <c r="K513" s="186"/>
      <c r="L513" s="186"/>
      <c r="M513" s="186"/>
      <c r="N513" s="186"/>
      <c r="O513" s="186"/>
      <c r="P513" s="186"/>
      <c r="Q513" s="186"/>
      <c r="R513" s="186"/>
      <c r="S513" s="186"/>
      <c r="T513" s="186"/>
      <c r="U513" s="186"/>
      <c r="V513" s="186"/>
      <c r="W513" s="186"/>
      <c r="X513" s="186"/>
      <c r="Y513" s="186"/>
      <c r="Z513" s="186"/>
      <c r="AA513" s="186"/>
    </row>
    <row r="514" spans="2:27" ht="12" customHeight="1">
      <c r="B514" s="186"/>
      <c r="C514" s="186"/>
      <c r="D514" s="186"/>
      <c r="E514" s="186"/>
      <c r="F514" s="186"/>
      <c r="G514" s="186"/>
      <c r="H514" s="186"/>
      <c r="I514" s="186"/>
      <c r="J514" s="186"/>
      <c r="K514" s="186"/>
      <c r="L514" s="186"/>
      <c r="M514" s="186"/>
      <c r="N514" s="186"/>
      <c r="O514" s="186"/>
      <c r="P514" s="186"/>
      <c r="Q514" s="186"/>
      <c r="R514" s="186"/>
      <c r="S514" s="186"/>
      <c r="T514" s="186"/>
      <c r="U514" s="186"/>
      <c r="V514" s="186"/>
      <c r="W514" s="186"/>
      <c r="X514" s="186"/>
      <c r="Y514" s="186"/>
      <c r="Z514" s="186"/>
      <c r="AA514" s="186"/>
    </row>
    <row r="515" spans="2:27" ht="12" customHeight="1">
      <c r="B515" s="186"/>
      <c r="C515" s="186"/>
      <c r="D515" s="186"/>
      <c r="E515" s="186"/>
      <c r="F515" s="186"/>
      <c r="G515" s="186"/>
      <c r="H515" s="186"/>
      <c r="I515" s="186"/>
      <c r="J515" s="186"/>
      <c r="K515" s="186"/>
      <c r="L515" s="186"/>
      <c r="M515" s="186"/>
      <c r="N515" s="186"/>
      <c r="O515" s="186"/>
      <c r="P515" s="186"/>
      <c r="Q515" s="186"/>
      <c r="R515" s="186"/>
      <c r="S515" s="186"/>
      <c r="T515" s="186"/>
      <c r="U515" s="186"/>
      <c r="V515" s="186"/>
      <c r="W515" s="186"/>
      <c r="X515" s="186"/>
      <c r="Y515" s="186"/>
      <c r="Z515" s="186"/>
      <c r="AA515" s="186"/>
    </row>
    <row r="516" spans="2:27" ht="12" customHeight="1">
      <c r="B516" s="186"/>
      <c r="C516" s="186"/>
      <c r="D516" s="186"/>
      <c r="E516" s="186"/>
      <c r="F516" s="186"/>
      <c r="G516" s="186"/>
      <c r="H516" s="186"/>
      <c r="I516" s="186"/>
      <c r="J516" s="186"/>
      <c r="K516" s="186"/>
      <c r="L516" s="186"/>
      <c r="M516" s="186"/>
      <c r="N516" s="186"/>
      <c r="O516" s="186"/>
      <c r="P516" s="186"/>
      <c r="Q516" s="186"/>
      <c r="R516" s="186"/>
      <c r="S516" s="186"/>
      <c r="T516" s="186"/>
      <c r="U516" s="186"/>
      <c r="V516" s="186"/>
      <c r="W516" s="186"/>
      <c r="X516" s="186"/>
      <c r="Y516" s="186"/>
      <c r="Z516" s="186"/>
      <c r="AA516" s="186"/>
    </row>
    <row r="517" spans="2:27" ht="12" customHeight="1">
      <c r="B517" s="186"/>
      <c r="C517" s="186"/>
      <c r="D517" s="186"/>
      <c r="E517" s="186"/>
      <c r="F517" s="186"/>
      <c r="G517" s="186"/>
      <c r="H517" s="186"/>
      <c r="I517" s="186"/>
      <c r="J517" s="186"/>
      <c r="K517" s="186"/>
      <c r="L517" s="186"/>
      <c r="M517" s="186"/>
      <c r="N517" s="186"/>
      <c r="O517" s="186"/>
      <c r="P517" s="186"/>
      <c r="Q517" s="186"/>
      <c r="R517" s="186"/>
      <c r="S517" s="186"/>
      <c r="T517" s="186"/>
      <c r="U517" s="186"/>
      <c r="V517" s="186"/>
      <c r="W517" s="186"/>
      <c r="X517" s="186"/>
      <c r="Y517" s="186"/>
      <c r="Z517" s="186"/>
      <c r="AA517" s="186"/>
    </row>
    <row r="518" spans="2:27" ht="12" customHeight="1">
      <c r="B518" s="186"/>
      <c r="C518" s="186"/>
      <c r="D518" s="186"/>
      <c r="E518" s="186"/>
      <c r="F518" s="186"/>
      <c r="G518" s="186"/>
      <c r="H518" s="186"/>
      <c r="I518" s="186"/>
      <c r="J518" s="186"/>
      <c r="K518" s="186"/>
      <c r="L518" s="186"/>
      <c r="M518" s="186"/>
      <c r="N518" s="186"/>
      <c r="O518" s="186"/>
      <c r="P518" s="186"/>
      <c r="Q518" s="186"/>
      <c r="R518" s="186"/>
      <c r="S518" s="186"/>
      <c r="T518" s="186"/>
      <c r="U518" s="186"/>
      <c r="V518" s="186"/>
      <c r="W518" s="186"/>
      <c r="X518" s="186"/>
      <c r="Y518" s="186"/>
      <c r="Z518" s="186"/>
      <c r="AA518" s="186"/>
    </row>
    <row r="519" spans="2:27" ht="12" customHeight="1">
      <c r="B519" s="186"/>
      <c r="C519" s="186"/>
      <c r="D519" s="186"/>
      <c r="E519" s="186"/>
      <c r="F519" s="186"/>
      <c r="G519" s="186"/>
      <c r="H519" s="186"/>
      <c r="I519" s="186"/>
      <c r="J519" s="186"/>
      <c r="K519" s="186"/>
      <c r="L519" s="186"/>
      <c r="M519" s="186"/>
      <c r="N519" s="186"/>
      <c r="O519" s="186"/>
      <c r="P519" s="186"/>
      <c r="Q519" s="186"/>
      <c r="R519" s="186"/>
      <c r="S519" s="186"/>
      <c r="T519" s="186"/>
      <c r="U519" s="186"/>
      <c r="V519" s="186"/>
      <c r="W519" s="186"/>
      <c r="X519" s="186"/>
      <c r="Y519" s="186"/>
      <c r="Z519" s="186"/>
      <c r="AA519" s="186"/>
    </row>
    <row r="520" spans="2:27" ht="12" customHeight="1">
      <c r="B520" s="186"/>
      <c r="C520" s="186"/>
      <c r="D520" s="186"/>
      <c r="E520" s="186"/>
      <c r="F520" s="186"/>
      <c r="G520" s="186"/>
      <c r="H520" s="186"/>
      <c r="I520" s="186"/>
      <c r="J520" s="186"/>
      <c r="K520" s="186"/>
      <c r="L520" s="186"/>
      <c r="M520" s="186"/>
      <c r="N520" s="186"/>
      <c r="O520" s="186"/>
      <c r="P520" s="186"/>
      <c r="Q520" s="186"/>
      <c r="R520" s="186"/>
      <c r="S520" s="186"/>
      <c r="T520" s="186"/>
      <c r="U520" s="186"/>
      <c r="V520" s="186"/>
      <c r="W520" s="186"/>
      <c r="X520" s="186"/>
      <c r="Y520" s="186"/>
      <c r="Z520" s="186"/>
      <c r="AA520" s="186"/>
    </row>
    <row r="521" spans="2:27" ht="12" customHeight="1">
      <c r="B521" s="186"/>
      <c r="C521" s="186"/>
      <c r="D521" s="186"/>
      <c r="E521" s="186"/>
      <c r="F521" s="186"/>
      <c r="G521" s="186"/>
      <c r="H521" s="186"/>
      <c r="I521" s="186"/>
      <c r="J521" s="186"/>
      <c r="K521" s="186"/>
      <c r="L521" s="186"/>
      <c r="M521" s="186"/>
      <c r="N521" s="186"/>
      <c r="O521" s="186"/>
      <c r="P521" s="186"/>
      <c r="Q521" s="186"/>
      <c r="R521" s="186"/>
      <c r="S521" s="186"/>
      <c r="T521" s="186"/>
      <c r="U521" s="186"/>
      <c r="V521" s="186"/>
      <c r="W521" s="186"/>
      <c r="X521" s="186"/>
      <c r="Y521" s="186"/>
      <c r="Z521" s="186"/>
      <c r="AA521" s="186"/>
    </row>
    <row r="522" spans="2:27" ht="12" customHeight="1">
      <c r="B522" s="186"/>
      <c r="C522" s="186"/>
      <c r="D522" s="186"/>
      <c r="E522" s="186"/>
      <c r="F522" s="186"/>
      <c r="G522" s="186"/>
      <c r="H522" s="186"/>
      <c r="I522" s="186"/>
      <c r="J522" s="186"/>
      <c r="K522" s="186"/>
      <c r="L522" s="186"/>
      <c r="M522" s="186"/>
      <c r="N522" s="186"/>
      <c r="O522" s="186"/>
      <c r="P522" s="186"/>
      <c r="Q522" s="186"/>
      <c r="R522" s="186"/>
      <c r="S522" s="186"/>
      <c r="T522" s="186"/>
      <c r="U522" s="186"/>
      <c r="V522" s="186"/>
      <c r="W522" s="186"/>
      <c r="X522" s="186"/>
      <c r="Y522" s="186"/>
      <c r="Z522" s="186"/>
      <c r="AA522" s="186"/>
    </row>
    <row r="523" spans="2:27" ht="12" customHeight="1">
      <c r="B523" s="186"/>
      <c r="C523" s="186"/>
      <c r="D523" s="186"/>
      <c r="E523" s="186"/>
      <c r="F523" s="186"/>
      <c r="G523" s="186"/>
      <c r="H523" s="186"/>
      <c r="I523" s="186"/>
      <c r="J523" s="186"/>
      <c r="K523" s="186"/>
      <c r="L523" s="186"/>
      <c r="M523" s="186"/>
      <c r="N523" s="186"/>
      <c r="O523" s="186"/>
      <c r="P523" s="186"/>
      <c r="Q523" s="186"/>
      <c r="R523" s="186"/>
      <c r="S523" s="186"/>
      <c r="T523" s="186"/>
      <c r="U523" s="186"/>
      <c r="V523" s="186"/>
      <c r="W523" s="186"/>
      <c r="X523" s="186"/>
      <c r="Y523" s="186"/>
      <c r="Z523" s="186"/>
      <c r="AA523" s="186"/>
    </row>
    <row r="524" spans="2:27" ht="12" customHeight="1">
      <c r="B524" s="186"/>
      <c r="C524" s="186"/>
      <c r="D524" s="186"/>
      <c r="E524" s="186"/>
      <c r="F524" s="186"/>
      <c r="G524" s="186"/>
      <c r="H524" s="186"/>
      <c r="I524" s="186"/>
      <c r="J524" s="186"/>
      <c r="K524" s="186"/>
      <c r="L524" s="186"/>
      <c r="M524" s="186"/>
      <c r="N524" s="186"/>
      <c r="O524" s="186"/>
      <c r="P524" s="186"/>
      <c r="Q524" s="186"/>
      <c r="R524" s="186"/>
      <c r="S524" s="186"/>
      <c r="T524" s="186"/>
      <c r="U524" s="186"/>
      <c r="V524" s="186"/>
      <c r="W524" s="186"/>
      <c r="X524" s="186"/>
      <c r="Y524" s="186"/>
      <c r="Z524" s="186"/>
      <c r="AA524" s="186"/>
    </row>
    <row r="525" spans="2:27" ht="12" customHeight="1">
      <c r="B525" s="186"/>
      <c r="C525" s="186"/>
      <c r="D525" s="186"/>
      <c r="E525" s="186"/>
      <c r="F525" s="186"/>
      <c r="G525" s="186"/>
      <c r="H525" s="186"/>
      <c r="I525" s="186"/>
      <c r="J525" s="186"/>
      <c r="K525" s="186"/>
      <c r="L525" s="186"/>
      <c r="M525" s="186"/>
      <c r="N525" s="186"/>
      <c r="O525" s="186"/>
      <c r="P525" s="186"/>
      <c r="Q525" s="186"/>
      <c r="R525" s="186"/>
      <c r="S525" s="186"/>
      <c r="T525" s="186"/>
      <c r="U525" s="186"/>
      <c r="V525" s="186"/>
      <c r="W525" s="186"/>
      <c r="X525" s="186"/>
      <c r="Y525" s="186"/>
      <c r="Z525" s="186"/>
      <c r="AA525" s="186"/>
    </row>
    <row r="526" spans="2:27" ht="12" customHeight="1">
      <c r="B526" s="186"/>
      <c r="C526" s="186"/>
      <c r="D526" s="186"/>
      <c r="E526" s="186"/>
      <c r="F526" s="186"/>
      <c r="G526" s="186"/>
      <c r="H526" s="186"/>
      <c r="I526" s="186"/>
      <c r="J526" s="186"/>
      <c r="K526" s="186"/>
      <c r="L526" s="186"/>
      <c r="M526" s="186"/>
      <c r="N526" s="186"/>
      <c r="O526" s="186"/>
      <c r="P526" s="186"/>
      <c r="Q526" s="186"/>
      <c r="R526" s="186"/>
      <c r="S526" s="186"/>
      <c r="T526" s="186"/>
      <c r="U526" s="186"/>
      <c r="V526" s="186"/>
      <c r="W526" s="186"/>
      <c r="X526" s="186"/>
      <c r="Y526" s="186"/>
      <c r="Z526" s="186"/>
      <c r="AA526" s="186"/>
    </row>
    <row r="527" spans="2:27" ht="12" customHeight="1">
      <c r="B527" s="186"/>
      <c r="C527" s="186"/>
      <c r="D527" s="186"/>
      <c r="E527" s="186"/>
      <c r="F527" s="186"/>
      <c r="G527" s="186"/>
      <c r="H527" s="186"/>
      <c r="I527" s="186"/>
      <c r="J527" s="186"/>
      <c r="K527" s="186"/>
      <c r="L527" s="186"/>
      <c r="M527" s="186"/>
      <c r="N527" s="186"/>
      <c r="O527" s="186"/>
      <c r="P527" s="186"/>
      <c r="Q527" s="186"/>
      <c r="R527" s="186"/>
      <c r="S527" s="186"/>
      <c r="T527" s="186"/>
      <c r="U527" s="186"/>
      <c r="V527" s="186"/>
      <c r="W527" s="186"/>
      <c r="X527" s="186"/>
      <c r="Y527" s="186"/>
      <c r="Z527" s="186"/>
      <c r="AA527" s="186"/>
    </row>
    <row r="528" spans="2:27" ht="12" customHeight="1">
      <c r="B528" s="186"/>
      <c r="C528" s="186"/>
      <c r="D528" s="186"/>
      <c r="E528" s="186"/>
      <c r="F528" s="186"/>
      <c r="G528" s="186"/>
      <c r="H528" s="186"/>
      <c r="I528" s="186"/>
      <c r="J528" s="186"/>
      <c r="K528" s="186"/>
      <c r="L528" s="186"/>
      <c r="M528" s="186"/>
      <c r="N528" s="186"/>
      <c r="O528" s="186"/>
      <c r="P528" s="186"/>
      <c r="Q528" s="186"/>
      <c r="R528" s="186"/>
      <c r="S528" s="186"/>
      <c r="T528" s="186"/>
      <c r="U528" s="186"/>
      <c r="V528" s="186"/>
      <c r="W528" s="186"/>
      <c r="X528" s="186"/>
      <c r="Y528" s="186"/>
      <c r="Z528" s="186"/>
      <c r="AA528" s="186"/>
    </row>
    <row r="529" spans="2:27" ht="12" customHeight="1">
      <c r="B529" s="186"/>
      <c r="C529" s="186"/>
      <c r="D529" s="186"/>
      <c r="E529" s="186"/>
      <c r="F529" s="186"/>
      <c r="G529" s="186"/>
      <c r="H529" s="186"/>
      <c r="I529" s="186"/>
      <c r="J529" s="186"/>
      <c r="K529" s="186"/>
      <c r="L529" s="186"/>
      <c r="M529" s="186"/>
      <c r="N529" s="186"/>
      <c r="O529" s="186"/>
      <c r="P529" s="186"/>
      <c r="Q529" s="186"/>
      <c r="R529" s="186"/>
      <c r="S529" s="186"/>
      <c r="T529" s="186"/>
      <c r="U529" s="186"/>
      <c r="V529" s="186"/>
      <c r="W529" s="186"/>
      <c r="X529" s="186"/>
      <c r="Y529" s="186"/>
      <c r="Z529" s="186"/>
      <c r="AA529" s="186"/>
    </row>
    <row r="530" spans="2:27" ht="12" customHeight="1">
      <c r="B530" s="186"/>
      <c r="C530" s="186"/>
      <c r="D530" s="186"/>
      <c r="E530" s="186"/>
      <c r="F530" s="186"/>
      <c r="G530" s="186"/>
      <c r="H530" s="186"/>
      <c r="I530" s="186"/>
      <c r="J530" s="186"/>
      <c r="K530" s="186"/>
      <c r="L530" s="186"/>
      <c r="M530" s="186"/>
      <c r="N530" s="186"/>
      <c r="O530" s="186"/>
      <c r="P530" s="186"/>
      <c r="Q530" s="186"/>
      <c r="R530" s="186"/>
      <c r="S530" s="186"/>
      <c r="T530" s="186"/>
      <c r="U530" s="186"/>
      <c r="V530" s="186"/>
      <c r="W530" s="186"/>
      <c r="X530" s="186"/>
      <c r="Y530" s="186"/>
      <c r="Z530" s="186"/>
      <c r="AA530" s="186"/>
    </row>
    <row r="531" spans="2:27" ht="12" customHeight="1">
      <c r="B531" s="186"/>
      <c r="C531" s="186"/>
      <c r="D531" s="186"/>
      <c r="E531" s="186"/>
      <c r="F531" s="186"/>
      <c r="G531" s="186"/>
      <c r="H531" s="186"/>
      <c r="I531" s="186"/>
      <c r="J531" s="186"/>
      <c r="K531" s="186"/>
      <c r="L531" s="186"/>
      <c r="M531" s="186"/>
      <c r="N531" s="186"/>
      <c r="O531" s="186"/>
      <c r="P531" s="186"/>
      <c r="Q531" s="186"/>
      <c r="R531" s="186"/>
      <c r="S531" s="186"/>
      <c r="T531" s="186"/>
      <c r="U531" s="186"/>
      <c r="V531" s="186"/>
      <c r="W531" s="186"/>
      <c r="X531" s="186"/>
      <c r="Y531" s="186"/>
      <c r="Z531" s="186"/>
      <c r="AA531" s="186"/>
    </row>
    <row r="532" spans="2:27" ht="12" customHeight="1">
      <c r="B532" s="186"/>
      <c r="C532" s="186"/>
      <c r="D532" s="186"/>
      <c r="E532" s="186"/>
      <c r="F532" s="186"/>
      <c r="G532" s="186"/>
      <c r="H532" s="186"/>
      <c r="I532" s="186"/>
      <c r="J532" s="186"/>
      <c r="K532" s="186"/>
      <c r="L532" s="186"/>
      <c r="M532" s="186"/>
      <c r="N532" s="186"/>
      <c r="O532" s="186"/>
      <c r="P532" s="186"/>
      <c r="Q532" s="186"/>
      <c r="R532" s="186"/>
      <c r="S532" s="186"/>
      <c r="T532" s="186"/>
      <c r="U532" s="186"/>
      <c r="V532" s="186"/>
      <c r="W532" s="186"/>
      <c r="X532" s="186"/>
      <c r="Y532" s="186"/>
      <c r="Z532" s="186"/>
      <c r="AA532" s="186"/>
    </row>
    <row r="533" spans="2:27" ht="12" customHeight="1">
      <c r="B533" s="186"/>
      <c r="C533" s="186"/>
      <c r="D533" s="186"/>
      <c r="E533" s="186"/>
      <c r="F533" s="186"/>
      <c r="G533" s="186"/>
      <c r="H533" s="186"/>
      <c r="I533" s="186"/>
      <c r="J533" s="186"/>
      <c r="K533" s="186"/>
      <c r="L533" s="186"/>
      <c r="M533" s="186"/>
      <c r="N533" s="186"/>
      <c r="O533" s="186"/>
      <c r="P533" s="186"/>
      <c r="Q533" s="186"/>
      <c r="R533" s="186"/>
      <c r="S533" s="186"/>
      <c r="T533" s="186"/>
      <c r="U533" s="186"/>
      <c r="V533" s="186"/>
      <c r="W533" s="186"/>
      <c r="X533" s="186"/>
      <c r="Y533" s="186"/>
      <c r="Z533" s="186"/>
      <c r="AA533" s="186"/>
    </row>
    <row r="534" spans="2:27" ht="12" customHeight="1">
      <c r="B534" s="186"/>
      <c r="C534" s="186"/>
      <c r="D534" s="186"/>
      <c r="E534" s="186"/>
      <c r="F534" s="186"/>
      <c r="G534" s="186"/>
      <c r="H534" s="186"/>
      <c r="I534" s="186"/>
      <c r="J534" s="186"/>
      <c r="K534" s="186"/>
      <c r="L534" s="186"/>
      <c r="M534" s="186"/>
      <c r="N534" s="186"/>
      <c r="O534" s="186"/>
      <c r="P534" s="186"/>
      <c r="Q534" s="186"/>
      <c r="R534" s="186"/>
      <c r="S534" s="186"/>
      <c r="T534" s="186"/>
      <c r="U534" s="186"/>
      <c r="V534" s="186"/>
      <c r="W534" s="186"/>
      <c r="X534" s="186"/>
      <c r="Y534" s="186"/>
      <c r="Z534" s="186"/>
      <c r="AA534" s="186"/>
    </row>
    <row r="535" spans="2:27" ht="12" customHeight="1">
      <c r="B535" s="186"/>
      <c r="C535" s="186"/>
      <c r="D535" s="186"/>
      <c r="E535" s="186"/>
      <c r="F535" s="186"/>
      <c r="G535" s="186"/>
      <c r="H535" s="186"/>
      <c r="I535" s="186"/>
      <c r="J535" s="186"/>
      <c r="K535" s="186"/>
      <c r="L535" s="186"/>
      <c r="M535" s="186"/>
      <c r="N535" s="186"/>
      <c r="O535" s="186"/>
      <c r="P535" s="186"/>
      <c r="Q535" s="186"/>
      <c r="R535" s="186"/>
      <c r="S535" s="186"/>
      <c r="T535" s="186"/>
      <c r="U535" s="186"/>
      <c r="V535" s="186"/>
      <c r="W535" s="186"/>
      <c r="X535" s="186"/>
      <c r="Y535" s="186"/>
      <c r="Z535" s="186"/>
      <c r="AA535" s="186"/>
    </row>
    <row r="536" spans="2:27" ht="12" customHeight="1">
      <c r="B536" s="186"/>
      <c r="C536" s="186"/>
      <c r="D536" s="186"/>
      <c r="E536" s="186"/>
      <c r="F536" s="186"/>
      <c r="G536" s="186"/>
      <c r="H536" s="186"/>
      <c r="I536" s="186"/>
      <c r="J536" s="186"/>
      <c r="K536" s="186"/>
      <c r="L536" s="186"/>
      <c r="M536" s="186"/>
      <c r="N536" s="186"/>
      <c r="O536" s="186"/>
      <c r="P536" s="186"/>
      <c r="Q536" s="186"/>
      <c r="R536" s="186"/>
      <c r="S536" s="186"/>
      <c r="T536" s="186"/>
      <c r="U536" s="186"/>
      <c r="V536" s="186"/>
      <c r="W536" s="186"/>
      <c r="X536" s="186"/>
      <c r="Y536" s="186"/>
      <c r="Z536" s="186"/>
      <c r="AA536" s="186"/>
    </row>
    <row r="537" spans="2:27" ht="12" customHeight="1">
      <c r="B537" s="186"/>
      <c r="C537" s="186"/>
      <c r="D537" s="186"/>
      <c r="E537" s="186"/>
      <c r="F537" s="186"/>
      <c r="G537" s="186"/>
      <c r="H537" s="186"/>
      <c r="I537" s="186"/>
      <c r="J537" s="186"/>
      <c r="K537" s="186"/>
      <c r="L537" s="186"/>
      <c r="M537" s="186"/>
      <c r="N537" s="186"/>
      <c r="O537" s="186"/>
      <c r="P537" s="186"/>
      <c r="Q537" s="186"/>
      <c r="R537" s="186"/>
      <c r="S537" s="186"/>
      <c r="T537" s="186"/>
      <c r="U537" s="186"/>
      <c r="V537" s="186"/>
      <c r="W537" s="186"/>
      <c r="X537" s="186"/>
      <c r="Y537" s="186"/>
      <c r="Z537" s="186"/>
      <c r="AA537" s="186"/>
    </row>
    <row r="538" spans="2:27" ht="12" customHeight="1">
      <c r="B538" s="186"/>
      <c r="C538" s="186"/>
      <c r="D538" s="186"/>
      <c r="E538" s="186"/>
      <c r="F538" s="186"/>
      <c r="G538" s="186"/>
      <c r="H538" s="186"/>
      <c r="I538" s="186"/>
      <c r="J538" s="186"/>
      <c r="K538" s="186"/>
      <c r="L538" s="186"/>
      <c r="M538" s="186"/>
      <c r="N538" s="186"/>
      <c r="O538" s="186"/>
      <c r="P538" s="186"/>
      <c r="Q538" s="186"/>
      <c r="R538" s="186"/>
      <c r="S538" s="186"/>
      <c r="T538" s="186"/>
      <c r="U538" s="186"/>
      <c r="V538" s="186"/>
      <c r="W538" s="186"/>
      <c r="X538" s="186"/>
      <c r="Y538" s="186"/>
      <c r="Z538" s="186"/>
      <c r="AA538" s="186"/>
    </row>
    <row r="539" spans="2:27" ht="12" customHeight="1">
      <c r="B539" s="186"/>
      <c r="C539" s="186"/>
      <c r="D539" s="186"/>
      <c r="E539" s="186"/>
      <c r="F539" s="186"/>
      <c r="G539" s="186"/>
      <c r="H539" s="186"/>
      <c r="I539" s="186"/>
      <c r="J539" s="186"/>
      <c r="K539" s="186"/>
      <c r="L539" s="186"/>
      <c r="M539" s="186"/>
      <c r="N539" s="186"/>
      <c r="O539" s="186"/>
      <c r="P539" s="186"/>
      <c r="Q539" s="186"/>
      <c r="R539" s="186"/>
      <c r="S539" s="186"/>
      <c r="T539" s="186"/>
      <c r="U539" s="186"/>
      <c r="V539" s="186"/>
      <c r="W539" s="186"/>
      <c r="X539" s="186"/>
      <c r="Y539" s="186"/>
      <c r="Z539" s="186"/>
      <c r="AA539" s="186"/>
    </row>
    <row r="540" spans="2:27" ht="12" customHeight="1">
      <c r="B540" s="186"/>
      <c r="C540" s="186"/>
      <c r="D540" s="186"/>
      <c r="E540" s="186"/>
      <c r="F540" s="186"/>
      <c r="G540" s="186"/>
      <c r="H540" s="186"/>
      <c r="I540" s="186"/>
      <c r="J540" s="186"/>
      <c r="K540" s="186"/>
      <c r="L540" s="186"/>
      <c r="M540" s="186"/>
      <c r="N540" s="186"/>
      <c r="O540" s="186"/>
      <c r="P540" s="186"/>
      <c r="Q540" s="186"/>
      <c r="R540" s="186"/>
      <c r="S540" s="186"/>
      <c r="T540" s="186"/>
      <c r="U540" s="186"/>
      <c r="V540" s="186"/>
      <c r="W540" s="186"/>
      <c r="X540" s="186"/>
      <c r="Y540" s="186"/>
      <c r="Z540" s="186"/>
      <c r="AA540" s="186"/>
    </row>
    <row r="541" spans="2:27" ht="12" customHeight="1">
      <c r="B541" s="186"/>
      <c r="C541" s="186"/>
      <c r="D541" s="186"/>
      <c r="E541" s="186"/>
      <c r="F541" s="186"/>
      <c r="G541" s="186"/>
      <c r="H541" s="186"/>
      <c r="I541" s="186"/>
      <c r="J541" s="186"/>
      <c r="K541" s="186"/>
      <c r="L541" s="186"/>
      <c r="M541" s="186"/>
      <c r="N541" s="186"/>
      <c r="O541" s="186"/>
      <c r="P541" s="186"/>
      <c r="Q541" s="186"/>
      <c r="R541" s="186"/>
      <c r="S541" s="186"/>
      <c r="T541" s="186"/>
      <c r="U541" s="186"/>
      <c r="V541" s="186"/>
      <c r="W541" s="186"/>
      <c r="X541" s="186"/>
      <c r="Y541" s="186"/>
      <c r="Z541" s="186"/>
      <c r="AA541" s="186"/>
    </row>
    <row r="542" spans="2:27" ht="12" customHeight="1">
      <c r="B542" s="186"/>
      <c r="C542" s="186"/>
      <c r="D542" s="186"/>
      <c r="E542" s="186"/>
      <c r="F542" s="186"/>
      <c r="G542" s="186"/>
      <c r="H542" s="186"/>
      <c r="I542" s="186"/>
      <c r="J542" s="186"/>
      <c r="K542" s="186"/>
      <c r="L542" s="186"/>
      <c r="M542" s="186"/>
      <c r="N542" s="186"/>
      <c r="O542" s="186"/>
      <c r="P542" s="186"/>
      <c r="Q542" s="186"/>
      <c r="R542" s="186"/>
      <c r="S542" s="186"/>
      <c r="T542" s="186"/>
      <c r="U542" s="186"/>
      <c r="V542" s="186"/>
      <c r="W542" s="186"/>
      <c r="X542" s="186"/>
      <c r="Y542" s="186"/>
      <c r="Z542" s="186"/>
      <c r="AA542" s="186"/>
    </row>
    <row r="543" spans="2:27" ht="12" customHeight="1">
      <c r="B543" s="186"/>
      <c r="C543" s="186"/>
      <c r="D543" s="186"/>
      <c r="E543" s="186"/>
      <c r="F543" s="186"/>
      <c r="G543" s="186"/>
      <c r="H543" s="186"/>
      <c r="I543" s="186"/>
      <c r="J543" s="186"/>
      <c r="K543" s="186"/>
      <c r="L543" s="186"/>
      <c r="M543" s="186"/>
      <c r="N543" s="186"/>
      <c r="O543" s="186"/>
      <c r="P543" s="186"/>
      <c r="Q543" s="186"/>
      <c r="R543" s="186"/>
      <c r="S543" s="186"/>
      <c r="T543" s="186"/>
      <c r="U543" s="186"/>
      <c r="V543" s="186"/>
      <c r="W543" s="186"/>
      <c r="X543" s="186"/>
      <c r="Y543" s="186"/>
      <c r="Z543" s="186"/>
      <c r="AA543" s="186"/>
    </row>
    <row r="544" spans="2:27" ht="12" customHeight="1">
      <c r="B544" s="186"/>
      <c r="C544" s="186"/>
      <c r="D544" s="186"/>
      <c r="E544" s="186"/>
      <c r="F544" s="186"/>
      <c r="G544" s="186"/>
      <c r="H544" s="186"/>
      <c r="I544" s="186"/>
      <c r="J544" s="186"/>
      <c r="K544" s="186"/>
      <c r="L544" s="186"/>
      <c r="M544" s="186"/>
      <c r="N544" s="186"/>
      <c r="O544" s="186"/>
      <c r="P544" s="186"/>
      <c r="Q544" s="186"/>
      <c r="R544" s="186"/>
      <c r="S544" s="186"/>
      <c r="T544" s="186"/>
      <c r="U544" s="186"/>
      <c r="V544" s="186"/>
      <c r="W544" s="186"/>
      <c r="X544" s="186"/>
      <c r="Y544" s="186"/>
      <c r="Z544" s="186"/>
      <c r="AA544" s="186"/>
    </row>
    <row r="545" spans="2:27" ht="12" customHeight="1">
      <c r="B545" s="186"/>
      <c r="C545" s="186"/>
      <c r="D545" s="186"/>
      <c r="E545" s="186"/>
      <c r="F545" s="186"/>
      <c r="G545" s="186"/>
      <c r="H545" s="186"/>
      <c r="I545" s="186"/>
      <c r="J545" s="186"/>
      <c r="K545" s="186"/>
      <c r="L545" s="186"/>
      <c r="M545" s="186"/>
      <c r="N545" s="186"/>
      <c r="O545" s="186"/>
      <c r="P545" s="186"/>
      <c r="Q545" s="186"/>
      <c r="R545" s="186"/>
      <c r="S545" s="186"/>
      <c r="T545" s="186"/>
      <c r="U545" s="186"/>
      <c r="V545" s="186"/>
      <c r="W545" s="186"/>
      <c r="X545" s="186"/>
      <c r="Y545" s="186"/>
      <c r="Z545" s="186"/>
      <c r="AA545" s="186"/>
    </row>
    <row r="546" spans="2:27" ht="12" customHeight="1">
      <c r="B546" s="186"/>
      <c r="C546" s="186"/>
      <c r="D546" s="186"/>
      <c r="E546" s="186"/>
      <c r="F546" s="186"/>
      <c r="G546" s="186"/>
      <c r="H546" s="186"/>
      <c r="I546" s="186"/>
      <c r="J546" s="186"/>
      <c r="K546" s="186"/>
      <c r="L546" s="186"/>
      <c r="M546" s="186"/>
      <c r="N546" s="186"/>
      <c r="O546" s="186"/>
      <c r="P546" s="186"/>
      <c r="Q546" s="186"/>
      <c r="R546" s="186"/>
      <c r="S546" s="186"/>
      <c r="T546" s="186"/>
      <c r="U546" s="186"/>
      <c r="V546" s="186"/>
      <c r="W546" s="186"/>
      <c r="X546" s="186"/>
      <c r="Y546" s="186"/>
      <c r="Z546" s="186"/>
      <c r="AA546" s="186"/>
    </row>
    <row r="547" spans="2:27" ht="12" customHeight="1">
      <c r="B547" s="186"/>
      <c r="C547" s="186"/>
      <c r="D547" s="186"/>
      <c r="E547" s="186"/>
      <c r="F547" s="186"/>
      <c r="G547" s="186"/>
      <c r="H547" s="186"/>
      <c r="I547" s="186"/>
      <c r="J547" s="186"/>
      <c r="K547" s="186"/>
      <c r="L547" s="186"/>
      <c r="M547" s="186"/>
      <c r="N547" s="186"/>
      <c r="O547" s="186"/>
      <c r="P547" s="186"/>
      <c r="Q547" s="186"/>
      <c r="R547" s="186"/>
      <c r="S547" s="186"/>
      <c r="T547" s="186"/>
      <c r="U547" s="186"/>
      <c r="V547" s="186"/>
      <c r="W547" s="186"/>
      <c r="X547" s="186"/>
      <c r="Y547" s="186"/>
      <c r="Z547" s="186"/>
      <c r="AA547" s="186"/>
    </row>
    <row r="548" spans="2:27" ht="12" customHeight="1">
      <c r="B548" s="186"/>
      <c r="C548" s="186"/>
      <c r="D548" s="186"/>
      <c r="E548" s="186"/>
      <c r="F548" s="186"/>
      <c r="G548" s="186"/>
      <c r="H548" s="186"/>
      <c r="I548" s="186"/>
      <c r="J548" s="186"/>
      <c r="K548" s="186"/>
      <c r="L548" s="186"/>
      <c r="M548" s="186"/>
      <c r="N548" s="186"/>
      <c r="O548" s="186"/>
      <c r="P548" s="186"/>
      <c r="Q548" s="186"/>
      <c r="R548" s="186"/>
      <c r="S548" s="186"/>
      <c r="T548" s="186"/>
      <c r="U548" s="186"/>
      <c r="V548" s="186"/>
      <c r="W548" s="186"/>
      <c r="X548" s="186"/>
      <c r="Y548" s="186"/>
      <c r="Z548" s="186"/>
      <c r="AA548" s="186"/>
    </row>
    <row r="549" spans="2:27" ht="12" customHeight="1">
      <c r="B549" s="186"/>
      <c r="C549" s="186"/>
      <c r="D549" s="186"/>
      <c r="E549" s="186"/>
      <c r="F549" s="186"/>
      <c r="G549" s="186"/>
      <c r="H549" s="186"/>
      <c r="I549" s="186"/>
      <c r="J549" s="186"/>
      <c r="K549" s="186"/>
      <c r="L549" s="186"/>
      <c r="M549" s="186"/>
      <c r="N549" s="186"/>
      <c r="O549" s="186"/>
      <c r="P549" s="186"/>
      <c r="Q549" s="186"/>
      <c r="R549" s="186"/>
      <c r="S549" s="186"/>
      <c r="T549" s="186"/>
      <c r="U549" s="186"/>
      <c r="V549" s="186"/>
      <c r="W549" s="186"/>
      <c r="X549" s="186"/>
      <c r="Y549" s="186"/>
      <c r="Z549" s="186"/>
      <c r="AA549" s="186"/>
    </row>
    <row r="550" spans="2:27" ht="12" customHeight="1">
      <c r="B550" s="186"/>
      <c r="C550" s="186"/>
      <c r="D550" s="186"/>
      <c r="E550" s="186"/>
      <c r="F550" s="186"/>
      <c r="G550" s="186"/>
      <c r="H550" s="186"/>
      <c r="I550" s="186"/>
      <c r="J550" s="186"/>
      <c r="K550" s="186"/>
      <c r="L550" s="186"/>
      <c r="M550" s="186"/>
      <c r="N550" s="186"/>
      <c r="O550" s="186"/>
      <c r="P550" s="186"/>
      <c r="Q550" s="186"/>
      <c r="R550" s="186"/>
      <c r="S550" s="186"/>
      <c r="T550" s="186"/>
      <c r="U550" s="186"/>
      <c r="V550" s="186"/>
      <c r="W550" s="186"/>
      <c r="X550" s="186"/>
      <c r="Y550" s="186"/>
      <c r="Z550" s="186"/>
      <c r="AA550" s="186"/>
    </row>
    <row r="551" spans="2:27" ht="12" customHeight="1">
      <c r="B551" s="186"/>
      <c r="C551" s="186"/>
      <c r="D551" s="186"/>
      <c r="E551" s="186"/>
      <c r="F551" s="186"/>
      <c r="G551" s="186"/>
      <c r="H551" s="186"/>
      <c r="I551" s="186"/>
      <c r="J551" s="186"/>
      <c r="K551" s="186"/>
      <c r="L551" s="186"/>
      <c r="M551" s="186"/>
      <c r="N551" s="186"/>
      <c r="O551" s="186"/>
      <c r="P551" s="186"/>
      <c r="Q551" s="186"/>
      <c r="R551" s="186"/>
      <c r="S551" s="186"/>
      <c r="T551" s="186"/>
      <c r="U551" s="186"/>
      <c r="V551" s="186"/>
      <c r="W551" s="186"/>
      <c r="X551" s="186"/>
      <c r="Y551" s="186"/>
      <c r="Z551" s="186"/>
      <c r="AA551" s="186"/>
    </row>
    <row r="552" spans="2:27" ht="12" customHeight="1">
      <c r="B552" s="186"/>
      <c r="C552" s="186"/>
      <c r="D552" s="186"/>
      <c r="E552" s="186"/>
      <c r="F552" s="186"/>
      <c r="G552" s="186"/>
      <c r="H552" s="186"/>
      <c r="I552" s="186"/>
      <c r="J552" s="186"/>
      <c r="K552" s="186"/>
      <c r="L552" s="186"/>
      <c r="M552" s="186"/>
      <c r="N552" s="186"/>
      <c r="O552" s="186"/>
      <c r="P552" s="186"/>
      <c r="Q552" s="186"/>
      <c r="R552" s="186"/>
      <c r="S552" s="186"/>
      <c r="T552" s="186"/>
      <c r="U552" s="186"/>
      <c r="V552" s="186"/>
      <c r="W552" s="186"/>
      <c r="X552" s="186"/>
      <c r="Y552" s="186"/>
      <c r="Z552" s="186"/>
      <c r="AA552" s="186"/>
    </row>
    <row r="553" spans="2:27" ht="12" customHeight="1">
      <c r="B553" s="186"/>
      <c r="C553" s="186"/>
      <c r="D553" s="186"/>
      <c r="E553" s="186"/>
      <c r="F553" s="186"/>
      <c r="G553" s="186"/>
      <c r="H553" s="186"/>
      <c r="I553" s="186"/>
      <c r="J553" s="186"/>
      <c r="K553" s="186"/>
      <c r="L553" s="186"/>
      <c r="M553" s="186"/>
      <c r="N553" s="186"/>
      <c r="O553" s="186"/>
      <c r="P553" s="186"/>
      <c r="Q553" s="186"/>
      <c r="R553" s="186"/>
      <c r="S553" s="186"/>
      <c r="T553" s="186"/>
      <c r="U553" s="186"/>
      <c r="V553" s="186"/>
      <c r="W553" s="186"/>
      <c r="X553" s="186"/>
      <c r="Y553" s="186"/>
      <c r="Z553" s="186"/>
      <c r="AA553" s="186"/>
    </row>
    <row r="554" spans="2:27" ht="12" customHeight="1">
      <c r="B554" s="186"/>
      <c r="C554" s="186"/>
      <c r="D554" s="186"/>
      <c r="E554" s="186"/>
      <c r="F554" s="186"/>
      <c r="G554" s="186"/>
      <c r="H554" s="186"/>
      <c r="I554" s="186"/>
      <c r="J554" s="186"/>
      <c r="K554" s="186"/>
      <c r="L554" s="186"/>
      <c r="M554" s="186"/>
      <c r="N554" s="186"/>
      <c r="O554" s="186"/>
      <c r="P554" s="186"/>
      <c r="Q554" s="186"/>
      <c r="R554" s="186"/>
      <c r="S554" s="186"/>
      <c r="T554" s="186"/>
      <c r="U554" s="186"/>
      <c r="V554" s="186"/>
      <c r="W554" s="186"/>
      <c r="X554" s="186"/>
      <c r="Y554" s="186"/>
      <c r="Z554" s="186"/>
      <c r="AA554" s="186"/>
    </row>
    <row r="555" spans="2:27" ht="12" customHeight="1">
      <c r="B555" s="186"/>
      <c r="C555" s="186"/>
      <c r="D555" s="186"/>
      <c r="E555" s="186"/>
      <c r="F555" s="186"/>
      <c r="G555" s="186"/>
      <c r="H555" s="186"/>
      <c r="I555" s="186"/>
      <c r="J555" s="186"/>
      <c r="K555" s="186"/>
      <c r="L555" s="186"/>
      <c r="M555" s="186"/>
      <c r="N555" s="186"/>
      <c r="O555" s="186"/>
      <c r="P555" s="186"/>
      <c r="Q555" s="186"/>
      <c r="R555" s="186"/>
      <c r="S555" s="186"/>
      <c r="T555" s="186"/>
      <c r="U555" s="186"/>
      <c r="V555" s="186"/>
      <c r="W555" s="186"/>
      <c r="X555" s="186"/>
      <c r="Y555" s="186"/>
      <c r="Z555" s="186"/>
      <c r="AA555" s="186"/>
    </row>
    <row r="556" spans="2:27" ht="12" customHeight="1">
      <c r="B556" s="186"/>
      <c r="C556" s="186"/>
      <c r="D556" s="186"/>
      <c r="E556" s="186"/>
      <c r="F556" s="186"/>
      <c r="G556" s="186"/>
      <c r="H556" s="186"/>
      <c r="I556" s="186"/>
      <c r="J556" s="186"/>
      <c r="K556" s="186"/>
      <c r="L556" s="186"/>
      <c r="M556" s="186"/>
      <c r="N556" s="186"/>
      <c r="O556" s="186"/>
      <c r="P556" s="186"/>
      <c r="Q556" s="186"/>
      <c r="R556" s="186"/>
      <c r="S556" s="186"/>
      <c r="T556" s="186"/>
      <c r="U556" s="186"/>
      <c r="V556" s="186"/>
      <c r="W556" s="186"/>
      <c r="X556" s="186"/>
      <c r="Y556" s="186"/>
      <c r="Z556" s="186"/>
      <c r="AA556" s="186"/>
    </row>
    <row r="557" spans="2:27" ht="12" customHeight="1">
      <c r="B557" s="186"/>
      <c r="C557" s="186"/>
      <c r="D557" s="186"/>
      <c r="E557" s="186"/>
      <c r="F557" s="186"/>
      <c r="G557" s="186"/>
      <c r="H557" s="186"/>
      <c r="I557" s="186"/>
      <c r="J557" s="186"/>
      <c r="K557" s="186"/>
      <c r="L557" s="186"/>
      <c r="M557" s="186"/>
      <c r="N557" s="186"/>
      <c r="O557" s="186"/>
      <c r="P557" s="186"/>
      <c r="Q557" s="186"/>
      <c r="R557" s="186"/>
      <c r="S557" s="186"/>
      <c r="T557" s="186"/>
      <c r="U557" s="186"/>
      <c r="V557" s="186"/>
      <c r="W557" s="186"/>
      <c r="X557" s="186"/>
      <c r="Y557" s="186"/>
      <c r="Z557" s="186"/>
      <c r="AA557" s="186"/>
    </row>
    <row r="558" spans="2:27" ht="12" customHeight="1">
      <c r="B558" s="186"/>
      <c r="C558" s="186"/>
      <c r="D558" s="186"/>
      <c r="E558" s="186"/>
      <c r="F558" s="186"/>
      <c r="G558" s="186"/>
      <c r="H558" s="186"/>
      <c r="I558" s="186"/>
      <c r="J558" s="186"/>
      <c r="K558" s="186"/>
      <c r="L558" s="186"/>
      <c r="M558" s="186"/>
      <c r="N558" s="186"/>
      <c r="O558" s="186"/>
      <c r="P558" s="186"/>
      <c r="Q558" s="186"/>
      <c r="R558" s="186"/>
      <c r="S558" s="186"/>
      <c r="T558" s="186"/>
      <c r="U558" s="186"/>
      <c r="V558" s="186"/>
      <c r="W558" s="186"/>
      <c r="X558" s="186"/>
      <c r="Y558" s="186"/>
      <c r="Z558" s="186"/>
      <c r="AA558" s="186"/>
    </row>
    <row r="559" spans="2:27" ht="12" customHeight="1">
      <c r="B559" s="186"/>
      <c r="C559" s="186"/>
      <c r="D559" s="186"/>
      <c r="E559" s="186"/>
      <c r="F559" s="186"/>
      <c r="G559" s="186"/>
      <c r="H559" s="186"/>
      <c r="I559" s="186"/>
      <c r="J559" s="186"/>
      <c r="K559" s="186"/>
      <c r="L559" s="186"/>
      <c r="M559" s="186"/>
      <c r="N559" s="186"/>
      <c r="O559" s="186"/>
      <c r="P559" s="186"/>
      <c r="Q559" s="186"/>
      <c r="R559" s="186"/>
      <c r="S559" s="186"/>
      <c r="T559" s="186"/>
      <c r="U559" s="186"/>
      <c r="V559" s="186"/>
      <c r="W559" s="186"/>
      <c r="X559" s="186"/>
      <c r="Y559" s="186"/>
      <c r="Z559" s="186"/>
      <c r="AA559" s="186"/>
    </row>
    <row r="560" spans="2:27" ht="12" customHeight="1">
      <c r="B560" s="186"/>
      <c r="C560" s="186"/>
      <c r="D560" s="186"/>
      <c r="E560" s="186"/>
      <c r="F560" s="186"/>
      <c r="G560" s="186"/>
      <c r="H560" s="186"/>
      <c r="I560" s="186"/>
      <c r="J560" s="186"/>
      <c r="K560" s="186"/>
      <c r="L560" s="186"/>
      <c r="M560" s="186"/>
      <c r="N560" s="186"/>
      <c r="O560" s="186"/>
      <c r="P560" s="186"/>
      <c r="Q560" s="186"/>
      <c r="R560" s="186"/>
      <c r="S560" s="186"/>
      <c r="T560" s="186"/>
      <c r="U560" s="186"/>
      <c r="V560" s="186"/>
      <c r="W560" s="186"/>
      <c r="X560" s="186"/>
      <c r="Y560" s="186"/>
      <c r="Z560" s="186"/>
      <c r="AA560" s="186"/>
    </row>
    <row r="561" spans="2:27" ht="12" customHeight="1">
      <c r="B561" s="186"/>
      <c r="C561" s="186"/>
      <c r="D561" s="186"/>
      <c r="E561" s="186"/>
      <c r="F561" s="186"/>
      <c r="G561" s="186"/>
      <c r="H561" s="186"/>
      <c r="I561" s="186"/>
      <c r="J561" s="186"/>
      <c r="K561" s="186"/>
      <c r="L561" s="186"/>
      <c r="M561" s="186"/>
      <c r="N561" s="186"/>
      <c r="O561" s="186"/>
      <c r="P561" s="186"/>
      <c r="Q561" s="186"/>
      <c r="R561" s="186"/>
      <c r="S561" s="186"/>
      <c r="T561" s="186"/>
      <c r="U561" s="186"/>
      <c r="V561" s="186"/>
      <c r="W561" s="186"/>
      <c r="X561" s="186"/>
      <c r="Y561" s="186"/>
      <c r="Z561" s="186"/>
      <c r="AA561" s="186"/>
    </row>
    <row r="562" spans="2:27" ht="12" customHeight="1">
      <c r="B562" s="186"/>
      <c r="C562" s="186"/>
      <c r="D562" s="186"/>
      <c r="E562" s="186"/>
      <c r="F562" s="186"/>
      <c r="G562" s="186"/>
      <c r="H562" s="186"/>
      <c r="I562" s="186"/>
      <c r="J562" s="186"/>
      <c r="K562" s="186"/>
      <c r="L562" s="186"/>
      <c r="M562" s="186"/>
      <c r="N562" s="186"/>
      <c r="O562" s="186"/>
      <c r="P562" s="186"/>
      <c r="Q562" s="186"/>
      <c r="R562" s="186"/>
      <c r="S562" s="186"/>
      <c r="T562" s="186"/>
      <c r="U562" s="186"/>
      <c r="V562" s="186"/>
      <c r="W562" s="186"/>
      <c r="X562" s="186"/>
      <c r="Y562" s="186"/>
      <c r="Z562" s="186"/>
      <c r="AA562" s="186"/>
    </row>
    <row r="563" spans="2:27" ht="12" customHeight="1">
      <c r="B563" s="186"/>
      <c r="C563" s="186"/>
      <c r="D563" s="186"/>
      <c r="E563" s="186"/>
      <c r="F563" s="186"/>
      <c r="G563" s="186"/>
      <c r="H563" s="186"/>
      <c r="I563" s="186"/>
      <c r="J563" s="186"/>
      <c r="K563" s="186"/>
      <c r="L563" s="186"/>
      <c r="M563" s="186"/>
      <c r="N563" s="186"/>
      <c r="O563" s="186"/>
      <c r="P563" s="186"/>
      <c r="Q563" s="186"/>
      <c r="R563" s="186"/>
      <c r="S563" s="186"/>
      <c r="T563" s="186"/>
      <c r="U563" s="186"/>
      <c r="V563" s="186"/>
      <c r="W563" s="186"/>
      <c r="X563" s="186"/>
      <c r="Y563" s="186"/>
      <c r="Z563" s="186"/>
      <c r="AA563" s="186"/>
    </row>
    <row r="564" spans="2:27" ht="12" customHeight="1">
      <c r="B564" s="186"/>
      <c r="C564" s="186"/>
      <c r="D564" s="186"/>
      <c r="E564" s="186"/>
      <c r="F564" s="186"/>
      <c r="G564" s="186"/>
      <c r="H564" s="186"/>
      <c r="I564" s="186"/>
      <c r="J564" s="186"/>
      <c r="K564" s="186"/>
      <c r="L564" s="186"/>
      <c r="M564" s="186"/>
      <c r="N564" s="186"/>
      <c r="O564" s="186"/>
      <c r="P564" s="186"/>
      <c r="Q564" s="186"/>
      <c r="R564" s="186"/>
      <c r="S564" s="186"/>
      <c r="T564" s="186"/>
      <c r="U564" s="186"/>
      <c r="V564" s="186"/>
      <c r="W564" s="186"/>
      <c r="X564" s="186"/>
      <c r="Y564" s="186"/>
      <c r="Z564" s="186"/>
      <c r="AA564" s="186"/>
    </row>
    <row r="565" spans="2:27" ht="12" customHeight="1">
      <c r="B565" s="186"/>
      <c r="C565" s="186"/>
      <c r="D565" s="186"/>
      <c r="E565" s="186"/>
      <c r="F565" s="186"/>
      <c r="G565" s="186"/>
      <c r="H565" s="186"/>
      <c r="I565" s="186"/>
      <c r="J565" s="186"/>
      <c r="K565" s="186"/>
      <c r="L565" s="186"/>
      <c r="M565" s="186"/>
      <c r="N565" s="186"/>
      <c r="O565" s="186"/>
      <c r="P565" s="186"/>
      <c r="Q565" s="186"/>
      <c r="R565" s="186"/>
      <c r="S565" s="186"/>
      <c r="T565" s="186"/>
      <c r="U565" s="186"/>
      <c r="V565" s="186"/>
      <c r="W565" s="186"/>
      <c r="X565" s="186"/>
      <c r="Y565" s="186"/>
      <c r="Z565" s="186"/>
      <c r="AA565" s="186"/>
    </row>
    <row r="566" spans="2:27" ht="12" customHeight="1">
      <c r="B566" s="186"/>
      <c r="C566" s="186"/>
      <c r="D566" s="186"/>
      <c r="E566" s="186"/>
      <c r="F566" s="186"/>
      <c r="G566" s="186"/>
      <c r="H566" s="186"/>
      <c r="I566" s="186"/>
      <c r="J566" s="186"/>
      <c r="K566" s="186"/>
      <c r="L566" s="186"/>
      <c r="M566" s="186"/>
      <c r="N566" s="186"/>
      <c r="O566" s="186"/>
      <c r="P566" s="186"/>
      <c r="Q566" s="186"/>
      <c r="R566" s="186"/>
      <c r="S566" s="186"/>
      <c r="T566" s="186"/>
      <c r="U566" s="186"/>
      <c r="V566" s="186"/>
      <c r="W566" s="186"/>
      <c r="X566" s="186"/>
      <c r="Y566" s="186"/>
      <c r="Z566" s="186"/>
      <c r="AA566" s="186"/>
    </row>
    <row r="567" spans="2:27" ht="12" customHeight="1">
      <c r="B567" s="186"/>
      <c r="C567" s="186"/>
      <c r="D567" s="186"/>
      <c r="E567" s="186"/>
      <c r="F567" s="186"/>
      <c r="G567" s="186"/>
      <c r="H567" s="186"/>
      <c r="I567" s="186"/>
      <c r="J567" s="186"/>
      <c r="K567" s="186"/>
      <c r="L567" s="186"/>
      <c r="M567" s="186"/>
      <c r="N567" s="186"/>
      <c r="O567" s="186"/>
      <c r="P567" s="186"/>
      <c r="Q567" s="186"/>
      <c r="R567" s="186"/>
      <c r="S567" s="186"/>
      <c r="T567" s="186"/>
      <c r="U567" s="186"/>
      <c r="V567" s="186"/>
      <c r="W567" s="186"/>
      <c r="X567" s="186"/>
      <c r="Y567" s="186"/>
      <c r="Z567" s="186"/>
      <c r="AA567" s="186"/>
    </row>
    <row r="568" spans="2:27" ht="12" customHeight="1">
      <c r="B568" s="186"/>
      <c r="C568" s="186"/>
      <c r="D568" s="186"/>
      <c r="E568" s="186"/>
      <c r="F568" s="186"/>
      <c r="G568" s="186"/>
      <c r="H568" s="186"/>
      <c r="I568" s="186"/>
      <c r="J568" s="186"/>
      <c r="K568" s="186"/>
      <c r="L568" s="186"/>
      <c r="M568" s="186"/>
      <c r="N568" s="186"/>
      <c r="O568" s="186"/>
      <c r="P568" s="186"/>
      <c r="Q568" s="186"/>
      <c r="R568" s="186"/>
      <c r="S568" s="186"/>
      <c r="T568" s="186"/>
      <c r="U568" s="186"/>
      <c r="V568" s="186"/>
      <c r="W568" s="186"/>
      <c r="X568" s="186"/>
      <c r="Y568" s="186"/>
      <c r="Z568" s="186"/>
      <c r="AA568" s="186"/>
    </row>
    <row r="569" spans="2:27" ht="12" customHeight="1">
      <c r="B569" s="186"/>
      <c r="C569" s="186"/>
      <c r="D569" s="186"/>
      <c r="E569" s="186"/>
      <c r="F569" s="186"/>
      <c r="G569" s="186"/>
      <c r="H569" s="186"/>
      <c r="I569" s="186"/>
      <c r="J569" s="186"/>
      <c r="K569" s="186"/>
      <c r="L569" s="186"/>
      <c r="M569" s="186"/>
      <c r="N569" s="186"/>
      <c r="O569" s="186"/>
      <c r="P569" s="186"/>
      <c r="Q569" s="186"/>
      <c r="R569" s="186"/>
      <c r="S569" s="186"/>
      <c r="T569" s="186"/>
      <c r="U569" s="186"/>
      <c r="V569" s="186"/>
      <c r="W569" s="186"/>
      <c r="X569" s="186"/>
      <c r="Y569" s="186"/>
      <c r="Z569" s="186"/>
      <c r="AA569" s="186"/>
    </row>
    <row r="570" spans="2:27" ht="12" customHeight="1">
      <c r="B570" s="186"/>
      <c r="C570" s="186"/>
      <c r="D570" s="186"/>
      <c r="E570" s="186"/>
      <c r="F570" s="186"/>
      <c r="G570" s="186"/>
      <c r="H570" s="186"/>
      <c r="I570" s="186"/>
      <c r="J570" s="186"/>
      <c r="K570" s="186"/>
      <c r="L570" s="186"/>
      <c r="M570" s="186"/>
      <c r="N570" s="186"/>
      <c r="O570" s="186"/>
      <c r="P570" s="186"/>
      <c r="Q570" s="186"/>
      <c r="R570" s="186"/>
      <c r="S570" s="186"/>
      <c r="T570" s="186"/>
      <c r="U570" s="186"/>
      <c r="V570" s="186"/>
      <c r="W570" s="186"/>
      <c r="X570" s="186"/>
      <c r="Y570" s="186"/>
      <c r="Z570" s="186"/>
      <c r="AA570" s="186"/>
    </row>
    <row r="571" spans="2:27" ht="12" customHeight="1">
      <c r="B571" s="186"/>
      <c r="C571" s="186"/>
      <c r="D571" s="186"/>
      <c r="E571" s="186"/>
      <c r="F571" s="186"/>
      <c r="G571" s="186"/>
      <c r="H571" s="186"/>
      <c r="I571" s="186"/>
      <c r="J571" s="186"/>
      <c r="K571" s="186"/>
      <c r="L571" s="186"/>
      <c r="M571" s="186"/>
      <c r="N571" s="186"/>
      <c r="O571" s="186"/>
      <c r="P571" s="186"/>
      <c r="Q571" s="186"/>
      <c r="R571" s="186"/>
      <c r="S571" s="186"/>
      <c r="T571" s="186"/>
      <c r="U571" s="186"/>
      <c r="V571" s="186"/>
      <c r="W571" s="186"/>
      <c r="X571" s="186"/>
      <c r="Y571" s="186"/>
      <c r="Z571" s="186"/>
      <c r="AA571" s="186"/>
    </row>
    <row r="572" spans="2:27" ht="12" customHeight="1">
      <c r="B572" s="186"/>
      <c r="C572" s="186"/>
      <c r="D572" s="186"/>
      <c r="E572" s="186"/>
      <c r="F572" s="186"/>
      <c r="G572" s="186"/>
      <c r="H572" s="186"/>
      <c r="I572" s="186"/>
      <c r="J572" s="186"/>
      <c r="K572" s="186"/>
      <c r="L572" s="186"/>
      <c r="M572" s="186"/>
      <c r="N572" s="186"/>
      <c r="O572" s="186"/>
      <c r="P572" s="186"/>
      <c r="Q572" s="186"/>
      <c r="R572" s="186"/>
      <c r="S572" s="186"/>
      <c r="T572" s="186"/>
      <c r="U572" s="186"/>
      <c r="V572" s="186"/>
      <c r="W572" s="186"/>
      <c r="X572" s="186"/>
      <c r="Y572" s="186"/>
      <c r="Z572" s="186"/>
      <c r="AA572" s="186"/>
    </row>
    <row r="573" spans="2:27" ht="12" customHeight="1">
      <c r="B573" s="186"/>
      <c r="C573" s="186"/>
      <c r="D573" s="186"/>
      <c r="E573" s="186"/>
      <c r="F573" s="186"/>
      <c r="G573" s="186"/>
      <c r="H573" s="186"/>
      <c r="I573" s="186"/>
      <c r="J573" s="186"/>
      <c r="K573" s="186"/>
      <c r="L573" s="186"/>
      <c r="M573" s="186"/>
      <c r="N573" s="186"/>
      <c r="O573" s="186"/>
      <c r="P573" s="186"/>
      <c r="Q573" s="186"/>
      <c r="R573" s="186"/>
      <c r="S573" s="186"/>
      <c r="T573" s="186"/>
      <c r="U573" s="186"/>
      <c r="V573" s="186"/>
      <c r="W573" s="186"/>
      <c r="X573" s="186"/>
      <c r="Y573" s="186"/>
      <c r="Z573" s="186"/>
      <c r="AA573" s="186"/>
    </row>
    <row r="574" spans="2:27" ht="12" customHeight="1">
      <c r="B574" s="186"/>
      <c r="C574" s="186"/>
      <c r="D574" s="186"/>
      <c r="E574" s="186"/>
      <c r="F574" s="186"/>
      <c r="G574" s="186"/>
      <c r="H574" s="186"/>
      <c r="I574" s="186"/>
      <c r="J574" s="186"/>
      <c r="K574" s="186"/>
      <c r="L574" s="186"/>
      <c r="M574" s="186"/>
      <c r="N574" s="186"/>
      <c r="O574" s="186"/>
      <c r="P574" s="186"/>
      <c r="Q574" s="186"/>
      <c r="R574" s="186"/>
      <c r="S574" s="186"/>
      <c r="T574" s="186"/>
      <c r="U574" s="186"/>
      <c r="V574" s="186"/>
      <c r="W574" s="186"/>
      <c r="X574" s="186"/>
      <c r="Y574" s="186"/>
      <c r="Z574" s="186"/>
      <c r="AA574" s="186"/>
    </row>
    <row r="575" spans="2:27" ht="12" customHeight="1">
      <c r="B575" s="186"/>
      <c r="C575" s="186"/>
      <c r="D575" s="186"/>
      <c r="E575" s="186"/>
      <c r="F575" s="186"/>
      <c r="G575" s="186"/>
      <c r="H575" s="186"/>
      <c r="I575" s="186"/>
      <c r="J575" s="186"/>
      <c r="K575" s="186"/>
      <c r="L575" s="186"/>
      <c r="M575" s="186"/>
      <c r="N575" s="186"/>
      <c r="O575" s="186"/>
      <c r="P575" s="186"/>
      <c r="Q575" s="186"/>
      <c r="R575" s="186"/>
      <c r="S575" s="186"/>
      <c r="T575" s="186"/>
      <c r="U575" s="186"/>
      <c r="V575" s="186"/>
      <c r="W575" s="186"/>
      <c r="X575" s="186"/>
      <c r="Y575" s="186"/>
      <c r="Z575" s="186"/>
      <c r="AA575" s="186"/>
    </row>
    <row r="576" spans="2:27" ht="12" customHeight="1">
      <c r="B576" s="186"/>
      <c r="C576" s="186"/>
      <c r="D576" s="186"/>
      <c r="E576" s="186"/>
      <c r="F576" s="186"/>
      <c r="G576" s="186"/>
      <c r="H576" s="186"/>
      <c r="I576" s="186"/>
      <c r="J576" s="186"/>
      <c r="K576" s="186"/>
      <c r="L576" s="186"/>
      <c r="M576" s="186"/>
      <c r="N576" s="186"/>
      <c r="O576" s="186"/>
      <c r="P576" s="186"/>
      <c r="Q576" s="186"/>
      <c r="R576" s="186"/>
      <c r="S576" s="186"/>
      <c r="T576" s="186"/>
      <c r="U576" s="186"/>
      <c r="V576" s="186"/>
      <c r="W576" s="186"/>
      <c r="X576" s="186"/>
      <c r="Y576" s="186"/>
      <c r="Z576" s="186"/>
      <c r="AA576" s="186"/>
    </row>
    <row r="577" spans="2:27" ht="12" customHeight="1">
      <c r="B577" s="186"/>
      <c r="C577" s="186"/>
      <c r="D577" s="186"/>
      <c r="E577" s="186"/>
      <c r="F577" s="186"/>
      <c r="G577" s="186"/>
      <c r="H577" s="186"/>
      <c r="I577" s="186"/>
      <c r="J577" s="186"/>
      <c r="K577" s="186"/>
      <c r="L577" s="186"/>
      <c r="M577" s="186"/>
      <c r="N577" s="186"/>
      <c r="O577" s="186"/>
      <c r="P577" s="186"/>
      <c r="Q577" s="186"/>
      <c r="R577" s="186"/>
      <c r="S577" s="186"/>
      <c r="T577" s="186"/>
      <c r="U577" s="186"/>
      <c r="V577" s="186"/>
      <c r="W577" s="186"/>
      <c r="X577" s="186"/>
      <c r="Y577" s="186"/>
      <c r="Z577" s="186"/>
      <c r="AA577" s="186"/>
    </row>
    <row r="578" spans="2:27" ht="12" customHeight="1">
      <c r="B578" s="186"/>
      <c r="C578" s="186"/>
      <c r="D578" s="186"/>
      <c r="E578" s="186"/>
      <c r="F578" s="186"/>
      <c r="G578" s="186"/>
      <c r="H578" s="186"/>
      <c r="I578" s="186"/>
      <c r="J578" s="186"/>
      <c r="K578" s="186"/>
      <c r="L578" s="186"/>
      <c r="M578" s="186"/>
      <c r="N578" s="186"/>
      <c r="O578" s="186"/>
      <c r="P578" s="186"/>
      <c r="Q578" s="186"/>
      <c r="R578" s="186"/>
      <c r="S578" s="186"/>
      <c r="T578" s="186"/>
      <c r="U578" s="186"/>
      <c r="V578" s="186"/>
      <c r="W578" s="186"/>
      <c r="X578" s="186"/>
      <c r="Y578" s="186"/>
      <c r="Z578" s="186"/>
      <c r="AA578" s="186"/>
    </row>
    <row r="579" spans="2:27" ht="12" customHeight="1">
      <c r="B579" s="186"/>
      <c r="C579" s="186"/>
      <c r="D579" s="186"/>
      <c r="E579" s="186"/>
      <c r="F579" s="186"/>
      <c r="G579" s="186"/>
      <c r="H579" s="186"/>
      <c r="I579" s="186"/>
      <c r="J579" s="186"/>
      <c r="K579" s="186"/>
      <c r="L579" s="186"/>
      <c r="M579" s="186"/>
      <c r="N579" s="186"/>
      <c r="O579" s="186"/>
      <c r="P579" s="186"/>
      <c r="Q579" s="186"/>
      <c r="R579" s="186"/>
      <c r="S579" s="186"/>
      <c r="T579" s="186"/>
      <c r="U579" s="186"/>
      <c r="V579" s="186"/>
      <c r="W579" s="186"/>
      <c r="X579" s="186"/>
      <c r="Y579" s="186"/>
      <c r="Z579" s="186"/>
      <c r="AA579" s="186"/>
    </row>
    <row r="580" spans="2:27" ht="12" customHeight="1">
      <c r="B580" s="186"/>
      <c r="C580" s="186"/>
      <c r="D580" s="186"/>
      <c r="E580" s="186"/>
      <c r="F580" s="186"/>
      <c r="G580" s="186"/>
      <c r="H580" s="186"/>
      <c r="I580" s="186"/>
      <c r="J580" s="186"/>
      <c r="K580" s="186"/>
      <c r="L580" s="186"/>
      <c r="M580" s="186"/>
      <c r="N580" s="186"/>
      <c r="O580" s="186"/>
      <c r="P580" s="186"/>
      <c r="Q580" s="186"/>
      <c r="R580" s="186"/>
      <c r="S580" s="186"/>
      <c r="T580" s="186"/>
      <c r="U580" s="186"/>
      <c r="V580" s="186"/>
      <c r="W580" s="186"/>
      <c r="X580" s="186"/>
      <c r="Y580" s="186"/>
      <c r="Z580" s="186"/>
      <c r="AA580" s="186"/>
    </row>
    <row r="581" spans="2:27" ht="12" customHeight="1">
      <c r="B581" s="186"/>
      <c r="C581" s="186"/>
      <c r="D581" s="186"/>
      <c r="E581" s="186"/>
      <c r="F581" s="186"/>
      <c r="G581" s="186"/>
      <c r="H581" s="186"/>
      <c r="I581" s="186"/>
      <c r="J581" s="186"/>
      <c r="K581" s="186"/>
      <c r="L581" s="186"/>
      <c r="M581" s="186"/>
      <c r="N581" s="186"/>
      <c r="O581" s="186"/>
      <c r="P581" s="186"/>
      <c r="Q581" s="186"/>
      <c r="R581" s="186"/>
      <c r="S581" s="186"/>
      <c r="T581" s="186"/>
      <c r="U581" s="186"/>
      <c r="V581" s="186"/>
      <c r="W581" s="186"/>
      <c r="X581" s="186"/>
      <c r="Y581" s="186"/>
      <c r="Z581" s="186"/>
      <c r="AA581" s="186"/>
    </row>
    <row r="582" spans="2:27" ht="12" customHeight="1">
      <c r="B582" s="186"/>
      <c r="C582" s="186"/>
      <c r="D582" s="186"/>
      <c r="E582" s="186"/>
      <c r="F582" s="186"/>
      <c r="G582" s="186"/>
      <c r="H582" s="186"/>
      <c r="I582" s="186"/>
      <c r="J582" s="186"/>
      <c r="K582" s="186"/>
      <c r="L582" s="186"/>
      <c r="M582" s="186"/>
      <c r="N582" s="186"/>
      <c r="O582" s="186"/>
      <c r="P582" s="186"/>
      <c r="Q582" s="186"/>
      <c r="R582" s="186"/>
      <c r="S582" s="186"/>
      <c r="T582" s="186"/>
      <c r="U582" s="186"/>
      <c r="V582" s="186"/>
      <c r="W582" s="186"/>
      <c r="X582" s="186"/>
      <c r="Y582" s="186"/>
      <c r="Z582" s="186"/>
      <c r="AA582" s="186"/>
    </row>
    <row r="583" spans="2:27" ht="12" customHeight="1">
      <c r="B583" s="186"/>
      <c r="C583" s="186"/>
      <c r="D583" s="186"/>
      <c r="E583" s="186"/>
      <c r="F583" s="186"/>
      <c r="G583" s="186"/>
      <c r="H583" s="186"/>
      <c r="I583" s="186"/>
      <c r="J583" s="186"/>
      <c r="K583" s="186"/>
      <c r="L583" s="186"/>
      <c r="M583" s="186"/>
      <c r="N583" s="186"/>
      <c r="O583" s="186"/>
      <c r="P583" s="186"/>
      <c r="Q583" s="186"/>
      <c r="R583" s="186"/>
      <c r="S583" s="186"/>
      <c r="T583" s="186"/>
      <c r="U583" s="186"/>
      <c r="V583" s="186"/>
      <c r="W583" s="186"/>
      <c r="X583" s="186"/>
      <c r="Y583" s="186"/>
      <c r="Z583" s="186"/>
      <c r="AA583" s="186"/>
    </row>
    <row r="584" spans="2:27" ht="12" customHeight="1">
      <c r="B584" s="186"/>
      <c r="C584" s="186"/>
      <c r="D584" s="186"/>
      <c r="E584" s="186"/>
      <c r="F584" s="186"/>
      <c r="G584" s="186"/>
      <c r="H584" s="186"/>
      <c r="I584" s="186"/>
      <c r="J584" s="186"/>
      <c r="K584" s="186"/>
      <c r="L584" s="186"/>
      <c r="M584" s="186"/>
      <c r="N584" s="186"/>
      <c r="O584" s="186"/>
      <c r="P584" s="186"/>
      <c r="Q584" s="186"/>
      <c r="R584" s="186"/>
      <c r="S584" s="186"/>
      <c r="T584" s="186"/>
      <c r="U584" s="186"/>
      <c r="V584" s="186"/>
      <c r="W584" s="186"/>
      <c r="X584" s="186"/>
      <c r="Y584" s="186"/>
      <c r="Z584" s="186"/>
      <c r="AA584" s="186"/>
    </row>
    <row r="585" spans="2:27" ht="12" customHeight="1">
      <c r="B585" s="186"/>
      <c r="C585" s="186"/>
      <c r="D585" s="186"/>
      <c r="E585" s="186"/>
      <c r="F585" s="186"/>
      <c r="G585" s="186"/>
      <c r="H585" s="186"/>
      <c r="I585" s="186"/>
      <c r="J585" s="186"/>
      <c r="K585" s="186"/>
      <c r="L585" s="186"/>
      <c r="M585" s="186"/>
      <c r="N585" s="186"/>
      <c r="O585" s="186"/>
      <c r="P585" s="186"/>
      <c r="Q585" s="186"/>
      <c r="R585" s="186"/>
      <c r="S585" s="186"/>
      <c r="T585" s="186"/>
      <c r="U585" s="186"/>
      <c r="V585" s="186"/>
      <c r="W585" s="186"/>
      <c r="X585" s="186"/>
      <c r="Y585" s="186"/>
      <c r="Z585" s="186"/>
      <c r="AA585" s="186"/>
    </row>
    <row r="586" spans="2:27" ht="12" customHeight="1">
      <c r="B586" s="186"/>
      <c r="C586" s="186"/>
      <c r="D586" s="186"/>
      <c r="E586" s="186"/>
      <c r="F586" s="186"/>
      <c r="G586" s="186"/>
      <c r="H586" s="186"/>
      <c r="I586" s="186"/>
      <c r="J586" s="186"/>
      <c r="K586" s="186"/>
      <c r="L586" s="186"/>
      <c r="M586" s="186"/>
      <c r="N586" s="186"/>
      <c r="O586" s="186"/>
      <c r="P586" s="186"/>
      <c r="Q586" s="186"/>
      <c r="R586" s="186"/>
      <c r="S586" s="186"/>
      <c r="T586" s="186"/>
      <c r="U586" s="186"/>
      <c r="V586" s="186"/>
      <c r="W586" s="186"/>
      <c r="X586" s="186"/>
      <c r="Y586" s="186"/>
      <c r="Z586" s="186"/>
      <c r="AA586" s="186"/>
    </row>
    <row r="587" spans="2:27" ht="12" customHeight="1">
      <c r="B587" s="186"/>
      <c r="C587" s="186"/>
      <c r="D587" s="186"/>
      <c r="E587" s="186"/>
      <c r="F587" s="186"/>
      <c r="G587" s="186"/>
      <c r="H587" s="186"/>
      <c r="I587" s="186"/>
      <c r="J587" s="186"/>
      <c r="K587" s="186"/>
      <c r="L587" s="186"/>
      <c r="M587" s="186"/>
      <c r="N587" s="186"/>
      <c r="O587" s="186"/>
      <c r="P587" s="186"/>
      <c r="Q587" s="186"/>
      <c r="R587" s="186"/>
      <c r="S587" s="186"/>
      <c r="T587" s="186"/>
      <c r="U587" s="186"/>
      <c r="V587" s="186"/>
      <c r="W587" s="186"/>
      <c r="X587" s="186"/>
      <c r="Y587" s="186"/>
      <c r="Z587" s="186"/>
      <c r="AA587" s="186"/>
    </row>
    <row r="588" spans="2:27" ht="12" customHeight="1">
      <c r="B588" s="186"/>
      <c r="C588" s="186"/>
      <c r="D588" s="186"/>
      <c r="E588" s="186"/>
      <c r="F588" s="186"/>
      <c r="G588" s="186"/>
      <c r="H588" s="186"/>
      <c r="I588" s="186"/>
      <c r="J588" s="186"/>
      <c r="K588" s="186"/>
      <c r="L588" s="186"/>
      <c r="M588" s="186"/>
      <c r="N588" s="186"/>
      <c r="O588" s="186"/>
      <c r="P588" s="186"/>
      <c r="Q588" s="186"/>
      <c r="R588" s="186"/>
      <c r="S588" s="186"/>
      <c r="T588" s="186"/>
      <c r="U588" s="186"/>
      <c r="V588" s="186"/>
      <c r="W588" s="186"/>
      <c r="X588" s="186"/>
      <c r="Y588" s="186"/>
      <c r="Z588" s="186"/>
      <c r="AA588" s="186"/>
    </row>
    <row r="589" spans="2:27" ht="12" customHeight="1">
      <c r="B589" s="186"/>
      <c r="C589" s="186"/>
      <c r="D589" s="186"/>
      <c r="E589" s="186"/>
      <c r="F589" s="186"/>
      <c r="G589" s="186"/>
      <c r="H589" s="186"/>
      <c r="I589" s="186"/>
      <c r="J589" s="186"/>
      <c r="K589" s="186"/>
      <c r="L589" s="186"/>
      <c r="M589" s="186"/>
      <c r="N589" s="186"/>
      <c r="O589" s="186"/>
      <c r="P589" s="186"/>
      <c r="Q589" s="186"/>
      <c r="R589" s="186"/>
      <c r="S589" s="186"/>
      <c r="T589" s="186"/>
      <c r="U589" s="186"/>
      <c r="V589" s="186"/>
      <c r="W589" s="186"/>
      <c r="X589" s="186"/>
      <c r="Y589" s="186"/>
      <c r="Z589" s="186"/>
      <c r="AA589" s="186"/>
    </row>
    <row r="590" spans="2:27" ht="12" customHeight="1">
      <c r="B590" s="186"/>
      <c r="C590" s="186"/>
      <c r="D590" s="186"/>
      <c r="E590" s="186"/>
      <c r="F590" s="186"/>
      <c r="G590" s="186"/>
      <c r="H590" s="186"/>
      <c r="I590" s="186"/>
      <c r="J590" s="186"/>
      <c r="K590" s="186"/>
      <c r="L590" s="186"/>
      <c r="M590" s="186"/>
      <c r="N590" s="186"/>
      <c r="O590" s="186"/>
      <c r="P590" s="186"/>
      <c r="Q590" s="186"/>
      <c r="R590" s="186"/>
      <c r="S590" s="186"/>
      <c r="T590" s="186"/>
      <c r="U590" s="186"/>
      <c r="V590" s="186"/>
      <c r="W590" s="186"/>
      <c r="X590" s="186"/>
      <c r="Y590" s="186"/>
      <c r="Z590" s="186"/>
      <c r="AA590" s="186"/>
    </row>
    <row r="591" spans="2:27" ht="12" customHeight="1">
      <c r="B591" s="186"/>
      <c r="C591" s="186"/>
      <c r="D591" s="186"/>
      <c r="E591" s="186"/>
      <c r="F591" s="186"/>
      <c r="G591" s="186"/>
      <c r="H591" s="186"/>
      <c r="I591" s="186"/>
      <c r="J591" s="186"/>
      <c r="K591" s="186"/>
      <c r="L591" s="186"/>
      <c r="M591" s="186"/>
      <c r="N591" s="186"/>
      <c r="O591" s="186"/>
      <c r="P591" s="186"/>
      <c r="Q591" s="186"/>
      <c r="R591" s="186"/>
      <c r="S591" s="186"/>
      <c r="T591" s="186"/>
      <c r="U591" s="186"/>
      <c r="V591" s="186"/>
      <c r="W591" s="186"/>
      <c r="X591" s="186"/>
      <c r="Y591" s="186"/>
      <c r="Z591" s="186"/>
      <c r="AA591" s="186"/>
    </row>
    <row r="592" spans="2:27" ht="12" customHeight="1">
      <c r="B592" s="186"/>
      <c r="C592" s="186"/>
      <c r="D592" s="186"/>
      <c r="E592" s="186"/>
      <c r="F592" s="186"/>
      <c r="G592" s="186"/>
      <c r="H592" s="186"/>
      <c r="I592" s="186"/>
      <c r="J592" s="186"/>
      <c r="K592" s="186"/>
      <c r="L592" s="186"/>
      <c r="M592" s="186"/>
      <c r="N592" s="186"/>
      <c r="O592" s="186"/>
      <c r="P592" s="186"/>
      <c r="Q592" s="186"/>
      <c r="R592" s="186"/>
      <c r="S592" s="186"/>
      <c r="T592" s="186"/>
      <c r="U592" s="186"/>
      <c r="V592" s="186"/>
      <c r="W592" s="186"/>
      <c r="X592" s="186"/>
      <c r="Y592" s="186"/>
      <c r="Z592" s="186"/>
      <c r="AA592" s="186"/>
    </row>
    <row r="593" spans="2:27" ht="12" customHeight="1">
      <c r="B593" s="186"/>
      <c r="C593" s="186"/>
      <c r="D593" s="186"/>
      <c r="E593" s="186"/>
      <c r="F593" s="186"/>
      <c r="G593" s="186"/>
      <c r="H593" s="186"/>
      <c r="I593" s="186"/>
      <c r="J593" s="186"/>
      <c r="K593" s="186"/>
      <c r="L593" s="186"/>
      <c r="M593" s="186"/>
      <c r="N593" s="186"/>
      <c r="O593" s="186"/>
      <c r="P593" s="186"/>
      <c r="Q593" s="186"/>
      <c r="R593" s="186"/>
      <c r="S593" s="186"/>
      <c r="T593" s="186"/>
      <c r="U593" s="186"/>
      <c r="V593" s="186"/>
      <c r="W593" s="186"/>
      <c r="X593" s="186"/>
      <c r="Y593" s="186"/>
      <c r="Z593" s="186"/>
      <c r="AA593" s="186"/>
    </row>
    <row r="594" spans="2:27" ht="12" customHeight="1">
      <c r="B594" s="186"/>
      <c r="C594" s="186"/>
      <c r="D594" s="186"/>
      <c r="E594" s="186"/>
      <c r="F594" s="186"/>
      <c r="G594" s="186"/>
      <c r="H594" s="186"/>
      <c r="I594" s="186"/>
      <c r="J594" s="186"/>
      <c r="K594" s="186"/>
      <c r="L594" s="186"/>
      <c r="M594" s="186"/>
      <c r="N594" s="186"/>
      <c r="O594" s="186"/>
      <c r="P594" s="186"/>
      <c r="Q594" s="186"/>
      <c r="R594" s="186"/>
      <c r="S594" s="186"/>
      <c r="T594" s="186"/>
      <c r="U594" s="186"/>
      <c r="V594" s="186"/>
      <c r="W594" s="186"/>
      <c r="X594" s="186"/>
      <c r="Y594" s="186"/>
      <c r="Z594" s="186"/>
      <c r="AA594" s="186"/>
    </row>
    <row r="595" spans="2:27" ht="12" customHeight="1">
      <c r="B595" s="186"/>
      <c r="C595" s="186"/>
      <c r="D595" s="186"/>
      <c r="E595" s="186"/>
      <c r="F595" s="186"/>
      <c r="G595" s="186"/>
      <c r="H595" s="186"/>
      <c r="I595" s="186"/>
      <c r="J595" s="186"/>
      <c r="K595" s="186"/>
      <c r="L595" s="186"/>
      <c r="M595" s="186"/>
      <c r="N595" s="186"/>
      <c r="O595" s="186"/>
      <c r="P595" s="186"/>
      <c r="Q595" s="186"/>
      <c r="R595" s="186"/>
      <c r="S595" s="186"/>
      <c r="T595" s="186"/>
      <c r="U595" s="186"/>
      <c r="V595" s="186"/>
      <c r="W595" s="186"/>
      <c r="X595" s="186"/>
      <c r="Y595" s="186"/>
      <c r="Z595" s="186"/>
      <c r="AA595" s="186"/>
    </row>
    <row r="596" spans="2:27" ht="12" customHeight="1">
      <c r="B596" s="186"/>
      <c r="C596" s="186"/>
      <c r="D596" s="186"/>
      <c r="E596" s="186"/>
      <c r="F596" s="186"/>
      <c r="G596" s="186"/>
      <c r="H596" s="186"/>
      <c r="I596" s="186"/>
      <c r="J596" s="186"/>
      <c r="K596" s="186"/>
      <c r="L596" s="186"/>
      <c r="M596" s="186"/>
      <c r="N596" s="186"/>
      <c r="O596" s="186"/>
      <c r="P596" s="186"/>
      <c r="Q596" s="186"/>
      <c r="R596" s="186"/>
      <c r="S596" s="186"/>
      <c r="T596" s="186"/>
      <c r="U596" s="186"/>
      <c r="V596" s="186"/>
      <c r="W596" s="186"/>
      <c r="X596" s="186"/>
      <c r="Y596" s="186"/>
      <c r="Z596" s="186"/>
      <c r="AA596" s="186"/>
    </row>
    <row r="597" spans="2:27" ht="12" customHeight="1">
      <c r="B597" s="186"/>
      <c r="C597" s="186"/>
      <c r="D597" s="186"/>
      <c r="E597" s="186"/>
      <c r="F597" s="186"/>
      <c r="G597" s="186"/>
      <c r="H597" s="186"/>
      <c r="I597" s="186"/>
      <c r="J597" s="186"/>
      <c r="K597" s="186"/>
      <c r="L597" s="186"/>
      <c r="M597" s="186"/>
      <c r="N597" s="186"/>
      <c r="O597" s="186"/>
      <c r="P597" s="186"/>
      <c r="Q597" s="186"/>
      <c r="R597" s="186"/>
      <c r="S597" s="186"/>
      <c r="T597" s="186"/>
      <c r="U597" s="186"/>
      <c r="V597" s="186"/>
      <c r="W597" s="186"/>
      <c r="X597" s="186"/>
      <c r="Y597" s="186"/>
      <c r="Z597" s="186"/>
      <c r="AA597" s="186"/>
    </row>
    <row r="598" spans="2:27" ht="12" customHeight="1">
      <c r="B598" s="186"/>
      <c r="C598" s="186"/>
      <c r="D598" s="186"/>
      <c r="E598" s="186"/>
      <c r="F598" s="186"/>
      <c r="G598" s="186"/>
      <c r="H598" s="186"/>
      <c r="I598" s="186"/>
      <c r="J598" s="186"/>
      <c r="K598" s="186"/>
      <c r="L598" s="186"/>
      <c r="M598" s="186"/>
      <c r="N598" s="186"/>
      <c r="O598" s="186"/>
      <c r="P598" s="186"/>
      <c r="Q598" s="186"/>
      <c r="R598" s="186"/>
      <c r="S598" s="186"/>
      <c r="T598" s="186"/>
      <c r="U598" s="186"/>
      <c r="V598" s="186"/>
      <c r="W598" s="186"/>
      <c r="X598" s="186"/>
      <c r="Y598" s="186"/>
      <c r="Z598" s="186"/>
      <c r="AA598" s="186"/>
    </row>
    <row r="599" spans="2:27" ht="12" customHeight="1">
      <c r="B599" s="186"/>
      <c r="C599" s="186"/>
      <c r="D599" s="186"/>
      <c r="E599" s="186"/>
      <c r="F599" s="186"/>
      <c r="G599" s="186"/>
      <c r="H599" s="186"/>
      <c r="I599" s="186"/>
      <c r="J599" s="186"/>
      <c r="K599" s="186"/>
      <c r="L599" s="186"/>
      <c r="M599" s="186"/>
      <c r="N599" s="186"/>
      <c r="O599" s="186"/>
      <c r="P599" s="186"/>
      <c r="Q599" s="186"/>
      <c r="R599" s="186"/>
      <c r="S599" s="186"/>
      <c r="T599" s="186"/>
      <c r="U599" s="186"/>
      <c r="V599" s="186"/>
      <c r="W599" s="186"/>
      <c r="X599" s="186"/>
      <c r="Y599" s="186"/>
      <c r="Z599" s="186"/>
      <c r="AA599" s="186"/>
    </row>
    <row r="600" spans="2:27" ht="12" customHeight="1">
      <c r="B600" s="186"/>
      <c r="C600" s="186"/>
      <c r="D600" s="186"/>
      <c r="E600" s="186"/>
      <c r="F600" s="186"/>
      <c r="G600" s="186"/>
      <c r="H600" s="186"/>
      <c r="I600" s="186"/>
      <c r="J600" s="186"/>
      <c r="K600" s="186"/>
      <c r="L600" s="186"/>
      <c r="M600" s="186"/>
      <c r="N600" s="186"/>
      <c r="O600" s="186"/>
      <c r="P600" s="186"/>
      <c r="Q600" s="186"/>
      <c r="R600" s="186"/>
      <c r="S600" s="186"/>
      <c r="T600" s="186"/>
      <c r="U600" s="186"/>
      <c r="V600" s="186"/>
      <c r="W600" s="186"/>
      <c r="X600" s="186"/>
      <c r="Y600" s="186"/>
      <c r="Z600" s="186"/>
      <c r="AA600" s="186"/>
    </row>
    <row r="601" spans="2:27" ht="12" customHeight="1">
      <c r="B601" s="186"/>
      <c r="C601" s="186"/>
      <c r="D601" s="186"/>
      <c r="E601" s="186"/>
      <c r="F601" s="186"/>
      <c r="G601" s="186"/>
      <c r="H601" s="186"/>
      <c r="I601" s="186"/>
      <c r="J601" s="186"/>
      <c r="K601" s="186"/>
      <c r="L601" s="186"/>
      <c r="M601" s="186"/>
      <c r="N601" s="186"/>
      <c r="O601" s="186"/>
      <c r="P601" s="186"/>
      <c r="Q601" s="186"/>
      <c r="R601" s="186"/>
      <c r="S601" s="186"/>
      <c r="T601" s="186"/>
      <c r="U601" s="186"/>
      <c r="V601" s="186"/>
      <c r="W601" s="186"/>
      <c r="X601" s="186"/>
      <c r="Y601" s="186"/>
      <c r="Z601" s="186"/>
      <c r="AA601" s="186"/>
    </row>
    <row r="602" spans="2:27" ht="12" customHeight="1">
      <c r="B602" s="186"/>
      <c r="C602" s="186"/>
      <c r="D602" s="186"/>
      <c r="E602" s="186"/>
      <c r="F602" s="186"/>
      <c r="G602" s="186"/>
      <c r="H602" s="186"/>
      <c r="I602" s="186"/>
      <c r="J602" s="186"/>
      <c r="K602" s="186"/>
      <c r="L602" s="186"/>
      <c r="M602" s="186"/>
      <c r="N602" s="186"/>
      <c r="O602" s="186"/>
      <c r="P602" s="186"/>
      <c r="Q602" s="186"/>
      <c r="R602" s="186"/>
      <c r="S602" s="186"/>
      <c r="T602" s="186"/>
      <c r="U602" s="186"/>
      <c r="V602" s="186"/>
      <c r="W602" s="186"/>
      <c r="X602" s="186"/>
      <c r="Y602" s="186"/>
      <c r="Z602" s="186"/>
      <c r="AA602" s="186"/>
    </row>
    <row r="603" spans="2:27" ht="12" customHeight="1">
      <c r="B603" s="186"/>
      <c r="C603" s="186"/>
      <c r="D603" s="186"/>
      <c r="E603" s="186"/>
      <c r="F603" s="186"/>
      <c r="G603" s="186"/>
      <c r="H603" s="186"/>
      <c r="I603" s="186"/>
      <c r="J603" s="186"/>
      <c r="K603" s="186"/>
      <c r="L603" s="186"/>
      <c r="M603" s="186"/>
      <c r="N603" s="186"/>
      <c r="O603" s="186"/>
      <c r="P603" s="186"/>
      <c r="Q603" s="186"/>
      <c r="R603" s="186"/>
      <c r="S603" s="186"/>
      <c r="T603" s="186"/>
      <c r="U603" s="186"/>
      <c r="V603" s="186"/>
      <c r="W603" s="186"/>
      <c r="X603" s="186"/>
      <c r="Y603" s="186"/>
      <c r="Z603" s="186"/>
      <c r="AA603" s="186"/>
    </row>
    <row r="604" spans="2:27" ht="12" customHeight="1">
      <c r="B604" s="186"/>
      <c r="C604" s="186"/>
      <c r="D604" s="186"/>
      <c r="E604" s="186"/>
      <c r="F604" s="186"/>
      <c r="G604" s="186"/>
      <c r="H604" s="186"/>
      <c r="I604" s="186"/>
      <c r="J604" s="186"/>
      <c r="K604" s="186"/>
      <c r="L604" s="186"/>
      <c r="M604" s="186"/>
      <c r="N604" s="186"/>
      <c r="O604" s="186"/>
      <c r="P604" s="186"/>
      <c r="Q604" s="186"/>
      <c r="R604" s="186"/>
      <c r="S604" s="186"/>
      <c r="T604" s="186"/>
      <c r="U604" s="186"/>
      <c r="V604" s="186"/>
      <c r="W604" s="186"/>
      <c r="X604" s="186"/>
      <c r="Y604" s="186"/>
      <c r="Z604" s="186"/>
      <c r="AA604" s="186"/>
    </row>
    <row r="605" spans="2:27" ht="12" customHeight="1">
      <c r="B605" s="186"/>
      <c r="C605" s="186"/>
      <c r="D605" s="186"/>
      <c r="E605" s="186"/>
      <c r="F605" s="186"/>
      <c r="G605" s="186"/>
      <c r="H605" s="186"/>
      <c r="I605" s="186"/>
      <c r="J605" s="186"/>
      <c r="K605" s="186"/>
      <c r="L605" s="186"/>
      <c r="M605" s="186"/>
      <c r="N605" s="186"/>
      <c r="O605" s="186"/>
      <c r="P605" s="186"/>
      <c r="Q605" s="186"/>
      <c r="R605" s="186"/>
      <c r="S605" s="186"/>
      <c r="T605" s="186"/>
      <c r="U605" s="186"/>
      <c r="V605" s="186"/>
      <c r="W605" s="186"/>
      <c r="X605" s="186"/>
      <c r="Y605" s="186"/>
      <c r="Z605" s="186"/>
      <c r="AA605" s="186"/>
    </row>
    <row r="606" spans="2:27" ht="12" customHeight="1">
      <c r="B606" s="186"/>
      <c r="C606" s="186"/>
      <c r="D606" s="186"/>
      <c r="E606" s="186"/>
      <c r="F606" s="186"/>
      <c r="G606" s="186"/>
      <c r="H606" s="186"/>
      <c r="I606" s="186"/>
      <c r="J606" s="186"/>
      <c r="K606" s="186"/>
      <c r="L606" s="186"/>
      <c r="M606" s="186"/>
      <c r="N606" s="186"/>
      <c r="O606" s="186"/>
      <c r="P606" s="186"/>
      <c r="Q606" s="186"/>
      <c r="R606" s="186"/>
      <c r="S606" s="186"/>
      <c r="T606" s="186"/>
      <c r="U606" s="186"/>
      <c r="V606" s="186"/>
      <c r="W606" s="186"/>
      <c r="X606" s="186"/>
      <c r="Y606" s="186"/>
      <c r="Z606" s="186"/>
      <c r="AA606" s="186"/>
    </row>
    <row r="607" spans="2:27" ht="12" customHeight="1">
      <c r="B607" s="186"/>
      <c r="C607" s="186"/>
      <c r="D607" s="186"/>
      <c r="E607" s="186"/>
      <c r="F607" s="186"/>
      <c r="G607" s="186"/>
      <c r="H607" s="186"/>
      <c r="I607" s="186"/>
      <c r="J607" s="186"/>
      <c r="K607" s="186"/>
      <c r="L607" s="186"/>
      <c r="M607" s="186"/>
      <c r="N607" s="186"/>
      <c r="O607" s="186"/>
      <c r="P607" s="186"/>
      <c r="Q607" s="186"/>
      <c r="R607" s="186"/>
      <c r="S607" s="186"/>
      <c r="T607" s="186"/>
      <c r="U607" s="186"/>
      <c r="V607" s="186"/>
      <c r="W607" s="186"/>
      <c r="X607" s="186"/>
      <c r="Y607" s="186"/>
      <c r="Z607" s="186"/>
      <c r="AA607" s="186"/>
    </row>
    <row r="608" spans="2:27" ht="12" customHeight="1">
      <c r="B608" s="186"/>
      <c r="C608" s="186"/>
      <c r="D608" s="186"/>
      <c r="E608" s="186"/>
      <c r="F608" s="186"/>
      <c r="G608" s="186"/>
      <c r="H608" s="186"/>
      <c r="I608" s="186"/>
      <c r="J608" s="186"/>
      <c r="K608" s="186"/>
      <c r="L608" s="186"/>
      <c r="M608" s="186"/>
      <c r="N608" s="186"/>
      <c r="O608" s="186"/>
      <c r="P608" s="186"/>
      <c r="Q608" s="186"/>
      <c r="R608" s="186"/>
      <c r="S608" s="186"/>
      <c r="T608" s="186"/>
      <c r="U608" s="186"/>
      <c r="V608" s="186"/>
      <c r="W608" s="186"/>
      <c r="X608" s="186"/>
      <c r="Y608" s="186"/>
      <c r="Z608" s="186"/>
      <c r="AA608" s="186"/>
    </row>
    <row r="609" spans="2:27" ht="12" customHeight="1">
      <c r="B609" s="186"/>
      <c r="C609" s="186"/>
      <c r="D609" s="186"/>
      <c r="E609" s="186"/>
      <c r="F609" s="186"/>
      <c r="G609" s="186"/>
      <c r="H609" s="186"/>
      <c r="I609" s="186"/>
      <c r="J609" s="186"/>
      <c r="K609" s="186"/>
      <c r="L609" s="186"/>
      <c r="M609" s="186"/>
      <c r="N609" s="186"/>
      <c r="O609" s="186"/>
      <c r="P609" s="186"/>
      <c r="Q609" s="186"/>
      <c r="R609" s="186"/>
      <c r="S609" s="186"/>
      <c r="T609" s="186"/>
      <c r="U609" s="186"/>
      <c r="V609" s="186"/>
      <c r="W609" s="186"/>
      <c r="X609" s="186"/>
      <c r="Y609" s="186"/>
      <c r="Z609" s="186"/>
      <c r="AA609" s="186"/>
    </row>
    <row r="610" spans="2:27" ht="12" customHeight="1">
      <c r="B610" s="186"/>
      <c r="C610" s="186"/>
      <c r="D610" s="186"/>
      <c r="E610" s="186"/>
      <c r="F610" s="186"/>
      <c r="G610" s="186"/>
      <c r="H610" s="186"/>
      <c r="I610" s="186"/>
      <c r="J610" s="186"/>
      <c r="K610" s="186"/>
      <c r="L610" s="186"/>
      <c r="M610" s="186"/>
      <c r="N610" s="186"/>
      <c r="O610" s="186"/>
      <c r="P610" s="186"/>
      <c r="Q610" s="186"/>
      <c r="R610" s="186"/>
      <c r="S610" s="186"/>
      <c r="T610" s="186"/>
      <c r="U610" s="186"/>
      <c r="V610" s="186"/>
      <c r="W610" s="186"/>
      <c r="X610" s="186"/>
      <c r="Y610" s="186"/>
      <c r="Z610" s="186"/>
      <c r="AA610" s="186"/>
    </row>
    <row r="611" spans="2:27" ht="12" customHeight="1">
      <c r="B611" s="186"/>
      <c r="C611" s="186"/>
      <c r="D611" s="186"/>
      <c r="E611" s="186"/>
      <c r="F611" s="186"/>
      <c r="G611" s="186"/>
      <c r="H611" s="186"/>
      <c r="I611" s="186"/>
      <c r="J611" s="186"/>
      <c r="K611" s="186"/>
      <c r="L611" s="186"/>
      <c r="M611" s="186"/>
      <c r="N611" s="186"/>
      <c r="O611" s="186"/>
      <c r="P611" s="186"/>
      <c r="Q611" s="186"/>
      <c r="R611" s="186"/>
      <c r="S611" s="186"/>
      <c r="T611" s="186"/>
      <c r="U611" s="186"/>
      <c r="V611" s="186"/>
      <c r="W611" s="186"/>
      <c r="X611" s="186"/>
      <c r="Y611" s="186"/>
      <c r="Z611" s="186"/>
      <c r="AA611" s="186"/>
    </row>
    <row r="612" spans="2:27" ht="12" customHeight="1">
      <c r="B612" s="186"/>
      <c r="C612" s="186"/>
      <c r="D612" s="186"/>
      <c r="E612" s="186"/>
      <c r="F612" s="186"/>
      <c r="G612" s="186"/>
      <c r="H612" s="186"/>
      <c r="I612" s="186"/>
      <c r="J612" s="186"/>
      <c r="K612" s="186"/>
      <c r="L612" s="186"/>
      <c r="M612" s="186"/>
      <c r="N612" s="186"/>
      <c r="O612" s="186"/>
      <c r="P612" s="186"/>
      <c r="Q612" s="186"/>
      <c r="R612" s="186"/>
      <c r="S612" s="186"/>
      <c r="T612" s="186"/>
      <c r="U612" s="186"/>
      <c r="V612" s="186"/>
      <c r="W612" s="186"/>
      <c r="X612" s="186"/>
      <c r="Y612" s="186"/>
      <c r="Z612" s="186"/>
      <c r="AA612" s="186"/>
    </row>
    <row r="613" spans="2:27" ht="12" customHeight="1">
      <c r="B613" s="186"/>
      <c r="C613" s="186"/>
      <c r="D613" s="186"/>
      <c r="E613" s="186"/>
      <c r="F613" s="186"/>
      <c r="G613" s="186"/>
      <c r="H613" s="186"/>
      <c r="I613" s="186"/>
      <c r="J613" s="186"/>
      <c r="K613" s="186"/>
      <c r="L613" s="186"/>
      <c r="M613" s="186"/>
      <c r="N613" s="186"/>
      <c r="O613" s="186"/>
      <c r="P613" s="186"/>
      <c r="Q613" s="186"/>
      <c r="R613" s="186"/>
      <c r="S613" s="186"/>
      <c r="T613" s="186"/>
      <c r="U613" s="186"/>
      <c r="V613" s="186"/>
      <c r="W613" s="186"/>
      <c r="X613" s="186"/>
      <c r="Y613" s="186"/>
      <c r="Z613" s="186"/>
      <c r="AA613" s="186"/>
    </row>
    <row r="614" spans="2:27" ht="12" customHeight="1">
      <c r="B614" s="186"/>
      <c r="C614" s="186"/>
      <c r="D614" s="186"/>
      <c r="E614" s="186"/>
      <c r="F614" s="186"/>
      <c r="G614" s="186"/>
      <c r="H614" s="186"/>
      <c r="I614" s="186"/>
      <c r="J614" s="186"/>
      <c r="K614" s="186"/>
      <c r="L614" s="186"/>
      <c r="M614" s="186"/>
      <c r="N614" s="186"/>
      <c r="O614" s="186"/>
      <c r="P614" s="186"/>
      <c r="Q614" s="186"/>
      <c r="R614" s="186"/>
      <c r="S614" s="186"/>
      <c r="T614" s="186"/>
      <c r="U614" s="186"/>
      <c r="V614" s="186"/>
      <c r="W614" s="186"/>
      <c r="X614" s="186"/>
      <c r="Y614" s="186"/>
      <c r="Z614" s="186"/>
      <c r="AA614" s="186"/>
    </row>
    <row r="615" spans="2:27" ht="12" customHeight="1">
      <c r="B615" s="186"/>
      <c r="C615" s="186"/>
      <c r="D615" s="186"/>
      <c r="E615" s="186"/>
      <c r="F615" s="186"/>
      <c r="G615" s="186"/>
      <c r="H615" s="186"/>
      <c r="I615" s="186"/>
      <c r="J615" s="186"/>
      <c r="K615" s="186"/>
      <c r="L615" s="186"/>
      <c r="M615" s="186"/>
      <c r="N615" s="186"/>
      <c r="O615" s="186"/>
      <c r="P615" s="186"/>
      <c r="Q615" s="186"/>
      <c r="R615" s="186"/>
      <c r="S615" s="186"/>
      <c r="T615" s="186"/>
      <c r="U615" s="186"/>
      <c r="V615" s="186"/>
      <c r="W615" s="186"/>
      <c r="X615" s="186"/>
      <c r="Y615" s="186"/>
      <c r="Z615" s="186"/>
      <c r="AA615" s="186"/>
    </row>
    <row r="616" spans="2:27" ht="12" customHeight="1">
      <c r="B616" s="186"/>
      <c r="C616" s="186"/>
      <c r="D616" s="186"/>
      <c r="E616" s="186"/>
      <c r="F616" s="186"/>
      <c r="G616" s="186"/>
      <c r="H616" s="186"/>
      <c r="I616" s="186"/>
      <c r="J616" s="186"/>
      <c r="K616" s="186"/>
      <c r="L616" s="186"/>
      <c r="M616" s="186"/>
      <c r="N616" s="186"/>
      <c r="O616" s="186"/>
      <c r="P616" s="186"/>
      <c r="Q616" s="186"/>
      <c r="R616" s="186"/>
      <c r="S616" s="186"/>
      <c r="T616" s="186"/>
      <c r="U616" s="186"/>
      <c r="V616" s="186"/>
      <c r="W616" s="186"/>
      <c r="X616" s="186"/>
      <c r="Y616" s="186"/>
      <c r="Z616" s="186"/>
      <c r="AA616" s="186"/>
    </row>
    <row r="617" spans="2:27" ht="12" customHeight="1">
      <c r="B617" s="186"/>
      <c r="C617" s="186"/>
      <c r="D617" s="186"/>
      <c r="E617" s="186"/>
      <c r="F617" s="186"/>
      <c r="G617" s="186"/>
      <c r="H617" s="186"/>
      <c r="I617" s="186"/>
      <c r="J617" s="186"/>
      <c r="K617" s="186"/>
      <c r="L617" s="186"/>
      <c r="M617" s="186"/>
      <c r="N617" s="186"/>
      <c r="O617" s="186"/>
      <c r="P617" s="186"/>
      <c r="Q617" s="186"/>
      <c r="R617" s="186"/>
      <c r="S617" s="186"/>
      <c r="T617" s="186"/>
      <c r="U617" s="186"/>
      <c r="V617" s="186"/>
      <c r="W617" s="186"/>
      <c r="X617" s="186"/>
      <c r="Y617" s="186"/>
      <c r="Z617" s="186"/>
      <c r="AA617" s="186"/>
    </row>
    <row r="618" spans="2:27" ht="12" customHeight="1">
      <c r="B618" s="186"/>
      <c r="C618" s="186"/>
      <c r="D618" s="186"/>
      <c r="E618" s="186"/>
      <c r="F618" s="186"/>
      <c r="G618" s="186"/>
      <c r="H618" s="186"/>
      <c r="I618" s="186"/>
      <c r="J618" s="186"/>
      <c r="K618" s="186"/>
      <c r="L618" s="186"/>
      <c r="M618" s="186"/>
      <c r="N618" s="186"/>
      <c r="O618" s="186"/>
      <c r="P618" s="186"/>
      <c r="Q618" s="186"/>
      <c r="R618" s="186"/>
      <c r="S618" s="186"/>
      <c r="T618" s="186"/>
      <c r="U618" s="186"/>
      <c r="V618" s="186"/>
      <c r="W618" s="186"/>
      <c r="X618" s="186"/>
      <c r="Y618" s="186"/>
      <c r="Z618" s="186"/>
      <c r="AA618" s="186"/>
    </row>
    <row r="619" spans="2:27" ht="12" customHeight="1">
      <c r="B619" s="186"/>
      <c r="C619" s="186"/>
      <c r="D619" s="186"/>
      <c r="E619" s="186"/>
      <c r="F619" s="186"/>
      <c r="G619" s="186"/>
      <c r="H619" s="186"/>
      <c r="I619" s="186"/>
      <c r="J619" s="186"/>
      <c r="K619" s="186"/>
      <c r="L619" s="186"/>
      <c r="M619" s="186"/>
      <c r="N619" s="186"/>
      <c r="O619" s="186"/>
      <c r="P619" s="186"/>
      <c r="Q619" s="186"/>
      <c r="R619" s="186"/>
      <c r="S619" s="186"/>
      <c r="T619" s="186"/>
      <c r="U619" s="186"/>
      <c r="V619" s="186"/>
      <c r="W619" s="186"/>
      <c r="X619" s="186"/>
      <c r="Y619" s="186"/>
      <c r="Z619" s="186"/>
      <c r="AA619" s="186"/>
    </row>
    <row r="620" spans="2:27" ht="12" customHeight="1">
      <c r="B620" s="186"/>
      <c r="C620" s="186"/>
      <c r="D620" s="186"/>
      <c r="E620" s="186"/>
      <c r="F620" s="186"/>
      <c r="G620" s="186"/>
      <c r="H620" s="186"/>
      <c r="I620" s="186"/>
      <c r="J620" s="186"/>
      <c r="K620" s="186"/>
      <c r="L620" s="186"/>
      <c r="M620" s="186"/>
      <c r="N620" s="186"/>
      <c r="O620" s="186"/>
      <c r="P620" s="186"/>
      <c r="Q620" s="186"/>
      <c r="R620" s="186"/>
      <c r="S620" s="186"/>
      <c r="T620" s="186"/>
      <c r="U620" s="186"/>
      <c r="V620" s="186"/>
      <c r="W620" s="186"/>
      <c r="X620" s="186"/>
      <c r="Y620" s="186"/>
      <c r="Z620" s="186"/>
      <c r="AA620" s="186"/>
    </row>
    <row r="621" spans="2:27" ht="12" customHeight="1">
      <c r="B621" s="186"/>
      <c r="C621" s="186"/>
      <c r="D621" s="186"/>
      <c r="E621" s="186"/>
      <c r="F621" s="186"/>
      <c r="G621" s="186"/>
      <c r="H621" s="186"/>
      <c r="I621" s="186"/>
      <c r="J621" s="186"/>
      <c r="K621" s="186"/>
      <c r="L621" s="186"/>
      <c r="M621" s="186"/>
      <c r="N621" s="186"/>
      <c r="O621" s="186"/>
      <c r="P621" s="186"/>
      <c r="Q621" s="186"/>
      <c r="R621" s="186"/>
      <c r="S621" s="186"/>
      <c r="T621" s="186"/>
      <c r="U621" s="186"/>
      <c r="V621" s="186"/>
      <c r="W621" s="186"/>
      <c r="X621" s="186"/>
      <c r="Y621" s="186"/>
      <c r="Z621" s="186"/>
      <c r="AA621" s="186"/>
    </row>
    <row r="622" spans="2:27" ht="12" customHeight="1">
      <c r="B622" s="186"/>
      <c r="C622" s="186"/>
      <c r="D622" s="186"/>
      <c r="E622" s="186"/>
      <c r="F622" s="186"/>
      <c r="G622" s="186"/>
      <c r="H622" s="186"/>
      <c r="I622" s="186"/>
      <c r="J622" s="186"/>
      <c r="K622" s="186"/>
      <c r="L622" s="186"/>
      <c r="M622" s="186"/>
      <c r="N622" s="186"/>
      <c r="O622" s="186"/>
      <c r="P622" s="186"/>
      <c r="Q622" s="186"/>
      <c r="R622" s="186"/>
      <c r="S622" s="186"/>
      <c r="T622" s="186"/>
      <c r="U622" s="186"/>
      <c r="V622" s="186"/>
      <c r="W622" s="186"/>
      <c r="X622" s="186"/>
      <c r="Y622" s="186"/>
      <c r="Z622" s="186"/>
      <c r="AA622" s="186"/>
    </row>
    <row r="623" spans="2:27" ht="12" customHeight="1">
      <c r="B623" s="186"/>
      <c r="C623" s="186"/>
      <c r="D623" s="186"/>
      <c r="E623" s="186"/>
      <c r="F623" s="186"/>
      <c r="G623" s="186"/>
      <c r="H623" s="186"/>
      <c r="I623" s="186"/>
      <c r="J623" s="186"/>
      <c r="K623" s="186"/>
      <c r="L623" s="186"/>
      <c r="M623" s="186"/>
      <c r="N623" s="186"/>
      <c r="O623" s="186"/>
      <c r="P623" s="186"/>
      <c r="Q623" s="186"/>
      <c r="R623" s="186"/>
      <c r="S623" s="186"/>
      <c r="T623" s="186"/>
      <c r="U623" s="186"/>
      <c r="V623" s="186"/>
      <c r="W623" s="186"/>
      <c r="X623" s="186"/>
      <c r="Y623" s="186"/>
      <c r="Z623" s="186"/>
      <c r="AA623" s="186"/>
    </row>
    <row r="624" spans="2:27" ht="12" customHeight="1">
      <c r="B624" s="186"/>
      <c r="C624" s="186"/>
      <c r="D624" s="186"/>
      <c r="E624" s="186"/>
      <c r="F624" s="186"/>
      <c r="G624" s="186"/>
      <c r="H624" s="186"/>
      <c r="I624" s="186"/>
      <c r="J624" s="186"/>
      <c r="K624" s="186"/>
      <c r="L624" s="186"/>
      <c r="M624" s="186"/>
      <c r="N624" s="186"/>
      <c r="O624" s="186"/>
      <c r="P624" s="186"/>
      <c r="Q624" s="186"/>
      <c r="R624" s="186"/>
      <c r="S624" s="186"/>
      <c r="T624" s="186"/>
      <c r="U624" s="186"/>
      <c r="V624" s="186"/>
      <c r="W624" s="186"/>
      <c r="X624" s="186"/>
      <c r="Y624" s="186"/>
      <c r="Z624" s="186"/>
      <c r="AA624" s="186"/>
    </row>
    <row r="625" spans="2:27" ht="12" customHeight="1">
      <c r="B625" s="186"/>
      <c r="C625" s="186"/>
      <c r="D625" s="186"/>
      <c r="E625" s="186"/>
      <c r="F625" s="186"/>
      <c r="G625" s="186"/>
      <c r="H625" s="186"/>
      <c r="I625" s="186"/>
      <c r="J625" s="186"/>
      <c r="K625" s="186"/>
      <c r="L625" s="186"/>
      <c r="M625" s="186"/>
      <c r="N625" s="186"/>
      <c r="O625" s="186"/>
      <c r="P625" s="186"/>
      <c r="Q625" s="186"/>
      <c r="R625" s="186"/>
      <c r="S625" s="186"/>
      <c r="T625" s="186"/>
      <c r="U625" s="186"/>
      <c r="V625" s="186"/>
      <c r="W625" s="186"/>
      <c r="X625" s="186"/>
      <c r="Y625" s="186"/>
      <c r="Z625" s="186"/>
      <c r="AA625" s="186"/>
    </row>
    <row r="626" spans="2:27" ht="12" customHeight="1">
      <c r="B626" s="186"/>
      <c r="C626" s="186"/>
      <c r="D626" s="186"/>
      <c r="E626" s="186"/>
      <c r="F626" s="186"/>
      <c r="G626" s="186"/>
      <c r="H626" s="186"/>
      <c r="I626" s="186"/>
      <c r="J626" s="186"/>
      <c r="K626" s="186"/>
      <c r="L626" s="186"/>
      <c r="M626" s="186"/>
      <c r="N626" s="186"/>
      <c r="O626" s="186"/>
      <c r="P626" s="186"/>
      <c r="Q626" s="186"/>
      <c r="R626" s="186"/>
      <c r="S626" s="186"/>
      <c r="T626" s="186"/>
      <c r="U626" s="186"/>
      <c r="V626" s="186"/>
      <c r="W626" s="186"/>
      <c r="X626" s="186"/>
      <c r="Y626" s="186"/>
      <c r="Z626" s="186"/>
      <c r="AA626" s="186"/>
    </row>
    <row r="627" spans="2:27" ht="12" customHeight="1">
      <c r="B627" s="186"/>
      <c r="C627" s="186"/>
      <c r="D627" s="186"/>
      <c r="E627" s="186"/>
      <c r="F627" s="186"/>
      <c r="G627" s="186"/>
      <c r="H627" s="186"/>
      <c r="I627" s="186"/>
      <c r="J627" s="186"/>
      <c r="K627" s="186"/>
      <c r="L627" s="186"/>
      <c r="M627" s="186"/>
      <c r="N627" s="186"/>
      <c r="O627" s="186"/>
      <c r="P627" s="186"/>
      <c r="Q627" s="186"/>
      <c r="R627" s="186"/>
      <c r="S627" s="186"/>
      <c r="T627" s="186"/>
      <c r="U627" s="186"/>
      <c r="V627" s="186"/>
      <c r="W627" s="186"/>
      <c r="X627" s="186"/>
      <c r="Y627" s="186"/>
      <c r="Z627" s="186"/>
      <c r="AA627" s="186"/>
    </row>
    <row r="628" spans="2:27" ht="12" customHeight="1">
      <c r="B628" s="186"/>
      <c r="C628" s="186"/>
      <c r="D628" s="186"/>
      <c r="E628" s="186"/>
      <c r="F628" s="186"/>
      <c r="G628" s="186"/>
      <c r="H628" s="186"/>
      <c r="I628" s="186"/>
      <c r="J628" s="186"/>
      <c r="K628" s="186"/>
      <c r="L628" s="186"/>
      <c r="M628" s="186"/>
      <c r="N628" s="186"/>
      <c r="O628" s="186"/>
      <c r="P628" s="186"/>
      <c r="Q628" s="186"/>
      <c r="R628" s="186"/>
      <c r="S628" s="186"/>
      <c r="T628" s="186"/>
      <c r="U628" s="186"/>
      <c r="V628" s="186"/>
      <c r="W628" s="186"/>
      <c r="X628" s="186"/>
      <c r="Y628" s="186"/>
      <c r="Z628" s="186"/>
      <c r="AA628" s="186"/>
    </row>
    <row r="629" spans="2:27" ht="12" customHeight="1">
      <c r="B629" s="186"/>
      <c r="C629" s="186"/>
      <c r="D629" s="186"/>
      <c r="E629" s="186"/>
      <c r="F629" s="186"/>
      <c r="G629" s="186"/>
      <c r="H629" s="186"/>
      <c r="I629" s="186"/>
      <c r="J629" s="186"/>
      <c r="K629" s="186"/>
      <c r="L629" s="186"/>
      <c r="M629" s="186"/>
      <c r="N629" s="186"/>
      <c r="O629" s="186"/>
      <c r="P629" s="186"/>
      <c r="Q629" s="186"/>
      <c r="R629" s="186"/>
      <c r="S629" s="186"/>
      <c r="T629" s="186"/>
      <c r="U629" s="186"/>
      <c r="V629" s="186"/>
      <c r="W629" s="186"/>
      <c r="X629" s="186"/>
      <c r="Y629" s="186"/>
      <c r="Z629" s="186"/>
      <c r="AA629" s="186"/>
    </row>
    <row r="630" spans="2:27" ht="12" customHeight="1">
      <c r="B630" s="186"/>
      <c r="C630" s="186"/>
      <c r="D630" s="186"/>
      <c r="E630" s="186"/>
      <c r="F630" s="186"/>
      <c r="G630" s="186"/>
      <c r="H630" s="186"/>
      <c r="I630" s="186"/>
      <c r="J630" s="186"/>
      <c r="K630" s="186"/>
      <c r="L630" s="186"/>
      <c r="M630" s="186"/>
      <c r="N630" s="186"/>
      <c r="O630" s="186"/>
      <c r="P630" s="186"/>
      <c r="Q630" s="186"/>
      <c r="R630" s="186"/>
      <c r="S630" s="186"/>
      <c r="T630" s="186"/>
      <c r="U630" s="186"/>
      <c r="V630" s="186"/>
      <c r="W630" s="186"/>
      <c r="X630" s="186"/>
      <c r="Y630" s="186"/>
      <c r="Z630" s="186"/>
      <c r="AA630" s="186"/>
    </row>
    <row r="631" spans="2:27" ht="12" customHeight="1">
      <c r="B631" s="186"/>
      <c r="C631" s="186"/>
      <c r="D631" s="186"/>
      <c r="E631" s="186"/>
      <c r="F631" s="186"/>
      <c r="G631" s="186"/>
      <c r="H631" s="186"/>
      <c r="I631" s="186"/>
      <c r="J631" s="186"/>
      <c r="K631" s="186"/>
      <c r="L631" s="186"/>
      <c r="M631" s="186"/>
      <c r="N631" s="186"/>
      <c r="O631" s="186"/>
      <c r="P631" s="186"/>
      <c r="Q631" s="186"/>
      <c r="R631" s="186"/>
      <c r="S631" s="186"/>
      <c r="T631" s="186"/>
      <c r="U631" s="186"/>
      <c r="V631" s="186"/>
      <c r="W631" s="186"/>
      <c r="X631" s="186"/>
      <c r="Y631" s="186"/>
      <c r="Z631" s="186"/>
      <c r="AA631" s="186"/>
    </row>
    <row r="632" spans="2:27" ht="12" customHeight="1">
      <c r="B632" s="186"/>
      <c r="C632" s="186"/>
      <c r="D632" s="186"/>
      <c r="E632" s="186"/>
      <c r="F632" s="186"/>
      <c r="G632" s="186"/>
      <c r="H632" s="186"/>
      <c r="I632" s="186"/>
      <c r="J632" s="186"/>
      <c r="K632" s="186"/>
      <c r="L632" s="186"/>
      <c r="M632" s="186"/>
      <c r="N632" s="186"/>
      <c r="O632" s="186"/>
      <c r="P632" s="186"/>
      <c r="Q632" s="186"/>
      <c r="R632" s="186"/>
      <c r="S632" s="186"/>
      <c r="T632" s="186"/>
      <c r="U632" s="186"/>
      <c r="V632" s="186"/>
      <c r="W632" s="186"/>
      <c r="X632" s="186"/>
      <c r="Y632" s="186"/>
      <c r="Z632" s="186"/>
      <c r="AA632" s="186"/>
    </row>
    <row r="633" spans="2:27" ht="12" customHeight="1">
      <c r="B633" s="186"/>
      <c r="C633" s="186"/>
      <c r="D633" s="186"/>
      <c r="E633" s="186"/>
      <c r="F633" s="186"/>
      <c r="G633" s="186"/>
      <c r="H633" s="186"/>
      <c r="I633" s="186"/>
      <c r="J633" s="186"/>
      <c r="K633" s="186"/>
      <c r="L633" s="186"/>
      <c r="M633" s="186"/>
      <c r="N633" s="186"/>
      <c r="O633" s="186"/>
      <c r="P633" s="186"/>
      <c r="Q633" s="186"/>
      <c r="R633" s="186"/>
      <c r="S633" s="186"/>
      <c r="T633" s="186"/>
      <c r="U633" s="186"/>
      <c r="V633" s="186"/>
      <c r="W633" s="186"/>
      <c r="X633" s="186"/>
      <c r="Y633" s="186"/>
      <c r="Z633" s="186"/>
      <c r="AA633" s="186"/>
    </row>
    <row r="634" spans="2:27" ht="12" customHeight="1">
      <c r="B634" s="186"/>
      <c r="C634" s="186"/>
      <c r="D634" s="186"/>
      <c r="E634" s="186"/>
      <c r="F634" s="186"/>
      <c r="G634" s="186"/>
      <c r="H634" s="186"/>
      <c r="I634" s="186"/>
      <c r="J634" s="186"/>
      <c r="K634" s="186"/>
      <c r="L634" s="186"/>
      <c r="M634" s="186"/>
      <c r="N634" s="186"/>
      <c r="O634" s="186"/>
      <c r="P634" s="186"/>
      <c r="Q634" s="186"/>
      <c r="R634" s="186"/>
      <c r="S634" s="186"/>
      <c r="T634" s="186"/>
      <c r="U634" s="186"/>
      <c r="V634" s="186"/>
      <c r="W634" s="186"/>
      <c r="X634" s="186"/>
      <c r="Y634" s="186"/>
      <c r="Z634" s="186"/>
      <c r="AA634" s="186"/>
    </row>
    <row r="635" spans="2:27" ht="12" customHeight="1">
      <c r="B635" s="186"/>
      <c r="C635" s="186"/>
      <c r="D635" s="186"/>
      <c r="E635" s="186"/>
      <c r="F635" s="186"/>
      <c r="G635" s="186"/>
      <c r="H635" s="186"/>
      <c r="I635" s="186"/>
      <c r="J635" s="186"/>
      <c r="K635" s="186"/>
      <c r="L635" s="186"/>
      <c r="M635" s="186"/>
      <c r="N635" s="186"/>
      <c r="O635" s="186"/>
      <c r="P635" s="186"/>
      <c r="Q635" s="186"/>
      <c r="R635" s="186"/>
      <c r="S635" s="186"/>
      <c r="T635" s="186"/>
      <c r="U635" s="186"/>
      <c r="V635" s="186"/>
      <c r="W635" s="186"/>
      <c r="X635" s="186"/>
      <c r="Y635" s="186"/>
      <c r="Z635" s="186"/>
      <c r="AA635" s="186"/>
    </row>
    <row r="636" spans="2:27" ht="12" customHeight="1">
      <c r="B636" s="186"/>
      <c r="C636" s="186"/>
      <c r="D636" s="186"/>
      <c r="E636" s="186"/>
      <c r="F636" s="186"/>
      <c r="G636" s="186"/>
      <c r="H636" s="186"/>
      <c r="I636" s="186"/>
      <c r="J636" s="186"/>
      <c r="K636" s="186"/>
      <c r="L636" s="186"/>
      <c r="M636" s="186"/>
      <c r="N636" s="186"/>
      <c r="O636" s="186"/>
      <c r="P636" s="186"/>
      <c r="Q636" s="186"/>
      <c r="R636" s="186"/>
      <c r="S636" s="186"/>
      <c r="T636" s="186"/>
      <c r="U636" s="186"/>
      <c r="V636" s="186"/>
      <c r="W636" s="186"/>
      <c r="X636" s="186"/>
      <c r="Y636" s="186"/>
      <c r="Z636" s="186"/>
      <c r="AA636" s="186"/>
    </row>
    <row r="637" spans="2:27" ht="12" customHeight="1">
      <c r="B637" s="186"/>
      <c r="C637" s="186"/>
      <c r="D637" s="186"/>
      <c r="E637" s="186"/>
      <c r="F637" s="186"/>
      <c r="G637" s="186"/>
      <c r="H637" s="186"/>
      <c r="I637" s="186"/>
      <c r="J637" s="186"/>
      <c r="K637" s="186"/>
      <c r="L637" s="186"/>
      <c r="M637" s="186"/>
      <c r="N637" s="186"/>
      <c r="O637" s="186"/>
      <c r="P637" s="186"/>
      <c r="Q637" s="186"/>
      <c r="R637" s="186"/>
      <c r="S637" s="186"/>
      <c r="T637" s="186"/>
      <c r="U637" s="186"/>
      <c r="V637" s="186"/>
      <c r="W637" s="186"/>
      <c r="X637" s="186"/>
      <c r="Y637" s="186"/>
      <c r="Z637" s="186"/>
      <c r="AA637" s="186"/>
    </row>
    <row r="638" spans="2:27" ht="12" customHeight="1">
      <c r="B638" s="186"/>
      <c r="C638" s="186"/>
      <c r="D638" s="186"/>
      <c r="E638" s="186"/>
      <c r="F638" s="186"/>
      <c r="G638" s="186"/>
      <c r="H638" s="186"/>
      <c r="I638" s="186"/>
      <c r="J638" s="186"/>
      <c r="K638" s="186"/>
      <c r="L638" s="186"/>
      <c r="M638" s="186"/>
      <c r="N638" s="186"/>
      <c r="O638" s="186"/>
      <c r="P638" s="186"/>
      <c r="Q638" s="186"/>
      <c r="R638" s="186"/>
      <c r="S638" s="186"/>
      <c r="T638" s="186"/>
      <c r="U638" s="186"/>
      <c r="V638" s="186"/>
      <c r="W638" s="186"/>
      <c r="X638" s="186"/>
      <c r="Y638" s="186"/>
      <c r="Z638" s="186"/>
      <c r="AA638" s="186"/>
    </row>
    <row r="639" spans="2:27" ht="12" customHeight="1">
      <c r="B639" s="186"/>
      <c r="C639" s="186"/>
      <c r="D639" s="186"/>
      <c r="E639" s="186"/>
      <c r="F639" s="186"/>
      <c r="G639" s="186"/>
      <c r="H639" s="186"/>
      <c r="I639" s="186"/>
      <c r="J639" s="186"/>
      <c r="K639" s="186"/>
      <c r="L639" s="186"/>
      <c r="M639" s="186"/>
      <c r="N639" s="186"/>
      <c r="O639" s="186"/>
      <c r="P639" s="186"/>
      <c r="Q639" s="186"/>
      <c r="R639" s="186"/>
      <c r="S639" s="186"/>
      <c r="T639" s="186"/>
      <c r="U639" s="186"/>
      <c r="V639" s="186"/>
      <c r="W639" s="186"/>
      <c r="X639" s="186"/>
      <c r="Y639" s="186"/>
      <c r="Z639" s="186"/>
      <c r="AA639" s="186"/>
    </row>
    <row r="640" spans="2:27" ht="12" customHeight="1">
      <c r="B640" s="186"/>
      <c r="C640" s="186"/>
      <c r="D640" s="186"/>
      <c r="E640" s="186"/>
      <c r="F640" s="186"/>
      <c r="G640" s="186"/>
      <c r="H640" s="186"/>
      <c r="I640" s="186"/>
      <c r="J640" s="186"/>
      <c r="K640" s="186"/>
      <c r="L640" s="186"/>
      <c r="M640" s="186"/>
      <c r="N640" s="186"/>
      <c r="O640" s="186"/>
      <c r="P640" s="186"/>
      <c r="Q640" s="186"/>
      <c r="R640" s="186"/>
      <c r="S640" s="186"/>
      <c r="T640" s="186"/>
      <c r="U640" s="186"/>
      <c r="V640" s="186"/>
      <c r="W640" s="186"/>
      <c r="X640" s="186"/>
      <c r="Y640" s="186"/>
      <c r="Z640" s="186"/>
      <c r="AA640" s="186"/>
    </row>
    <row r="641" spans="2:27" ht="12" customHeight="1">
      <c r="B641" s="186"/>
      <c r="C641" s="186"/>
      <c r="D641" s="186"/>
      <c r="E641" s="186"/>
      <c r="F641" s="186"/>
      <c r="G641" s="186"/>
      <c r="H641" s="186"/>
      <c r="I641" s="186"/>
      <c r="J641" s="186"/>
      <c r="K641" s="186"/>
      <c r="L641" s="186"/>
      <c r="M641" s="186"/>
      <c r="N641" s="186"/>
      <c r="O641" s="186"/>
      <c r="P641" s="186"/>
      <c r="Q641" s="186"/>
      <c r="R641" s="186"/>
      <c r="S641" s="186"/>
      <c r="T641" s="186"/>
      <c r="U641" s="186"/>
      <c r="V641" s="186"/>
      <c r="W641" s="186"/>
      <c r="X641" s="186"/>
      <c r="Y641" s="186"/>
      <c r="Z641" s="186"/>
      <c r="AA641" s="186"/>
    </row>
    <row r="642" spans="2:27" ht="12" customHeight="1">
      <c r="B642" s="186"/>
      <c r="C642" s="186"/>
      <c r="D642" s="186"/>
      <c r="E642" s="186"/>
      <c r="F642" s="186"/>
      <c r="G642" s="186"/>
      <c r="H642" s="186"/>
      <c r="I642" s="186"/>
      <c r="J642" s="186"/>
      <c r="K642" s="186"/>
      <c r="L642" s="186"/>
      <c r="M642" s="186"/>
      <c r="N642" s="186"/>
      <c r="O642" s="186"/>
      <c r="P642" s="186"/>
      <c r="Q642" s="186"/>
      <c r="R642" s="186"/>
      <c r="S642" s="186"/>
      <c r="T642" s="186"/>
      <c r="U642" s="186"/>
      <c r="V642" s="186"/>
      <c r="W642" s="186"/>
      <c r="X642" s="186"/>
      <c r="Y642" s="186"/>
      <c r="Z642" s="186"/>
      <c r="AA642" s="186"/>
    </row>
    <row r="643" spans="2:27" ht="12" customHeight="1">
      <c r="B643" s="186"/>
      <c r="C643" s="186"/>
      <c r="D643" s="186"/>
      <c r="E643" s="186"/>
      <c r="F643" s="186"/>
      <c r="G643" s="186"/>
      <c r="H643" s="186"/>
      <c r="I643" s="186"/>
      <c r="J643" s="186"/>
      <c r="K643" s="186"/>
      <c r="L643" s="186"/>
      <c r="M643" s="186"/>
      <c r="N643" s="186"/>
      <c r="O643" s="186"/>
      <c r="P643" s="186"/>
      <c r="Q643" s="186"/>
      <c r="R643" s="186"/>
      <c r="S643" s="186"/>
      <c r="T643" s="186"/>
      <c r="U643" s="186"/>
      <c r="V643" s="186"/>
      <c r="W643" s="186"/>
      <c r="X643" s="186"/>
      <c r="Y643" s="186"/>
      <c r="Z643" s="186"/>
      <c r="AA643" s="186"/>
    </row>
    <row r="644" spans="2:27" ht="12" customHeight="1">
      <c r="B644" s="186"/>
      <c r="C644" s="186"/>
      <c r="D644" s="186"/>
      <c r="E644" s="186"/>
      <c r="F644" s="186"/>
      <c r="G644" s="186"/>
      <c r="H644" s="186"/>
      <c r="I644" s="186"/>
      <c r="J644" s="186"/>
      <c r="K644" s="186"/>
      <c r="L644" s="186"/>
      <c r="M644" s="186"/>
      <c r="N644" s="186"/>
      <c r="O644" s="186"/>
      <c r="P644" s="186"/>
      <c r="Q644" s="186"/>
      <c r="R644" s="186"/>
      <c r="S644" s="186"/>
      <c r="T644" s="186"/>
      <c r="U644" s="186"/>
      <c r="V644" s="186"/>
      <c r="W644" s="186"/>
      <c r="X644" s="186"/>
      <c r="Y644" s="186"/>
      <c r="Z644" s="186"/>
      <c r="AA644" s="186"/>
    </row>
    <row r="645" spans="2:27" ht="12" customHeight="1">
      <c r="B645" s="186"/>
      <c r="C645" s="186"/>
      <c r="D645" s="186"/>
      <c r="E645" s="186"/>
      <c r="F645" s="186"/>
      <c r="G645" s="186"/>
      <c r="H645" s="186"/>
      <c r="I645" s="186"/>
      <c r="J645" s="186"/>
      <c r="K645" s="186"/>
      <c r="L645" s="186"/>
      <c r="M645" s="186"/>
      <c r="N645" s="186"/>
      <c r="O645" s="186"/>
      <c r="P645" s="186"/>
      <c r="Q645" s="186"/>
      <c r="R645" s="186"/>
      <c r="S645" s="186"/>
      <c r="T645" s="186"/>
      <c r="U645" s="186"/>
      <c r="V645" s="186"/>
      <c r="W645" s="186"/>
      <c r="X645" s="186"/>
      <c r="Y645" s="186"/>
      <c r="Z645" s="186"/>
      <c r="AA645" s="186"/>
    </row>
    <row r="646" spans="2:27" ht="12" customHeight="1">
      <c r="B646" s="186"/>
      <c r="C646" s="186"/>
      <c r="D646" s="186"/>
      <c r="E646" s="186"/>
      <c r="F646" s="186"/>
      <c r="G646" s="186"/>
      <c r="H646" s="186"/>
      <c r="I646" s="186"/>
      <c r="J646" s="186"/>
      <c r="K646" s="186"/>
      <c r="L646" s="186"/>
      <c r="M646" s="186"/>
      <c r="N646" s="186"/>
      <c r="O646" s="186"/>
      <c r="P646" s="186"/>
      <c r="Q646" s="186"/>
      <c r="R646" s="186"/>
      <c r="S646" s="186"/>
      <c r="T646" s="186"/>
      <c r="U646" s="186"/>
      <c r="V646" s="186"/>
      <c r="W646" s="186"/>
      <c r="X646" s="186"/>
      <c r="Y646" s="186"/>
      <c r="Z646" s="186"/>
      <c r="AA646" s="186"/>
    </row>
    <row r="647" spans="2:27" ht="12" customHeight="1">
      <c r="B647" s="186"/>
      <c r="C647" s="186"/>
      <c r="D647" s="186"/>
      <c r="E647" s="186"/>
      <c r="F647" s="186"/>
      <c r="G647" s="186"/>
      <c r="H647" s="186"/>
      <c r="I647" s="186"/>
      <c r="J647" s="186"/>
      <c r="K647" s="186"/>
      <c r="L647" s="186"/>
      <c r="M647" s="186"/>
      <c r="N647" s="186"/>
      <c r="O647" s="186"/>
      <c r="P647" s="186"/>
      <c r="Q647" s="186"/>
      <c r="R647" s="186"/>
      <c r="S647" s="186"/>
      <c r="T647" s="186"/>
      <c r="U647" s="186"/>
      <c r="V647" s="186"/>
      <c r="W647" s="186"/>
      <c r="X647" s="186"/>
      <c r="Y647" s="186"/>
      <c r="Z647" s="186"/>
      <c r="AA647" s="186"/>
    </row>
    <row r="648" spans="2:27" ht="12" customHeight="1">
      <c r="B648" s="186"/>
      <c r="C648" s="186"/>
      <c r="D648" s="186"/>
      <c r="E648" s="186"/>
      <c r="F648" s="186"/>
      <c r="G648" s="186"/>
      <c r="H648" s="186"/>
      <c r="I648" s="186"/>
      <c r="J648" s="186"/>
      <c r="K648" s="186"/>
      <c r="L648" s="186"/>
      <c r="M648" s="186"/>
      <c r="N648" s="186"/>
      <c r="O648" s="186"/>
      <c r="P648" s="186"/>
      <c r="Q648" s="186"/>
      <c r="R648" s="186"/>
      <c r="S648" s="186"/>
      <c r="T648" s="186"/>
      <c r="U648" s="186"/>
      <c r="V648" s="186"/>
      <c r="W648" s="186"/>
      <c r="X648" s="186"/>
      <c r="Y648" s="186"/>
      <c r="Z648" s="186"/>
      <c r="AA648" s="186"/>
    </row>
    <row r="649" spans="2:27" ht="12" customHeight="1">
      <c r="B649" s="186"/>
      <c r="C649" s="186"/>
      <c r="D649" s="186"/>
      <c r="E649" s="186"/>
      <c r="F649" s="186"/>
      <c r="G649" s="186"/>
      <c r="H649" s="186"/>
      <c r="I649" s="186"/>
      <c r="J649" s="186"/>
      <c r="K649" s="186"/>
      <c r="L649" s="186"/>
      <c r="M649" s="186"/>
      <c r="N649" s="186"/>
      <c r="O649" s="186"/>
      <c r="P649" s="186"/>
      <c r="Q649" s="186"/>
      <c r="R649" s="186"/>
      <c r="S649" s="186"/>
      <c r="T649" s="186"/>
      <c r="U649" s="186"/>
      <c r="V649" s="186"/>
      <c r="W649" s="186"/>
      <c r="X649" s="186"/>
      <c r="Y649" s="186"/>
      <c r="Z649" s="186"/>
      <c r="AA649" s="186"/>
    </row>
    <row r="650" spans="2:27" ht="12" customHeight="1">
      <c r="B650" s="186"/>
      <c r="C650" s="186"/>
      <c r="D650" s="186"/>
      <c r="E650" s="186"/>
      <c r="F650" s="186"/>
      <c r="G650" s="186"/>
      <c r="H650" s="186"/>
      <c r="I650" s="186"/>
      <c r="J650" s="186"/>
      <c r="K650" s="186"/>
      <c r="L650" s="186"/>
      <c r="M650" s="186"/>
      <c r="N650" s="186"/>
      <c r="O650" s="186"/>
      <c r="P650" s="186"/>
      <c r="Q650" s="186"/>
      <c r="R650" s="186"/>
      <c r="S650" s="186"/>
      <c r="T650" s="186"/>
      <c r="U650" s="186"/>
      <c r="V650" s="186"/>
      <c r="W650" s="186"/>
      <c r="X650" s="186"/>
      <c r="Y650" s="186"/>
      <c r="Z650" s="186"/>
      <c r="AA650" s="186"/>
    </row>
    <row r="651" spans="2:27" ht="12" customHeight="1">
      <c r="B651" s="186"/>
      <c r="C651" s="186"/>
      <c r="D651" s="186"/>
      <c r="E651" s="186"/>
      <c r="F651" s="186"/>
      <c r="G651" s="186"/>
      <c r="H651" s="186"/>
      <c r="I651" s="186"/>
      <c r="J651" s="186"/>
      <c r="K651" s="186"/>
      <c r="L651" s="186"/>
      <c r="M651" s="186"/>
      <c r="N651" s="186"/>
      <c r="O651" s="186"/>
      <c r="P651" s="186"/>
      <c r="Q651" s="186"/>
      <c r="R651" s="186"/>
      <c r="S651" s="186"/>
      <c r="T651" s="186"/>
      <c r="U651" s="186"/>
      <c r="V651" s="186"/>
      <c r="W651" s="186"/>
      <c r="X651" s="186"/>
      <c r="Y651" s="186"/>
      <c r="Z651" s="186"/>
      <c r="AA651" s="186"/>
    </row>
    <row r="652" spans="2:27" ht="12" customHeight="1">
      <c r="B652" s="186"/>
      <c r="C652" s="186"/>
      <c r="D652" s="186"/>
      <c r="E652" s="186"/>
      <c r="F652" s="186"/>
      <c r="G652" s="186"/>
      <c r="H652" s="186"/>
      <c r="I652" s="186"/>
      <c r="J652" s="186"/>
      <c r="K652" s="186"/>
      <c r="L652" s="186"/>
      <c r="M652" s="186"/>
      <c r="N652" s="186"/>
      <c r="O652" s="186"/>
      <c r="P652" s="186"/>
      <c r="Q652" s="186"/>
      <c r="R652" s="186"/>
      <c r="S652" s="186"/>
      <c r="T652" s="186"/>
      <c r="U652" s="186"/>
      <c r="V652" s="186"/>
      <c r="W652" s="186"/>
      <c r="X652" s="186"/>
      <c r="Y652" s="186"/>
      <c r="Z652" s="186"/>
      <c r="AA652" s="186"/>
    </row>
    <row r="653" spans="2:27" ht="12" customHeight="1">
      <c r="B653" s="186"/>
      <c r="C653" s="186"/>
      <c r="D653" s="186"/>
      <c r="E653" s="186"/>
      <c r="F653" s="186"/>
      <c r="G653" s="186"/>
      <c r="H653" s="186"/>
      <c r="I653" s="186"/>
      <c r="J653" s="186"/>
      <c r="K653" s="186"/>
      <c r="L653" s="186"/>
      <c r="M653" s="186"/>
      <c r="N653" s="186"/>
      <c r="O653" s="186"/>
      <c r="P653" s="186"/>
      <c r="Q653" s="186"/>
      <c r="R653" s="186"/>
      <c r="S653" s="186"/>
      <c r="T653" s="186"/>
      <c r="U653" s="186"/>
      <c r="V653" s="186"/>
      <c r="W653" s="186"/>
      <c r="X653" s="186"/>
      <c r="Y653" s="186"/>
      <c r="Z653" s="186"/>
      <c r="AA653" s="186"/>
    </row>
    <row r="654" spans="2:27" ht="12" customHeight="1">
      <c r="B654" s="186"/>
      <c r="C654" s="186"/>
      <c r="D654" s="186"/>
      <c r="E654" s="186"/>
      <c r="F654" s="186"/>
      <c r="G654" s="186"/>
      <c r="H654" s="186"/>
      <c r="I654" s="186"/>
      <c r="J654" s="186"/>
      <c r="K654" s="186"/>
      <c r="L654" s="186"/>
      <c r="M654" s="186"/>
      <c r="N654" s="186"/>
      <c r="O654" s="186"/>
      <c r="P654" s="186"/>
      <c r="Q654" s="186"/>
      <c r="R654" s="186"/>
      <c r="S654" s="186"/>
      <c r="T654" s="186"/>
      <c r="U654" s="186"/>
      <c r="V654" s="186"/>
      <c r="W654" s="186"/>
      <c r="X654" s="186"/>
      <c r="Y654" s="186"/>
      <c r="Z654" s="186"/>
      <c r="AA654" s="186"/>
    </row>
    <row r="655" spans="2:27" ht="12" customHeight="1">
      <c r="B655" s="186"/>
      <c r="C655" s="186"/>
      <c r="D655" s="186"/>
      <c r="E655" s="186"/>
      <c r="F655" s="186"/>
      <c r="G655" s="186"/>
      <c r="H655" s="186"/>
      <c r="I655" s="186"/>
      <c r="J655" s="186"/>
      <c r="K655" s="186"/>
      <c r="L655" s="186"/>
      <c r="M655" s="186"/>
      <c r="N655" s="186"/>
      <c r="O655" s="186"/>
      <c r="P655" s="186"/>
      <c r="Q655" s="186"/>
      <c r="R655" s="186"/>
      <c r="S655" s="186"/>
      <c r="T655" s="186"/>
      <c r="U655" s="186"/>
      <c r="V655" s="186"/>
      <c r="W655" s="186"/>
      <c r="X655" s="186"/>
      <c r="Y655" s="186"/>
      <c r="Z655" s="186"/>
      <c r="AA655" s="186"/>
    </row>
    <row r="656" spans="2:27" ht="12" customHeight="1">
      <c r="B656" s="186"/>
      <c r="C656" s="186"/>
      <c r="D656" s="186"/>
      <c r="E656" s="186"/>
      <c r="F656" s="186"/>
      <c r="G656" s="186"/>
      <c r="H656" s="186"/>
      <c r="I656" s="186"/>
      <c r="J656" s="186"/>
      <c r="K656" s="186"/>
      <c r="L656" s="186"/>
      <c r="M656" s="186"/>
      <c r="N656" s="186"/>
      <c r="O656" s="186"/>
      <c r="P656" s="186"/>
      <c r="Q656" s="186"/>
      <c r="R656" s="186"/>
      <c r="S656" s="186"/>
      <c r="T656" s="186"/>
      <c r="U656" s="186"/>
      <c r="V656" s="186"/>
      <c r="W656" s="186"/>
      <c r="X656" s="186"/>
      <c r="Y656" s="186"/>
      <c r="Z656" s="186"/>
      <c r="AA656" s="186"/>
    </row>
    <row r="657" spans="2:27" ht="12" customHeight="1">
      <c r="B657" s="186"/>
      <c r="C657" s="186"/>
      <c r="D657" s="186"/>
      <c r="E657" s="186"/>
      <c r="F657" s="186"/>
      <c r="G657" s="186"/>
      <c r="H657" s="186"/>
      <c r="I657" s="186"/>
      <c r="J657" s="186"/>
      <c r="K657" s="186"/>
      <c r="L657" s="186"/>
      <c r="M657" s="186"/>
      <c r="N657" s="186"/>
      <c r="O657" s="186"/>
      <c r="P657" s="186"/>
      <c r="Q657" s="186"/>
      <c r="R657" s="186"/>
      <c r="S657" s="186"/>
      <c r="T657" s="186"/>
      <c r="U657" s="186"/>
      <c r="V657" s="186"/>
      <c r="W657" s="186"/>
      <c r="X657" s="186"/>
      <c r="Y657" s="186"/>
      <c r="Z657" s="186"/>
      <c r="AA657" s="186"/>
    </row>
    <row r="658" spans="2:27" ht="12" customHeight="1">
      <c r="B658" s="186"/>
      <c r="C658" s="186"/>
      <c r="D658" s="186"/>
      <c r="E658" s="186"/>
      <c r="F658" s="186"/>
      <c r="G658" s="186"/>
      <c r="H658" s="186"/>
      <c r="I658" s="186"/>
      <c r="J658" s="186"/>
      <c r="K658" s="186"/>
      <c r="L658" s="186"/>
      <c r="M658" s="186"/>
      <c r="N658" s="186"/>
      <c r="O658" s="186"/>
      <c r="P658" s="186"/>
      <c r="Q658" s="186"/>
      <c r="R658" s="186"/>
      <c r="S658" s="186"/>
      <c r="T658" s="186"/>
      <c r="U658" s="186"/>
      <c r="V658" s="186"/>
      <c r="W658" s="186"/>
      <c r="X658" s="186"/>
      <c r="Y658" s="186"/>
      <c r="Z658" s="186"/>
      <c r="AA658" s="186"/>
    </row>
    <row r="659" spans="2:27" ht="12" customHeight="1">
      <c r="B659" s="186"/>
      <c r="C659" s="186"/>
      <c r="D659" s="186"/>
      <c r="E659" s="186"/>
      <c r="F659" s="186"/>
      <c r="G659" s="186"/>
      <c r="H659" s="186"/>
      <c r="I659" s="186"/>
      <c r="J659" s="186"/>
      <c r="K659" s="186"/>
      <c r="L659" s="186"/>
      <c r="M659" s="186"/>
      <c r="N659" s="186"/>
      <c r="O659" s="186"/>
      <c r="P659" s="186"/>
      <c r="Q659" s="186"/>
      <c r="R659" s="186"/>
      <c r="S659" s="186"/>
      <c r="T659" s="186"/>
      <c r="U659" s="186"/>
      <c r="V659" s="186"/>
      <c r="W659" s="186"/>
      <c r="X659" s="186"/>
      <c r="Y659" s="186"/>
      <c r="Z659" s="186"/>
      <c r="AA659" s="186"/>
    </row>
    <row r="660" spans="2:27" ht="12" customHeight="1">
      <c r="B660" s="186"/>
      <c r="C660" s="186"/>
      <c r="D660" s="186"/>
      <c r="E660" s="186"/>
      <c r="F660" s="186"/>
      <c r="G660" s="186"/>
      <c r="H660" s="186"/>
      <c r="I660" s="186"/>
      <c r="J660" s="186"/>
      <c r="K660" s="186"/>
      <c r="L660" s="186"/>
      <c r="M660" s="186"/>
      <c r="N660" s="186"/>
      <c r="O660" s="186"/>
      <c r="P660" s="186"/>
      <c r="Q660" s="186"/>
      <c r="R660" s="186"/>
      <c r="S660" s="186"/>
      <c r="T660" s="186"/>
      <c r="U660" s="186"/>
      <c r="V660" s="186"/>
      <c r="W660" s="186"/>
      <c r="X660" s="186"/>
      <c r="Y660" s="186"/>
      <c r="Z660" s="186"/>
      <c r="AA660" s="186"/>
    </row>
    <row r="661" spans="2:27" ht="12" customHeight="1">
      <c r="B661" s="186"/>
      <c r="C661" s="186"/>
      <c r="D661" s="186"/>
      <c r="E661" s="186"/>
      <c r="F661" s="186"/>
      <c r="G661" s="186"/>
      <c r="H661" s="186"/>
      <c r="I661" s="186"/>
      <c r="J661" s="186"/>
      <c r="K661" s="186"/>
      <c r="L661" s="186"/>
      <c r="M661" s="186"/>
      <c r="N661" s="186"/>
      <c r="O661" s="186"/>
      <c r="P661" s="186"/>
      <c r="Q661" s="186"/>
      <c r="R661" s="186"/>
      <c r="S661" s="186"/>
      <c r="T661" s="186"/>
      <c r="U661" s="186"/>
      <c r="V661" s="186"/>
      <c r="W661" s="186"/>
      <c r="X661" s="186"/>
      <c r="Y661" s="186"/>
      <c r="Z661" s="186"/>
      <c r="AA661" s="186"/>
    </row>
    <row r="662" spans="2:27" ht="12" customHeight="1">
      <c r="B662" s="186"/>
      <c r="C662" s="186"/>
      <c r="D662" s="186"/>
      <c r="E662" s="186"/>
      <c r="F662" s="186"/>
      <c r="G662" s="186"/>
      <c r="H662" s="186"/>
      <c r="I662" s="186"/>
      <c r="J662" s="186"/>
      <c r="K662" s="186"/>
      <c r="L662" s="186"/>
      <c r="M662" s="186"/>
      <c r="N662" s="186"/>
      <c r="O662" s="186"/>
      <c r="P662" s="186"/>
      <c r="Q662" s="186"/>
      <c r="R662" s="186"/>
      <c r="S662" s="186"/>
      <c r="T662" s="186"/>
      <c r="U662" s="186"/>
      <c r="V662" s="186"/>
      <c r="W662" s="186"/>
      <c r="X662" s="186"/>
      <c r="Y662" s="186"/>
      <c r="Z662" s="186"/>
      <c r="AA662" s="186"/>
    </row>
    <row r="663" spans="2:27" ht="12" customHeight="1">
      <c r="B663" s="186"/>
      <c r="C663" s="186"/>
      <c r="D663" s="186"/>
      <c r="E663" s="186"/>
      <c r="F663" s="186"/>
      <c r="G663" s="186"/>
      <c r="H663" s="186"/>
      <c r="I663" s="186"/>
      <c r="J663" s="186"/>
      <c r="K663" s="186"/>
      <c r="L663" s="186"/>
      <c r="M663" s="186"/>
      <c r="N663" s="186"/>
      <c r="O663" s="186"/>
      <c r="P663" s="186"/>
      <c r="Q663" s="186"/>
      <c r="R663" s="186"/>
      <c r="S663" s="186"/>
      <c r="T663" s="186"/>
      <c r="U663" s="186"/>
      <c r="V663" s="186"/>
      <c r="W663" s="186"/>
      <c r="X663" s="186"/>
      <c r="Y663" s="186"/>
      <c r="Z663" s="186"/>
      <c r="AA663" s="186"/>
    </row>
    <row r="664" spans="2:27" ht="12" customHeight="1">
      <c r="B664" s="186"/>
      <c r="C664" s="186"/>
      <c r="D664" s="186"/>
      <c r="E664" s="186"/>
      <c r="F664" s="186"/>
      <c r="G664" s="186"/>
      <c r="H664" s="186"/>
      <c r="I664" s="186"/>
      <c r="J664" s="186"/>
      <c r="K664" s="186"/>
      <c r="L664" s="186"/>
      <c r="M664" s="186"/>
      <c r="N664" s="186"/>
      <c r="O664" s="186"/>
      <c r="P664" s="186"/>
      <c r="Q664" s="186"/>
      <c r="R664" s="186"/>
      <c r="S664" s="186"/>
      <c r="T664" s="186"/>
      <c r="U664" s="186"/>
      <c r="V664" s="186"/>
      <c r="W664" s="186"/>
      <c r="X664" s="186"/>
      <c r="Y664" s="186"/>
      <c r="Z664" s="186"/>
      <c r="AA664" s="186"/>
    </row>
    <row r="665" spans="2:27" ht="12" customHeight="1">
      <c r="B665" s="186"/>
      <c r="C665" s="186"/>
      <c r="D665" s="186"/>
      <c r="E665" s="186"/>
      <c r="F665" s="186"/>
      <c r="G665" s="186"/>
      <c r="H665" s="186"/>
      <c r="I665" s="186"/>
      <c r="J665" s="186"/>
      <c r="K665" s="186"/>
      <c r="L665" s="186"/>
      <c r="M665" s="186"/>
      <c r="N665" s="186"/>
      <c r="O665" s="186"/>
      <c r="P665" s="186"/>
      <c r="Q665" s="186"/>
      <c r="R665" s="186"/>
      <c r="S665" s="186"/>
      <c r="T665" s="186"/>
      <c r="U665" s="186"/>
      <c r="V665" s="186"/>
      <c r="W665" s="186"/>
      <c r="X665" s="186"/>
      <c r="Y665" s="186"/>
      <c r="Z665" s="186"/>
      <c r="AA665" s="186"/>
    </row>
    <row r="666" spans="2:27" ht="12" customHeight="1">
      <c r="B666" s="186"/>
      <c r="C666" s="186"/>
      <c r="D666" s="186"/>
      <c r="E666" s="186"/>
      <c r="F666" s="186"/>
      <c r="G666" s="186"/>
      <c r="H666" s="186"/>
      <c r="I666" s="186"/>
      <c r="J666" s="186"/>
      <c r="K666" s="186"/>
      <c r="L666" s="186"/>
      <c r="M666" s="186"/>
      <c r="N666" s="186"/>
      <c r="O666" s="186"/>
      <c r="P666" s="186"/>
      <c r="Q666" s="186"/>
      <c r="R666" s="186"/>
      <c r="S666" s="186"/>
      <c r="T666" s="186"/>
      <c r="U666" s="186"/>
      <c r="V666" s="186"/>
      <c r="W666" s="186"/>
      <c r="X666" s="186"/>
      <c r="Y666" s="186"/>
      <c r="Z666" s="186"/>
      <c r="AA666" s="186"/>
    </row>
    <row r="667" spans="2:27" ht="12" customHeight="1">
      <c r="B667" s="186"/>
      <c r="C667" s="186"/>
      <c r="D667" s="186"/>
      <c r="E667" s="186"/>
      <c r="F667" s="186"/>
      <c r="G667" s="186"/>
      <c r="H667" s="186"/>
      <c r="I667" s="186"/>
      <c r="J667" s="186"/>
      <c r="K667" s="186"/>
      <c r="L667" s="186"/>
      <c r="M667" s="186"/>
      <c r="N667" s="186"/>
      <c r="O667" s="186"/>
      <c r="P667" s="186"/>
      <c r="Q667" s="186"/>
      <c r="R667" s="186"/>
      <c r="S667" s="186"/>
      <c r="T667" s="186"/>
      <c r="U667" s="186"/>
      <c r="V667" s="186"/>
      <c r="W667" s="186"/>
      <c r="X667" s="186"/>
      <c r="Y667" s="186"/>
      <c r="Z667" s="186"/>
      <c r="AA667" s="186"/>
    </row>
    <row r="668" spans="2:27" ht="12" customHeight="1">
      <c r="B668" s="186"/>
      <c r="C668" s="186"/>
      <c r="D668" s="186"/>
      <c r="E668" s="186"/>
      <c r="F668" s="186"/>
      <c r="G668" s="186"/>
      <c r="H668" s="186"/>
      <c r="I668" s="186"/>
      <c r="J668" s="186"/>
      <c r="K668" s="186"/>
      <c r="L668" s="186"/>
      <c r="M668" s="186"/>
      <c r="N668" s="186"/>
      <c r="O668" s="186"/>
      <c r="P668" s="186"/>
      <c r="Q668" s="186"/>
      <c r="R668" s="186"/>
      <c r="S668" s="186"/>
      <c r="T668" s="186"/>
      <c r="U668" s="186"/>
      <c r="V668" s="186"/>
      <c r="W668" s="186"/>
      <c r="X668" s="186"/>
      <c r="Y668" s="186"/>
      <c r="Z668" s="186"/>
      <c r="AA668" s="186"/>
    </row>
    <row r="669" spans="2:27" ht="12" customHeight="1">
      <c r="B669" s="186"/>
      <c r="C669" s="186"/>
      <c r="D669" s="186"/>
      <c r="E669" s="186"/>
      <c r="F669" s="186"/>
      <c r="G669" s="186"/>
      <c r="H669" s="186"/>
      <c r="I669" s="186"/>
      <c r="J669" s="186"/>
      <c r="K669" s="186"/>
      <c r="L669" s="186"/>
      <c r="M669" s="186"/>
      <c r="N669" s="186"/>
      <c r="O669" s="186"/>
      <c r="P669" s="186"/>
      <c r="Q669" s="186"/>
      <c r="R669" s="186"/>
      <c r="S669" s="186"/>
      <c r="T669" s="186"/>
      <c r="U669" s="186"/>
      <c r="V669" s="186"/>
      <c r="W669" s="186"/>
      <c r="X669" s="186"/>
      <c r="Y669" s="186"/>
      <c r="Z669" s="186"/>
      <c r="AA669" s="186"/>
    </row>
    <row r="670" spans="2:27" ht="12" customHeight="1">
      <c r="B670" s="186"/>
      <c r="C670" s="186"/>
      <c r="D670" s="186"/>
      <c r="E670" s="186"/>
      <c r="F670" s="186"/>
      <c r="G670" s="186"/>
      <c r="H670" s="186"/>
      <c r="I670" s="186"/>
      <c r="J670" s="186"/>
      <c r="K670" s="186"/>
      <c r="L670" s="186"/>
      <c r="M670" s="186"/>
      <c r="N670" s="186"/>
      <c r="O670" s="186"/>
      <c r="P670" s="186"/>
      <c r="Q670" s="186"/>
      <c r="R670" s="186"/>
      <c r="S670" s="186"/>
      <c r="T670" s="186"/>
      <c r="U670" s="186"/>
      <c r="V670" s="186"/>
      <c r="W670" s="186"/>
      <c r="X670" s="186"/>
      <c r="Y670" s="186"/>
      <c r="Z670" s="186"/>
      <c r="AA670" s="186"/>
    </row>
    <row r="671" spans="2:27" ht="12" customHeight="1">
      <c r="B671" s="186"/>
      <c r="C671" s="186"/>
      <c r="D671" s="186"/>
      <c r="E671" s="186"/>
      <c r="F671" s="186"/>
      <c r="G671" s="186"/>
      <c r="H671" s="186"/>
      <c r="I671" s="186"/>
      <c r="J671" s="186"/>
      <c r="K671" s="186"/>
      <c r="L671" s="186"/>
      <c r="M671" s="186"/>
      <c r="N671" s="186"/>
      <c r="O671" s="186"/>
      <c r="P671" s="186"/>
      <c r="Q671" s="186"/>
      <c r="R671" s="186"/>
      <c r="S671" s="186"/>
      <c r="T671" s="186"/>
      <c r="U671" s="186"/>
      <c r="V671" s="186"/>
      <c r="W671" s="186"/>
      <c r="X671" s="186"/>
      <c r="Y671" s="186"/>
      <c r="Z671" s="186"/>
      <c r="AA671" s="186"/>
    </row>
    <row r="672" spans="2:27" ht="12" customHeight="1">
      <c r="B672" s="186"/>
      <c r="C672" s="186"/>
      <c r="D672" s="186"/>
      <c r="E672" s="186"/>
      <c r="F672" s="186"/>
      <c r="G672" s="186"/>
      <c r="H672" s="186"/>
      <c r="I672" s="186"/>
      <c r="J672" s="186"/>
      <c r="K672" s="186"/>
      <c r="L672" s="186"/>
      <c r="M672" s="186"/>
      <c r="N672" s="186"/>
      <c r="O672" s="186"/>
      <c r="P672" s="186"/>
      <c r="Q672" s="186"/>
      <c r="R672" s="186"/>
      <c r="S672" s="186"/>
      <c r="T672" s="186"/>
      <c r="U672" s="186"/>
      <c r="V672" s="186"/>
      <c r="W672" s="186"/>
      <c r="X672" s="186"/>
      <c r="Y672" s="186"/>
      <c r="Z672" s="186"/>
      <c r="AA672" s="186"/>
    </row>
    <row r="673" spans="2:27" ht="12" customHeight="1">
      <c r="B673" s="186"/>
      <c r="C673" s="186"/>
      <c r="D673" s="186"/>
      <c r="E673" s="186"/>
      <c r="F673" s="186"/>
      <c r="G673" s="186"/>
      <c r="H673" s="186"/>
      <c r="I673" s="186"/>
      <c r="J673" s="186"/>
      <c r="K673" s="186"/>
      <c r="L673" s="186"/>
      <c r="M673" s="186"/>
      <c r="N673" s="186"/>
      <c r="O673" s="186"/>
      <c r="P673" s="186"/>
      <c r="Q673" s="186"/>
      <c r="R673" s="186"/>
      <c r="S673" s="186"/>
      <c r="T673" s="186"/>
      <c r="U673" s="186"/>
      <c r="V673" s="186"/>
      <c r="W673" s="186"/>
      <c r="X673" s="186"/>
      <c r="Y673" s="186"/>
      <c r="Z673" s="186"/>
      <c r="AA673" s="186"/>
    </row>
    <row r="674" spans="2:27" ht="12" customHeight="1">
      <c r="B674" s="186"/>
      <c r="C674" s="186"/>
      <c r="D674" s="186"/>
      <c r="E674" s="186"/>
      <c r="F674" s="186"/>
      <c r="G674" s="186"/>
      <c r="H674" s="186"/>
      <c r="I674" s="186"/>
      <c r="J674" s="186"/>
      <c r="K674" s="186"/>
      <c r="L674" s="186"/>
      <c r="M674" s="186"/>
      <c r="N674" s="186"/>
      <c r="O674" s="186"/>
      <c r="P674" s="186"/>
      <c r="Q674" s="186"/>
      <c r="R674" s="186"/>
      <c r="S674" s="186"/>
      <c r="T674" s="186"/>
      <c r="U674" s="186"/>
      <c r="V674" s="186"/>
      <c r="W674" s="186"/>
      <c r="X674" s="186"/>
      <c r="Y674" s="186"/>
      <c r="Z674" s="186"/>
      <c r="AA674" s="186"/>
    </row>
    <row r="675" spans="2:27" ht="12" customHeight="1">
      <c r="B675" s="186"/>
      <c r="C675" s="186"/>
      <c r="D675" s="186"/>
      <c r="E675" s="186"/>
      <c r="F675" s="186"/>
      <c r="G675" s="186"/>
      <c r="H675" s="186"/>
      <c r="I675" s="186"/>
      <c r="J675" s="186"/>
      <c r="K675" s="186"/>
      <c r="L675" s="186"/>
      <c r="M675" s="186"/>
      <c r="N675" s="186"/>
      <c r="O675" s="186"/>
      <c r="P675" s="186"/>
      <c r="Q675" s="186"/>
      <c r="R675" s="186"/>
      <c r="S675" s="186"/>
      <c r="T675" s="186"/>
      <c r="U675" s="186"/>
      <c r="V675" s="186"/>
      <c r="W675" s="186"/>
      <c r="X675" s="186"/>
      <c r="Y675" s="186"/>
      <c r="Z675" s="186"/>
      <c r="AA675" s="186"/>
    </row>
    <row r="676" spans="2:27" ht="12" customHeight="1">
      <c r="B676" s="186"/>
      <c r="C676" s="186"/>
      <c r="D676" s="186"/>
      <c r="E676" s="186"/>
      <c r="F676" s="186"/>
      <c r="G676" s="186"/>
      <c r="H676" s="186"/>
      <c r="I676" s="186"/>
      <c r="J676" s="186"/>
      <c r="K676" s="186"/>
      <c r="L676" s="186"/>
      <c r="M676" s="186"/>
      <c r="N676" s="186"/>
      <c r="O676" s="186"/>
      <c r="P676" s="186"/>
      <c r="Q676" s="186"/>
      <c r="R676" s="186"/>
      <c r="S676" s="186"/>
      <c r="T676" s="186"/>
      <c r="U676" s="186"/>
      <c r="V676" s="186"/>
      <c r="W676" s="186"/>
      <c r="X676" s="186"/>
      <c r="Y676" s="186"/>
      <c r="Z676" s="186"/>
      <c r="AA676" s="186"/>
    </row>
    <row r="677" spans="2:27" ht="12" customHeight="1">
      <c r="B677" s="186"/>
      <c r="C677" s="186"/>
      <c r="D677" s="186"/>
      <c r="E677" s="186"/>
      <c r="F677" s="186"/>
      <c r="G677" s="186"/>
      <c r="H677" s="186"/>
      <c r="I677" s="186"/>
      <c r="J677" s="186"/>
      <c r="K677" s="186"/>
      <c r="L677" s="186"/>
      <c r="M677" s="186"/>
      <c r="N677" s="186"/>
      <c r="O677" s="186"/>
      <c r="P677" s="186"/>
      <c r="Q677" s="186"/>
      <c r="R677" s="186"/>
      <c r="S677" s="186"/>
      <c r="T677" s="186"/>
      <c r="U677" s="186"/>
      <c r="V677" s="186"/>
      <c r="W677" s="186"/>
      <c r="X677" s="186"/>
      <c r="Y677" s="186"/>
      <c r="Z677" s="186"/>
      <c r="AA677" s="186"/>
    </row>
    <row r="678" spans="2:27" ht="12" customHeight="1">
      <c r="B678" s="186"/>
      <c r="C678" s="186"/>
      <c r="D678" s="186"/>
      <c r="E678" s="186"/>
      <c r="F678" s="186"/>
      <c r="G678" s="186"/>
      <c r="H678" s="186"/>
      <c r="I678" s="186"/>
      <c r="J678" s="186"/>
      <c r="K678" s="186"/>
      <c r="L678" s="186"/>
      <c r="M678" s="186"/>
      <c r="N678" s="186"/>
      <c r="O678" s="186"/>
      <c r="P678" s="186"/>
      <c r="Q678" s="186"/>
      <c r="R678" s="186"/>
      <c r="S678" s="186"/>
      <c r="T678" s="186"/>
      <c r="U678" s="186"/>
      <c r="V678" s="186"/>
      <c r="W678" s="186"/>
      <c r="X678" s="186"/>
      <c r="Y678" s="186"/>
      <c r="Z678" s="186"/>
      <c r="AA678" s="186"/>
    </row>
    <row r="679" spans="2:27" ht="12" customHeight="1">
      <c r="B679" s="186"/>
      <c r="C679" s="186"/>
      <c r="D679" s="186"/>
      <c r="E679" s="186"/>
      <c r="F679" s="186"/>
      <c r="G679" s="186"/>
      <c r="H679" s="186"/>
      <c r="I679" s="186"/>
      <c r="J679" s="186"/>
      <c r="K679" s="186"/>
      <c r="L679" s="186"/>
      <c r="M679" s="186"/>
      <c r="N679" s="186"/>
      <c r="O679" s="186"/>
      <c r="P679" s="186"/>
      <c r="Q679" s="186"/>
      <c r="R679" s="186"/>
      <c r="S679" s="186"/>
      <c r="T679" s="186"/>
      <c r="U679" s="186"/>
      <c r="V679" s="186"/>
      <c r="W679" s="186"/>
      <c r="X679" s="186"/>
      <c r="Y679" s="186"/>
      <c r="Z679" s="186"/>
      <c r="AA679" s="186"/>
    </row>
    <row r="680" spans="2:27" ht="12" customHeight="1">
      <c r="B680" s="186"/>
      <c r="C680" s="186"/>
      <c r="D680" s="186"/>
      <c r="E680" s="186"/>
      <c r="F680" s="186"/>
      <c r="G680" s="186"/>
      <c r="H680" s="186"/>
      <c r="I680" s="186"/>
      <c r="J680" s="186"/>
      <c r="K680" s="186"/>
      <c r="L680" s="186"/>
      <c r="M680" s="186"/>
      <c r="N680" s="186"/>
      <c r="O680" s="186"/>
      <c r="P680" s="186"/>
      <c r="Q680" s="186"/>
      <c r="R680" s="186"/>
      <c r="S680" s="186"/>
      <c r="T680" s="186"/>
      <c r="U680" s="186"/>
      <c r="V680" s="186"/>
      <c r="W680" s="186"/>
      <c r="X680" s="186"/>
      <c r="Y680" s="186"/>
      <c r="Z680" s="186"/>
      <c r="AA680" s="186"/>
    </row>
    <row r="681" spans="2:27" ht="12" customHeight="1">
      <c r="B681" s="186"/>
      <c r="C681" s="186"/>
      <c r="D681" s="186"/>
      <c r="E681" s="186"/>
      <c r="F681" s="186"/>
      <c r="G681" s="186"/>
      <c r="H681" s="186"/>
      <c r="I681" s="186"/>
      <c r="J681" s="186"/>
      <c r="K681" s="186"/>
      <c r="L681" s="186"/>
      <c r="M681" s="186"/>
      <c r="N681" s="186"/>
      <c r="O681" s="186"/>
      <c r="P681" s="186"/>
      <c r="Q681" s="186"/>
      <c r="R681" s="186"/>
      <c r="S681" s="186"/>
      <c r="T681" s="186"/>
      <c r="U681" s="186"/>
      <c r="V681" s="186"/>
      <c r="W681" s="186"/>
      <c r="X681" s="186"/>
      <c r="Y681" s="186"/>
      <c r="Z681" s="186"/>
      <c r="AA681" s="186"/>
    </row>
    <row r="682" spans="2:27" ht="12" customHeight="1">
      <c r="B682" s="186"/>
      <c r="C682" s="186"/>
      <c r="D682" s="186"/>
      <c r="E682" s="186"/>
      <c r="F682" s="186"/>
      <c r="G682" s="186"/>
      <c r="H682" s="186"/>
      <c r="I682" s="186"/>
      <c r="J682" s="186"/>
      <c r="K682" s="186"/>
      <c r="L682" s="186"/>
      <c r="M682" s="186"/>
      <c r="N682" s="186"/>
      <c r="O682" s="186"/>
      <c r="P682" s="186"/>
      <c r="Q682" s="186"/>
      <c r="R682" s="186"/>
      <c r="S682" s="186"/>
      <c r="T682" s="186"/>
      <c r="U682" s="186"/>
      <c r="V682" s="186"/>
      <c r="W682" s="186"/>
      <c r="X682" s="186"/>
      <c r="Y682" s="186"/>
      <c r="Z682" s="186"/>
      <c r="AA682" s="186"/>
    </row>
    <row r="683" spans="2:27" ht="12" customHeight="1">
      <c r="B683" s="186"/>
      <c r="C683" s="186"/>
      <c r="D683" s="186"/>
      <c r="E683" s="186"/>
      <c r="F683" s="186"/>
      <c r="G683" s="186"/>
      <c r="H683" s="186"/>
      <c r="I683" s="186"/>
      <c r="J683" s="186"/>
      <c r="K683" s="186"/>
      <c r="L683" s="186"/>
      <c r="M683" s="186"/>
      <c r="N683" s="186"/>
      <c r="O683" s="186"/>
      <c r="P683" s="186"/>
      <c r="Q683" s="186"/>
      <c r="R683" s="186"/>
      <c r="S683" s="186"/>
      <c r="T683" s="186"/>
      <c r="U683" s="186"/>
      <c r="V683" s="186"/>
      <c r="W683" s="186"/>
      <c r="X683" s="186"/>
      <c r="Y683" s="186"/>
      <c r="Z683" s="186"/>
      <c r="AA683" s="186"/>
    </row>
    <row r="684" spans="2:27" ht="12" customHeight="1">
      <c r="B684" s="186"/>
      <c r="C684" s="186"/>
      <c r="D684" s="186"/>
      <c r="E684" s="186"/>
      <c r="F684" s="186"/>
      <c r="G684" s="186"/>
      <c r="H684" s="186"/>
      <c r="I684" s="186"/>
      <c r="J684" s="186"/>
      <c r="K684" s="186"/>
      <c r="L684" s="186"/>
      <c r="M684" s="186"/>
      <c r="N684" s="186"/>
      <c r="O684" s="186"/>
      <c r="P684" s="186"/>
      <c r="Q684" s="186"/>
      <c r="R684" s="186"/>
      <c r="S684" s="186"/>
      <c r="T684" s="186"/>
      <c r="U684" s="186"/>
      <c r="V684" s="186"/>
      <c r="W684" s="186"/>
      <c r="X684" s="186"/>
      <c r="Y684" s="186"/>
      <c r="Z684" s="186"/>
      <c r="AA684" s="186"/>
    </row>
    <row r="685" spans="2:27" ht="12" customHeight="1">
      <c r="B685" s="186"/>
      <c r="C685" s="186"/>
      <c r="D685" s="186"/>
      <c r="E685" s="186"/>
      <c r="F685" s="186"/>
      <c r="G685" s="186"/>
      <c r="H685" s="186"/>
      <c r="I685" s="186"/>
      <c r="J685" s="186"/>
      <c r="K685" s="186"/>
      <c r="L685" s="186"/>
      <c r="M685" s="186"/>
      <c r="N685" s="186"/>
      <c r="O685" s="186"/>
      <c r="P685" s="186"/>
      <c r="Q685" s="186"/>
      <c r="R685" s="186"/>
      <c r="S685" s="186"/>
      <c r="T685" s="186"/>
      <c r="U685" s="186"/>
      <c r="V685" s="186"/>
      <c r="W685" s="186"/>
      <c r="X685" s="186"/>
      <c r="Y685" s="186"/>
      <c r="Z685" s="186"/>
      <c r="AA685" s="186"/>
    </row>
    <row r="686" spans="2:27" ht="12" customHeight="1">
      <c r="B686" s="186"/>
      <c r="C686" s="186"/>
      <c r="D686" s="186"/>
      <c r="E686" s="186"/>
      <c r="F686" s="186"/>
      <c r="G686" s="186"/>
      <c r="H686" s="186"/>
      <c r="I686" s="186"/>
      <c r="J686" s="186"/>
      <c r="K686" s="186"/>
      <c r="L686" s="186"/>
      <c r="M686" s="186"/>
      <c r="N686" s="186"/>
      <c r="O686" s="186"/>
      <c r="P686" s="186"/>
      <c r="Q686" s="186"/>
      <c r="R686" s="186"/>
      <c r="S686" s="186"/>
      <c r="T686" s="186"/>
      <c r="U686" s="186"/>
      <c r="V686" s="186"/>
      <c r="W686" s="186"/>
      <c r="X686" s="186"/>
      <c r="Y686" s="186"/>
      <c r="Z686" s="186"/>
      <c r="AA686" s="186"/>
    </row>
    <row r="687" spans="2:27" ht="12" customHeight="1">
      <c r="B687" s="186"/>
      <c r="C687" s="186"/>
      <c r="D687" s="186"/>
      <c r="E687" s="186"/>
      <c r="F687" s="186"/>
      <c r="G687" s="186"/>
      <c r="H687" s="186"/>
      <c r="I687" s="186"/>
      <c r="J687" s="186"/>
      <c r="K687" s="186"/>
      <c r="L687" s="186"/>
      <c r="M687" s="186"/>
      <c r="N687" s="186"/>
      <c r="O687" s="186"/>
      <c r="P687" s="186"/>
      <c r="Q687" s="186"/>
      <c r="R687" s="186"/>
      <c r="S687" s="186"/>
      <c r="T687" s="186"/>
      <c r="U687" s="186"/>
      <c r="V687" s="186"/>
      <c r="W687" s="186"/>
      <c r="X687" s="186"/>
      <c r="Y687" s="186"/>
      <c r="Z687" s="186"/>
      <c r="AA687" s="186"/>
    </row>
    <row r="688" spans="2:27" ht="12" customHeight="1">
      <c r="B688" s="186"/>
      <c r="C688" s="186"/>
      <c r="D688" s="186"/>
      <c r="E688" s="186"/>
      <c r="F688" s="186"/>
      <c r="G688" s="186"/>
      <c r="H688" s="186"/>
      <c r="I688" s="186"/>
      <c r="J688" s="186"/>
      <c r="K688" s="186"/>
      <c r="L688" s="186"/>
      <c r="M688" s="186"/>
      <c r="N688" s="186"/>
      <c r="O688" s="186"/>
      <c r="P688" s="186"/>
      <c r="Q688" s="186"/>
      <c r="R688" s="186"/>
      <c r="S688" s="186"/>
      <c r="T688" s="186"/>
      <c r="U688" s="186"/>
      <c r="V688" s="186"/>
      <c r="W688" s="186"/>
      <c r="X688" s="186"/>
      <c r="Y688" s="186"/>
      <c r="Z688" s="186"/>
      <c r="AA688" s="186"/>
    </row>
    <row r="689" spans="2:27" ht="12" customHeight="1">
      <c r="B689" s="186"/>
      <c r="C689" s="186"/>
      <c r="D689" s="186"/>
      <c r="E689" s="186"/>
      <c r="F689" s="186"/>
      <c r="G689" s="186"/>
      <c r="H689" s="186"/>
      <c r="I689" s="186"/>
      <c r="J689" s="186"/>
      <c r="K689" s="186"/>
      <c r="L689" s="186"/>
      <c r="M689" s="186"/>
      <c r="N689" s="186"/>
      <c r="O689" s="186"/>
      <c r="P689" s="186"/>
      <c r="Q689" s="186"/>
      <c r="R689" s="186"/>
      <c r="S689" s="186"/>
      <c r="T689" s="186"/>
      <c r="U689" s="186"/>
      <c r="V689" s="186"/>
      <c r="W689" s="186"/>
      <c r="X689" s="186"/>
      <c r="Y689" s="186"/>
      <c r="Z689" s="186"/>
      <c r="AA689" s="186"/>
    </row>
    <row r="690" spans="2:27" ht="12" customHeight="1">
      <c r="B690" s="186"/>
      <c r="C690" s="186"/>
      <c r="D690" s="186"/>
      <c r="E690" s="186"/>
      <c r="F690" s="186"/>
      <c r="G690" s="186"/>
      <c r="H690" s="186"/>
      <c r="I690" s="186"/>
      <c r="J690" s="186"/>
      <c r="K690" s="186"/>
      <c r="L690" s="186"/>
      <c r="M690" s="186"/>
      <c r="N690" s="186"/>
      <c r="O690" s="186"/>
      <c r="P690" s="186"/>
      <c r="Q690" s="186"/>
      <c r="R690" s="186"/>
      <c r="S690" s="186"/>
      <c r="T690" s="186"/>
      <c r="U690" s="186"/>
      <c r="V690" s="186"/>
      <c r="W690" s="186"/>
      <c r="X690" s="186"/>
      <c r="Y690" s="186"/>
      <c r="Z690" s="186"/>
      <c r="AA690" s="186"/>
    </row>
    <row r="691" spans="2:27" ht="12" customHeight="1">
      <c r="B691" s="186"/>
      <c r="C691" s="186"/>
      <c r="D691" s="186"/>
      <c r="E691" s="186"/>
      <c r="F691" s="186"/>
      <c r="G691" s="186"/>
      <c r="H691" s="186"/>
      <c r="I691" s="186"/>
      <c r="J691" s="186"/>
      <c r="K691" s="186"/>
      <c r="L691" s="186"/>
      <c r="M691" s="186"/>
      <c r="N691" s="186"/>
      <c r="O691" s="186"/>
      <c r="P691" s="186"/>
      <c r="Q691" s="186"/>
      <c r="R691" s="186"/>
      <c r="S691" s="186"/>
      <c r="T691" s="186"/>
      <c r="U691" s="186"/>
      <c r="V691" s="186"/>
      <c r="W691" s="186"/>
      <c r="X691" s="186"/>
      <c r="Y691" s="186"/>
      <c r="Z691" s="186"/>
      <c r="AA691" s="186"/>
    </row>
    <row r="692" spans="2:27" ht="12" customHeight="1">
      <c r="B692" s="186"/>
      <c r="C692" s="186"/>
      <c r="D692" s="186"/>
      <c r="E692" s="186"/>
      <c r="F692" s="186"/>
      <c r="G692" s="186"/>
      <c r="H692" s="186"/>
      <c r="I692" s="186"/>
      <c r="J692" s="186"/>
      <c r="K692" s="186"/>
      <c r="L692" s="186"/>
      <c r="M692" s="186"/>
      <c r="N692" s="186"/>
      <c r="O692" s="186"/>
      <c r="P692" s="186"/>
      <c r="Q692" s="186"/>
      <c r="R692" s="186"/>
      <c r="S692" s="186"/>
      <c r="T692" s="186"/>
      <c r="U692" s="186"/>
      <c r="V692" s="186"/>
      <c r="W692" s="186"/>
      <c r="X692" s="186"/>
      <c r="Y692" s="186"/>
      <c r="Z692" s="186"/>
      <c r="AA692" s="186"/>
    </row>
    <row r="693" spans="2:27" ht="12" customHeight="1">
      <c r="B693" s="186"/>
      <c r="C693" s="186"/>
      <c r="D693" s="186"/>
      <c r="E693" s="186"/>
      <c r="F693" s="186"/>
      <c r="G693" s="186"/>
      <c r="H693" s="186"/>
      <c r="I693" s="186"/>
      <c r="J693" s="186"/>
      <c r="K693" s="186"/>
      <c r="L693" s="186"/>
      <c r="M693" s="186"/>
      <c r="N693" s="186"/>
      <c r="O693" s="186"/>
      <c r="P693" s="186"/>
      <c r="Q693" s="186"/>
      <c r="R693" s="186"/>
      <c r="S693" s="186"/>
      <c r="T693" s="186"/>
      <c r="U693" s="186"/>
      <c r="V693" s="186"/>
      <c r="W693" s="186"/>
      <c r="X693" s="186"/>
      <c r="Y693" s="186"/>
      <c r="Z693" s="186"/>
      <c r="AA693" s="186"/>
    </row>
    <row r="694" spans="2:27" ht="12" customHeight="1">
      <c r="B694" s="186"/>
      <c r="C694" s="186"/>
      <c r="D694" s="186"/>
      <c r="E694" s="186"/>
      <c r="F694" s="186"/>
      <c r="G694" s="186"/>
      <c r="H694" s="186"/>
      <c r="I694" s="186"/>
      <c r="J694" s="186"/>
      <c r="K694" s="186"/>
      <c r="L694" s="186"/>
      <c r="M694" s="186"/>
      <c r="N694" s="186"/>
      <c r="O694" s="186"/>
      <c r="P694" s="186"/>
      <c r="Q694" s="186"/>
      <c r="R694" s="186"/>
      <c r="S694" s="186"/>
      <c r="T694" s="186"/>
      <c r="U694" s="186"/>
      <c r="V694" s="186"/>
      <c r="W694" s="186"/>
      <c r="X694" s="186"/>
      <c r="Y694" s="186"/>
      <c r="Z694" s="186"/>
      <c r="AA694" s="186"/>
    </row>
    <row r="695" spans="2:27" ht="12" customHeight="1">
      <c r="B695" s="186"/>
      <c r="C695" s="186"/>
      <c r="D695" s="186"/>
      <c r="E695" s="186"/>
      <c r="F695" s="186"/>
      <c r="G695" s="186"/>
      <c r="H695" s="186"/>
      <c r="I695" s="186"/>
      <c r="J695" s="186"/>
      <c r="K695" s="186"/>
      <c r="L695" s="186"/>
      <c r="M695" s="186"/>
      <c r="N695" s="186"/>
      <c r="O695" s="186"/>
      <c r="P695" s="186"/>
      <c r="Q695" s="186"/>
      <c r="R695" s="186"/>
      <c r="S695" s="186"/>
      <c r="T695" s="186"/>
      <c r="U695" s="186"/>
      <c r="V695" s="186"/>
      <c r="W695" s="186"/>
      <c r="X695" s="186"/>
      <c r="Y695" s="186"/>
      <c r="Z695" s="186"/>
      <c r="AA695" s="186"/>
    </row>
    <row r="696" spans="2:27" ht="12" customHeight="1">
      <c r="B696" s="186"/>
      <c r="C696" s="186"/>
      <c r="D696" s="186"/>
      <c r="E696" s="186"/>
      <c r="F696" s="186"/>
      <c r="G696" s="186"/>
      <c r="H696" s="186"/>
      <c r="I696" s="186"/>
      <c r="J696" s="186"/>
      <c r="K696" s="186"/>
      <c r="L696" s="186"/>
      <c r="M696" s="186"/>
      <c r="N696" s="186"/>
      <c r="O696" s="186"/>
      <c r="P696" s="186"/>
      <c r="Q696" s="186"/>
      <c r="R696" s="186"/>
      <c r="S696" s="186"/>
      <c r="T696" s="186"/>
      <c r="U696" s="186"/>
      <c r="V696" s="186"/>
      <c r="W696" s="186"/>
      <c r="X696" s="186"/>
      <c r="Y696" s="186"/>
      <c r="Z696" s="186"/>
      <c r="AA696" s="186"/>
    </row>
    <row r="697" spans="2:27" ht="12" customHeight="1">
      <c r="B697" s="186"/>
      <c r="C697" s="186"/>
      <c r="D697" s="186"/>
      <c r="E697" s="186"/>
      <c r="F697" s="186"/>
      <c r="G697" s="186"/>
      <c r="H697" s="186"/>
      <c r="I697" s="186"/>
      <c r="J697" s="186"/>
      <c r="K697" s="186"/>
      <c r="L697" s="186"/>
      <c r="M697" s="186"/>
      <c r="N697" s="186"/>
      <c r="O697" s="186"/>
      <c r="P697" s="186"/>
      <c r="Q697" s="186"/>
      <c r="R697" s="186"/>
      <c r="S697" s="186"/>
      <c r="T697" s="186"/>
      <c r="U697" s="186"/>
      <c r="V697" s="186"/>
      <c r="W697" s="186"/>
      <c r="X697" s="186"/>
      <c r="Y697" s="186"/>
      <c r="Z697" s="186"/>
      <c r="AA697" s="186"/>
    </row>
    <row r="698" spans="2:27" ht="12" customHeight="1">
      <c r="B698" s="186"/>
      <c r="C698" s="186"/>
      <c r="D698" s="186"/>
      <c r="E698" s="186"/>
      <c r="F698" s="186"/>
      <c r="G698" s="186"/>
      <c r="H698" s="186"/>
      <c r="I698" s="186"/>
      <c r="J698" s="186"/>
      <c r="K698" s="186"/>
      <c r="L698" s="186"/>
      <c r="M698" s="186"/>
      <c r="N698" s="186"/>
      <c r="O698" s="186"/>
      <c r="P698" s="186"/>
      <c r="Q698" s="186"/>
      <c r="R698" s="186"/>
      <c r="S698" s="186"/>
      <c r="T698" s="186"/>
      <c r="U698" s="186"/>
      <c r="V698" s="186"/>
      <c r="W698" s="186"/>
      <c r="X698" s="186"/>
      <c r="Y698" s="186"/>
      <c r="Z698" s="186"/>
      <c r="AA698" s="186"/>
    </row>
    <row r="699" spans="2:27" ht="12" customHeight="1">
      <c r="B699" s="186"/>
      <c r="C699" s="186"/>
      <c r="D699" s="186"/>
      <c r="E699" s="186"/>
      <c r="F699" s="186"/>
      <c r="G699" s="186"/>
      <c r="H699" s="186"/>
      <c r="I699" s="186"/>
      <c r="J699" s="186"/>
      <c r="K699" s="186"/>
      <c r="L699" s="186"/>
      <c r="M699" s="186"/>
      <c r="N699" s="186"/>
      <c r="O699" s="186"/>
      <c r="P699" s="186"/>
      <c r="Q699" s="186"/>
      <c r="R699" s="186"/>
      <c r="S699" s="186"/>
      <c r="T699" s="186"/>
      <c r="U699" s="186"/>
      <c r="V699" s="186"/>
      <c r="W699" s="186"/>
      <c r="X699" s="186"/>
      <c r="Y699" s="186"/>
      <c r="Z699" s="186"/>
      <c r="AA699" s="186"/>
    </row>
    <row r="700" spans="2:27" ht="12" customHeight="1">
      <c r="B700" s="186"/>
      <c r="C700" s="186"/>
      <c r="D700" s="186"/>
      <c r="E700" s="186"/>
      <c r="F700" s="186"/>
      <c r="G700" s="186"/>
      <c r="H700" s="186"/>
      <c r="I700" s="186"/>
      <c r="J700" s="186"/>
      <c r="K700" s="186"/>
      <c r="L700" s="186"/>
      <c r="M700" s="186"/>
      <c r="N700" s="186"/>
      <c r="O700" s="186"/>
      <c r="P700" s="186"/>
      <c r="Q700" s="186"/>
      <c r="R700" s="186"/>
      <c r="S700" s="186"/>
      <c r="T700" s="186"/>
      <c r="U700" s="186"/>
      <c r="V700" s="186"/>
      <c r="W700" s="186"/>
      <c r="X700" s="186"/>
      <c r="Y700" s="186"/>
      <c r="Z700" s="186"/>
      <c r="AA700" s="186"/>
    </row>
    <row r="701" spans="2:27" ht="12" customHeight="1">
      <c r="B701" s="186"/>
      <c r="C701" s="186"/>
      <c r="D701" s="186"/>
      <c r="E701" s="186"/>
      <c r="F701" s="186"/>
      <c r="G701" s="186"/>
      <c r="H701" s="186"/>
      <c r="I701" s="186"/>
      <c r="J701" s="186"/>
      <c r="K701" s="186"/>
      <c r="L701" s="186"/>
      <c r="M701" s="186"/>
      <c r="N701" s="186"/>
      <c r="O701" s="186"/>
      <c r="P701" s="186"/>
      <c r="Q701" s="186"/>
      <c r="R701" s="186"/>
      <c r="S701" s="186"/>
      <c r="T701" s="186"/>
      <c r="U701" s="186"/>
      <c r="V701" s="186"/>
      <c r="W701" s="186"/>
      <c r="X701" s="186"/>
      <c r="Y701" s="186"/>
      <c r="Z701" s="186"/>
      <c r="AA701" s="186"/>
    </row>
    <row r="702" spans="2:27" ht="12" customHeight="1">
      <c r="B702" s="186"/>
      <c r="C702" s="186"/>
      <c r="D702" s="186"/>
      <c r="E702" s="186"/>
      <c r="F702" s="186"/>
      <c r="G702" s="186"/>
      <c r="H702" s="186"/>
      <c r="I702" s="186"/>
      <c r="J702" s="186"/>
      <c r="K702" s="186"/>
      <c r="L702" s="186"/>
      <c r="M702" s="186"/>
      <c r="N702" s="186"/>
      <c r="O702" s="186"/>
      <c r="P702" s="186"/>
      <c r="Q702" s="186"/>
      <c r="R702" s="186"/>
      <c r="S702" s="186"/>
      <c r="T702" s="186"/>
      <c r="U702" s="186"/>
      <c r="V702" s="186"/>
      <c r="W702" s="186"/>
      <c r="X702" s="186"/>
      <c r="Y702" s="186"/>
      <c r="Z702" s="186"/>
      <c r="AA702" s="186"/>
    </row>
    <row r="703" spans="2:27" ht="12" customHeight="1">
      <c r="B703" s="186"/>
      <c r="C703" s="186"/>
      <c r="D703" s="186"/>
      <c r="E703" s="186"/>
      <c r="F703" s="186"/>
      <c r="G703" s="186"/>
      <c r="H703" s="186"/>
      <c r="I703" s="186"/>
      <c r="J703" s="186"/>
      <c r="K703" s="186"/>
      <c r="L703" s="186"/>
      <c r="M703" s="186"/>
      <c r="N703" s="186"/>
      <c r="O703" s="186"/>
      <c r="P703" s="186"/>
      <c r="Q703" s="186"/>
      <c r="R703" s="186"/>
      <c r="S703" s="186"/>
      <c r="T703" s="186"/>
      <c r="U703" s="186"/>
      <c r="V703" s="186"/>
      <c r="W703" s="186"/>
      <c r="X703" s="186"/>
      <c r="Y703" s="186"/>
      <c r="Z703" s="186"/>
      <c r="AA703" s="186"/>
    </row>
    <row r="704" spans="2:27" ht="12" customHeight="1">
      <c r="B704" s="186"/>
      <c r="C704" s="186"/>
      <c r="D704" s="186"/>
      <c r="E704" s="186"/>
      <c r="F704" s="186"/>
      <c r="G704" s="186"/>
      <c r="H704" s="186"/>
      <c r="I704" s="186"/>
      <c r="J704" s="186"/>
      <c r="K704" s="186"/>
      <c r="L704" s="186"/>
      <c r="M704" s="186"/>
      <c r="N704" s="186"/>
      <c r="O704" s="186"/>
      <c r="P704" s="186"/>
      <c r="Q704" s="186"/>
      <c r="R704" s="186"/>
      <c r="S704" s="186"/>
      <c r="T704" s="186"/>
      <c r="U704" s="186"/>
      <c r="V704" s="186"/>
      <c r="W704" s="186"/>
      <c r="X704" s="186"/>
      <c r="Y704" s="186"/>
      <c r="Z704" s="186"/>
      <c r="AA704" s="186"/>
    </row>
    <row r="705" spans="2:27" ht="12" customHeight="1">
      <c r="B705" s="186"/>
      <c r="C705" s="186"/>
      <c r="D705" s="186"/>
      <c r="E705" s="186"/>
      <c r="F705" s="186"/>
      <c r="G705" s="186"/>
      <c r="H705" s="186"/>
      <c r="I705" s="186"/>
      <c r="J705" s="186"/>
      <c r="K705" s="186"/>
      <c r="L705" s="186"/>
      <c r="M705" s="186"/>
      <c r="N705" s="186"/>
      <c r="O705" s="186"/>
      <c r="P705" s="186"/>
      <c r="Q705" s="186"/>
      <c r="R705" s="186"/>
      <c r="S705" s="186"/>
      <c r="T705" s="186"/>
      <c r="U705" s="186"/>
      <c r="V705" s="186"/>
      <c r="W705" s="186"/>
      <c r="X705" s="186"/>
      <c r="Y705" s="186"/>
      <c r="Z705" s="186"/>
      <c r="AA705" s="186"/>
    </row>
    <row r="706" spans="2:27" ht="12" customHeight="1">
      <c r="B706" s="186"/>
      <c r="C706" s="186"/>
      <c r="D706" s="186"/>
      <c r="E706" s="186"/>
      <c r="F706" s="186"/>
      <c r="G706" s="186"/>
      <c r="H706" s="186"/>
      <c r="I706" s="186"/>
      <c r="J706" s="186"/>
      <c r="K706" s="186"/>
      <c r="L706" s="186"/>
      <c r="M706" s="186"/>
      <c r="N706" s="186"/>
      <c r="O706" s="186"/>
      <c r="P706" s="186"/>
      <c r="Q706" s="186"/>
      <c r="R706" s="186"/>
      <c r="S706" s="186"/>
      <c r="T706" s="186"/>
      <c r="U706" s="186"/>
      <c r="V706" s="186"/>
      <c r="W706" s="186"/>
      <c r="X706" s="186"/>
      <c r="Y706" s="186"/>
      <c r="Z706" s="186"/>
      <c r="AA706" s="186"/>
    </row>
    <row r="707" spans="2:27" ht="12" customHeight="1">
      <c r="B707" s="186"/>
      <c r="C707" s="186"/>
      <c r="D707" s="186"/>
      <c r="E707" s="186"/>
      <c r="F707" s="186"/>
      <c r="G707" s="186"/>
      <c r="H707" s="186"/>
      <c r="I707" s="186"/>
      <c r="J707" s="186"/>
      <c r="K707" s="186"/>
      <c r="L707" s="186"/>
      <c r="M707" s="186"/>
      <c r="N707" s="186"/>
      <c r="O707" s="186"/>
      <c r="P707" s="186"/>
      <c r="Q707" s="186"/>
      <c r="R707" s="186"/>
      <c r="S707" s="186"/>
      <c r="T707" s="186"/>
      <c r="U707" s="186"/>
      <c r="V707" s="186"/>
      <c r="W707" s="186"/>
      <c r="X707" s="186"/>
      <c r="Y707" s="186"/>
      <c r="Z707" s="186"/>
      <c r="AA707" s="186"/>
    </row>
    <row r="708" spans="2:27" ht="12" customHeight="1">
      <c r="B708" s="186"/>
      <c r="C708" s="186"/>
      <c r="D708" s="186"/>
      <c r="E708" s="186"/>
      <c r="F708" s="186"/>
      <c r="G708" s="186"/>
      <c r="H708" s="186"/>
      <c r="I708" s="186"/>
      <c r="J708" s="186"/>
      <c r="K708" s="186"/>
      <c r="L708" s="186"/>
      <c r="M708" s="186"/>
      <c r="N708" s="186"/>
      <c r="O708" s="186"/>
      <c r="P708" s="186"/>
      <c r="Q708" s="186"/>
      <c r="R708" s="186"/>
      <c r="S708" s="186"/>
      <c r="T708" s="186"/>
      <c r="U708" s="186"/>
      <c r="V708" s="186"/>
      <c r="W708" s="186"/>
      <c r="X708" s="186"/>
      <c r="Y708" s="186"/>
      <c r="Z708" s="186"/>
      <c r="AA708" s="186"/>
    </row>
    <row r="709" spans="2:27" ht="12" customHeight="1">
      <c r="B709" s="186"/>
      <c r="C709" s="186"/>
      <c r="D709" s="186"/>
      <c r="E709" s="186"/>
      <c r="F709" s="186"/>
      <c r="G709" s="186"/>
      <c r="H709" s="186"/>
      <c r="I709" s="186"/>
      <c r="J709" s="186"/>
      <c r="K709" s="186"/>
      <c r="L709" s="186"/>
      <c r="M709" s="186"/>
      <c r="N709" s="186"/>
      <c r="O709" s="186"/>
      <c r="P709" s="186"/>
      <c r="Q709" s="186"/>
      <c r="R709" s="186"/>
      <c r="S709" s="186"/>
      <c r="T709" s="186"/>
      <c r="U709" s="186"/>
      <c r="V709" s="186"/>
      <c r="W709" s="186"/>
      <c r="X709" s="186"/>
      <c r="Y709" s="186"/>
      <c r="Z709" s="186"/>
      <c r="AA709" s="186"/>
    </row>
    <row r="710" spans="2:27" ht="12" customHeight="1">
      <c r="B710" s="186"/>
      <c r="C710" s="186"/>
      <c r="D710" s="186"/>
      <c r="E710" s="186"/>
      <c r="F710" s="186"/>
      <c r="G710" s="186"/>
      <c r="H710" s="186"/>
      <c r="I710" s="186"/>
      <c r="J710" s="186"/>
      <c r="K710" s="186"/>
      <c r="L710" s="186"/>
      <c r="M710" s="186"/>
      <c r="N710" s="186"/>
      <c r="O710" s="186"/>
      <c r="P710" s="186"/>
      <c r="Q710" s="186"/>
      <c r="R710" s="186"/>
      <c r="S710" s="186"/>
      <c r="T710" s="186"/>
      <c r="U710" s="186"/>
      <c r="V710" s="186"/>
      <c r="W710" s="186"/>
      <c r="X710" s="186"/>
      <c r="Y710" s="186"/>
      <c r="Z710" s="186"/>
      <c r="AA710" s="186"/>
    </row>
    <row r="711" spans="2:27" ht="12" customHeight="1">
      <c r="B711" s="186"/>
      <c r="C711" s="186"/>
      <c r="D711" s="186"/>
      <c r="E711" s="186"/>
      <c r="F711" s="186"/>
      <c r="G711" s="186"/>
      <c r="H711" s="186"/>
      <c r="I711" s="186"/>
      <c r="J711" s="186"/>
      <c r="K711" s="186"/>
      <c r="L711" s="186"/>
      <c r="M711" s="186"/>
      <c r="N711" s="186"/>
      <c r="O711" s="186"/>
      <c r="P711" s="186"/>
      <c r="Q711" s="186"/>
      <c r="R711" s="186"/>
      <c r="S711" s="186"/>
      <c r="T711" s="186"/>
      <c r="U711" s="186"/>
      <c r="V711" s="186"/>
      <c r="W711" s="186"/>
      <c r="X711" s="186"/>
      <c r="Y711" s="186"/>
      <c r="Z711" s="186"/>
      <c r="AA711" s="186"/>
    </row>
    <row r="712" spans="2:27" ht="12" customHeight="1">
      <c r="B712" s="186"/>
      <c r="C712" s="186"/>
      <c r="D712" s="186"/>
      <c r="E712" s="186"/>
      <c r="F712" s="186"/>
      <c r="G712" s="186"/>
      <c r="H712" s="186"/>
      <c r="I712" s="186"/>
      <c r="J712" s="186"/>
      <c r="K712" s="186"/>
      <c r="L712" s="186"/>
      <c r="M712" s="186"/>
      <c r="N712" s="186"/>
      <c r="O712" s="186"/>
      <c r="P712" s="186"/>
      <c r="Q712" s="186"/>
      <c r="R712" s="186"/>
      <c r="S712" s="186"/>
      <c r="T712" s="186"/>
      <c r="U712" s="186"/>
      <c r="V712" s="186"/>
      <c r="W712" s="186"/>
      <c r="X712" s="186"/>
      <c r="Y712" s="186"/>
      <c r="Z712" s="186"/>
      <c r="AA712" s="186"/>
    </row>
    <row r="713" spans="2:27" ht="12" customHeight="1">
      <c r="B713" s="186"/>
      <c r="C713" s="186"/>
      <c r="D713" s="186"/>
      <c r="E713" s="186"/>
      <c r="F713" s="186"/>
      <c r="G713" s="186"/>
      <c r="H713" s="186"/>
      <c r="I713" s="186"/>
      <c r="J713" s="186"/>
      <c r="K713" s="186"/>
      <c r="L713" s="186"/>
      <c r="M713" s="186"/>
      <c r="N713" s="186"/>
      <c r="O713" s="186"/>
      <c r="P713" s="186"/>
      <c r="Q713" s="186"/>
      <c r="R713" s="186"/>
      <c r="S713" s="186"/>
      <c r="T713" s="186"/>
      <c r="U713" s="186"/>
      <c r="V713" s="186"/>
      <c r="W713" s="186"/>
      <c r="X713" s="186"/>
      <c r="Y713" s="186"/>
      <c r="Z713" s="186"/>
      <c r="AA713" s="186"/>
    </row>
    <row r="714" spans="2:27" ht="12" customHeight="1">
      <c r="B714" s="186"/>
      <c r="C714" s="186"/>
      <c r="D714" s="186"/>
      <c r="E714" s="186"/>
      <c r="F714" s="186"/>
      <c r="G714" s="186"/>
      <c r="H714" s="186"/>
      <c r="I714" s="186"/>
      <c r="J714" s="186"/>
      <c r="K714" s="186"/>
      <c r="L714" s="186"/>
      <c r="M714" s="186"/>
      <c r="N714" s="186"/>
      <c r="O714" s="186"/>
      <c r="P714" s="186"/>
      <c r="Q714" s="186"/>
      <c r="R714" s="186"/>
      <c r="S714" s="186"/>
      <c r="T714" s="186"/>
      <c r="U714" s="186"/>
      <c r="V714" s="186"/>
      <c r="W714" s="186"/>
      <c r="X714" s="186"/>
      <c r="Y714" s="186"/>
      <c r="Z714" s="186"/>
      <c r="AA714" s="186"/>
    </row>
    <row r="715" spans="2:27" ht="12" customHeight="1">
      <c r="B715" s="186"/>
      <c r="C715" s="186"/>
      <c r="D715" s="186"/>
      <c r="E715" s="186"/>
      <c r="F715" s="186"/>
      <c r="G715" s="186"/>
      <c r="H715" s="186"/>
      <c r="I715" s="186"/>
      <c r="J715" s="186"/>
      <c r="K715" s="186"/>
      <c r="L715" s="186"/>
      <c r="M715" s="186"/>
      <c r="N715" s="186"/>
      <c r="O715" s="186"/>
      <c r="P715" s="186"/>
      <c r="Q715" s="186"/>
      <c r="R715" s="186"/>
      <c r="S715" s="186"/>
      <c r="T715" s="186"/>
      <c r="U715" s="186"/>
      <c r="V715" s="186"/>
      <c r="W715" s="186"/>
      <c r="X715" s="186"/>
      <c r="Y715" s="186"/>
      <c r="Z715" s="186"/>
      <c r="AA715" s="186"/>
    </row>
    <row r="716" spans="2:27" ht="12" customHeight="1">
      <c r="B716" s="186"/>
      <c r="C716" s="186"/>
      <c r="D716" s="186"/>
      <c r="E716" s="186"/>
      <c r="F716" s="186"/>
      <c r="G716" s="186"/>
      <c r="H716" s="186"/>
      <c r="I716" s="186"/>
      <c r="J716" s="186"/>
      <c r="K716" s="186"/>
      <c r="L716" s="186"/>
      <c r="M716" s="186"/>
      <c r="N716" s="186"/>
      <c r="O716" s="186"/>
      <c r="P716" s="186"/>
      <c r="Q716" s="186"/>
      <c r="R716" s="186"/>
      <c r="S716" s="186"/>
      <c r="T716" s="186"/>
      <c r="U716" s="186"/>
      <c r="V716" s="186"/>
      <c r="W716" s="186"/>
      <c r="X716" s="186"/>
      <c r="Y716" s="186"/>
      <c r="Z716" s="186"/>
      <c r="AA716" s="186"/>
    </row>
    <row r="717" spans="2:27" ht="12" customHeight="1">
      <c r="B717" s="186"/>
      <c r="C717" s="186"/>
      <c r="D717" s="186"/>
      <c r="E717" s="186"/>
      <c r="F717" s="186"/>
      <c r="G717" s="186"/>
      <c r="H717" s="186"/>
      <c r="I717" s="186"/>
      <c r="J717" s="186"/>
      <c r="K717" s="186"/>
      <c r="L717" s="186"/>
      <c r="M717" s="186"/>
      <c r="N717" s="186"/>
      <c r="O717" s="186"/>
      <c r="P717" s="186"/>
      <c r="Q717" s="186"/>
      <c r="R717" s="186"/>
      <c r="S717" s="186"/>
      <c r="T717" s="186"/>
      <c r="U717" s="186"/>
      <c r="V717" s="186"/>
      <c r="W717" s="186"/>
      <c r="X717" s="186"/>
      <c r="Y717" s="186"/>
      <c r="Z717" s="186"/>
      <c r="AA717" s="186"/>
    </row>
    <row r="718" spans="2:27" ht="12" customHeight="1">
      <c r="B718" s="186"/>
      <c r="C718" s="186"/>
      <c r="D718" s="186"/>
      <c r="E718" s="186"/>
      <c r="F718" s="186"/>
      <c r="G718" s="186"/>
      <c r="H718" s="186"/>
      <c r="I718" s="186"/>
      <c r="J718" s="186"/>
      <c r="K718" s="186"/>
      <c r="L718" s="186"/>
      <c r="M718" s="186"/>
      <c r="N718" s="186"/>
      <c r="O718" s="186"/>
      <c r="P718" s="186"/>
      <c r="Q718" s="186"/>
      <c r="R718" s="186"/>
      <c r="S718" s="186"/>
      <c r="T718" s="186"/>
      <c r="U718" s="186"/>
      <c r="V718" s="186"/>
      <c r="W718" s="186"/>
      <c r="X718" s="186"/>
      <c r="Y718" s="186"/>
      <c r="Z718" s="186"/>
      <c r="AA718" s="186"/>
    </row>
    <row r="719" spans="2:27" ht="12" customHeight="1">
      <c r="B719" s="186"/>
      <c r="C719" s="186"/>
      <c r="D719" s="186"/>
      <c r="E719" s="186"/>
      <c r="F719" s="186"/>
      <c r="G719" s="186"/>
      <c r="H719" s="186"/>
      <c r="I719" s="186"/>
      <c r="J719" s="186"/>
      <c r="K719" s="186"/>
      <c r="L719" s="186"/>
      <c r="M719" s="186"/>
      <c r="N719" s="186"/>
      <c r="O719" s="186"/>
      <c r="P719" s="186"/>
      <c r="Q719" s="186"/>
      <c r="R719" s="186"/>
      <c r="S719" s="186"/>
      <c r="T719" s="186"/>
      <c r="U719" s="186"/>
      <c r="V719" s="186"/>
      <c r="W719" s="186"/>
      <c r="X719" s="186"/>
      <c r="Y719" s="186"/>
      <c r="Z719" s="186"/>
      <c r="AA719" s="186"/>
    </row>
    <row r="720" spans="2:27" ht="12" customHeight="1">
      <c r="B720" s="186"/>
      <c r="C720" s="186"/>
      <c r="D720" s="186"/>
      <c r="E720" s="186"/>
      <c r="F720" s="186"/>
      <c r="G720" s="186"/>
      <c r="H720" s="186"/>
      <c r="I720" s="186"/>
      <c r="J720" s="186"/>
      <c r="K720" s="186"/>
      <c r="L720" s="186"/>
      <c r="M720" s="186"/>
      <c r="N720" s="186"/>
      <c r="O720" s="186"/>
      <c r="P720" s="186"/>
      <c r="Q720" s="186"/>
      <c r="R720" s="186"/>
      <c r="S720" s="186"/>
      <c r="T720" s="186"/>
      <c r="U720" s="186"/>
      <c r="V720" s="186"/>
      <c r="W720" s="186"/>
      <c r="X720" s="186"/>
      <c r="Y720" s="186"/>
      <c r="Z720" s="186"/>
      <c r="AA720" s="186"/>
    </row>
    <row r="721" spans="2:27" ht="12" customHeight="1">
      <c r="B721" s="186"/>
      <c r="C721" s="186"/>
      <c r="D721" s="186"/>
      <c r="E721" s="186"/>
      <c r="F721" s="186"/>
      <c r="G721" s="186"/>
      <c r="H721" s="186"/>
      <c r="I721" s="186"/>
      <c r="J721" s="186"/>
      <c r="K721" s="186"/>
      <c r="L721" s="186"/>
      <c r="M721" s="186"/>
      <c r="N721" s="186"/>
      <c r="O721" s="186"/>
      <c r="P721" s="186"/>
      <c r="Q721" s="186"/>
      <c r="R721" s="186"/>
      <c r="S721" s="186"/>
      <c r="T721" s="186"/>
      <c r="U721" s="186"/>
      <c r="V721" s="186"/>
      <c r="W721" s="186"/>
      <c r="X721" s="186"/>
      <c r="Y721" s="186"/>
      <c r="Z721" s="186"/>
      <c r="AA721" s="186"/>
    </row>
    <row r="722" spans="2:27" ht="12" customHeight="1">
      <c r="B722" s="186"/>
      <c r="C722" s="186"/>
      <c r="D722" s="186"/>
      <c r="E722" s="186"/>
      <c r="F722" s="186"/>
      <c r="G722" s="186"/>
      <c r="H722" s="186"/>
      <c r="I722" s="186"/>
      <c r="J722" s="186"/>
      <c r="K722" s="186"/>
      <c r="L722" s="186"/>
      <c r="M722" s="186"/>
      <c r="N722" s="186"/>
      <c r="O722" s="186"/>
      <c r="P722" s="186"/>
      <c r="Q722" s="186"/>
      <c r="R722" s="186"/>
      <c r="S722" s="186"/>
      <c r="T722" s="186"/>
      <c r="U722" s="186"/>
      <c r="V722" s="186"/>
      <c r="W722" s="186"/>
      <c r="X722" s="186"/>
      <c r="Y722" s="186"/>
      <c r="Z722" s="186"/>
      <c r="AA722" s="186"/>
    </row>
    <row r="723" spans="2:27" ht="12" customHeight="1">
      <c r="B723" s="186"/>
      <c r="C723" s="186"/>
      <c r="D723" s="186"/>
      <c r="E723" s="186"/>
      <c r="F723" s="186"/>
      <c r="G723" s="186"/>
      <c r="H723" s="186"/>
      <c r="I723" s="186"/>
      <c r="J723" s="186"/>
      <c r="K723" s="186"/>
      <c r="L723" s="186"/>
      <c r="M723" s="186"/>
      <c r="N723" s="186"/>
      <c r="O723" s="186"/>
      <c r="P723" s="186"/>
      <c r="Q723" s="186"/>
      <c r="R723" s="186"/>
      <c r="S723" s="186"/>
      <c r="T723" s="186"/>
      <c r="U723" s="186"/>
      <c r="V723" s="186"/>
      <c r="W723" s="186"/>
      <c r="X723" s="186"/>
      <c r="Y723" s="186"/>
      <c r="Z723" s="186"/>
      <c r="AA723" s="186"/>
    </row>
    <row r="724" spans="2:27" ht="12" customHeight="1">
      <c r="B724" s="186"/>
      <c r="C724" s="186"/>
      <c r="D724" s="186"/>
      <c r="E724" s="186"/>
      <c r="F724" s="186"/>
      <c r="G724" s="186"/>
      <c r="H724" s="186"/>
      <c r="I724" s="186"/>
      <c r="J724" s="186"/>
      <c r="K724" s="186"/>
      <c r="L724" s="186"/>
      <c r="M724" s="186"/>
      <c r="N724" s="186"/>
      <c r="O724" s="186"/>
      <c r="P724" s="186"/>
      <c r="Q724" s="186"/>
      <c r="R724" s="186"/>
      <c r="S724" s="186"/>
      <c r="T724" s="186"/>
      <c r="U724" s="186"/>
      <c r="V724" s="186"/>
      <c r="W724" s="186"/>
      <c r="X724" s="186"/>
      <c r="Y724" s="186"/>
      <c r="Z724" s="186"/>
      <c r="AA724" s="186"/>
    </row>
    <row r="725" spans="2:27" ht="12" customHeight="1">
      <c r="B725" s="186"/>
      <c r="C725" s="186"/>
      <c r="D725" s="186"/>
      <c r="E725" s="186"/>
      <c r="F725" s="186"/>
      <c r="G725" s="186"/>
      <c r="H725" s="186"/>
      <c r="I725" s="186"/>
      <c r="J725" s="186"/>
      <c r="K725" s="186"/>
      <c r="L725" s="186"/>
      <c r="M725" s="186"/>
      <c r="N725" s="186"/>
      <c r="O725" s="186"/>
      <c r="P725" s="186"/>
      <c r="Q725" s="186"/>
      <c r="R725" s="186"/>
      <c r="S725" s="186"/>
      <c r="T725" s="186"/>
      <c r="U725" s="186"/>
      <c r="V725" s="186"/>
      <c r="W725" s="186"/>
      <c r="X725" s="186"/>
      <c r="Y725" s="186"/>
      <c r="Z725" s="186"/>
      <c r="AA725" s="186"/>
    </row>
    <row r="726" spans="2:27" ht="12" customHeight="1">
      <c r="B726" s="186"/>
      <c r="C726" s="186"/>
      <c r="D726" s="186"/>
      <c r="E726" s="186"/>
      <c r="F726" s="186"/>
      <c r="G726" s="186"/>
      <c r="H726" s="186"/>
      <c r="I726" s="186"/>
      <c r="J726" s="186"/>
      <c r="K726" s="186"/>
      <c r="L726" s="186"/>
      <c r="M726" s="186"/>
      <c r="N726" s="186"/>
      <c r="O726" s="186"/>
      <c r="P726" s="186"/>
      <c r="Q726" s="186"/>
      <c r="R726" s="186"/>
      <c r="S726" s="186"/>
      <c r="T726" s="186"/>
      <c r="U726" s="186"/>
      <c r="V726" s="186"/>
      <c r="W726" s="186"/>
      <c r="X726" s="186"/>
      <c r="Y726" s="186"/>
      <c r="Z726" s="186"/>
      <c r="AA726" s="186"/>
    </row>
    <row r="727" spans="2:27" ht="12" customHeight="1">
      <c r="B727" s="186"/>
      <c r="C727" s="186"/>
      <c r="D727" s="186"/>
      <c r="E727" s="186"/>
      <c r="F727" s="186"/>
      <c r="G727" s="186"/>
      <c r="H727" s="186"/>
      <c r="I727" s="186"/>
      <c r="J727" s="186"/>
      <c r="K727" s="186"/>
      <c r="L727" s="186"/>
      <c r="M727" s="186"/>
      <c r="N727" s="186"/>
      <c r="O727" s="186"/>
      <c r="P727" s="186"/>
      <c r="Q727" s="186"/>
      <c r="R727" s="186"/>
      <c r="S727" s="186"/>
      <c r="T727" s="186"/>
      <c r="U727" s="186"/>
      <c r="V727" s="186"/>
      <c r="W727" s="186"/>
      <c r="X727" s="186"/>
      <c r="Y727" s="186"/>
      <c r="Z727" s="186"/>
      <c r="AA727" s="186"/>
    </row>
    <row r="728" spans="2:27" ht="12" customHeight="1">
      <c r="B728" s="186"/>
      <c r="C728" s="186"/>
      <c r="D728" s="186"/>
      <c r="E728" s="186"/>
      <c r="F728" s="186"/>
      <c r="G728" s="186"/>
      <c r="H728" s="186"/>
      <c r="I728" s="186"/>
      <c r="J728" s="186"/>
      <c r="K728" s="186"/>
      <c r="L728" s="186"/>
      <c r="M728" s="186"/>
      <c r="N728" s="186"/>
      <c r="O728" s="186"/>
      <c r="P728" s="186"/>
      <c r="Q728" s="186"/>
      <c r="R728" s="186"/>
      <c r="S728" s="186"/>
      <c r="T728" s="186"/>
      <c r="U728" s="186"/>
      <c r="V728" s="186"/>
      <c r="W728" s="186"/>
      <c r="X728" s="186"/>
      <c r="Y728" s="186"/>
      <c r="Z728" s="186"/>
      <c r="AA728" s="186"/>
    </row>
    <row r="729" spans="2:27" ht="12" customHeight="1">
      <c r="B729" s="186"/>
      <c r="C729" s="186"/>
      <c r="D729" s="186"/>
      <c r="E729" s="186"/>
      <c r="F729" s="186"/>
      <c r="G729" s="186"/>
      <c r="H729" s="186"/>
      <c r="I729" s="186"/>
      <c r="J729" s="186"/>
      <c r="K729" s="186"/>
      <c r="L729" s="186"/>
      <c r="M729" s="186"/>
      <c r="N729" s="186"/>
      <c r="O729" s="186"/>
      <c r="P729" s="186"/>
      <c r="Q729" s="186"/>
      <c r="R729" s="186"/>
      <c r="S729" s="186"/>
      <c r="T729" s="186"/>
      <c r="U729" s="186"/>
      <c r="V729" s="186"/>
      <c r="W729" s="186"/>
      <c r="X729" s="186"/>
      <c r="Y729" s="186"/>
      <c r="Z729" s="186"/>
      <c r="AA729" s="186"/>
    </row>
    <row r="730" spans="2:27" ht="12" customHeight="1">
      <c r="B730" s="186"/>
      <c r="C730" s="186"/>
      <c r="D730" s="186"/>
      <c r="E730" s="186"/>
      <c r="F730" s="186"/>
      <c r="G730" s="186"/>
      <c r="H730" s="186"/>
      <c r="I730" s="186"/>
      <c r="J730" s="186"/>
      <c r="K730" s="186"/>
      <c r="L730" s="186"/>
      <c r="M730" s="186"/>
      <c r="N730" s="186"/>
      <c r="O730" s="186"/>
      <c r="P730" s="186"/>
      <c r="Q730" s="186"/>
      <c r="R730" s="186"/>
      <c r="S730" s="186"/>
      <c r="T730" s="186"/>
      <c r="U730" s="186"/>
      <c r="V730" s="186"/>
      <c r="W730" s="186"/>
      <c r="X730" s="186"/>
      <c r="Y730" s="186"/>
      <c r="Z730" s="186"/>
      <c r="AA730" s="186"/>
    </row>
    <row r="731" spans="2:27" ht="12" customHeight="1">
      <c r="B731" s="186"/>
      <c r="C731" s="186"/>
      <c r="D731" s="186"/>
      <c r="E731" s="186"/>
      <c r="F731" s="186"/>
      <c r="G731" s="186"/>
      <c r="H731" s="186"/>
      <c r="I731" s="186"/>
      <c r="J731" s="186"/>
      <c r="K731" s="186"/>
      <c r="L731" s="186"/>
      <c r="M731" s="186"/>
      <c r="N731" s="186"/>
      <c r="O731" s="186"/>
      <c r="P731" s="186"/>
      <c r="Q731" s="186"/>
      <c r="R731" s="186"/>
      <c r="S731" s="186"/>
      <c r="T731" s="186"/>
      <c r="U731" s="186"/>
      <c r="V731" s="186"/>
      <c r="W731" s="186"/>
      <c r="X731" s="186"/>
      <c r="Y731" s="186"/>
      <c r="Z731" s="186"/>
      <c r="AA731" s="186"/>
    </row>
    <row r="732" spans="2:27" ht="12" customHeight="1">
      <c r="B732" s="186"/>
      <c r="C732" s="186"/>
      <c r="D732" s="186"/>
      <c r="E732" s="186"/>
      <c r="F732" s="186"/>
      <c r="G732" s="186"/>
      <c r="H732" s="186"/>
      <c r="I732" s="186"/>
      <c r="J732" s="186"/>
      <c r="K732" s="186"/>
      <c r="L732" s="186"/>
      <c r="M732" s="186"/>
      <c r="N732" s="186"/>
      <c r="O732" s="186"/>
      <c r="P732" s="186"/>
      <c r="Q732" s="186"/>
      <c r="R732" s="186"/>
      <c r="S732" s="186"/>
      <c r="T732" s="186"/>
      <c r="U732" s="186"/>
      <c r="V732" s="186"/>
      <c r="W732" s="186"/>
      <c r="X732" s="186"/>
      <c r="Y732" s="186"/>
      <c r="Z732" s="186"/>
      <c r="AA732" s="186"/>
    </row>
    <row r="733" spans="2:27" ht="12" customHeight="1">
      <c r="B733" s="186"/>
      <c r="C733" s="186"/>
      <c r="D733" s="186"/>
      <c r="E733" s="186"/>
      <c r="F733" s="186"/>
      <c r="G733" s="186"/>
      <c r="H733" s="186"/>
      <c r="I733" s="186"/>
      <c r="J733" s="186"/>
      <c r="K733" s="186"/>
      <c r="L733" s="186"/>
      <c r="M733" s="186"/>
      <c r="N733" s="186"/>
      <c r="O733" s="186"/>
      <c r="P733" s="186"/>
      <c r="Q733" s="186"/>
      <c r="R733" s="186"/>
      <c r="S733" s="186"/>
      <c r="T733" s="186"/>
      <c r="U733" s="186"/>
      <c r="V733" s="186"/>
      <c r="W733" s="186"/>
      <c r="X733" s="186"/>
      <c r="Y733" s="186"/>
      <c r="Z733" s="186"/>
      <c r="AA733" s="186"/>
    </row>
    <row r="734" spans="2:27" ht="12" customHeight="1">
      <c r="B734" s="186"/>
      <c r="C734" s="186"/>
      <c r="D734" s="186"/>
      <c r="E734" s="186"/>
      <c r="F734" s="186"/>
      <c r="G734" s="186"/>
      <c r="H734" s="186"/>
      <c r="I734" s="186"/>
      <c r="J734" s="186"/>
      <c r="K734" s="186"/>
      <c r="L734" s="186"/>
      <c r="M734" s="186"/>
      <c r="N734" s="186"/>
      <c r="O734" s="186"/>
      <c r="P734" s="186"/>
      <c r="Q734" s="186"/>
      <c r="R734" s="186"/>
      <c r="S734" s="186"/>
      <c r="T734" s="186"/>
      <c r="U734" s="186"/>
      <c r="V734" s="186"/>
      <c r="W734" s="186"/>
      <c r="X734" s="186"/>
      <c r="Y734" s="186"/>
      <c r="Z734" s="186"/>
      <c r="AA734" s="186"/>
    </row>
    <row r="735" spans="2:27" ht="12" customHeight="1">
      <c r="B735" s="186"/>
      <c r="C735" s="186"/>
      <c r="D735" s="186"/>
      <c r="E735" s="186"/>
      <c r="F735" s="186"/>
      <c r="G735" s="186"/>
      <c r="H735" s="186"/>
      <c r="I735" s="186"/>
      <c r="J735" s="186"/>
      <c r="K735" s="186"/>
      <c r="L735" s="186"/>
      <c r="M735" s="186"/>
      <c r="N735" s="186"/>
      <c r="O735" s="186"/>
      <c r="P735" s="186"/>
      <c r="Q735" s="186"/>
      <c r="R735" s="186"/>
      <c r="S735" s="186"/>
      <c r="T735" s="186"/>
      <c r="U735" s="186"/>
      <c r="V735" s="186"/>
      <c r="W735" s="186"/>
      <c r="X735" s="186"/>
      <c r="Y735" s="186"/>
      <c r="Z735" s="186"/>
      <c r="AA735" s="186"/>
    </row>
    <row r="736" spans="2:27" ht="12" customHeight="1">
      <c r="B736" s="186"/>
      <c r="C736" s="186"/>
      <c r="D736" s="186"/>
      <c r="E736" s="186"/>
      <c r="F736" s="186"/>
      <c r="G736" s="186"/>
      <c r="H736" s="186"/>
      <c r="I736" s="186"/>
      <c r="J736" s="186"/>
      <c r="K736" s="186"/>
      <c r="L736" s="186"/>
      <c r="M736" s="186"/>
      <c r="N736" s="186"/>
      <c r="O736" s="186"/>
      <c r="P736" s="186"/>
      <c r="Q736" s="186"/>
      <c r="R736" s="186"/>
      <c r="S736" s="186"/>
      <c r="T736" s="186"/>
      <c r="U736" s="186"/>
      <c r="V736" s="186"/>
      <c r="W736" s="186"/>
      <c r="X736" s="186"/>
      <c r="Y736" s="186"/>
      <c r="Z736" s="186"/>
      <c r="AA736" s="186"/>
    </row>
    <row r="737" spans="2:27" ht="12" customHeight="1">
      <c r="B737" s="186"/>
      <c r="C737" s="186"/>
      <c r="D737" s="186"/>
      <c r="E737" s="186"/>
      <c r="F737" s="186"/>
      <c r="G737" s="186"/>
      <c r="H737" s="186"/>
      <c r="I737" s="186"/>
      <c r="J737" s="186"/>
      <c r="K737" s="186"/>
      <c r="L737" s="186"/>
      <c r="M737" s="186"/>
      <c r="N737" s="186"/>
      <c r="O737" s="186"/>
      <c r="P737" s="186"/>
      <c r="Q737" s="186"/>
      <c r="R737" s="186"/>
      <c r="S737" s="186"/>
      <c r="T737" s="186"/>
      <c r="U737" s="186"/>
      <c r="V737" s="186"/>
      <c r="W737" s="186"/>
      <c r="X737" s="186"/>
      <c r="Y737" s="186"/>
      <c r="Z737" s="186"/>
      <c r="AA737" s="186"/>
    </row>
    <row r="738" spans="2:27" ht="12" customHeight="1">
      <c r="B738" s="186"/>
      <c r="C738" s="186"/>
      <c r="D738" s="186"/>
      <c r="E738" s="186"/>
      <c r="F738" s="186"/>
      <c r="G738" s="186"/>
      <c r="H738" s="186"/>
      <c r="I738" s="186"/>
      <c r="J738" s="186"/>
      <c r="K738" s="186"/>
      <c r="L738" s="186"/>
      <c r="M738" s="186"/>
      <c r="N738" s="186"/>
      <c r="O738" s="186"/>
      <c r="P738" s="186"/>
      <c r="Q738" s="186"/>
      <c r="R738" s="186"/>
      <c r="S738" s="186"/>
      <c r="T738" s="186"/>
      <c r="U738" s="186"/>
      <c r="V738" s="186"/>
      <c r="W738" s="186"/>
      <c r="X738" s="186"/>
      <c r="Y738" s="186"/>
      <c r="Z738" s="186"/>
      <c r="AA738" s="186"/>
    </row>
    <row r="739" spans="2:27" ht="12" customHeight="1">
      <c r="B739" s="186"/>
      <c r="C739" s="186"/>
      <c r="D739" s="186"/>
      <c r="E739" s="186"/>
      <c r="F739" s="186"/>
      <c r="G739" s="186"/>
      <c r="H739" s="186"/>
      <c r="I739" s="186"/>
      <c r="J739" s="186"/>
      <c r="K739" s="186"/>
      <c r="L739" s="186"/>
      <c r="M739" s="186"/>
      <c r="N739" s="186"/>
      <c r="O739" s="186"/>
      <c r="P739" s="186"/>
      <c r="Q739" s="186"/>
      <c r="R739" s="186"/>
      <c r="S739" s="186"/>
      <c r="T739" s="186"/>
      <c r="U739" s="186"/>
      <c r="V739" s="186"/>
      <c r="W739" s="186"/>
      <c r="X739" s="186"/>
      <c r="Y739" s="186"/>
      <c r="Z739" s="186"/>
      <c r="AA739" s="186"/>
    </row>
    <row r="740" spans="2:27" ht="12" customHeight="1">
      <c r="B740" s="186"/>
      <c r="C740" s="186"/>
      <c r="D740" s="186"/>
      <c r="E740" s="186"/>
      <c r="F740" s="186"/>
      <c r="G740" s="186"/>
      <c r="H740" s="186"/>
      <c r="I740" s="186"/>
      <c r="J740" s="186"/>
      <c r="K740" s="186"/>
      <c r="L740" s="186"/>
      <c r="M740" s="186"/>
      <c r="N740" s="186"/>
      <c r="O740" s="186"/>
      <c r="P740" s="186"/>
      <c r="Q740" s="186"/>
      <c r="R740" s="186"/>
      <c r="S740" s="186"/>
      <c r="T740" s="186"/>
      <c r="U740" s="186"/>
      <c r="V740" s="186"/>
      <c r="W740" s="186"/>
      <c r="X740" s="186"/>
      <c r="Y740" s="186"/>
      <c r="Z740" s="186"/>
      <c r="AA740" s="186"/>
    </row>
    <row r="741" spans="2:27" ht="12" customHeight="1">
      <c r="B741" s="186"/>
      <c r="C741" s="186"/>
      <c r="D741" s="186"/>
      <c r="E741" s="186"/>
      <c r="F741" s="186"/>
      <c r="G741" s="186"/>
      <c r="H741" s="186"/>
      <c r="I741" s="186"/>
      <c r="J741" s="186"/>
      <c r="K741" s="186"/>
      <c r="L741" s="186"/>
      <c r="M741" s="186"/>
      <c r="N741" s="186"/>
      <c r="O741" s="186"/>
      <c r="P741" s="186"/>
      <c r="Q741" s="186"/>
      <c r="R741" s="186"/>
      <c r="S741" s="186"/>
      <c r="T741" s="186"/>
      <c r="U741" s="186"/>
      <c r="V741" s="186"/>
      <c r="W741" s="186"/>
      <c r="X741" s="186"/>
      <c r="Y741" s="186"/>
      <c r="Z741" s="186"/>
      <c r="AA741" s="186"/>
    </row>
    <row r="742" spans="2:27" ht="12" customHeight="1">
      <c r="B742" s="186"/>
      <c r="C742" s="186"/>
      <c r="D742" s="186"/>
      <c r="E742" s="186"/>
      <c r="F742" s="186"/>
      <c r="G742" s="186"/>
      <c r="H742" s="186"/>
      <c r="I742" s="186"/>
      <c r="J742" s="186"/>
      <c r="K742" s="186"/>
      <c r="L742" s="186"/>
      <c r="M742" s="186"/>
      <c r="N742" s="186"/>
      <c r="O742" s="186"/>
      <c r="P742" s="186"/>
      <c r="Q742" s="186"/>
      <c r="R742" s="186"/>
      <c r="S742" s="186"/>
      <c r="T742" s="186"/>
      <c r="U742" s="186"/>
      <c r="V742" s="186"/>
      <c r="W742" s="186"/>
      <c r="X742" s="186"/>
      <c r="Y742" s="186"/>
      <c r="Z742" s="186"/>
      <c r="AA742" s="186"/>
    </row>
    <row r="743" spans="2:27" ht="12" customHeight="1">
      <c r="B743" s="186"/>
      <c r="C743" s="186"/>
      <c r="D743" s="186"/>
      <c r="E743" s="186"/>
      <c r="F743" s="186"/>
      <c r="G743" s="186"/>
      <c r="H743" s="186"/>
      <c r="I743" s="186"/>
      <c r="J743" s="186"/>
      <c r="K743" s="186"/>
      <c r="L743" s="186"/>
      <c r="M743" s="186"/>
      <c r="N743" s="186"/>
      <c r="O743" s="186"/>
      <c r="P743" s="186"/>
      <c r="Q743" s="186"/>
      <c r="R743" s="186"/>
      <c r="S743" s="186"/>
      <c r="T743" s="186"/>
      <c r="U743" s="186"/>
      <c r="V743" s="186"/>
      <c r="W743" s="186"/>
      <c r="X743" s="186"/>
      <c r="Y743" s="186"/>
      <c r="Z743" s="186"/>
      <c r="AA743" s="186"/>
    </row>
    <row r="744" spans="2:27" ht="12" customHeight="1">
      <c r="B744" s="186"/>
      <c r="C744" s="186"/>
      <c r="D744" s="186"/>
      <c r="E744" s="186"/>
      <c r="F744" s="186"/>
      <c r="G744" s="186"/>
      <c r="H744" s="186"/>
      <c r="I744" s="186"/>
      <c r="J744" s="186"/>
      <c r="K744" s="186"/>
      <c r="L744" s="186"/>
      <c r="M744" s="186"/>
      <c r="N744" s="186"/>
      <c r="O744" s="186"/>
      <c r="P744" s="186"/>
      <c r="Q744" s="186"/>
      <c r="R744" s="186"/>
      <c r="S744" s="186"/>
      <c r="T744" s="186"/>
      <c r="U744" s="186"/>
      <c r="V744" s="186"/>
      <c r="W744" s="186"/>
      <c r="X744" s="186"/>
      <c r="Y744" s="186"/>
      <c r="Z744" s="186"/>
      <c r="AA744" s="186"/>
    </row>
    <row r="745" spans="2:27" ht="12" customHeight="1">
      <c r="B745" s="186"/>
      <c r="C745" s="186"/>
      <c r="D745" s="186"/>
      <c r="E745" s="186"/>
      <c r="F745" s="186"/>
      <c r="G745" s="186"/>
      <c r="H745" s="186"/>
      <c r="I745" s="186"/>
      <c r="J745" s="186"/>
      <c r="K745" s="186"/>
      <c r="L745" s="186"/>
      <c r="M745" s="186"/>
      <c r="N745" s="186"/>
      <c r="O745" s="186"/>
      <c r="P745" s="186"/>
      <c r="Q745" s="186"/>
      <c r="R745" s="186"/>
      <c r="S745" s="186"/>
      <c r="T745" s="186"/>
      <c r="U745" s="186"/>
      <c r="V745" s="186"/>
      <c r="W745" s="186"/>
      <c r="X745" s="186"/>
      <c r="Y745" s="186"/>
      <c r="Z745" s="186"/>
      <c r="AA745" s="186"/>
    </row>
    <row r="746" spans="2:27" ht="12" customHeight="1">
      <c r="B746" s="186"/>
      <c r="C746" s="186"/>
      <c r="D746" s="186"/>
      <c r="E746" s="186"/>
      <c r="F746" s="186"/>
      <c r="G746" s="186"/>
      <c r="H746" s="186"/>
      <c r="I746" s="186"/>
      <c r="J746" s="186"/>
      <c r="K746" s="186"/>
      <c r="L746" s="186"/>
      <c r="M746" s="186"/>
      <c r="N746" s="186"/>
      <c r="O746" s="186"/>
      <c r="P746" s="186"/>
      <c r="Q746" s="186"/>
      <c r="R746" s="186"/>
      <c r="S746" s="186"/>
      <c r="T746" s="186"/>
      <c r="U746" s="186"/>
      <c r="V746" s="186"/>
      <c r="W746" s="186"/>
      <c r="X746" s="186"/>
      <c r="Y746" s="186"/>
      <c r="Z746" s="186"/>
      <c r="AA746" s="186"/>
    </row>
    <row r="747" spans="2:27" ht="12" customHeight="1">
      <c r="B747" s="186"/>
      <c r="C747" s="186"/>
      <c r="D747" s="186"/>
      <c r="E747" s="186"/>
      <c r="F747" s="186"/>
      <c r="G747" s="186"/>
      <c r="H747" s="186"/>
      <c r="I747" s="186"/>
      <c r="J747" s="186"/>
      <c r="K747" s="186"/>
      <c r="L747" s="186"/>
      <c r="M747" s="186"/>
      <c r="N747" s="186"/>
      <c r="O747" s="186"/>
      <c r="P747" s="186"/>
      <c r="Q747" s="186"/>
      <c r="R747" s="186"/>
      <c r="S747" s="186"/>
      <c r="T747" s="186"/>
      <c r="U747" s="186"/>
      <c r="V747" s="186"/>
      <c r="W747" s="186"/>
      <c r="X747" s="186"/>
      <c r="Y747" s="186"/>
      <c r="Z747" s="186"/>
      <c r="AA747" s="186"/>
    </row>
    <row r="748" spans="2:27" ht="12" customHeight="1">
      <c r="B748" s="186"/>
      <c r="C748" s="186"/>
      <c r="D748" s="186"/>
      <c r="E748" s="186"/>
      <c r="F748" s="186"/>
      <c r="G748" s="186"/>
      <c r="H748" s="186"/>
      <c r="I748" s="186"/>
      <c r="J748" s="186"/>
      <c r="K748" s="186"/>
      <c r="L748" s="186"/>
      <c r="M748" s="186"/>
      <c r="N748" s="186"/>
      <c r="O748" s="186"/>
      <c r="P748" s="186"/>
      <c r="Q748" s="186"/>
      <c r="R748" s="186"/>
      <c r="S748" s="186"/>
      <c r="T748" s="186"/>
      <c r="U748" s="186"/>
      <c r="V748" s="186"/>
      <c r="W748" s="186"/>
      <c r="X748" s="186"/>
      <c r="Y748" s="186"/>
      <c r="Z748" s="186"/>
      <c r="AA748" s="186"/>
    </row>
    <row r="749" spans="2:27" ht="12" customHeight="1">
      <c r="B749" s="186"/>
      <c r="C749" s="186"/>
      <c r="D749" s="186"/>
      <c r="E749" s="186"/>
      <c r="F749" s="186"/>
      <c r="G749" s="186"/>
      <c r="H749" s="186"/>
      <c r="I749" s="186"/>
      <c r="J749" s="186"/>
      <c r="K749" s="186"/>
      <c r="L749" s="186"/>
      <c r="M749" s="186"/>
      <c r="N749" s="186"/>
      <c r="O749" s="186"/>
      <c r="P749" s="186"/>
      <c r="Q749" s="186"/>
      <c r="R749" s="186"/>
      <c r="S749" s="186"/>
      <c r="T749" s="186"/>
      <c r="U749" s="186"/>
      <c r="V749" s="186"/>
      <c r="W749" s="186"/>
      <c r="X749" s="186"/>
      <c r="Y749" s="186"/>
      <c r="Z749" s="186"/>
      <c r="AA749" s="186"/>
    </row>
    <row r="750" spans="2:27" ht="12" customHeight="1">
      <c r="B750" s="186"/>
      <c r="C750" s="186"/>
      <c r="D750" s="186"/>
      <c r="E750" s="186"/>
      <c r="F750" s="186"/>
      <c r="G750" s="186"/>
      <c r="H750" s="186"/>
      <c r="I750" s="186"/>
      <c r="J750" s="186"/>
      <c r="K750" s="186"/>
      <c r="L750" s="186"/>
      <c r="M750" s="186"/>
      <c r="N750" s="186"/>
      <c r="O750" s="186"/>
      <c r="P750" s="186"/>
      <c r="Q750" s="186"/>
      <c r="R750" s="186"/>
      <c r="S750" s="186"/>
      <c r="T750" s="186"/>
      <c r="U750" s="186"/>
      <c r="V750" s="186"/>
      <c r="W750" s="186"/>
      <c r="X750" s="186"/>
      <c r="Y750" s="186"/>
      <c r="Z750" s="186"/>
      <c r="AA750" s="186"/>
    </row>
    <row r="751" spans="2:27" ht="12" customHeight="1">
      <c r="B751" s="186"/>
      <c r="C751" s="186"/>
      <c r="D751" s="186"/>
      <c r="E751" s="186"/>
      <c r="F751" s="186"/>
      <c r="G751" s="186"/>
      <c r="H751" s="186"/>
      <c r="I751" s="186"/>
      <c r="J751" s="186"/>
      <c r="K751" s="186"/>
      <c r="L751" s="186"/>
      <c r="M751" s="186"/>
      <c r="N751" s="186"/>
      <c r="O751" s="186"/>
      <c r="P751" s="186"/>
      <c r="Q751" s="186"/>
      <c r="R751" s="186"/>
      <c r="S751" s="186"/>
      <c r="T751" s="186"/>
      <c r="U751" s="186"/>
      <c r="V751" s="186"/>
      <c r="W751" s="186"/>
      <c r="X751" s="186"/>
      <c r="Y751" s="186"/>
      <c r="Z751" s="186"/>
      <c r="AA751" s="186"/>
    </row>
    <row r="752" spans="2:27" ht="12" customHeight="1">
      <c r="B752" s="186"/>
      <c r="C752" s="186"/>
      <c r="D752" s="186"/>
      <c r="E752" s="186"/>
      <c r="F752" s="186"/>
      <c r="G752" s="186"/>
      <c r="H752" s="186"/>
      <c r="I752" s="186"/>
      <c r="J752" s="186"/>
      <c r="K752" s="186"/>
      <c r="L752" s="186"/>
      <c r="M752" s="186"/>
      <c r="N752" s="186"/>
      <c r="O752" s="186"/>
      <c r="P752" s="186"/>
      <c r="Q752" s="186"/>
      <c r="R752" s="186"/>
      <c r="S752" s="186"/>
      <c r="T752" s="186"/>
      <c r="U752" s="186"/>
      <c r="V752" s="186"/>
      <c r="W752" s="186"/>
      <c r="X752" s="186"/>
      <c r="Y752" s="186"/>
      <c r="Z752" s="186"/>
      <c r="AA752" s="186"/>
    </row>
    <row r="753" spans="2:27" ht="12" customHeight="1">
      <c r="B753" s="186"/>
      <c r="C753" s="186"/>
      <c r="D753" s="186"/>
      <c r="E753" s="186"/>
      <c r="F753" s="186"/>
      <c r="G753" s="186"/>
      <c r="H753" s="186"/>
      <c r="I753" s="186"/>
      <c r="J753" s="186"/>
      <c r="K753" s="186"/>
      <c r="L753" s="186"/>
      <c r="M753" s="186"/>
      <c r="N753" s="186"/>
      <c r="O753" s="186"/>
      <c r="P753" s="186"/>
      <c r="Q753" s="186"/>
      <c r="R753" s="186"/>
      <c r="S753" s="186"/>
      <c r="T753" s="186"/>
      <c r="U753" s="186"/>
      <c r="V753" s="186"/>
      <c r="W753" s="186"/>
      <c r="X753" s="186"/>
      <c r="Y753" s="186"/>
      <c r="Z753" s="186"/>
      <c r="AA753" s="186"/>
    </row>
    <row r="754" spans="2:27" ht="12" customHeight="1">
      <c r="B754" s="186"/>
      <c r="C754" s="186"/>
      <c r="D754" s="186"/>
      <c r="E754" s="186"/>
      <c r="F754" s="186"/>
      <c r="G754" s="186"/>
      <c r="H754" s="186"/>
      <c r="I754" s="186"/>
      <c r="J754" s="186"/>
      <c r="K754" s="186"/>
      <c r="L754" s="186"/>
      <c r="M754" s="186"/>
      <c r="N754" s="186"/>
      <c r="O754" s="186"/>
      <c r="P754" s="186"/>
      <c r="Q754" s="186"/>
      <c r="R754" s="186"/>
      <c r="S754" s="186"/>
      <c r="T754" s="186"/>
      <c r="U754" s="186"/>
      <c r="V754" s="186"/>
      <c r="W754" s="186"/>
      <c r="X754" s="186"/>
      <c r="Y754" s="186"/>
      <c r="Z754" s="186"/>
      <c r="AA754" s="186"/>
    </row>
    <row r="755" spans="2:27" ht="12" customHeight="1">
      <c r="B755" s="186"/>
      <c r="C755" s="186"/>
      <c r="D755" s="186"/>
      <c r="E755" s="186"/>
      <c r="F755" s="186"/>
      <c r="G755" s="186"/>
      <c r="H755" s="186"/>
      <c r="I755" s="186"/>
      <c r="J755" s="186"/>
      <c r="K755" s="186"/>
      <c r="L755" s="186"/>
      <c r="M755" s="186"/>
      <c r="N755" s="186"/>
      <c r="O755" s="186"/>
      <c r="P755" s="186"/>
      <c r="Q755" s="186"/>
      <c r="R755" s="186"/>
      <c r="S755" s="186"/>
      <c r="T755" s="186"/>
      <c r="U755" s="186"/>
      <c r="V755" s="186"/>
      <c r="W755" s="186"/>
      <c r="X755" s="186"/>
      <c r="Y755" s="186"/>
      <c r="Z755" s="186"/>
      <c r="AA755" s="186"/>
    </row>
    <row r="756" spans="2:27" ht="12" customHeight="1">
      <c r="B756" s="186"/>
      <c r="C756" s="186"/>
      <c r="D756" s="186"/>
      <c r="E756" s="186"/>
      <c r="F756" s="186"/>
      <c r="G756" s="186"/>
      <c r="H756" s="186"/>
      <c r="I756" s="186"/>
      <c r="J756" s="186"/>
      <c r="K756" s="186"/>
      <c r="L756" s="186"/>
      <c r="M756" s="186"/>
      <c r="N756" s="186"/>
      <c r="O756" s="186"/>
      <c r="P756" s="186"/>
      <c r="Q756" s="186"/>
      <c r="R756" s="186"/>
      <c r="S756" s="186"/>
      <c r="T756" s="186"/>
      <c r="U756" s="186"/>
      <c r="V756" s="186"/>
      <c r="W756" s="186"/>
      <c r="X756" s="186"/>
      <c r="Y756" s="186"/>
      <c r="Z756" s="186"/>
      <c r="AA756" s="186"/>
    </row>
    <row r="757" spans="2:27" ht="12" customHeight="1">
      <c r="B757" s="186"/>
      <c r="C757" s="186"/>
      <c r="D757" s="186"/>
      <c r="E757" s="186"/>
      <c r="F757" s="186"/>
      <c r="G757" s="186"/>
      <c r="H757" s="186"/>
      <c r="I757" s="186"/>
      <c r="J757" s="186"/>
      <c r="K757" s="186"/>
      <c r="L757" s="186"/>
      <c r="M757" s="186"/>
      <c r="N757" s="186"/>
      <c r="O757" s="186"/>
      <c r="P757" s="186"/>
      <c r="Q757" s="186"/>
      <c r="R757" s="186"/>
      <c r="S757" s="186"/>
      <c r="T757" s="186"/>
      <c r="U757" s="186"/>
      <c r="V757" s="186"/>
      <c r="W757" s="186"/>
      <c r="X757" s="186"/>
      <c r="Y757" s="186"/>
      <c r="Z757" s="186"/>
      <c r="AA757" s="186"/>
    </row>
    <row r="758" spans="2:27" ht="12" customHeight="1">
      <c r="B758" s="186"/>
      <c r="C758" s="186"/>
      <c r="D758" s="186"/>
      <c r="E758" s="186"/>
      <c r="F758" s="186"/>
      <c r="G758" s="186"/>
      <c r="H758" s="186"/>
      <c r="I758" s="186"/>
      <c r="J758" s="186"/>
      <c r="K758" s="186"/>
      <c r="L758" s="186"/>
      <c r="M758" s="186"/>
      <c r="N758" s="186"/>
      <c r="O758" s="186"/>
      <c r="P758" s="186"/>
      <c r="Q758" s="186"/>
      <c r="R758" s="186"/>
      <c r="S758" s="186"/>
      <c r="T758" s="186"/>
      <c r="U758" s="186"/>
      <c r="V758" s="186"/>
      <c r="W758" s="186"/>
      <c r="X758" s="186"/>
      <c r="Y758" s="186"/>
      <c r="Z758" s="186"/>
      <c r="AA758" s="186"/>
    </row>
    <row r="759" spans="2:27" ht="12" customHeight="1">
      <c r="B759" s="186"/>
      <c r="C759" s="186"/>
      <c r="D759" s="186"/>
      <c r="E759" s="186"/>
      <c r="F759" s="186"/>
      <c r="G759" s="186"/>
      <c r="H759" s="186"/>
      <c r="I759" s="186"/>
      <c r="J759" s="186"/>
      <c r="K759" s="186"/>
      <c r="L759" s="186"/>
      <c r="M759" s="186"/>
      <c r="N759" s="186"/>
      <c r="O759" s="186"/>
      <c r="P759" s="186"/>
      <c r="Q759" s="186"/>
      <c r="R759" s="186"/>
      <c r="S759" s="186"/>
      <c r="T759" s="186"/>
      <c r="U759" s="186"/>
      <c r="V759" s="186"/>
      <c r="W759" s="186"/>
      <c r="X759" s="186"/>
      <c r="Y759" s="186"/>
      <c r="Z759" s="186"/>
      <c r="AA759" s="186"/>
    </row>
    <row r="760" spans="2:27" ht="12" customHeight="1">
      <c r="B760" s="186"/>
      <c r="C760" s="186"/>
      <c r="D760" s="186"/>
      <c r="E760" s="186"/>
      <c r="F760" s="186"/>
      <c r="G760" s="186"/>
      <c r="H760" s="186"/>
      <c r="I760" s="186"/>
      <c r="J760" s="186"/>
      <c r="K760" s="186"/>
      <c r="L760" s="186"/>
      <c r="M760" s="186"/>
      <c r="N760" s="186"/>
      <c r="O760" s="186"/>
      <c r="P760" s="186"/>
      <c r="Q760" s="186"/>
      <c r="R760" s="186"/>
      <c r="S760" s="186"/>
      <c r="T760" s="186"/>
      <c r="U760" s="186"/>
      <c r="V760" s="186"/>
      <c r="W760" s="186"/>
      <c r="X760" s="186"/>
      <c r="Y760" s="186"/>
      <c r="Z760" s="186"/>
      <c r="AA760" s="186"/>
    </row>
    <row r="761" spans="2:27" ht="12" customHeight="1">
      <c r="B761" s="186"/>
      <c r="C761" s="186"/>
      <c r="D761" s="186"/>
      <c r="E761" s="186"/>
      <c r="F761" s="186"/>
      <c r="G761" s="186"/>
      <c r="H761" s="186"/>
      <c r="I761" s="186"/>
      <c r="J761" s="186"/>
      <c r="K761" s="186"/>
      <c r="L761" s="186"/>
      <c r="M761" s="186"/>
      <c r="N761" s="186"/>
      <c r="O761" s="186"/>
      <c r="P761" s="186"/>
      <c r="Q761" s="186"/>
      <c r="R761" s="186"/>
      <c r="S761" s="186"/>
      <c r="T761" s="186"/>
      <c r="U761" s="186"/>
      <c r="V761" s="186"/>
      <c r="W761" s="186"/>
      <c r="X761" s="186"/>
      <c r="Y761" s="186"/>
      <c r="Z761" s="186"/>
      <c r="AA761" s="186"/>
    </row>
    <row r="762" spans="2:27" ht="12" customHeight="1">
      <c r="B762" s="186"/>
      <c r="C762" s="186"/>
      <c r="D762" s="186"/>
      <c r="E762" s="186"/>
      <c r="F762" s="186"/>
      <c r="G762" s="186"/>
      <c r="H762" s="186"/>
      <c r="I762" s="186"/>
      <c r="J762" s="186"/>
      <c r="K762" s="186"/>
      <c r="L762" s="186"/>
      <c r="M762" s="186"/>
      <c r="N762" s="186"/>
      <c r="O762" s="186"/>
      <c r="P762" s="186"/>
      <c r="Q762" s="186"/>
      <c r="R762" s="186"/>
      <c r="S762" s="186"/>
      <c r="T762" s="186"/>
      <c r="U762" s="186"/>
      <c r="V762" s="186"/>
      <c r="W762" s="186"/>
      <c r="X762" s="186"/>
      <c r="Y762" s="186"/>
      <c r="Z762" s="186"/>
      <c r="AA762" s="186"/>
    </row>
    <row r="763" spans="2:27" ht="12" customHeight="1">
      <c r="B763" s="186"/>
      <c r="C763" s="186"/>
      <c r="D763" s="186"/>
      <c r="E763" s="186"/>
      <c r="F763" s="186"/>
      <c r="G763" s="186"/>
      <c r="H763" s="186"/>
      <c r="I763" s="186"/>
      <c r="J763" s="186"/>
      <c r="K763" s="186"/>
      <c r="L763" s="186"/>
      <c r="M763" s="186"/>
      <c r="N763" s="186"/>
      <c r="O763" s="186"/>
      <c r="P763" s="186"/>
      <c r="Q763" s="186"/>
      <c r="R763" s="186"/>
      <c r="S763" s="186"/>
      <c r="T763" s="186"/>
      <c r="U763" s="186"/>
      <c r="V763" s="186"/>
      <c r="W763" s="186"/>
      <c r="X763" s="186"/>
      <c r="Y763" s="186"/>
      <c r="Z763" s="186"/>
      <c r="AA763" s="186"/>
    </row>
    <row r="764" spans="2:27" ht="12" customHeight="1">
      <c r="B764" s="186"/>
      <c r="C764" s="186"/>
      <c r="D764" s="186"/>
      <c r="E764" s="186"/>
      <c r="F764" s="186"/>
      <c r="G764" s="186"/>
      <c r="H764" s="186"/>
      <c r="I764" s="186"/>
      <c r="J764" s="186"/>
      <c r="K764" s="186"/>
      <c r="L764" s="186"/>
      <c r="M764" s="186"/>
      <c r="N764" s="186"/>
      <c r="O764" s="186"/>
      <c r="P764" s="186"/>
      <c r="Q764" s="186"/>
      <c r="R764" s="186"/>
      <c r="S764" s="186"/>
      <c r="T764" s="186"/>
      <c r="U764" s="186"/>
      <c r="V764" s="186"/>
      <c r="W764" s="186"/>
      <c r="X764" s="186"/>
      <c r="Y764" s="186"/>
      <c r="Z764" s="186"/>
      <c r="AA764" s="186"/>
    </row>
    <row r="765" spans="2:27" ht="12" customHeight="1">
      <c r="B765" s="186"/>
      <c r="C765" s="186"/>
      <c r="D765" s="186"/>
      <c r="E765" s="186"/>
      <c r="F765" s="186"/>
      <c r="G765" s="186"/>
      <c r="H765" s="186"/>
      <c r="I765" s="186"/>
      <c r="J765" s="186"/>
      <c r="K765" s="186"/>
      <c r="L765" s="186"/>
      <c r="M765" s="186"/>
      <c r="N765" s="186"/>
      <c r="O765" s="186"/>
      <c r="P765" s="186"/>
      <c r="Q765" s="186"/>
      <c r="R765" s="186"/>
      <c r="S765" s="186"/>
      <c r="T765" s="186"/>
      <c r="U765" s="186"/>
      <c r="V765" s="186"/>
      <c r="W765" s="186"/>
      <c r="X765" s="186"/>
      <c r="Y765" s="186"/>
      <c r="Z765" s="186"/>
      <c r="AA765" s="186"/>
    </row>
    <row r="766" spans="2:27" ht="12" customHeight="1">
      <c r="B766" s="186"/>
      <c r="C766" s="186"/>
      <c r="D766" s="186"/>
      <c r="E766" s="186"/>
      <c r="F766" s="186"/>
      <c r="G766" s="186"/>
      <c r="H766" s="186"/>
      <c r="I766" s="186"/>
      <c r="J766" s="186"/>
      <c r="K766" s="186"/>
      <c r="L766" s="186"/>
      <c r="M766" s="186"/>
      <c r="N766" s="186"/>
      <c r="O766" s="186"/>
      <c r="P766" s="186"/>
      <c r="Q766" s="186"/>
      <c r="R766" s="186"/>
      <c r="S766" s="186"/>
      <c r="T766" s="186"/>
      <c r="U766" s="186"/>
      <c r="V766" s="186"/>
      <c r="W766" s="186"/>
      <c r="X766" s="186"/>
      <c r="Y766" s="186"/>
      <c r="Z766" s="186"/>
      <c r="AA766" s="186"/>
    </row>
    <row r="767" spans="2:27" ht="12" customHeight="1">
      <c r="B767" s="186"/>
      <c r="C767" s="186"/>
      <c r="D767" s="186"/>
      <c r="E767" s="186"/>
      <c r="F767" s="186"/>
      <c r="G767" s="186"/>
      <c r="H767" s="186"/>
      <c r="I767" s="186"/>
      <c r="J767" s="186"/>
      <c r="K767" s="186"/>
      <c r="L767" s="186"/>
      <c r="M767" s="186"/>
      <c r="N767" s="186"/>
      <c r="O767" s="186"/>
      <c r="P767" s="186"/>
      <c r="Q767" s="186"/>
      <c r="R767" s="186"/>
      <c r="S767" s="186"/>
      <c r="T767" s="186"/>
      <c r="U767" s="186"/>
      <c r="V767" s="186"/>
      <c r="W767" s="186"/>
      <c r="X767" s="186"/>
      <c r="Y767" s="186"/>
      <c r="Z767" s="186"/>
      <c r="AA767" s="186"/>
    </row>
    <row r="768" spans="2:27" ht="12" customHeight="1">
      <c r="B768" s="186"/>
      <c r="C768" s="186"/>
      <c r="D768" s="186"/>
      <c r="E768" s="186"/>
      <c r="F768" s="186"/>
      <c r="G768" s="186"/>
      <c r="H768" s="186"/>
      <c r="I768" s="186"/>
      <c r="J768" s="186"/>
      <c r="K768" s="186"/>
      <c r="L768" s="186"/>
      <c r="M768" s="186"/>
      <c r="N768" s="186"/>
      <c r="O768" s="186"/>
      <c r="P768" s="186"/>
      <c r="Q768" s="186"/>
      <c r="R768" s="186"/>
      <c r="S768" s="186"/>
      <c r="T768" s="186"/>
      <c r="U768" s="186"/>
      <c r="V768" s="186"/>
      <c r="W768" s="186"/>
      <c r="X768" s="186"/>
      <c r="Y768" s="186"/>
      <c r="Z768" s="186"/>
      <c r="AA768" s="186"/>
    </row>
    <row r="769" spans="2:27" ht="12" customHeight="1">
      <c r="B769" s="186"/>
      <c r="C769" s="186"/>
      <c r="D769" s="186"/>
      <c r="E769" s="186"/>
      <c r="F769" s="186"/>
      <c r="G769" s="186"/>
      <c r="H769" s="186"/>
      <c r="I769" s="186"/>
      <c r="J769" s="186"/>
      <c r="K769" s="186"/>
      <c r="L769" s="186"/>
      <c r="M769" s="186"/>
      <c r="N769" s="186"/>
      <c r="O769" s="186"/>
      <c r="P769" s="186"/>
      <c r="Q769" s="186"/>
      <c r="R769" s="186"/>
      <c r="S769" s="186"/>
      <c r="T769" s="186"/>
      <c r="U769" s="186"/>
      <c r="V769" s="186"/>
      <c r="W769" s="186"/>
      <c r="X769" s="186"/>
      <c r="Y769" s="186"/>
      <c r="Z769" s="186"/>
      <c r="AA769" s="186"/>
    </row>
    <row r="770" spans="2:27" ht="12" customHeight="1">
      <c r="B770" s="186"/>
      <c r="C770" s="186"/>
      <c r="D770" s="186"/>
      <c r="E770" s="186"/>
      <c r="F770" s="186"/>
      <c r="G770" s="186"/>
      <c r="H770" s="186"/>
      <c r="I770" s="186"/>
      <c r="J770" s="186"/>
      <c r="K770" s="186"/>
      <c r="L770" s="186"/>
      <c r="M770" s="186"/>
      <c r="N770" s="186"/>
      <c r="O770" s="186"/>
      <c r="P770" s="186"/>
      <c r="Q770" s="186"/>
      <c r="R770" s="186"/>
      <c r="S770" s="186"/>
      <c r="T770" s="186"/>
      <c r="U770" s="186"/>
      <c r="V770" s="186"/>
      <c r="W770" s="186"/>
      <c r="X770" s="186"/>
      <c r="Y770" s="186"/>
      <c r="Z770" s="186"/>
      <c r="AA770" s="186"/>
    </row>
    <row r="771" spans="2:27" ht="12" customHeight="1">
      <c r="B771" s="186"/>
      <c r="C771" s="186"/>
      <c r="D771" s="186"/>
      <c r="E771" s="186"/>
      <c r="F771" s="186"/>
      <c r="G771" s="186"/>
      <c r="H771" s="186"/>
      <c r="I771" s="186"/>
      <c r="J771" s="186"/>
      <c r="K771" s="186"/>
      <c r="L771" s="186"/>
      <c r="M771" s="186"/>
      <c r="N771" s="186"/>
      <c r="O771" s="186"/>
      <c r="P771" s="186"/>
      <c r="Q771" s="186"/>
      <c r="R771" s="186"/>
      <c r="S771" s="186"/>
      <c r="T771" s="186"/>
      <c r="U771" s="186"/>
      <c r="V771" s="186"/>
      <c r="W771" s="186"/>
      <c r="X771" s="186"/>
      <c r="Y771" s="186"/>
      <c r="Z771" s="186"/>
      <c r="AA771" s="186"/>
    </row>
    <row r="772" spans="2:27" ht="12" customHeight="1">
      <c r="B772" s="186"/>
      <c r="C772" s="186"/>
      <c r="D772" s="186"/>
      <c r="E772" s="186"/>
      <c r="F772" s="186"/>
      <c r="G772" s="186"/>
      <c r="H772" s="186"/>
      <c r="I772" s="186"/>
      <c r="J772" s="186"/>
      <c r="K772" s="186"/>
      <c r="L772" s="186"/>
      <c r="M772" s="186"/>
      <c r="N772" s="186"/>
      <c r="O772" s="186"/>
      <c r="P772" s="186"/>
      <c r="Q772" s="186"/>
      <c r="R772" s="186"/>
      <c r="S772" s="186"/>
      <c r="T772" s="186"/>
      <c r="U772" s="186"/>
      <c r="V772" s="186"/>
      <c r="W772" s="186"/>
      <c r="X772" s="186"/>
      <c r="Y772" s="186"/>
      <c r="Z772" s="186"/>
      <c r="AA772" s="186"/>
    </row>
    <row r="773" spans="2:27" ht="12" customHeight="1">
      <c r="B773" s="186"/>
      <c r="C773" s="186"/>
      <c r="D773" s="186"/>
      <c r="E773" s="186"/>
      <c r="F773" s="186"/>
      <c r="G773" s="186"/>
      <c r="H773" s="186"/>
      <c r="I773" s="186"/>
      <c r="J773" s="186"/>
      <c r="K773" s="186"/>
      <c r="L773" s="186"/>
      <c r="M773" s="186"/>
      <c r="N773" s="186"/>
      <c r="O773" s="186"/>
      <c r="P773" s="186"/>
      <c r="Q773" s="186"/>
      <c r="R773" s="186"/>
      <c r="S773" s="186"/>
      <c r="T773" s="186"/>
      <c r="U773" s="186"/>
      <c r="V773" s="186"/>
      <c r="W773" s="186"/>
      <c r="X773" s="186"/>
      <c r="Y773" s="186"/>
      <c r="Z773" s="186"/>
      <c r="AA773" s="186"/>
    </row>
    <row r="774" spans="2:27" ht="12" customHeight="1">
      <c r="B774" s="186"/>
      <c r="C774" s="186"/>
      <c r="D774" s="186"/>
      <c r="E774" s="186"/>
      <c r="F774" s="186"/>
      <c r="G774" s="186"/>
      <c r="H774" s="186"/>
      <c r="I774" s="186"/>
      <c r="J774" s="186"/>
      <c r="K774" s="186"/>
      <c r="L774" s="186"/>
      <c r="M774" s="186"/>
      <c r="N774" s="186"/>
      <c r="O774" s="186"/>
      <c r="P774" s="186"/>
      <c r="Q774" s="186"/>
      <c r="R774" s="186"/>
      <c r="S774" s="186"/>
      <c r="T774" s="186"/>
      <c r="U774" s="186"/>
      <c r="V774" s="186"/>
      <c r="W774" s="186"/>
      <c r="X774" s="186"/>
      <c r="Y774" s="186"/>
      <c r="Z774" s="186"/>
      <c r="AA774" s="186"/>
    </row>
    <row r="775" spans="2:27" ht="12" customHeight="1">
      <c r="B775" s="186"/>
      <c r="C775" s="186"/>
      <c r="D775" s="186"/>
      <c r="E775" s="186"/>
      <c r="F775" s="186"/>
      <c r="G775" s="186"/>
      <c r="H775" s="186"/>
      <c r="I775" s="186"/>
      <c r="J775" s="186"/>
      <c r="K775" s="186"/>
      <c r="L775" s="186"/>
      <c r="M775" s="186"/>
      <c r="N775" s="186"/>
      <c r="O775" s="186"/>
      <c r="P775" s="186"/>
      <c r="Q775" s="186"/>
      <c r="R775" s="186"/>
      <c r="S775" s="186"/>
      <c r="T775" s="186"/>
      <c r="U775" s="186"/>
      <c r="V775" s="186"/>
      <c r="W775" s="186"/>
      <c r="X775" s="186"/>
      <c r="Y775" s="186"/>
      <c r="Z775" s="186"/>
      <c r="AA775" s="186"/>
    </row>
    <row r="776" spans="2:27" ht="12" customHeight="1">
      <c r="B776" s="186"/>
      <c r="C776" s="186"/>
      <c r="D776" s="186"/>
      <c r="E776" s="186"/>
      <c r="F776" s="186"/>
      <c r="G776" s="186"/>
      <c r="H776" s="186"/>
      <c r="I776" s="186"/>
      <c r="J776" s="186"/>
      <c r="K776" s="186"/>
      <c r="L776" s="186"/>
      <c r="M776" s="186"/>
      <c r="N776" s="186"/>
      <c r="O776" s="186"/>
      <c r="P776" s="186"/>
      <c r="Q776" s="186"/>
      <c r="R776" s="186"/>
      <c r="S776" s="186"/>
      <c r="T776" s="186"/>
      <c r="U776" s="186"/>
      <c r="V776" s="186"/>
      <c r="W776" s="186"/>
      <c r="X776" s="186"/>
      <c r="Y776" s="186"/>
      <c r="Z776" s="186"/>
      <c r="AA776" s="186"/>
    </row>
    <row r="777" spans="2:27" ht="12" customHeight="1">
      <c r="B777" s="186"/>
      <c r="C777" s="186"/>
      <c r="D777" s="186"/>
      <c r="E777" s="186"/>
      <c r="F777" s="186"/>
      <c r="G777" s="186"/>
      <c r="H777" s="186"/>
      <c r="I777" s="186"/>
      <c r="J777" s="186"/>
      <c r="K777" s="186"/>
      <c r="L777" s="186"/>
      <c r="M777" s="186"/>
      <c r="N777" s="186"/>
      <c r="O777" s="186"/>
      <c r="P777" s="186"/>
      <c r="Q777" s="186"/>
      <c r="R777" s="186"/>
      <c r="S777" s="186"/>
      <c r="T777" s="186"/>
      <c r="U777" s="186"/>
      <c r="V777" s="186"/>
      <c r="W777" s="186"/>
      <c r="X777" s="186"/>
      <c r="Y777" s="186"/>
      <c r="Z777" s="186"/>
      <c r="AA777" s="186"/>
    </row>
    <row r="778" spans="2:27" ht="12" customHeight="1">
      <c r="B778" s="186"/>
      <c r="C778" s="186"/>
      <c r="D778" s="186"/>
      <c r="E778" s="186"/>
      <c r="F778" s="186"/>
      <c r="G778" s="186"/>
      <c r="H778" s="186"/>
      <c r="I778" s="186"/>
      <c r="J778" s="186"/>
      <c r="K778" s="186"/>
      <c r="L778" s="186"/>
      <c r="M778" s="186"/>
      <c r="N778" s="186"/>
      <c r="O778" s="186"/>
      <c r="P778" s="186"/>
      <c r="Q778" s="186"/>
      <c r="R778" s="186"/>
      <c r="S778" s="186"/>
      <c r="T778" s="186"/>
      <c r="U778" s="186"/>
      <c r="V778" s="186"/>
      <c r="W778" s="186"/>
      <c r="X778" s="186"/>
      <c r="Y778" s="186"/>
      <c r="Z778" s="186"/>
      <c r="AA778" s="186"/>
    </row>
    <row r="779" spans="2:27" ht="12" customHeight="1">
      <c r="B779" s="186"/>
      <c r="C779" s="186"/>
      <c r="D779" s="186"/>
      <c r="E779" s="186"/>
      <c r="F779" s="186"/>
      <c r="G779" s="186"/>
      <c r="H779" s="186"/>
      <c r="I779" s="186"/>
      <c r="J779" s="186"/>
      <c r="K779" s="186"/>
      <c r="L779" s="186"/>
      <c r="M779" s="186"/>
      <c r="N779" s="186"/>
      <c r="O779" s="186"/>
      <c r="P779" s="186"/>
      <c r="Q779" s="186"/>
      <c r="R779" s="186"/>
      <c r="S779" s="186"/>
      <c r="T779" s="186"/>
      <c r="U779" s="186"/>
      <c r="V779" s="186"/>
      <c r="W779" s="186"/>
      <c r="X779" s="186"/>
      <c r="Y779" s="186"/>
      <c r="Z779" s="186"/>
      <c r="AA779" s="186"/>
    </row>
    <row r="780" spans="2:27" ht="12" customHeight="1">
      <c r="B780" s="186"/>
      <c r="C780" s="186"/>
      <c r="D780" s="186"/>
      <c r="E780" s="186"/>
      <c r="F780" s="186"/>
      <c r="G780" s="186"/>
      <c r="H780" s="186"/>
      <c r="I780" s="186"/>
      <c r="J780" s="186"/>
      <c r="K780" s="186"/>
      <c r="L780" s="186"/>
      <c r="M780" s="186"/>
      <c r="N780" s="186"/>
      <c r="O780" s="186"/>
      <c r="P780" s="186"/>
      <c r="Q780" s="186"/>
      <c r="R780" s="186"/>
      <c r="S780" s="186"/>
      <c r="T780" s="186"/>
      <c r="U780" s="186"/>
      <c r="V780" s="186"/>
      <c r="W780" s="186"/>
      <c r="X780" s="186"/>
      <c r="Y780" s="186"/>
      <c r="Z780" s="186"/>
      <c r="AA780" s="186"/>
    </row>
    <row r="781" spans="2:27" ht="12" customHeight="1">
      <c r="B781" s="186"/>
      <c r="C781" s="186"/>
      <c r="D781" s="186"/>
      <c r="E781" s="186"/>
      <c r="F781" s="186"/>
      <c r="G781" s="186"/>
      <c r="H781" s="186"/>
      <c r="I781" s="186"/>
      <c r="J781" s="186"/>
      <c r="K781" s="186"/>
      <c r="L781" s="186"/>
      <c r="M781" s="186"/>
      <c r="N781" s="186"/>
      <c r="O781" s="186"/>
      <c r="P781" s="186"/>
      <c r="Q781" s="186"/>
      <c r="R781" s="186"/>
      <c r="S781" s="186"/>
      <c r="T781" s="186"/>
      <c r="U781" s="186"/>
      <c r="V781" s="186"/>
      <c r="W781" s="186"/>
      <c r="X781" s="186"/>
      <c r="Y781" s="186"/>
      <c r="Z781" s="186"/>
      <c r="AA781" s="186"/>
    </row>
    <row r="782" spans="2:27" ht="12" customHeight="1">
      <c r="B782" s="186"/>
      <c r="C782" s="186"/>
      <c r="D782" s="186"/>
      <c r="E782" s="186"/>
      <c r="F782" s="186"/>
      <c r="G782" s="186"/>
      <c r="H782" s="186"/>
      <c r="I782" s="186"/>
      <c r="J782" s="186"/>
      <c r="K782" s="186"/>
      <c r="L782" s="186"/>
      <c r="M782" s="186"/>
      <c r="N782" s="186"/>
      <c r="O782" s="186"/>
      <c r="P782" s="186"/>
      <c r="Q782" s="186"/>
      <c r="R782" s="186"/>
      <c r="S782" s="186"/>
      <c r="T782" s="186"/>
      <c r="U782" s="186"/>
      <c r="V782" s="186"/>
      <c r="W782" s="186"/>
      <c r="X782" s="186"/>
      <c r="Y782" s="186"/>
      <c r="Z782" s="186"/>
      <c r="AA782" s="186"/>
    </row>
    <row r="783" spans="2:27" ht="12" customHeight="1">
      <c r="B783" s="186"/>
      <c r="C783" s="186"/>
      <c r="D783" s="186"/>
      <c r="E783" s="186"/>
      <c r="F783" s="186"/>
      <c r="G783" s="186"/>
      <c r="H783" s="186"/>
      <c r="I783" s="186"/>
      <c r="J783" s="186"/>
      <c r="K783" s="186"/>
      <c r="L783" s="186"/>
      <c r="M783" s="186"/>
      <c r="N783" s="186"/>
      <c r="O783" s="186"/>
      <c r="P783" s="186"/>
      <c r="Q783" s="186"/>
      <c r="R783" s="186"/>
      <c r="S783" s="186"/>
      <c r="T783" s="186"/>
      <c r="U783" s="186"/>
      <c r="V783" s="186"/>
      <c r="W783" s="186"/>
      <c r="X783" s="186"/>
      <c r="Y783" s="186"/>
      <c r="Z783" s="186"/>
      <c r="AA783" s="186"/>
    </row>
    <row r="784" spans="2:27" ht="12" customHeight="1">
      <c r="B784" s="186"/>
      <c r="C784" s="186"/>
      <c r="D784" s="186"/>
      <c r="E784" s="186"/>
      <c r="F784" s="186"/>
      <c r="G784" s="186"/>
      <c r="H784" s="186"/>
      <c r="I784" s="186"/>
      <c r="J784" s="186"/>
      <c r="K784" s="186"/>
      <c r="L784" s="186"/>
      <c r="M784" s="186"/>
      <c r="N784" s="186"/>
      <c r="O784" s="186"/>
      <c r="P784" s="186"/>
      <c r="Q784" s="186"/>
      <c r="R784" s="186"/>
      <c r="S784" s="186"/>
      <c r="T784" s="186"/>
      <c r="U784" s="186"/>
      <c r="V784" s="186"/>
      <c r="W784" s="186"/>
      <c r="X784" s="186"/>
      <c r="Y784" s="186"/>
      <c r="Z784" s="186"/>
      <c r="AA784" s="186"/>
    </row>
    <row r="785" spans="2:27" ht="12" customHeight="1">
      <c r="B785" s="186"/>
      <c r="C785" s="186"/>
      <c r="D785" s="186"/>
      <c r="E785" s="186"/>
      <c r="F785" s="186"/>
      <c r="G785" s="186"/>
      <c r="H785" s="186"/>
      <c r="I785" s="186"/>
      <c r="J785" s="186"/>
      <c r="K785" s="186"/>
      <c r="L785" s="186"/>
      <c r="M785" s="186"/>
      <c r="N785" s="186"/>
      <c r="O785" s="186"/>
      <c r="P785" s="186"/>
      <c r="Q785" s="186"/>
      <c r="R785" s="186"/>
      <c r="S785" s="186"/>
      <c r="T785" s="186"/>
      <c r="U785" s="186"/>
      <c r="V785" s="186"/>
      <c r="W785" s="186"/>
      <c r="X785" s="186"/>
      <c r="Y785" s="186"/>
      <c r="Z785" s="186"/>
      <c r="AA785" s="186"/>
    </row>
    <row r="786" spans="2:27" ht="12" customHeight="1">
      <c r="B786" s="186"/>
      <c r="C786" s="186"/>
      <c r="D786" s="186"/>
      <c r="E786" s="186"/>
      <c r="F786" s="186"/>
      <c r="G786" s="186"/>
      <c r="H786" s="186"/>
      <c r="I786" s="186"/>
      <c r="J786" s="186"/>
      <c r="K786" s="186"/>
      <c r="L786" s="186"/>
      <c r="M786" s="186"/>
      <c r="N786" s="186"/>
      <c r="O786" s="186"/>
      <c r="P786" s="186"/>
      <c r="Q786" s="186"/>
      <c r="R786" s="186"/>
      <c r="S786" s="186"/>
      <c r="T786" s="186"/>
      <c r="U786" s="186"/>
      <c r="V786" s="186"/>
      <c r="W786" s="186"/>
      <c r="X786" s="186"/>
      <c r="Y786" s="186"/>
      <c r="Z786" s="186"/>
      <c r="AA786" s="186"/>
    </row>
    <row r="787" spans="2:27" ht="12" customHeight="1">
      <c r="B787" s="186"/>
      <c r="C787" s="186"/>
      <c r="D787" s="186"/>
      <c r="E787" s="186"/>
      <c r="F787" s="186"/>
      <c r="G787" s="186"/>
      <c r="H787" s="186"/>
      <c r="I787" s="186"/>
      <c r="J787" s="186"/>
      <c r="K787" s="186"/>
      <c r="L787" s="186"/>
      <c r="M787" s="186"/>
      <c r="N787" s="186"/>
      <c r="O787" s="186"/>
      <c r="P787" s="186"/>
      <c r="Q787" s="186"/>
      <c r="R787" s="186"/>
      <c r="S787" s="186"/>
      <c r="T787" s="186"/>
      <c r="U787" s="186"/>
      <c r="V787" s="186"/>
      <c r="W787" s="186"/>
      <c r="X787" s="186"/>
      <c r="Y787" s="186"/>
      <c r="Z787" s="186"/>
      <c r="AA787" s="186"/>
    </row>
    <row r="788" spans="2:27" ht="12" customHeight="1">
      <c r="B788" s="186"/>
      <c r="C788" s="186"/>
      <c r="D788" s="186"/>
      <c r="E788" s="186"/>
      <c r="F788" s="186"/>
      <c r="G788" s="186"/>
      <c r="H788" s="186"/>
      <c r="I788" s="186"/>
      <c r="J788" s="186"/>
      <c r="K788" s="186"/>
      <c r="L788" s="186"/>
      <c r="M788" s="186"/>
      <c r="N788" s="186"/>
      <c r="O788" s="186"/>
      <c r="P788" s="186"/>
      <c r="Q788" s="186"/>
      <c r="R788" s="186"/>
      <c r="S788" s="186"/>
      <c r="T788" s="186"/>
      <c r="U788" s="186"/>
      <c r="V788" s="186"/>
      <c r="W788" s="186"/>
      <c r="X788" s="186"/>
      <c r="Y788" s="186"/>
      <c r="Z788" s="186"/>
      <c r="AA788" s="186"/>
    </row>
    <row r="789" spans="2:27" ht="12" customHeight="1">
      <c r="B789" s="186"/>
      <c r="C789" s="186"/>
      <c r="D789" s="186"/>
      <c r="E789" s="186"/>
      <c r="F789" s="186"/>
      <c r="G789" s="186"/>
      <c r="H789" s="186"/>
      <c r="I789" s="186"/>
      <c r="J789" s="186"/>
      <c r="K789" s="186"/>
      <c r="L789" s="186"/>
      <c r="M789" s="186"/>
      <c r="N789" s="186"/>
      <c r="O789" s="186"/>
      <c r="P789" s="186"/>
      <c r="Q789" s="186"/>
      <c r="R789" s="186"/>
      <c r="S789" s="186"/>
      <c r="T789" s="186"/>
      <c r="U789" s="186"/>
      <c r="V789" s="186"/>
      <c r="W789" s="186"/>
      <c r="X789" s="186"/>
      <c r="Y789" s="186"/>
      <c r="Z789" s="186"/>
      <c r="AA789" s="186"/>
    </row>
    <row r="790" spans="2:27" ht="12" customHeight="1">
      <c r="B790" s="186"/>
      <c r="C790" s="186"/>
      <c r="D790" s="186"/>
      <c r="E790" s="186"/>
      <c r="F790" s="186"/>
      <c r="G790" s="186"/>
      <c r="H790" s="186"/>
      <c r="I790" s="186"/>
      <c r="J790" s="186"/>
      <c r="K790" s="186"/>
      <c r="L790" s="186"/>
      <c r="M790" s="186"/>
      <c r="N790" s="186"/>
      <c r="O790" s="186"/>
      <c r="P790" s="186"/>
      <c r="Q790" s="186"/>
      <c r="R790" s="186"/>
      <c r="S790" s="186"/>
      <c r="T790" s="186"/>
      <c r="U790" s="186"/>
      <c r="V790" s="186"/>
      <c r="W790" s="186"/>
      <c r="X790" s="186"/>
      <c r="Y790" s="186"/>
      <c r="Z790" s="186"/>
      <c r="AA790" s="186"/>
    </row>
    <row r="791" spans="2:27" ht="12" customHeight="1">
      <c r="B791" s="186"/>
      <c r="C791" s="186"/>
      <c r="D791" s="186"/>
      <c r="E791" s="186"/>
      <c r="F791" s="186"/>
      <c r="G791" s="186"/>
      <c r="H791" s="186"/>
      <c r="I791" s="186"/>
      <c r="J791" s="186"/>
      <c r="K791" s="186"/>
      <c r="L791" s="186"/>
      <c r="M791" s="186"/>
      <c r="N791" s="186"/>
      <c r="O791" s="186"/>
      <c r="P791" s="186"/>
      <c r="Q791" s="186"/>
      <c r="R791" s="186"/>
      <c r="S791" s="186"/>
      <c r="T791" s="186"/>
      <c r="U791" s="186"/>
      <c r="V791" s="186"/>
      <c r="W791" s="186"/>
      <c r="X791" s="186"/>
      <c r="Y791" s="186"/>
      <c r="Z791" s="186"/>
      <c r="AA791" s="186"/>
    </row>
    <row r="792" spans="2:27" ht="12" customHeight="1">
      <c r="B792" s="186"/>
      <c r="C792" s="186"/>
      <c r="D792" s="186"/>
      <c r="E792" s="186"/>
      <c r="F792" s="186"/>
      <c r="G792" s="186"/>
      <c r="H792" s="186"/>
      <c r="I792" s="186"/>
      <c r="J792" s="186"/>
      <c r="K792" s="186"/>
      <c r="L792" s="186"/>
      <c r="M792" s="186"/>
      <c r="N792" s="186"/>
      <c r="O792" s="186"/>
      <c r="P792" s="186"/>
      <c r="Q792" s="186"/>
      <c r="R792" s="186"/>
      <c r="S792" s="186"/>
      <c r="T792" s="186"/>
      <c r="U792" s="186"/>
      <c r="V792" s="186"/>
      <c r="W792" s="186"/>
      <c r="X792" s="186"/>
      <c r="Y792" s="186"/>
      <c r="Z792" s="186"/>
      <c r="AA792" s="186"/>
    </row>
    <row r="793" spans="2:27" ht="12" customHeight="1">
      <c r="B793" s="186"/>
      <c r="C793" s="186"/>
      <c r="D793" s="186"/>
      <c r="E793" s="186"/>
      <c r="F793" s="186"/>
      <c r="G793" s="186"/>
      <c r="H793" s="186"/>
      <c r="I793" s="186"/>
      <c r="J793" s="186"/>
      <c r="K793" s="186"/>
      <c r="L793" s="186"/>
      <c r="M793" s="186"/>
      <c r="N793" s="186"/>
      <c r="O793" s="186"/>
      <c r="P793" s="186"/>
      <c r="Q793" s="186"/>
      <c r="R793" s="186"/>
      <c r="S793" s="186"/>
      <c r="T793" s="186"/>
      <c r="U793" s="186"/>
      <c r="V793" s="186"/>
      <c r="W793" s="186"/>
      <c r="X793" s="186"/>
      <c r="Y793" s="186"/>
      <c r="Z793" s="186"/>
      <c r="AA793" s="186"/>
    </row>
    <row r="794" spans="2:27" ht="12" customHeight="1">
      <c r="B794" s="186"/>
      <c r="C794" s="186"/>
      <c r="D794" s="186"/>
      <c r="E794" s="186"/>
      <c r="F794" s="186"/>
      <c r="G794" s="186"/>
      <c r="H794" s="186"/>
      <c r="I794" s="186"/>
      <c r="J794" s="186"/>
      <c r="K794" s="186"/>
      <c r="L794" s="186"/>
      <c r="M794" s="186"/>
      <c r="N794" s="186"/>
      <c r="O794" s="186"/>
      <c r="P794" s="186"/>
      <c r="Q794" s="186"/>
      <c r="R794" s="186"/>
      <c r="S794" s="186"/>
      <c r="T794" s="186"/>
      <c r="U794" s="186"/>
      <c r="V794" s="186"/>
      <c r="W794" s="186"/>
      <c r="X794" s="186"/>
      <c r="Y794" s="186"/>
      <c r="Z794" s="186"/>
      <c r="AA794" s="186"/>
    </row>
    <row r="795" spans="2:27" ht="12" customHeight="1">
      <c r="B795" s="186"/>
      <c r="C795" s="186"/>
      <c r="D795" s="186"/>
      <c r="E795" s="186"/>
      <c r="F795" s="186"/>
      <c r="G795" s="186"/>
      <c r="H795" s="186"/>
      <c r="I795" s="186"/>
      <c r="J795" s="186"/>
      <c r="K795" s="186"/>
      <c r="L795" s="186"/>
      <c r="M795" s="186"/>
      <c r="N795" s="186"/>
      <c r="O795" s="186"/>
      <c r="P795" s="186"/>
      <c r="Q795" s="186"/>
      <c r="R795" s="186"/>
      <c r="S795" s="186"/>
      <c r="T795" s="186"/>
      <c r="U795" s="186"/>
      <c r="V795" s="186"/>
      <c r="W795" s="186"/>
      <c r="X795" s="186"/>
      <c r="Y795" s="186"/>
      <c r="Z795" s="186"/>
      <c r="AA795" s="186"/>
    </row>
    <row r="796" spans="2:27" ht="12" customHeight="1">
      <c r="B796" s="186"/>
      <c r="C796" s="186"/>
      <c r="D796" s="186"/>
      <c r="E796" s="186"/>
      <c r="F796" s="186"/>
      <c r="G796" s="186"/>
      <c r="H796" s="186"/>
      <c r="I796" s="186"/>
      <c r="J796" s="186"/>
      <c r="K796" s="186"/>
      <c r="L796" s="186"/>
      <c r="M796" s="186"/>
      <c r="N796" s="186"/>
      <c r="O796" s="186"/>
      <c r="P796" s="186"/>
      <c r="Q796" s="186"/>
      <c r="R796" s="186"/>
      <c r="S796" s="186"/>
      <c r="T796" s="186"/>
      <c r="U796" s="186"/>
      <c r="V796" s="186"/>
      <c r="W796" s="186"/>
      <c r="X796" s="186"/>
      <c r="Y796" s="186"/>
      <c r="Z796" s="186"/>
      <c r="AA796" s="186"/>
    </row>
    <row r="797" spans="2:27" ht="12" customHeight="1">
      <c r="B797" s="186"/>
      <c r="C797" s="186"/>
      <c r="D797" s="186"/>
      <c r="E797" s="186"/>
      <c r="F797" s="186"/>
      <c r="G797" s="186"/>
      <c r="H797" s="186"/>
      <c r="I797" s="186"/>
      <c r="J797" s="186"/>
      <c r="K797" s="186"/>
      <c r="L797" s="186"/>
      <c r="M797" s="186"/>
      <c r="N797" s="186"/>
      <c r="O797" s="186"/>
      <c r="P797" s="186"/>
      <c r="Q797" s="186"/>
      <c r="R797" s="186"/>
      <c r="S797" s="186"/>
      <c r="T797" s="186"/>
      <c r="U797" s="186"/>
      <c r="V797" s="186"/>
      <c r="W797" s="186"/>
      <c r="X797" s="186"/>
      <c r="Y797" s="186"/>
      <c r="Z797" s="186"/>
      <c r="AA797" s="186"/>
    </row>
    <row r="798" spans="2:27" ht="12" customHeight="1">
      <c r="B798" s="186"/>
      <c r="C798" s="186"/>
      <c r="D798" s="186"/>
      <c r="E798" s="186"/>
      <c r="F798" s="186"/>
      <c r="G798" s="186"/>
      <c r="H798" s="186"/>
      <c r="I798" s="186"/>
      <c r="J798" s="186"/>
      <c r="K798" s="186"/>
      <c r="L798" s="186"/>
      <c r="M798" s="186"/>
      <c r="N798" s="186"/>
      <c r="O798" s="186"/>
      <c r="P798" s="186"/>
      <c r="Q798" s="186"/>
      <c r="R798" s="186"/>
      <c r="S798" s="186"/>
      <c r="T798" s="186"/>
      <c r="U798" s="186"/>
      <c r="V798" s="186"/>
      <c r="W798" s="186"/>
      <c r="X798" s="186"/>
      <c r="Y798" s="186"/>
      <c r="Z798" s="186"/>
      <c r="AA798" s="186"/>
    </row>
    <row r="799" spans="2:27" ht="12" customHeight="1">
      <c r="B799" s="186"/>
      <c r="C799" s="186"/>
      <c r="D799" s="186"/>
      <c r="E799" s="186"/>
      <c r="F799" s="186"/>
      <c r="G799" s="186"/>
      <c r="H799" s="186"/>
      <c r="I799" s="186"/>
      <c r="J799" s="186"/>
      <c r="K799" s="186"/>
      <c r="L799" s="186"/>
      <c r="M799" s="186"/>
      <c r="N799" s="186"/>
      <c r="O799" s="186"/>
      <c r="P799" s="186"/>
      <c r="Q799" s="186"/>
      <c r="R799" s="186"/>
      <c r="S799" s="186"/>
      <c r="T799" s="186"/>
      <c r="U799" s="186"/>
      <c r="V799" s="186"/>
      <c r="W799" s="186"/>
      <c r="X799" s="186"/>
      <c r="Y799" s="186"/>
      <c r="Z799" s="186"/>
      <c r="AA799" s="186"/>
    </row>
    <row r="800" spans="2:27" ht="12" customHeight="1">
      <c r="B800" s="186"/>
      <c r="C800" s="186"/>
      <c r="D800" s="186"/>
      <c r="E800" s="186"/>
      <c r="F800" s="186"/>
      <c r="G800" s="186"/>
      <c r="H800" s="186"/>
      <c r="I800" s="186"/>
      <c r="J800" s="186"/>
      <c r="K800" s="186"/>
      <c r="L800" s="186"/>
      <c r="M800" s="186"/>
      <c r="N800" s="186"/>
      <c r="O800" s="186"/>
      <c r="P800" s="186"/>
      <c r="Q800" s="186"/>
      <c r="R800" s="186"/>
      <c r="S800" s="186"/>
      <c r="T800" s="186"/>
      <c r="U800" s="186"/>
      <c r="V800" s="186"/>
      <c r="W800" s="186"/>
      <c r="X800" s="186"/>
      <c r="Y800" s="186"/>
      <c r="Z800" s="186"/>
      <c r="AA800" s="186"/>
    </row>
    <row r="801" spans="2:27" ht="12" customHeight="1">
      <c r="B801" s="186"/>
      <c r="C801" s="186"/>
      <c r="D801" s="186"/>
      <c r="E801" s="186"/>
      <c r="F801" s="186"/>
      <c r="G801" s="186"/>
      <c r="H801" s="186"/>
      <c r="I801" s="186"/>
      <c r="J801" s="186"/>
      <c r="K801" s="186"/>
      <c r="L801" s="186"/>
      <c r="M801" s="186"/>
      <c r="N801" s="186"/>
      <c r="O801" s="186"/>
      <c r="P801" s="186"/>
      <c r="Q801" s="186"/>
      <c r="R801" s="186"/>
      <c r="S801" s="186"/>
      <c r="T801" s="186"/>
      <c r="U801" s="186"/>
      <c r="V801" s="186"/>
      <c r="W801" s="186"/>
      <c r="X801" s="186"/>
      <c r="Y801" s="186"/>
      <c r="Z801" s="186"/>
      <c r="AA801" s="186"/>
    </row>
    <row r="802" spans="2:27" ht="12" customHeight="1">
      <c r="B802" s="186"/>
      <c r="C802" s="186"/>
      <c r="D802" s="186"/>
      <c r="E802" s="186"/>
      <c r="F802" s="186"/>
      <c r="G802" s="186"/>
      <c r="H802" s="186"/>
      <c r="I802" s="186"/>
      <c r="J802" s="186"/>
      <c r="K802" s="186"/>
      <c r="L802" s="186"/>
      <c r="M802" s="186"/>
      <c r="N802" s="186"/>
      <c r="O802" s="186"/>
      <c r="P802" s="186"/>
      <c r="Q802" s="186"/>
      <c r="R802" s="186"/>
      <c r="S802" s="186"/>
      <c r="T802" s="186"/>
      <c r="U802" s="186"/>
      <c r="V802" s="186"/>
      <c r="W802" s="186"/>
      <c r="X802" s="186"/>
      <c r="Y802" s="186"/>
      <c r="Z802" s="186"/>
      <c r="AA802" s="186"/>
    </row>
    <row r="803" spans="2:27" ht="12" customHeight="1">
      <c r="B803" s="186"/>
      <c r="C803" s="186"/>
      <c r="D803" s="186"/>
      <c r="E803" s="186"/>
      <c r="F803" s="186"/>
      <c r="G803" s="186"/>
      <c r="H803" s="186"/>
      <c r="I803" s="186"/>
      <c r="J803" s="186"/>
      <c r="K803" s="186"/>
      <c r="L803" s="186"/>
      <c r="M803" s="186"/>
      <c r="N803" s="186"/>
      <c r="O803" s="186"/>
      <c r="P803" s="186"/>
      <c r="Q803" s="186"/>
      <c r="R803" s="186"/>
      <c r="S803" s="186"/>
      <c r="T803" s="186"/>
      <c r="U803" s="186"/>
      <c r="V803" s="186"/>
      <c r="W803" s="186"/>
      <c r="X803" s="186"/>
      <c r="Y803" s="186"/>
      <c r="Z803" s="186"/>
      <c r="AA803" s="186"/>
    </row>
    <row r="804" spans="2:27" ht="12" customHeight="1">
      <c r="B804" s="186"/>
      <c r="C804" s="186"/>
      <c r="D804" s="186"/>
      <c r="E804" s="186"/>
      <c r="F804" s="186"/>
      <c r="G804" s="186"/>
      <c r="H804" s="186"/>
      <c r="I804" s="186"/>
      <c r="J804" s="186"/>
      <c r="K804" s="186"/>
      <c r="L804" s="186"/>
      <c r="M804" s="186"/>
      <c r="N804" s="186"/>
      <c r="O804" s="186"/>
      <c r="P804" s="186"/>
      <c r="Q804" s="186"/>
      <c r="R804" s="186"/>
      <c r="S804" s="186"/>
      <c r="T804" s="186"/>
      <c r="U804" s="186"/>
      <c r="V804" s="186"/>
      <c r="W804" s="186"/>
      <c r="X804" s="186"/>
      <c r="Y804" s="186"/>
      <c r="Z804" s="186"/>
      <c r="AA804" s="186"/>
    </row>
    <row r="805" spans="2:27" ht="12" customHeight="1">
      <c r="B805" s="186"/>
      <c r="C805" s="186"/>
      <c r="D805" s="186"/>
      <c r="E805" s="186"/>
      <c r="F805" s="186"/>
      <c r="G805" s="186"/>
      <c r="H805" s="186"/>
      <c r="I805" s="186"/>
      <c r="J805" s="186"/>
      <c r="K805" s="186"/>
      <c r="L805" s="186"/>
      <c r="M805" s="186"/>
      <c r="N805" s="186"/>
      <c r="O805" s="186"/>
      <c r="P805" s="186"/>
      <c r="Q805" s="186"/>
      <c r="R805" s="186"/>
      <c r="S805" s="186"/>
      <c r="T805" s="186"/>
      <c r="U805" s="186"/>
      <c r="V805" s="186"/>
      <c r="W805" s="186"/>
      <c r="X805" s="186"/>
      <c r="Y805" s="186"/>
      <c r="Z805" s="186"/>
      <c r="AA805" s="186"/>
    </row>
    <row r="806" spans="2:27" ht="12" customHeight="1">
      <c r="B806" s="186"/>
      <c r="C806" s="186"/>
      <c r="D806" s="186"/>
      <c r="E806" s="186"/>
      <c r="F806" s="186"/>
      <c r="G806" s="186"/>
      <c r="H806" s="186"/>
      <c r="I806" s="186"/>
      <c r="J806" s="186"/>
      <c r="K806" s="186"/>
      <c r="L806" s="186"/>
      <c r="M806" s="186"/>
      <c r="N806" s="186"/>
      <c r="O806" s="186"/>
      <c r="P806" s="186"/>
      <c r="Q806" s="186"/>
      <c r="R806" s="186"/>
      <c r="S806" s="186"/>
      <c r="T806" s="186"/>
      <c r="U806" s="186"/>
      <c r="V806" s="186"/>
      <c r="W806" s="186"/>
      <c r="X806" s="186"/>
      <c r="Y806" s="186"/>
      <c r="Z806" s="186"/>
      <c r="AA806" s="186"/>
    </row>
    <row r="807" spans="2:27" ht="12" customHeight="1">
      <c r="B807" s="186"/>
      <c r="C807" s="186"/>
      <c r="D807" s="186"/>
      <c r="E807" s="186"/>
      <c r="F807" s="186"/>
      <c r="G807" s="186"/>
      <c r="H807" s="186"/>
      <c r="I807" s="186"/>
      <c r="J807" s="186"/>
      <c r="K807" s="186"/>
      <c r="L807" s="186"/>
      <c r="M807" s="186"/>
      <c r="N807" s="186"/>
      <c r="O807" s="186"/>
      <c r="P807" s="186"/>
      <c r="Q807" s="186"/>
      <c r="R807" s="186"/>
      <c r="S807" s="186"/>
      <c r="T807" s="186"/>
      <c r="U807" s="186"/>
      <c r="V807" s="186"/>
      <c r="W807" s="186"/>
      <c r="X807" s="186"/>
      <c r="Y807" s="186"/>
      <c r="Z807" s="186"/>
      <c r="AA807" s="186"/>
    </row>
    <row r="808" spans="2:27" ht="12" customHeight="1">
      <c r="B808" s="186"/>
      <c r="C808" s="186"/>
      <c r="D808" s="186"/>
      <c r="E808" s="186"/>
      <c r="F808" s="186"/>
      <c r="G808" s="186"/>
      <c r="H808" s="186"/>
      <c r="I808" s="186"/>
      <c r="J808" s="186"/>
      <c r="K808" s="186"/>
      <c r="L808" s="186"/>
      <c r="M808" s="186"/>
      <c r="N808" s="186"/>
      <c r="O808" s="186"/>
      <c r="P808" s="186"/>
      <c r="Q808" s="186"/>
      <c r="R808" s="186"/>
      <c r="S808" s="186"/>
      <c r="T808" s="186"/>
      <c r="U808" s="186"/>
      <c r="V808" s="186"/>
      <c r="W808" s="186"/>
      <c r="X808" s="186"/>
      <c r="Y808" s="186"/>
      <c r="Z808" s="186"/>
      <c r="AA808" s="186"/>
    </row>
    <row r="809" spans="2:27" ht="12" customHeight="1">
      <c r="B809" s="186"/>
      <c r="C809" s="186"/>
      <c r="D809" s="186"/>
      <c r="E809" s="186"/>
      <c r="F809" s="186"/>
      <c r="G809" s="186"/>
      <c r="H809" s="186"/>
      <c r="I809" s="186"/>
      <c r="J809" s="186"/>
      <c r="K809" s="186"/>
      <c r="L809" s="186"/>
      <c r="M809" s="186"/>
      <c r="N809" s="186"/>
      <c r="O809" s="186"/>
      <c r="P809" s="186"/>
      <c r="Q809" s="186"/>
      <c r="R809" s="186"/>
      <c r="S809" s="186"/>
      <c r="T809" s="186"/>
      <c r="U809" s="186"/>
      <c r="V809" s="186"/>
      <c r="W809" s="186"/>
      <c r="X809" s="186"/>
      <c r="Y809" s="186"/>
      <c r="Z809" s="186"/>
      <c r="AA809" s="186"/>
    </row>
    <row r="810" spans="2:27" ht="12" customHeight="1">
      <c r="B810" s="186"/>
      <c r="C810" s="186"/>
      <c r="D810" s="186"/>
      <c r="E810" s="186"/>
      <c r="F810" s="186"/>
      <c r="G810" s="186"/>
      <c r="H810" s="186"/>
      <c r="I810" s="186"/>
      <c r="J810" s="186"/>
      <c r="K810" s="186"/>
      <c r="L810" s="186"/>
      <c r="M810" s="186"/>
      <c r="N810" s="186"/>
      <c r="O810" s="186"/>
      <c r="P810" s="186"/>
      <c r="Q810" s="186"/>
      <c r="R810" s="186"/>
      <c r="S810" s="186"/>
      <c r="T810" s="186"/>
      <c r="U810" s="186"/>
      <c r="V810" s="186"/>
      <c r="W810" s="186"/>
      <c r="X810" s="186"/>
      <c r="Y810" s="186"/>
      <c r="Z810" s="186"/>
      <c r="AA810" s="186"/>
    </row>
    <row r="811" spans="2:27" ht="12" customHeight="1">
      <c r="B811" s="186"/>
      <c r="C811" s="186"/>
      <c r="D811" s="186"/>
      <c r="E811" s="186"/>
      <c r="F811" s="186"/>
      <c r="G811" s="186"/>
      <c r="H811" s="186"/>
      <c r="I811" s="186"/>
      <c r="J811" s="186"/>
      <c r="K811" s="186"/>
      <c r="L811" s="186"/>
      <c r="M811" s="186"/>
      <c r="N811" s="186"/>
      <c r="O811" s="186"/>
      <c r="P811" s="186"/>
      <c r="Q811" s="186"/>
      <c r="R811" s="186"/>
      <c r="S811" s="186"/>
      <c r="T811" s="186"/>
      <c r="U811" s="186"/>
      <c r="V811" s="186"/>
      <c r="W811" s="186"/>
      <c r="X811" s="186"/>
      <c r="Y811" s="186"/>
      <c r="Z811" s="186"/>
      <c r="AA811" s="186"/>
    </row>
    <row r="812" spans="2:27" ht="12" customHeight="1">
      <c r="B812" s="186"/>
      <c r="C812" s="186"/>
      <c r="D812" s="186"/>
      <c r="E812" s="186"/>
      <c r="F812" s="186"/>
      <c r="G812" s="186"/>
      <c r="H812" s="186"/>
      <c r="I812" s="186"/>
      <c r="J812" s="186"/>
      <c r="K812" s="186"/>
      <c r="L812" s="186"/>
      <c r="M812" s="186"/>
      <c r="N812" s="186"/>
      <c r="O812" s="186"/>
      <c r="P812" s="186"/>
      <c r="Q812" s="186"/>
      <c r="R812" s="186"/>
      <c r="S812" s="186"/>
      <c r="T812" s="186"/>
      <c r="U812" s="186"/>
      <c r="V812" s="186"/>
      <c r="W812" s="186"/>
      <c r="X812" s="186"/>
      <c r="Y812" s="186"/>
      <c r="Z812" s="186"/>
      <c r="AA812" s="186"/>
    </row>
    <row r="813" spans="2:27" ht="12" customHeight="1">
      <c r="B813" s="186"/>
      <c r="C813" s="186"/>
      <c r="D813" s="186"/>
      <c r="E813" s="186"/>
      <c r="F813" s="186"/>
      <c r="G813" s="186"/>
      <c r="H813" s="186"/>
      <c r="I813" s="186"/>
      <c r="J813" s="186"/>
      <c r="K813" s="186"/>
      <c r="L813" s="186"/>
      <c r="M813" s="186"/>
      <c r="N813" s="186"/>
      <c r="O813" s="186"/>
      <c r="P813" s="186"/>
      <c r="Q813" s="186"/>
      <c r="R813" s="186"/>
      <c r="S813" s="186"/>
      <c r="T813" s="186"/>
      <c r="U813" s="186"/>
      <c r="V813" s="186"/>
      <c r="W813" s="186"/>
      <c r="X813" s="186"/>
      <c r="Y813" s="186"/>
      <c r="Z813" s="186"/>
      <c r="AA813" s="186"/>
    </row>
    <row r="814" spans="2:27" ht="12" customHeight="1">
      <c r="B814" s="186"/>
      <c r="C814" s="186"/>
      <c r="D814" s="186"/>
      <c r="E814" s="186"/>
      <c r="F814" s="186"/>
      <c r="G814" s="186"/>
      <c r="H814" s="186"/>
      <c r="I814" s="186"/>
      <c r="J814" s="186"/>
      <c r="K814" s="186"/>
      <c r="L814" s="186"/>
      <c r="M814" s="186"/>
      <c r="N814" s="186"/>
      <c r="O814" s="186"/>
      <c r="P814" s="186"/>
      <c r="Q814" s="186"/>
      <c r="R814" s="186"/>
      <c r="S814" s="186"/>
      <c r="T814" s="186"/>
      <c r="U814" s="186"/>
      <c r="V814" s="186"/>
      <c r="W814" s="186"/>
      <c r="X814" s="186"/>
      <c r="Y814" s="186"/>
      <c r="Z814" s="186"/>
      <c r="AA814" s="186"/>
    </row>
    <row r="815" spans="2:27" ht="12" customHeight="1">
      <c r="B815" s="186"/>
      <c r="C815" s="186"/>
      <c r="D815" s="186"/>
      <c r="E815" s="186"/>
      <c r="F815" s="186"/>
      <c r="G815" s="186"/>
      <c r="H815" s="186"/>
      <c r="I815" s="186"/>
      <c r="J815" s="186"/>
      <c r="K815" s="186"/>
      <c r="L815" s="186"/>
      <c r="M815" s="186"/>
      <c r="N815" s="186"/>
      <c r="O815" s="186"/>
      <c r="P815" s="186"/>
      <c r="Q815" s="186"/>
      <c r="R815" s="186"/>
      <c r="S815" s="186"/>
      <c r="T815" s="186"/>
      <c r="U815" s="186"/>
      <c r="V815" s="186"/>
      <c r="W815" s="186"/>
      <c r="X815" s="186"/>
      <c r="Y815" s="186"/>
      <c r="Z815" s="186"/>
      <c r="AA815" s="186"/>
    </row>
    <row r="816" spans="2:27" ht="12" customHeight="1">
      <c r="B816" s="186"/>
      <c r="C816" s="186"/>
      <c r="D816" s="186"/>
      <c r="E816" s="186"/>
      <c r="F816" s="186"/>
      <c r="G816" s="186"/>
      <c r="H816" s="186"/>
      <c r="I816" s="186"/>
      <c r="J816" s="186"/>
      <c r="K816" s="186"/>
      <c r="L816" s="186"/>
      <c r="M816" s="186"/>
      <c r="N816" s="186"/>
      <c r="O816" s="186"/>
      <c r="P816" s="186"/>
      <c r="Q816" s="186"/>
      <c r="R816" s="186"/>
      <c r="S816" s="186"/>
      <c r="T816" s="186"/>
      <c r="U816" s="186"/>
      <c r="V816" s="186"/>
      <c r="W816" s="186"/>
      <c r="X816" s="186"/>
      <c r="Y816" s="186"/>
      <c r="Z816" s="186"/>
      <c r="AA816" s="186"/>
    </row>
    <row r="817" spans="2:27" ht="12" customHeight="1">
      <c r="B817" s="186"/>
      <c r="C817" s="186"/>
      <c r="D817" s="186"/>
      <c r="E817" s="186"/>
      <c r="F817" s="186"/>
      <c r="G817" s="186"/>
      <c r="H817" s="186"/>
      <c r="I817" s="186"/>
      <c r="J817" s="186"/>
      <c r="K817" s="186"/>
      <c r="L817" s="186"/>
      <c r="M817" s="186"/>
      <c r="N817" s="186"/>
      <c r="O817" s="186"/>
      <c r="P817" s="186"/>
      <c r="Q817" s="186"/>
      <c r="R817" s="186"/>
      <c r="S817" s="186"/>
      <c r="T817" s="186"/>
      <c r="U817" s="186"/>
      <c r="V817" s="186"/>
      <c r="W817" s="186"/>
      <c r="X817" s="186"/>
      <c r="Y817" s="186"/>
      <c r="Z817" s="186"/>
      <c r="AA817" s="186"/>
    </row>
    <row r="818" spans="2:27" ht="12" customHeight="1">
      <c r="B818" s="186"/>
      <c r="C818" s="186"/>
      <c r="D818" s="186"/>
      <c r="E818" s="186"/>
      <c r="F818" s="186"/>
      <c r="G818" s="186"/>
      <c r="H818" s="186"/>
      <c r="I818" s="186"/>
      <c r="J818" s="186"/>
      <c r="K818" s="186"/>
      <c r="L818" s="186"/>
      <c r="M818" s="186"/>
      <c r="N818" s="186"/>
      <c r="O818" s="186"/>
      <c r="P818" s="186"/>
      <c r="Q818" s="186"/>
      <c r="R818" s="186"/>
      <c r="S818" s="186"/>
      <c r="T818" s="186"/>
      <c r="U818" s="186"/>
      <c r="V818" s="186"/>
      <c r="W818" s="186"/>
      <c r="X818" s="186"/>
      <c r="Y818" s="186"/>
      <c r="Z818" s="186"/>
      <c r="AA818" s="186"/>
    </row>
    <row r="819" spans="2:27" ht="12" customHeight="1">
      <c r="B819" s="186"/>
      <c r="C819" s="186"/>
      <c r="D819" s="186"/>
      <c r="E819" s="186"/>
      <c r="F819" s="186"/>
      <c r="G819" s="186"/>
      <c r="H819" s="186"/>
      <c r="I819" s="186"/>
      <c r="J819" s="186"/>
      <c r="K819" s="186"/>
      <c r="L819" s="186"/>
      <c r="M819" s="186"/>
      <c r="N819" s="186"/>
      <c r="O819" s="186"/>
      <c r="P819" s="186"/>
      <c r="Q819" s="186"/>
      <c r="R819" s="186"/>
      <c r="S819" s="186"/>
      <c r="T819" s="186"/>
      <c r="U819" s="186"/>
      <c r="V819" s="186"/>
      <c r="W819" s="186"/>
      <c r="X819" s="186"/>
      <c r="Y819" s="186"/>
      <c r="Z819" s="186"/>
      <c r="AA819" s="186"/>
    </row>
    <row r="820" spans="2:27" ht="12" customHeight="1">
      <c r="B820" s="186"/>
      <c r="C820" s="186"/>
      <c r="D820" s="186"/>
      <c r="E820" s="186"/>
      <c r="F820" s="186"/>
      <c r="G820" s="186"/>
      <c r="H820" s="186"/>
      <c r="I820" s="186"/>
      <c r="J820" s="186"/>
      <c r="K820" s="186"/>
      <c r="L820" s="186"/>
      <c r="M820" s="186"/>
      <c r="N820" s="186"/>
      <c r="O820" s="186"/>
      <c r="P820" s="186"/>
      <c r="Q820" s="186"/>
      <c r="R820" s="186"/>
      <c r="S820" s="186"/>
      <c r="T820" s="186"/>
      <c r="U820" s="186"/>
      <c r="V820" s="186"/>
      <c r="W820" s="186"/>
      <c r="X820" s="186"/>
      <c r="Y820" s="186"/>
      <c r="Z820" s="186"/>
      <c r="AA820" s="186"/>
    </row>
    <row r="821" spans="2:27" ht="12" customHeight="1">
      <c r="B821" s="186"/>
      <c r="C821" s="186"/>
      <c r="D821" s="186"/>
      <c r="E821" s="186"/>
      <c r="F821" s="186"/>
      <c r="G821" s="186"/>
      <c r="H821" s="186"/>
      <c r="I821" s="186"/>
      <c r="J821" s="186"/>
      <c r="K821" s="186"/>
      <c r="L821" s="186"/>
      <c r="M821" s="186"/>
      <c r="N821" s="186"/>
      <c r="O821" s="186"/>
      <c r="P821" s="186"/>
      <c r="Q821" s="186"/>
      <c r="R821" s="186"/>
      <c r="S821" s="186"/>
      <c r="T821" s="186"/>
      <c r="U821" s="186"/>
      <c r="V821" s="186"/>
      <c r="W821" s="186"/>
      <c r="X821" s="186"/>
      <c r="Y821" s="186"/>
      <c r="Z821" s="186"/>
      <c r="AA821" s="186"/>
    </row>
    <row r="822" spans="2:27" ht="12" customHeight="1">
      <c r="B822" s="186"/>
      <c r="C822" s="186"/>
      <c r="D822" s="186"/>
      <c r="E822" s="186"/>
      <c r="F822" s="186"/>
      <c r="G822" s="186"/>
      <c r="H822" s="186"/>
      <c r="I822" s="186"/>
      <c r="J822" s="186"/>
      <c r="K822" s="186"/>
      <c r="L822" s="186"/>
      <c r="M822" s="186"/>
      <c r="N822" s="186"/>
      <c r="O822" s="186"/>
      <c r="P822" s="186"/>
      <c r="Q822" s="186"/>
      <c r="R822" s="186"/>
      <c r="S822" s="186"/>
      <c r="T822" s="186"/>
      <c r="U822" s="186"/>
      <c r="V822" s="186"/>
      <c r="W822" s="186"/>
      <c r="X822" s="186"/>
      <c r="Y822" s="186"/>
      <c r="Z822" s="186"/>
      <c r="AA822" s="186"/>
    </row>
    <row r="823" spans="2:27" ht="12" customHeight="1">
      <c r="B823" s="186"/>
      <c r="C823" s="186"/>
      <c r="D823" s="186"/>
      <c r="E823" s="186"/>
      <c r="F823" s="186"/>
      <c r="G823" s="186"/>
      <c r="H823" s="186"/>
      <c r="I823" s="186"/>
      <c r="J823" s="186"/>
      <c r="K823" s="186"/>
      <c r="L823" s="186"/>
      <c r="M823" s="186"/>
      <c r="N823" s="186"/>
      <c r="O823" s="186"/>
      <c r="P823" s="186"/>
      <c r="Q823" s="186"/>
      <c r="R823" s="186"/>
      <c r="S823" s="186"/>
      <c r="T823" s="186"/>
      <c r="U823" s="186"/>
      <c r="V823" s="186"/>
      <c r="W823" s="186"/>
      <c r="X823" s="186"/>
      <c r="Y823" s="186"/>
      <c r="Z823" s="186"/>
      <c r="AA823" s="186"/>
    </row>
    <row r="824" spans="2:27" ht="12" customHeight="1">
      <c r="B824" s="186"/>
      <c r="C824" s="186"/>
      <c r="D824" s="186"/>
      <c r="E824" s="186"/>
      <c r="F824" s="186"/>
      <c r="G824" s="186"/>
      <c r="H824" s="186"/>
      <c r="I824" s="186"/>
      <c r="J824" s="186"/>
      <c r="K824" s="186"/>
      <c r="L824" s="186"/>
      <c r="M824" s="186"/>
      <c r="N824" s="186"/>
      <c r="O824" s="186"/>
      <c r="P824" s="186"/>
      <c r="Q824" s="186"/>
      <c r="R824" s="186"/>
      <c r="S824" s="186"/>
      <c r="T824" s="186"/>
      <c r="U824" s="186"/>
      <c r="V824" s="186"/>
      <c r="W824" s="186"/>
      <c r="X824" s="186"/>
      <c r="Y824" s="186"/>
      <c r="Z824" s="186"/>
      <c r="AA824" s="186"/>
    </row>
    <row r="825" spans="2:27" ht="12" customHeight="1">
      <c r="B825" s="186"/>
      <c r="C825" s="186"/>
      <c r="D825" s="186"/>
      <c r="E825" s="186"/>
      <c r="F825" s="186"/>
      <c r="G825" s="186"/>
      <c r="H825" s="186"/>
      <c r="I825" s="186"/>
      <c r="J825" s="186"/>
      <c r="K825" s="186"/>
      <c r="L825" s="186"/>
      <c r="M825" s="186"/>
      <c r="N825" s="186"/>
      <c r="O825" s="186"/>
      <c r="P825" s="186"/>
      <c r="Q825" s="186"/>
      <c r="R825" s="186"/>
      <c r="S825" s="186"/>
      <c r="T825" s="186"/>
      <c r="U825" s="186"/>
      <c r="V825" s="186"/>
      <c r="W825" s="186"/>
      <c r="X825" s="186"/>
      <c r="Y825" s="186"/>
      <c r="Z825" s="186"/>
      <c r="AA825" s="186"/>
    </row>
    <row r="826" spans="2:27" ht="12" customHeight="1">
      <c r="B826" s="186"/>
      <c r="C826" s="186"/>
      <c r="D826" s="186"/>
      <c r="E826" s="186"/>
      <c r="F826" s="186"/>
      <c r="G826" s="186"/>
      <c r="H826" s="186"/>
      <c r="I826" s="186"/>
      <c r="J826" s="186"/>
      <c r="K826" s="186"/>
      <c r="L826" s="186"/>
      <c r="M826" s="186"/>
      <c r="N826" s="186"/>
      <c r="O826" s="186"/>
      <c r="P826" s="186"/>
      <c r="Q826" s="186"/>
      <c r="R826" s="186"/>
      <c r="S826" s="186"/>
      <c r="T826" s="186"/>
      <c r="U826" s="186"/>
      <c r="V826" s="186"/>
      <c r="W826" s="186"/>
      <c r="X826" s="186"/>
      <c r="Y826" s="186"/>
      <c r="Z826" s="186"/>
      <c r="AA826" s="186"/>
    </row>
    <row r="827" spans="2:27" ht="12" customHeight="1">
      <c r="B827" s="186"/>
      <c r="C827" s="186"/>
      <c r="D827" s="186"/>
      <c r="E827" s="186"/>
      <c r="F827" s="186"/>
      <c r="G827" s="186"/>
      <c r="H827" s="186"/>
      <c r="I827" s="186"/>
      <c r="J827" s="186"/>
      <c r="K827" s="186"/>
      <c r="L827" s="186"/>
      <c r="M827" s="186"/>
      <c r="N827" s="186"/>
      <c r="O827" s="186"/>
      <c r="P827" s="186"/>
      <c r="Q827" s="186"/>
      <c r="R827" s="186"/>
      <c r="S827" s="186"/>
      <c r="T827" s="186"/>
      <c r="U827" s="186"/>
      <c r="V827" s="186"/>
      <c r="W827" s="186"/>
      <c r="X827" s="186"/>
      <c r="Y827" s="186"/>
      <c r="Z827" s="186"/>
      <c r="AA827" s="186"/>
    </row>
    <row r="828" spans="2:27" ht="12" customHeight="1">
      <c r="B828" s="186"/>
      <c r="C828" s="186"/>
      <c r="D828" s="186"/>
      <c r="E828" s="186"/>
      <c r="F828" s="186"/>
      <c r="G828" s="186"/>
      <c r="H828" s="186"/>
      <c r="I828" s="186"/>
      <c r="J828" s="186"/>
      <c r="K828" s="186"/>
      <c r="L828" s="186"/>
      <c r="M828" s="186"/>
      <c r="N828" s="186"/>
      <c r="O828" s="186"/>
      <c r="P828" s="186"/>
      <c r="Q828" s="186"/>
      <c r="R828" s="186"/>
      <c r="S828" s="186"/>
      <c r="T828" s="186"/>
      <c r="U828" s="186"/>
      <c r="V828" s="186"/>
      <c r="W828" s="186"/>
      <c r="X828" s="186"/>
      <c r="Y828" s="186"/>
      <c r="Z828" s="186"/>
      <c r="AA828" s="186"/>
    </row>
    <row r="829" spans="2:27" ht="12" customHeight="1">
      <c r="B829" s="186"/>
      <c r="C829" s="186"/>
      <c r="D829" s="186"/>
      <c r="E829" s="186"/>
      <c r="F829" s="186"/>
      <c r="G829" s="186"/>
      <c r="H829" s="186"/>
      <c r="I829" s="186"/>
      <c r="J829" s="186"/>
      <c r="K829" s="186"/>
      <c r="L829" s="186"/>
      <c r="M829" s="186"/>
      <c r="N829" s="186"/>
      <c r="O829" s="186"/>
      <c r="P829" s="186"/>
      <c r="Q829" s="186"/>
      <c r="R829" s="186"/>
      <c r="S829" s="186"/>
      <c r="T829" s="186"/>
      <c r="U829" s="186"/>
      <c r="V829" s="186"/>
      <c r="W829" s="186"/>
      <c r="X829" s="186"/>
      <c r="Y829" s="186"/>
      <c r="Z829" s="186"/>
      <c r="AA829" s="186"/>
    </row>
    <row r="830" spans="2:27" ht="12" customHeight="1">
      <c r="B830" s="186"/>
      <c r="C830" s="186"/>
      <c r="D830" s="186"/>
      <c r="E830" s="186"/>
      <c r="F830" s="186"/>
      <c r="G830" s="186"/>
      <c r="H830" s="186"/>
      <c r="I830" s="186"/>
      <c r="J830" s="186"/>
      <c r="K830" s="186"/>
      <c r="L830" s="186"/>
      <c r="M830" s="186"/>
      <c r="N830" s="186"/>
      <c r="O830" s="186"/>
      <c r="P830" s="186"/>
      <c r="Q830" s="186"/>
      <c r="R830" s="186"/>
      <c r="S830" s="186"/>
      <c r="T830" s="186"/>
      <c r="U830" s="186"/>
      <c r="V830" s="186"/>
      <c r="W830" s="186"/>
      <c r="X830" s="186"/>
      <c r="Y830" s="186"/>
      <c r="Z830" s="186"/>
      <c r="AA830" s="186"/>
    </row>
    <row r="831" spans="2:27" ht="12" customHeight="1">
      <c r="B831" s="186"/>
      <c r="C831" s="186"/>
      <c r="D831" s="186"/>
      <c r="E831" s="186"/>
      <c r="F831" s="186"/>
      <c r="G831" s="186"/>
      <c r="H831" s="186"/>
      <c r="I831" s="186"/>
      <c r="J831" s="186"/>
      <c r="K831" s="186"/>
      <c r="L831" s="186"/>
      <c r="M831" s="186"/>
      <c r="N831" s="186"/>
      <c r="O831" s="186"/>
      <c r="P831" s="186"/>
      <c r="Q831" s="186"/>
      <c r="R831" s="186"/>
      <c r="S831" s="186"/>
      <c r="T831" s="186"/>
      <c r="U831" s="186"/>
      <c r="V831" s="186"/>
      <c r="W831" s="186"/>
      <c r="X831" s="186"/>
      <c r="Y831" s="186"/>
      <c r="Z831" s="186"/>
      <c r="AA831" s="186"/>
    </row>
    <row r="832" spans="2:27" ht="12" customHeight="1">
      <c r="B832" s="186"/>
      <c r="C832" s="186"/>
      <c r="D832" s="186"/>
      <c r="E832" s="186"/>
      <c r="F832" s="186"/>
      <c r="G832" s="186"/>
      <c r="H832" s="186"/>
      <c r="I832" s="186"/>
      <c r="J832" s="186"/>
      <c r="K832" s="186"/>
      <c r="L832" s="186"/>
      <c r="M832" s="186"/>
      <c r="N832" s="186"/>
      <c r="O832" s="186"/>
      <c r="P832" s="186"/>
      <c r="Q832" s="186"/>
      <c r="R832" s="186"/>
      <c r="S832" s="186"/>
      <c r="T832" s="186"/>
      <c r="U832" s="186"/>
      <c r="V832" s="186"/>
      <c r="W832" s="186"/>
      <c r="X832" s="186"/>
      <c r="Y832" s="186"/>
      <c r="Z832" s="186"/>
      <c r="AA832" s="186"/>
    </row>
    <row r="833" spans="2:27" ht="12" customHeight="1">
      <c r="B833" s="186"/>
      <c r="C833" s="186"/>
      <c r="D833" s="186"/>
      <c r="E833" s="186"/>
      <c r="F833" s="186"/>
      <c r="G833" s="186"/>
      <c r="H833" s="186"/>
      <c r="I833" s="186"/>
      <c r="J833" s="186"/>
      <c r="K833" s="186"/>
      <c r="L833" s="186"/>
      <c r="M833" s="186"/>
      <c r="N833" s="186"/>
      <c r="O833" s="186"/>
      <c r="P833" s="186"/>
      <c r="Q833" s="186"/>
      <c r="R833" s="186"/>
      <c r="S833" s="186"/>
      <c r="T833" s="186"/>
      <c r="U833" s="186"/>
      <c r="V833" s="186"/>
      <c r="W833" s="186"/>
      <c r="X833" s="186"/>
      <c r="Y833" s="186"/>
      <c r="Z833" s="186"/>
      <c r="AA833" s="186"/>
    </row>
    <row r="834" spans="2:27" ht="12" customHeight="1">
      <c r="B834" s="186"/>
      <c r="C834" s="186"/>
      <c r="D834" s="186"/>
      <c r="E834" s="186"/>
      <c r="F834" s="186"/>
      <c r="G834" s="186"/>
      <c r="H834" s="186"/>
      <c r="I834" s="186"/>
      <c r="J834" s="186"/>
      <c r="K834" s="186"/>
      <c r="L834" s="186"/>
      <c r="M834" s="186"/>
      <c r="N834" s="186"/>
      <c r="O834" s="186"/>
      <c r="P834" s="186"/>
      <c r="Q834" s="186"/>
      <c r="R834" s="186"/>
      <c r="S834" s="186"/>
      <c r="T834" s="186"/>
      <c r="U834" s="186"/>
      <c r="V834" s="186"/>
      <c r="W834" s="186"/>
      <c r="X834" s="186"/>
      <c r="Y834" s="186"/>
      <c r="Z834" s="186"/>
      <c r="AA834" s="186"/>
    </row>
    <row r="835" spans="2:27" ht="12" customHeight="1">
      <c r="B835" s="186"/>
      <c r="C835" s="186"/>
      <c r="D835" s="186"/>
      <c r="E835" s="186"/>
      <c r="F835" s="186"/>
      <c r="G835" s="186"/>
      <c r="H835" s="186"/>
      <c r="I835" s="186"/>
      <c r="J835" s="186"/>
      <c r="K835" s="186"/>
      <c r="L835" s="186"/>
      <c r="M835" s="186"/>
      <c r="N835" s="186"/>
      <c r="O835" s="186"/>
      <c r="P835" s="186"/>
      <c r="Q835" s="186"/>
      <c r="R835" s="186"/>
      <c r="S835" s="186"/>
      <c r="T835" s="186"/>
      <c r="U835" s="186"/>
      <c r="V835" s="186"/>
      <c r="W835" s="186"/>
      <c r="X835" s="186"/>
      <c r="Y835" s="186"/>
      <c r="Z835" s="186"/>
      <c r="AA835" s="186"/>
    </row>
    <row r="836" spans="2:27" ht="12" customHeight="1">
      <c r="B836" s="186"/>
      <c r="C836" s="186"/>
      <c r="D836" s="186"/>
      <c r="E836" s="186"/>
      <c r="F836" s="186"/>
      <c r="G836" s="186"/>
      <c r="H836" s="186"/>
      <c r="I836" s="186"/>
      <c r="J836" s="186"/>
      <c r="K836" s="186"/>
      <c r="L836" s="186"/>
      <c r="M836" s="186"/>
      <c r="N836" s="186"/>
      <c r="O836" s="186"/>
      <c r="P836" s="186"/>
      <c r="Q836" s="186"/>
      <c r="R836" s="186"/>
      <c r="S836" s="186"/>
      <c r="T836" s="186"/>
      <c r="U836" s="186"/>
      <c r="V836" s="186"/>
      <c r="W836" s="186"/>
      <c r="X836" s="186"/>
      <c r="Y836" s="186"/>
      <c r="Z836" s="186"/>
      <c r="AA836" s="186"/>
    </row>
    <row r="837" spans="2:27" ht="12" customHeight="1">
      <c r="B837" s="186"/>
      <c r="C837" s="186"/>
      <c r="D837" s="186"/>
      <c r="E837" s="186"/>
      <c r="F837" s="186"/>
      <c r="G837" s="186"/>
      <c r="H837" s="186"/>
      <c r="I837" s="186"/>
      <c r="J837" s="186"/>
      <c r="K837" s="186"/>
      <c r="L837" s="186"/>
      <c r="M837" s="186"/>
      <c r="N837" s="186"/>
      <c r="O837" s="186"/>
      <c r="P837" s="186"/>
      <c r="Q837" s="186"/>
      <c r="R837" s="186"/>
      <c r="S837" s="186"/>
      <c r="T837" s="186"/>
      <c r="U837" s="186"/>
      <c r="V837" s="186"/>
      <c r="W837" s="186"/>
      <c r="X837" s="186"/>
      <c r="Y837" s="186"/>
      <c r="Z837" s="186"/>
      <c r="AA837" s="186"/>
    </row>
    <row r="838" spans="2:27" ht="12" customHeight="1">
      <c r="B838" s="186"/>
      <c r="C838" s="186"/>
      <c r="D838" s="186"/>
      <c r="E838" s="186"/>
      <c r="F838" s="186"/>
      <c r="G838" s="186"/>
      <c r="H838" s="186"/>
      <c r="I838" s="186"/>
      <c r="J838" s="186"/>
      <c r="K838" s="186"/>
      <c r="L838" s="186"/>
      <c r="M838" s="186"/>
      <c r="N838" s="186"/>
      <c r="O838" s="186"/>
      <c r="P838" s="186"/>
      <c r="Q838" s="186"/>
      <c r="R838" s="186"/>
      <c r="S838" s="186"/>
      <c r="T838" s="186"/>
      <c r="U838" s="186"/>
      <c r="V838" s="186"/>
      <c r="W838" s="186"/>
      <c r="X838" s="186"/>
      <c r="Y838" s="186"/>
      <c r="Z838" s="186"/>
      <c r="AA838" s="186"/>
    </row>
    <row r="839" spans="2:27" ht="12" customHeight="1">
      <c r="B839" s="186"/>
      <c r="C839" s="186"/>
      <c r="D839" s="186"/>
      <c r="E839" s="186"/>
      <c r="F839" s="186"/>
      <c r="G839" s="186"/>
      <c r="H839" s="186"/>
      <c r="I839" s="186"/>
      <c r="J839" s="186"/>
      <c r="K839" s="186"/>
      <c r="L839" s="186"/>
      <c r="M839" s="186"/>
      <c r="N839" s="186"/>
      <c r="O839" s="186"/>
      <c r="P839" s="186"/>
      <c r="Q839" s="186"/>
      <c r="R839" s="186"/>
      <c r="S839" s="186"/>
      <c r="T839" s="186"/>
      <c r="U839" s="186"/>
      <c r="V839" s="186"/>
      <c r="W839" s="186"/>
      <c r="X839" s="186"/>
      <c r="Y839" s="186"/>
      <c r="Z839" s="186"/>
      <c r="AA839" s="186"/>
    </row>
    <row r="840" spans="2:27" ht="12" customHeight="1">
      <c r="B840" s="186"/>
      <c r="C840" s="186"/>
      <c r="D840" s="186"/>
      <c r="E840" s="186"/>
      <c r="F840" s="186"/>
      <c r="G840" s="186"/>
      <c r="H840" s="186"/>
      <c r="I840" s="186"/>
      <c r="J840" s="186"/>
      <c r="K840" s="186"/>
      <c r="L840" s="186"/>
      <c r="M840" s="186"/>
      <c r="N840" s="186"/>
      <c r="O840" s="186"/>
      <c r="P840" s="186"/>
      <c r="Q840" s="186"/>
      <c r="R840" s="186"/>
      <c r="S840" s="186"/>
      <c r="T840" s="186"/>
      <c r="U840" s="186"/>
      <c r="V840" s="186"/>
      <c r="W840" s="186"/>
      <c r="X840" s="186"/>
      <c r="Y840" s="186"/>
      <c r="Z840" s="186"/>
      <c r="AA840" s="186"/>
    </row>
    <row r="841" spans="2:27" ht="12" customHeight="1">
      <c r="B841" s="186"/>
      <c r="C841" s="186"/>
      <c r="D841" s="186"/>
      <c r="E841" s="186"/>
      <c r="F841" s="186"/>
      <c r="G841" s="186"/>
      <c r="H841" s="186"/>
      <c r="I841" s="186"/>
      <c r="J841" s="186"/>
      <c r="K841" s="186"/>
      <c r="L841" s="186"/>
      <c r="M841" s="186"/>
      <c r="N841" s="186"/>
      <c r="O841" s="186"/>
      <c r="P841" s="186"/>
      <c r="Q841" s="186"/>
      <c r="R841" s="186"/>
      <c r="S841" s="186"/>
      <c r="T841" s="186"/>
      <c r="U841" s="186"/>
      <c r="V841" s="186"/>
      <c r="W841" s="186"/>
      <c r="X841" s="186"/>
      <c r="Y841" s="186"/>
      <c r="Z841" s="186"/>
      <c r="AA841" s="186"/>
    </row>
    <row r="842" spans="2:27" ht="12" customHeight="1">
      <c r="B842" s="186"/>
      <c r="C842" s="186"/>
      <c r="D842" s="186"/>
      <c r="E842" s="186"/>
      <c r="F842" s="186"/>
      <c r="G842" s="186"/>
      <c r="H842" s="186"/>
      <c r="I842" s="186"/>
      <c r="J842" s="186"/>
      <c r="K842" s="186"/>
      <c r="L842" s="186"/>
      <c r="M842" s="186"/>
      <c r="N842" s="186"/>
      <c r="O842" s="186"/>
      <c r="P842" s="186"/>
      <c r="Q842" s="186"/>
      <c r="R842" s="186"/>
      <c r="S842" s="186"/>
      <c r="T842" s="186"/>
      <c r="U842" s="186"/>
      <c r="V842" s="186"/>
      <c r="W842" s="186"/>
      <c r="X842" s="186"/>
      <c r="Y842" s="186"/>
      <c r="Z842" s="186"/>
      <c r="AA842" s="186"/>
    </row>
    <row r="843" spans="2:27" ht="12" customHeight="1">
      <c r="B843" s="186"/>
      <c r="C843" s="186"/>
      <c r="D843" s="186"/>
      <c r="E843" s="186"/>
      <c r="F843" s="186"/>
      <c r="G843" s="186"/>
      <c r="H843" s="186"/>
      <c r="I843" s="186"/>
      <c r="J843" s="186"/>
      <c r="K843" s="186"/>
      <c r="L843" s="186"/>
      <c r="M843" s="186"/>
      <c r="N843" s="186"/>
      <c r="O843" s="186"/>
      <c r="P843" s="186"/>
      <c r="Q843" s="186"/>
      <c r="R843" s="186"/>
      <c r="S843" s="186"/>
      <c r="T843" s="186"/>
      <c r="U843" s="186"/>
      <c r="V843" s="186"/>
      <c r="W843" s="186"/>
      <c r="X843" s="186"/>
      <c r="Y843" s="186"/>
      <c r="Z843" s="186"/>
      <c r="AA843" s="186"/>
    </row>
    <row r="844" spans="2:27" ht="12" customHeight="1">
      <c r="B844" s="186"/>
      <c r="C844" s="186"/>
      <c r="D844" s="186"/>
      <c r="E844" s="186"/>
      <c r="F844" s="186"/>
      <c r="G844" s="186"/>
      <c r="H844" s="186"/>
      <c r="I844" s="186"/>
      <c r="J844" s="186"/>
      <c r="K844" s="186"/>
      <c r="L844" s="186"/>
      <c r="M844" s="186"/>
      <c r="N844" s="186"/>
      <c r="O844" s="186"/>
      <c r="P844" s="186"/>
      <c r="Q844" s="186"/>
      <c r="R844" s="186"/>
      <c r="S844" s="186"/>
      <c r="T844" s="186"/>
      <c r="U844" s="186"/>
      <c r="V844" s="186"/>
      <c r="W844" s="186"/>
      <c r="X844" s="186"/>
      <c r="Y844" s="186"/>
      <c r="Z844" s="186"/>
      <c r="AA844" s="186"/>
    </row>
    <row r="845" spans="2:27" ht="12" customHeight="1">
      <c r="B845" s="186"/>
      <c r="C845" s="186"/>
      <c r="D845" s="186"/>
      <c r="E845" s="186"/>
      <c r="F845" s="186"/>
      <c r="G845" s="186"/>
      <c r="H845" s="186"/>
      <c r="I845" s="186"/>
      <c r="J845" s="186"/>
      <c r="K845" s="186"/>
      <c r="L845" s="186"/>
      <c r="M845" s="186"/>
      <c r="N845" s="186"/>
      <c r="O845" s="186"/>
      <c r="P845" s="186"/>
      <c r="Q845" s="186"/>
      <c r="R845" s="186"/>
      <c r="S845" s="186"/>
      <c r="T845" s="186"/>
      <c r="U845" s="186"/>
      <c r="V845" s="186"/>
      <c r="W845" s="186"/>
      <c r="X845" s="186"/>
      <c r="Y845" s="186"/>
      <c r="Z845" s="186"/>
      <c r="AA845" s="186"/>
    </row>
    <row r="846" spans="2:27" ht="12" customHeight="1">
      <c r="B846" s="186"/>
      <c r="C846" s="186"/>
      <c r="D846" s="186"/>
      <c r="E846" s="186"/>
      <c r="F846" s="186"/>
      <c r="G846" s="186"/>
      <c r="H846" s="186"/>
      <c r="I846" s="186"/>
      <c r="J846" s="186"/>
      <c r="K846" s="186"/>
      <c r="L846" s="186"/>
      <c r="M846" s="186"/>
      <c r="N846" s="186"/>
      <c r="O846" s="186"/>
      <c r="P846" s="186"/>
      <c r="Q846" s="186"/>
      <c r="R846" s="186"/>
      <c r="S846" s="186"/>
      <c r="T846" s="186"/>
      <c r="U846" s="186"/>
      <c r="V846" s="186"/>
      <c r="W846" s="186"/>
      <c r="X846" s="186"/>
      <c r="Y846" s="186"/>
      <c r="Z846" s="186"/>
      <c r="AA846" s="186"/>
    </row>
    <row r="847" spans="2:27" ht="12" customHeight="1">
      <c r="B847" s="186"/>
      <c r="C847" s="186"/>
      <c r="D847" s="186"/>
      <c r="E847" s="186"/>
      <c r="F847" s="186"/>
      <c r="G847" s="186"/>
      <c r="H847" s="186"/>
      <c r="I847" s="186"/>
      <c r="J847" s="186"/>
      <c r="K847" s="186"/>
      <c r="L847" s="186"/>
      <c r="M847" s="186"/>
      <c r="N847" s="186"/>
      <c r="O847" s="186"/>
      <c r="P847" s="186"/>
      <c r="Q847" s="186"/>
      <c r="R847" s="186"/>
      <c r="S847" s="186"/>
      <c r="T847" s="186"/>
      <c r="U847" s="186"/>
      <c r="V847" s="186"/>
      <c r="W847" s="186"/>
      <c r="X847" s="186"/>
      <c r="Y847" s="186"/>
      <c r="Z847" s="186"/>
      <c r="AA847" s="186"/>
    </row>
    <row r="848" spans="2:27" ht="12" customHeight="1">
      <c r="B848" s="186"/>
      <c r="C848" s="186"/>
      <c r="D848" s="186"/>
      <c r="E848" s="186"/>
      <c r="F848" s="186"/>
      <c r="G848" s="186"/>
      <c r="H848" s="186"/>
      <c r="I848" s="186"/>
      <c r="J848" s="186"/>
      <c r="K848" s="186"/>
      <c r="L848" s="186"/>
      <c r="M848" s="186"/>
      <c r="N848" s="186"/>
      <c r="O848" s="186"/>
      <c r="P848" s="186"/>
      <c r="Q848" s="186"/>
      <c r="R848" s="186"/>
      <c r="S848" s="186"/>
      <c r="T848" s="186"/>
      <c r="U848" s="186"/>
      <c r="V848" s="186"/>
      <c r="W848" s="186"/>
      <c r="X848" s="186"/>
      <c r="Y848" s="186"/>
      <c r="Z848" s="186"/>
      <c r="AA848" s="186"/>
    </row>
    <row r="849" spans="2:27" ht="12" customHeight="1">
      <c r="B849" s="186"/>
      <c r="C849" s="186"/>
      <c r="D849" s="186"/>
      <c r="E849" s="186"/>
      <c r="F849" s="186"/>
      <c r="G849" s="186"/>
      <c r="H849" s="186"/>
      <c r="I849" s="186"/>
      <c r="J849" s="186"/>
      <c r="K849" s="186"/>
      <c r="L849" s="186"/>
      <c r="M849" s="186"/>
      <c r="N849" s="186"/>
      <c r="O849" s="186"/>
      <c r="P849" s="186"/>
      <c r="Q849" s="186"/>
      <c r="R849" s="186"/>
      <c r="S849" s="186"/>
      <c r="T849" s="186"/>
      <c r="U849" s="186"/>
      <c r="V849" s="186"/>
      <c r="W849" s="186"/>
      <c r="X849" s="186"/>
      <c r="Y849" s="186"/>
      <c r="Z849" s="186"/>
      <c r="AA849" s="186"/>
    </row>
    <row r="850" spans="2:27" ht="12" customHeight="1">
      <c r="B850" s="186"/>
      <c r="C850" s="186"/>
      <c r="D850" s="186"/>
      <c r="E850" s="186"/>
      <c r="F850" s="186"/>
      <c r="G850" s="186"/>
      <c r="H850" s="186"/>
      <c r="I850" s="186"/>
      <c r="J850" s="186"/>
      <c r="K850" s="186"/>
      <c r="L850" s="186"/>
      <c r="M850" s="186"/>
      <c r="N850" s="186"/>
      <c r="O850" s="186"/>
      <c r="P850" s="186"/>
      <c r="Q850" s="186"/>
      <c r="R850" s="186"/>
      <c r="S850" s="186"/>
      <c r="T850" s="186"/>
      <c r="U850" s="186"/>
      <c r="V850" s="186"/>
      <c r="W850" s="186"/>
      <c r="X850" s="186"/>
      <c r="Y850" s="186"/>
      <c r="Z850" s="186"/>
      <c r="AA850" s="186"/>
    </row>
    <row r="851" spans="2:27" ht="12" customHeight="1">
      <c r="B851" s="186"/>
      <c r="C851" s="186"/>
      <c r="D851" s="186"/>
      <c r="E851" s="186"/>
      <c r="F851" s="186"/>
      <c r="G851" s="186"/>
      <c r="H851" s="186"/>
      <c r="I851" s="186"/>
      <c r="J851" s="186"/>
      <c r="K851" s="186"/>
      <c r="L851" s="186"/>
      <c r="M851" s="186"/>
      <c r="N851" s="186"/>
      <c r="O851" s="186"/>
      <c r="P851" s="186"/>
      <c r="Q851" s="186"/>
      <c r="R851" s="186"/>
      <c r="S851" s="186"/>
      <c r="T851" s="186"/>
      <c r="U851" s="186"/>
      <c r="V851" s="186"/>
      <c r="W851" s="186"/>
      <c r="X851" s="186"/>
      <c r="Y851" s="186"/>
      <c r="Z851" s="186"/>
      <c r="AA851" s="186"/>
    </row>
    <row r="852" spans="2:27" ht="12" customHeight="1">
      <c r="B852" s="186"/>
      <c r="C852" s="186"/>
      <c r="D852" s="186"/>
      <c r="E852" s="186"/>
      <c r="F852" s="186"/>
      <c r="G852" s="186"/>
      <c r="H852" s="186"/>
      <c r="I852" s="186"/>
      <c r="J852" s="186"/>
      <c r="K852" s="186"/>
      <c r="L852" s="186"/>
      <c r="M852" s="186"/>
      <c r="N852" s="186"/>
      <c r="O852" s="186"/>
      <c r="P852" s="186"/>
      <c r="Q852" s="186"/>
      <c r="R852" s="186"/>
      <c r="S852" s="186"/>
      <c r="T852" s="186"/>
      <c r="U852" s="186"/>
      <c r="V852" s="186"/>
      <c r="W852" s="186"/>
      <c r="X852" s="186"/>
      <c r="Y852" s="186"/>
      <c r="Z852" s="186"/>
      <c r="AA852" s="186"/>
    </row>
    <row r="853" spans="2:27" ht="12" customHeight="1">
      <c r="B853" s="186"/>
      <c r="C853" s="186"/>
      <c r="D853" s="186"/>
      <c r="E853" s="186"/>
      <c r="F853" s="186"/>
      <c r="G853" s="186"/>
      <c r="H853" s="186"/>
      <c r="I853" s="186"/>
      <c r="J853" s="186"/>
      <c r="K853" s="186"/>
      <c r="L853" s="186"/>
      <c r="M853" s="186"/>
      <c r="N853" s="186"/>
      <c r="O853" s="186"/>
      <c r="P853" s="186"/>
      <c r="Q853" s="186"/>
      <c r="R853" s="186"/>
      <c r="S853" s="186"/>
      <c r="T853" s="186"/>
      <c r="U853" s="186"/>
      <c r="V853" s="186"/>
      <c r="W853" s="186"/>
      <c r="X853" s="186"/>
      <c r="Y853" s="186"/>
      <c r="Z853" s="186"/>
      <c r="AA853" s="186"/>
    </row>
    <row r="854" spans="2:27" ht="12" customHeight="1">
      <c r="B854" s="186"/>
      <c r="C854" s="186"/>
      <c r="D854" s="186"/>
      <c r="E854" s="186"/>
      <c r="F854" s="186"/>
      <c r="G854" s="186"/>
      <c r="H854" s="186"/>
      <c r="I854" s="186"/>
      <c r="J854" s="186"/>
      <c r="K854" s="186"/>
      <c r="L854" s="186"/>
      <c r="M854" s="186"/>
      <c r="N854" s="186"/>
      <c r="O854" s="186"/>
      <c r="P854" s="186"/>
      <c r="Q854" s="186"/>
      <c r="R854" s="186"/>
      <c r="S854" s="186"/>
      <c r="T854" s="186"/>
      <c r="U854" s="186"/>
      <c r="V854" s="186"/>
      <c r="W854" s="186"/>
      <c r="X854" s="186"/>
      <c r="Y854" s="186"/>
      <c r="Z854" s="186"/>
      <c r="AA854" s="186"/>
    </row>
    <row r="855" spans="2:27" ht="12" customHeight="1">
      <c r="B855" s="186"/>
      <c r="C855" s="186"/>
      <c r="D855" s="186"/>
      <c r="E855" s="186"/>
      <c r="F855" s="186"/>
      <c r="G855" s="186"/>
      <c r="H855" s="186"/>
      <c r="I855" s="186"/>
      <c r="J855" s="186"/>
      <c r="K855" s="186"/>
      <c r="L855" s="186"/>
      <c r="M855" s="186"/>
      <c r="N855" s="186"/>
      <c r="O855" s="186"/>
      <c r="P855" s="186"/>
      <c r="Q855" s="186"/>
      <c r="R855" s="186"/>
      <c r="S855" s="186"/>
      <c r="T855" s="186"/>
      <c r="U855" s="186"/>
      <c r="V855" s="186"/>
      <c r="W855" s="186"/>
      <c r="X855" s="186"/>
      <c r="Y855" s="186"/>
      <c r="Z855" s="186"/>
      <c r="AA855" s="186"/>
    </row>
    <row r="856" spans="2:27" ht="12" customHeight="1">
      <c r="B856" s="186"/>
      <c r="C856" s="186"/>
      <c r="D856" s="186"/>
      <c r="E856" s="186"/>
      <c r="F856" s="186"/>
      <c r="G856" s="186"/>
      <c r="H856" s="186"/>
      <c r="I856" s="186"/>
      <c r="J856" s="186"/>
      <c r="K856" s="186"/>
      <c r="L856" s="186"/>
      <c r="M856" s="186"/>
      <c r="N856" s="186"/>
      <c r="O856" s="186"/>
      <c r="P856" s="186"/>
      <c r="Q856" s="186"/>
      <c r="R856" s="186"/>
      <c r="S856" s="186"/>
      <c r="T856" s="186"/>
      <c r="U856" s="186"/>
      <c r="V856" s="186"/>
      <c r="W856" s="186"/>
      <c r="X856" s="186"/>
      <c r="Y856" s="186"/>
      <c r="Z856" s="186"/>
      <c r="AA856" s="186"/>
    </row>
    <row r="857" spans="2:27" ht="12" customHeight="1">
      <c r="B857" s="186"/>
      <c r="C857" s="186"/>
      <c r="D857" s="186"/>
      <c r="E857" s="186"/>
      <c r="F857" s="186"/>
      <c r="G857" s="186"/>
      <c r="H857" s="186"/>
      <c r="I857" s="186"/>
      <c r="J857" s="186"/>
      <c r="K857" s="186"/>
      <c r="L857" s="186"/>
      <c r="M857" s="186"/>
      <c r="N857" s="186"/>
      <c r="O857" s="186"/>
      <c r="P857" s="186"/>
      <c r="Q857" s="186"/>
      <c r="R857" s="186"/>
      <c r="S857" s="186"/>
      <c r="T857" s="186"/>
      <c r="U857" s="186"/>
      <c r="V857" s="186"/>
      <c r="W857" s="186"/>
      <c r="X857" s="186"/>
      <c r="Y857" s="186"/>
      <c r="Z857" s="186"/>
      <c r="AA857" s="186"/>
    </row>
    <row r="858" spans="2:27" ht="12" customHeight="1">
      <c r="B858" s="186"/>
      <c r="C858" s="186"/>
      <c r="D858" s="186"/>
      <c r="E858" s="186"/>
      <c r="F858" s="186"/>
      <c r="G858" s="186"/>
      <c r="H858" s="186"/>
      <c r="I858" s="186"/>
      <c r="J858" s="186"/>
      <c r="K858" s="186"/>
      <c r="L858" s="186"/>
      <c r="M858" s="186"/>
      <c r="N858" s="186"/>
      <c r="O858" s="186"/>
      <c r="P858" s="186"/>
      <c r="Q858" s="186"/>
      <c r="R858" s="186"/>
      <c r="S858" s="186"/>
      <c r="T858" s="186"/>
      <c r="U858" s="186"/>
      <c r="V858" s="186"/>
      <c r="W858" s="186"/>
      <c r="X858" s="186"/>
      <c r="Y858" s="186"/>
      <c r="Z858" s="186"/>
      <c r="AA858" s="186"/>
    </row>
    <row r="859" spans="2:27" ht="12" customHeight="1">
      <c r="B859" s="186"/>
      <c r="C859" s="186"/>
      <c r="D859" s="186"/>
      <c r="E859" s="186"/>
      <c r="F859" s="186"/>
      <c r="G859" s="186"/>
      <c r="H859" s="186"/>
      <c r="I859" s="186"/>
      <c r="J859" s="186"/>
      <c r="K859" s="186"/>
      <c r="L859" s="186"/>
      <c r="M859" s="186"/>
      <c r="N859" s="186"/>
      <c r="O859" s="186"/>
      <c r="P859" s="186"/>
      <c r="Q859" s="186"/>
      <c r="R859" s="186"/>
      <c r="S859" s="186"/>
      <c r="T859" s="186"/>
      <c r="U859" s="186"/>
      <c r="V859" s="186"/>
      <c r="W859" s="186"/>
      <c r="X859" s="186"/>
      <c r="Y859" s="186"/>
      <c r="Z859" s="186"/>
      <c r="AA859" s="186"/>
    </row>
    <row r="860" spans="2:27" ht="12" customHeight="1">
      <c r="B860" s="186"/>
      <c r="C860" s="186"/>
      <c r="D860" s="186"/>
      <c r="E860" s="186"/>
      <c r="F860" s="186"/>
      <c r="G860" s="186"/>
      <c r="H860" s="186"/>
      <c r="I860" s="186"/>
      <c r="J860" s="186"/>
      <c r="K860" s="186"/>
      <c r="L860" s="186"/>
      <c r="M860" s="186"/>
      <c r="N860" s="186"/>
      <c r="O860" s="186"/>
      <c r="P860" s="186"/>
      <c r="Q860" s="186"/>
      <c r="R860" s="186"/>
      <c r="S860" s="186"/>
      <c r="T860" s="186"/>
      <c r="U860" s="186"/>
      <c r="V860" s="186"/>
      <c r="W860" s="186"/>
      <c r="X860" s="186"/>
      <c r="Y860" s="186"/>
      <c r="Z860" s="186"/>
      <c r="AA860" s="186"/>
    </row>
    <row r="861" spans="2:27" ht="12" customHeight="1">
      <c r="B861" s="186"/>
      <c r="C861" s="186"/>
      <c r="D861" s="186"/>
      <c r="E861" s="186"/>
      <c r="F861" s="186"/>
      <c r="G861" s="186"/>
      <c r="H861" s="186"/>
      <c r="I861" s="186"/>
      <c r="J861" s="186"/>
      <c r="K861" s="186"/>
      <c r="L861" s="186"/>
      <c r="M861" s="186"/>
      <c r="N861" s="186"/>
      <c r="O861" s="186"/>
      <c r="P861" s="186"/>
      <c r="Q861" s="186"/>
      <c r="R861" s="186"/>
      <c r="S861" s="186"/>
      <c r="T861" s="186"/>
      <c r="U861" s="186"/>
      <c r="V861" s="186"/>
      <c r="W861" s="186"/>
      <c r="X861" s="186"/>
      <c r="Y861" s="186"/>
      <c r="Z861" s="186"/>
      <c r="AA861" s="186"/>
    </row>
    <row r="862" spans="2:27" ht="12" customHeight="1">
      <c r="B862" s="186"/>
      <c r="C862" s="186"/>
      <c r="D862" s="186"/>
      <c r="E862" s="186"/>
      <c r="F862" s="186"/>
      <c r="G862" s="186"/>
      <c r="H862" s="186"/>
      <c r="I862" s="186"/>
      <c r="J862" s="186"/>
      <c r="K862" s="186"/>
      <c r="L862" s="186"/>
      <c r="M862" s="186"/>
      <c r="N862" s="186"/>
      <c r="O862" s="186"/>
      <c r="P862" s="186"/>
      <c r="Q862" s="186"/>
      <c r="R862" s="186"/>
      <c r="S862" s="186"/>
      <c r="T862" s="186"/>
      <c r="U862" s="186"/>
      <c r="V862" s="186"/>
      <c r="W862" s="186"/>
      <c r="X862" s="186"/>
      <c r="Y862" s="186"/>
      <c r="Z862" s="186"/>
      <c r="AA862" s="186"/>
    </row>
    <row r="863" spans="2:27" ht="12" customHeight="1">
      <c r="B863" s="186"/>
      <c r="C863" s="186"/>
      <c r="D863" s="186"/>
      <c r="E863" s="186"/>
      <c r="F863" s="186"/>
      <c r="G863" s="186"/>
      <c r="H863" s="186"/>
      <c r="I863" s="186"/>
      <c r="J863" s="186"/>
      <c r="K863" s="186"/>
      <c r="L863" s="186"/>
      <c r="M863" s="186"/>
      <c r="N863" s="186"/>
      <c r="O863" s="186"/>
      <c r="P863" s="186"/>
      <c r="Q863" s="186"/>
      <c r="R863" s="186"/>
      <c r="S863" s="186"/>
      <c r="T863" s="186"/>
      <c r="U863" s="186"/>
      <c r="V863" s="186"/>
      <c r="W863" s="186"/>
      <c r="X863" s="186"/>
      <c r="Y863" s="186"/>
      <c r="Z863" s="186"/>
      <c r="AA863" s="186"/>
    </row>
    <row r="864" spans="2:27" ht="12" customHeight="1">
      <c r="B864" s="186"/>
      <c r="C864" s="186"/>
      <c r="D864" s="186"/>
      <c r="E864" s="186"/>
      <c r="F864" s="186"/>
      <c r="G864" s="186"/>
      <c r="H864" s="186"/>
      <c r="I864" s="186"/>
      <c r="J864" s="186"/>
      <c r="K864" s="186"/>
      <c r="L864" s="186"/>
      <c r="M864" s="186"/>
      <c r="N864" s="186"/>
      <c r="O864" s="186"/>
      <c r="P864" s="186"/>
      <c r="Q864" s="186"/>
      <c r="R864" s="186"/>
      <c r="S864" s="186"/>
      <c r="T864" s="186"/>
      <c r="U864" s="186"/>
      <c r="V864" s="186"/>
      <c r="W864" s="186"/>
      <c r="X864" s="186"/>
      <c r="Y864" s="186"/>
      <c r="Z864" s="186"/>
      <c r="AA864" s="186"/>
    </row>
    <row r="865" spans="2:27" ht="12" customHeight="1">
      <c r="B865" s="186"/>
      <c r="C865" s="186"/>
      <c r="D865" s="186"/>
      <c r="E865" s="186"/>
      <c r="F865" s="186"/>
      <c r="G865" s="186"/>
      <c r="H865" s="186"/>
      <c r="I865" s="186"/>
      <c r="J865" s="186"/>
      <c r="K865" s="186"/>
      <c r="L865" s="186"/>
      <c r="M865" s="186"/>
      <c r="N865" s="186"/>
      <c r="O865" s="186"/>
      <c r="P865" s="186"/>
      <c r="Q865" s="186"/>
      <c r="R865" s="186"/>
      <c r="S865" s="186"/>
      <c r="T865" s="186"/>
      <c r="U865" s="186"/>
      <c r="V865" s="186"/>
      <c r="W865" s="186"/>
      <c r="X865" s="186"/>
      <c r="Y865" s="186"/>
      <c r="Z865" s="186"/>
      <c r="AA865" s="186"/>
    </row>
    <row r="866" spans="2:27" ht="12" customHeight="1">
      <c r="B866" s="186"/>
      <c r="C866" s="186"/>
      <c r="D866" s="186"/>
      <c r="E866" s="186"/>
      <c r="F866" s="186"/>
      <c r="G866" s="186"/>
      <c r="H866" s="186"/>
      <c r="I866" s="186"/>
      <c r="J866" s="186"/>
      <c r="K866" s="186"/>
      <c r="L866" s="186"/>
      <c r="M866" s="186"/>
      <c r="N866" s="186"/>
      <c r="O866" s="186"/>
      <c r="P866" s="186"/>
      <c r="Q866" s="186"/>
      <c r="R866" s="186"/>
      <c r="S866" s="186"/>
      <c r="T866" s="186"/>
      <c r="U866" s="186"/>
      <c r="V866" s="186"/>
      <c r="W866" s="186"/>
      <c r="X866" s="186"/>
      <c r="Y866" s="186"/>
      <c r="Z866" s="186"/>
      <c r="AA866" s="186"/>
    </row>
    <row r="867" spans="2:27" ht="12" customHeight="1">
      <c r="B867" s="186"/>
      <c r="C867" s="186"/>
      <c r="D867" s="186"/>
      <c r="E867" s="186"/>
      <c r="F867" s="186"/>
      <c r="G867" s="186"/>
      <c r="H867" s="186"/>
      <c r="I867" s="186"/>
      <c r="J867" s="186"/>
      <c r="K867" s="186"/>
      <c r="L867" s="186"/>
      <c r="M867" s="186"/>
      <c r="N867" s="186"/>
      <c r="O867" s="186"/>
      <c r="P867" s="186"/>
      <c r="Q867" s="186"/>
      <c r="R867" s="186"/>
      <c r="S867" s="186"/>
      <c r="T867" s="186"/>
      <c r="U867" s="186"/>
      <c r="V867" s="186"/>
      <c r="W867" s="186"/>
      <c r="X867" s="186"/>
      <c r="Y867" s="186"/>
      <c r="Z867" s="186"/>
      <c r="AA867" s="186"/>
    </row>
    <row r="868" spans="2:27" ht="12" customHeight="1">
      <c r="B868" s="186"/>
      <c r="C868" s="186"/>
      <c r="D868" s="186"/>
      <c r="E868" s="186"/>
      <c r="F868" s="186"/>
      <c r="G868" s="186"/>
      <c r="H868" s="186"/>
      <c r="I868" s="186"/>
      <c r="J868" s="186"/>
      <c r="K868" s="186"/>
      <c r="L868" s="186"/>
      <c r="M868" s="186"/>
      <c r="N868" s="186"/>
      <c r="O868" s="186"/>
      <c r="P868" s="186"/>
      <c r="Q868" s="186"/>
      <c r="R868" s="186"/>
      <c r="S868" s="186"/>
      <c r="T868" s="186"/>
      <c r="U868" s="186"/>
      <c r="V868" s="186"/>
      <c r="W868" s="186"/>
      <c r="X868" s="186"/>
      <c r="Y868" s="186"/>
      <c r="Z868" s="186"/>
      <c r="AA868" s="186"/>
    </row>
    <row r="869" spans="2:27" ht="12" customHeight="1">
      <c r="B869" s="186"/>
      <c r="C869" s="186"/>
      <c r="D869" s="186"/>
      <c r="E869" s="186"/>
      <c r="F869" s="186"/>
      <c r="G869" s="186"/>
      <c r="H869" s="186"/>
      <c r="I869" s="186"/>
      <c r="J869" s="186"/>
      <c r="K869" s="186"/>
      <c r="L869" s="186"/>
      <c r="M869" s="186"/>
      <c r="N869" s="186"/>
      <c r="O869" s="186"/>
      <c r="P869" s="186"/>
      <c r="Q869" s="186"/>
      <c r="R869" s="186"/>
      <c r="S869" s="186"/>
      <c r="T869" s="186"/>
      <c r="U869" s="186"/>
      <c r="V869" s="186"/>
      <c r="W869" s="186"/>
      <c r="X869" s="186"/>
      <c r="Y869" s="186"/>
      <c r="Z869" s="186"/>
      <c r="AA869" s="186"/>
    </row>
    <row r="870" spans="2:27" ht="12" customHeight="1">
      <c r="B870" s="186"/>
      <c r="C870" s="186"/>
      <c r="D870" s="186"/>
      <c r="E870" s="186"/>
      <c r="F870" s="186"/>
      <c r="G870" s="186"/>
      <c r="H870" s="186"/>
      <c r="I870" s="186"/>
      <c r="J870" s="186"/>
      <c r="K870" s="186"/>
      <c r="L870" s="186"/>
      <c r="M870" s="186"/>
      <c r="N870" s="186"/>
      <c r="O870" s="186"/>
      <c r="P870" s="186"/>
      <c r="Q870" s="186"/>
      <c r="R870" s="186"/>
      <c r="S870" s="186"/>
      <c r="T870" s="186"/>
      <c r="U870" s="186"/>
      <c r="V870" s="186"/>
      <c r="W870" s="186"/>
      <c r="X870" s="186"/>
      <c r="Y870" s="186"/>
      <c r="Z870" s="186"/>
      <c r="AA870" s="186"/>
    </row>
    <row r="871" spans="2:27" ht="12" customHeight="1">
      <c r="B871" s="186"/>
      <c r="C871" s="186"/>
      <c r="D871" s="186"/>
      <c r="E871" s="186"/>
      <c r="F871" s="186"/>
      <c r="G871" s="186"/>
      <c r="H871" s="186"/>
      <c r="I871" s="186"/>
      <c r="J871" s="186"/>
      <c r="K871" s="186"/>
      <c r="L871" s="186"/>
      <c r="M871" s="186"/>
      <c r="N871" s="186"/>
      <c r="O871" s="186"/>
      <c r="P871" s="186"/>
      <c r="Q871" s="186"/>
      <c r="R871" s="186"/>
      <c r="S871" s="186"/>
      <c r="T871" s="186"/>
      <c r="U871" s="186"/>
      <c r="V871" s="186"/>
      <c r="W871" s="186"/>
      <c r="X871" s="186"/>
      <c r="Y871" s="186"/>
      <c r="Z871" s="186"/>
      <c r="AA871" s="186"/>
    </row>
    <row r="872" spans="2:27" ht="12" customHeight="1">
      <c r="B872" s="186"/>
      <c r="C872" s="186"/>
      <c r="D872" s="186"/>
      <c r="E872" s="186"/>
      <c r="F872" s="186"/>
      <c r="G872" s="186"/>
      <c r="H872" s="186"/>
      <c r="I872" s="186"/>
      <c r="J872" s="186"/>
      <c r="K872" s="186"/>
      <c r="L872" s="186"/>
      <c r="M872" s="186"/>
      <c r="N872" s="186"/>
      <c r="O872" s="186"/>
      <c r="P872" s="186"/>
      <c r="Q872" s="186"/>
      <c r="R872" s="186"/>
      <c r="S872" s="186"/>
      <c r="T872" s="186"/>
      <c r="U872" s="186"/>
      <c r="V872" s="186"/>
      <c r="W872" s="186"/>
      <c r="X872" s="186"/>
      <c r="Y872" s="186"/>
      <c r="Z872" s="186"/>
      <c r="AA872" s="186"/>
    </row>
    <row r="873" spans="2:27" ht="12" customHeight="1">
      <c r="B873" s="186"/>
      <c r="C873" s="186"/>
      <c r="D873" s="186"/>
      <c r="E873" s="186"/>
      <c r="F873" s="186"/>
      <c r="G873" s="186"/>
      <c r="H873" s="186"/>
      <c r="I873" s="186"/>
      <c r="J873" s="186"/>
      <c r="K873" s="186"/>
      <c r="L873" s="186"/>
      <c r="M873" s="186"/>
      <c r="N873" s="186"/>
      <c r="O873" s="186"/>
      <c r="P873" s="186"/>
      <c r="Q873" s="186"/>
      <c r="R873" s="186"/>
      <c r="S873" s="186"/>
      <c r="T873" s="186"/>
      <c r="U873" s="186"/>
      <c r="V873" s="186"/>
      <c r="W873" s="186"/>
      <c r="X873" s="186"/>
      <c r="Y873" s="186"/>
      <c r="Z873" s="186"/>
      <c r="AA873" s="186"/>
    </row>
    <row r="874" spans="2:27" ht="12" customHeight="1">
      <c r="B874" s="186"/>
      <c r="C874" s="186"/>
      <c r="D874" s="186"/>
      <c r="E874" s="186"/>
      <c r="F874" s="186"/>
      <c r="G874" s="186"/>
      <c r="H874" s="186"/>
      <c r="I874" s="186"/>
      <c r="J874" s="186"/>
      <c r="K874" s="186"/>
      <c r="L874" s="186"/>
      <c r="M874" s="186"/>
      <c r="N874" s="186"/>
      <c r="O874" s="186"/>
      <c r="P874" s="186"/>
      <c r="Q874" s="186"/>
      <c r="R874" s="186"/>
      <c r="S874" s="186"/>
      <c r="T874" s="186"/>
      <c r="U874" s="186"/>
      <c r="V874" s="186"/>
      <c r="W874" s="186"/>
      <c r="X874" s="186"/>
      <c r="Y874" s="186"/>
      <c r="Z874" s="186"/>
      <c r="AA874" s="186"/>
    </row>
    <row r="875" spans="2:27" ht="12" customHeight="1">
      <c r="B875" s="186"/>
      <c r="C875" s="186"/>
      <c r="D875" s="186"/>
      <c r="E875" s="186"/>
      <c r="F875" s="186"/>
      <c r="G875" s="186"/>
      <c r="H875" s="186"/>
      <c r="I875" s="186"/>
      <c r="J875" s="186"/>
      <c r="K875" s="186"/>
      <c r="L875" s="186"/>
      <c r="M875" s="186"/>
      <c r="N875" s="186"/>
      <c r="O875" s="186"/>
      <c r="P875" s="186"/>
      <c r="Q875" s="186"/>
      <c r="R875" s="186"/>
      <c r="S875" s="186"/>
      <c r="T875" s="186"/>
      <c r="U875" s="186"/>
      <c r="V875" s="186"/>
      <c r="W875" s="186"/>
      <c r="X875" s="186"/>
      <c r="Y875" s="186"/>
      <c r="Z875" s="186"/>
      <c r="AA875" s="186"/>
    </row>
    <row r="876" spans="2:27" ht="12" customHeight="1">
      <c r="B876" s="186"/>
      <c r="C876" s="186"/>
      <c r="D876" s="186"/>
      <c r="E876" s="186"/>
      <c r="F876" s="186"/>
      <c r="G876" s="186"/>
      <c r="H876" s="186"/>
      <c r="I876" s="186"/>
      <c r="J876" s="186"/>
      <c r="K876" s="186"/>
      <c r="L876" s="186"/>
      <c r="M876" s="186"/>
      <c r="N876" s="186"/>
      <c r="O876" s="186"/>
      <c r="P876" s="186"/>
      <c r="Q876" s="186"/>
      <c r="R876" s="186"/>
      <c r="S876" s="186"/>
      <c r="T876" s="186"/>
      <c r="U876" s="186"/>
      <c r="V876" s="186"/>
      <c r="W876" s="186"/>
      <c r="X876" s="186"/>
      <c r="Y876" s="186"/>
      <c r="Z876" s="186"/>
      <c r="AA876" s="186"/>
    </row>
    <row r="877" spans="2:27" ht="12" customHeight="1">
      <c r="B877" s="186"/>
      <c r="C877" s="186"/>
      <c r="D877" s="186"/>
      <c r="E877" s="186"/>
      <c r="F877" s="186"/>
      <c r="G877" s="186"/>
      <c r="H877" s="186"/>
      <c r="I877" s="186"/>
      <c r="J877" s="186"/>
      <c r="K877" s="186"/>
      <c r="L877" s="186"/>
      <c r="M877" s="186"/>
      <c r="N877" s="186"/>
      <c r="O877" s="186"/>
      <c r="P877" s="186"/>
      <c r="Q877" s="186"/>
      <c r="R877" s="186"/>
      <c r="S877" s="186"/>
      <c r="T877" s="186"/>
      <c r="U877" s="186"/>
      <c r="V877" s="186"/>
      <c r="W877" s="186"/>
      <c r="X877" s="186"/>
      <c r="Y877" s="186"/>
      <c r="Z877" s="186"/>
      <c r="AA877" s="186"/>
    </row>
    <row r="878" spans="2:27" ht="12" customHeight="1">
      <c r="B878" s="186"/>
      <c r="C878" s="186"/>
      <c r="D878" s="186"/>
      <c r="E878" s="186"/>
      <c r="F878" s="186"/>
      <c r="G878" s="186"/>
      <c r="H878" s="186"/>
      <c r="I878" s="186"/>
      <c r="J878" s="186"/>
      <c r="K878" s="186"/>
      <c r="L878" s="186"/>
      <c r="M878" s="186"/>
      <c r="N878" s="186"/>
      <c r="O878" s="186"/>
      <c r="P878" s="186"/>
      <c r="Q878" s="186"/>
      <c r="R878" s="186"/>
      <c r="S878" s="186"/>
      <c r="T878" s="186"/>
      <c r="U878" s="186"/>
      <c r="V878" s="186"/>
      <c r="W878" s="186"/>
      <c r="X878" s="186"/>
      <c r="Y878" s="186"/>
      <c r="Z878" s="186"/>
      <c r="AA878" s="186"/>
    </row>
    <row r="879" spans="2:27" ht="12" customHeight="1">
      <c r="B879" s="186"/>
      <c r="C879" s="186"/>
      <c r="D879" s="186"/>
      <c r="E879" s="186"/>
      <c r="F879" s="186"/>
      <c r="G879" s="186"/>
      <c r="H879" s="186"/>
      <c r="I879" s="186"/>
      <c r="J879" s="186"/>
      <c r="K879" s="186"/>
      <c r="L879" s="186"/>
      <c r="M879" s="186"/>
      <c r="N879" s="186"/>
      <c r="O879" s="186"/>
      <c r="P879" s="186"/>
      <c r="Q879" s="186"/>
      <c r="R879" s="186"/>
      <c r="S879" s="186"/>
      <c r="T879" s="186"/>
      <c r="U879" s="186"/>
      <c r="V879" s="186"/>
      <c r="W879" s="186"/>
      <c r="X879" s="186"/>
      <c r="Y879" s="186"/>
      <c r="Z879" s="186"/>
      <c r="AA879" s="186"/>
    </row>
    <row r="880" spans="2:27" ht="12" customHeight="1">
      <c r="B880" s="186"/>
      <c r="C880" s="186"/>
      <c r="D880" s="186"/>
      <c r="E880" s="186"/>
      <c r="F880" s="186"/>
      <c r="G880" s="186"/>
      <c r="H880" s="186"/>
      <c r="I880" s="186"/>
      <c r="J880" s="186"/>
      <c r="K880" s="186"/>
      <c r="L880" s="186"/>
      <c r="M880" s="186"/>
      <c r="N880" s="186"/>
      <c r="O880" s="186"/>
      <c r="P880" s="186"/>
      <c r="Q880" s="186"/>
      <c r="R880" s="186"/>
      <c r="S880" s="186"/>
      <c r="T880" s="186"/>
      <c r="U880" s="186"/>
      <c r="V880" s="186"/>
      <c r="W880" s="186"/>
      <c r="X880" s="186"/>
      <c r="Y880" s="186"/>
      <c r="Z880" s="186"/>
      <c r="AA880" s="186"/>
    </row>
    <row r="881" spans="2:27" ht="12" customHeight="1">
      <c r="B881" s="186"/>
      <c r="C881" s="186"/>
      <c r="D881" s="186"/>
      <c r="E881" s="186"/>
      <c r="F881" s="186"/>
      <c r="G881" s="186"/>
      <c r="H881" s="186"/>
      <c r="I881" s="186"/>
      <c r="J881" s="186"/>
      <c r="K881" s="186"/>
      <c r="L881" s="186"/>
      <c r="M881" s="186"/>
      <c r="N881" s="186"/>
      <c r="O881" s="186"/>
      <c r="P881" s="186"/>
      <c r="Q881" s="186"/>
      <c r="R881" s="186"/>
      <c r="S881" s="186"/>
      <c r="T881" s="186"/>
      <c r="U881" s="186"/>
      <c r="V881" s="186"/>
      <c r="W881" s="186"/>
      <c r="X881" s="186"/>
      <c r="Y881" s="186"/>
      <c r="Z881" s="186"/>
      <c r="AA881" s="186"/>
    </row>
    <row r="882" spans="2:27" ht="12" customHeight="1">
      <c r="B882" s="186"/>
      <c r="C882" s="186"/>
      <c r="D882" s="186"/>
      <c r="E882" s="186"/>
      <c r="F882" s="186"/>
      <c r="G882" s="186"/>
      <c r="H882" s="186"/>
      <c r="I882" s="186"/>
      <c r="J882" s="186"/>
      <c r="K882" s="186"/>
      <c r="L882" s="186"/>
      <c r="M882" s="186"/>
      <c r="N882" s="186"/>
      <c r="O882" s="186"/>
      <c r="P882" s="186"/>
      <c r="Q882" s="186"/>
      <c r="R882" s="186"/>
      <c r="S882" s="186"/>
      <c r="T882" s="186"/>
      <c r="U882" s="186"/>
      <c r="V882" s="186"/>
      <c r="W882" s="186"/>
      <c r="X882" s="186"/>
      <c r="Y882" s="186"/>
      <c r="Z882" s="186"/>
      <c r="AA882" s="186"/>
    </row>
    <row r="883" spans="2:27" ht="12" customHeight="1">
      <c r="B883" s="186"/>
      <c r="C883" s="186"/>
      <c r="D883" s="186"/>
      <c r="E883" s="186"/>
      <c r="F883" s="186"/>
      <c r="G883" s="186"/>
      <c r="H883" s="186"/>
      <c r="I883" s="186"/>
      <c r="J883" s="186"/>
      <c r="K883" s="186"/>
      <c r="L883" s="186"/>
      <c r="M883" s="186"/>
      <c r="N883" s="186"/>
      <c r="O883" s="186"/>
      <c r="P883" s="186"/>
      <c r="Q883" s="186"/>
      <c r="R883" s="186"/>
      <c r="S883" s="186"/>
      <c r="T883" s="186"/>
      <c r="U883" s="186"/>
      <c r="V883" s="186"/>
      <c r="W883" s="186"/>
      <c r="X883" s="186"/>
      <c r="Y883" s="186"/>
      <c r="Z883" s="186"/>
      <c r="AA883" s="186"/>
    </row>
    <row r="884" spans="2:27" ht="12" customHeight="1">
      <c r="B884" s="186"/>
      <c r="C884" s="186"/>
      <c r="D884" s="186"/>
      <c r="E884" s="186"/>
      <c r="F884" s="186"/>
      <c r="G884" s="186"/>
      <c r="H884" s="186"/>
      <c r="I884" s="186"/>
      <c r="J884" s="186"/>
      <c r="K884" s="186"/>
      <c r="L884" s="186"/>
      <c r="M884" s="186"/>
      <c r="N884" s="186"/>
      <c r="O884" s="186"/>
      <c r="P884" s="186"/>
      <c r="Q884" s="186"/>
      <c r="R884" s="186"/>
      <c r="S884" s="186"/>
      <c r="T884" s="186"/>
      <c r="U884" s="186"/>
      <c r="V884" s="186"/>
      <c r="W884" s="186"/>
      <c r="X884" s="186"/>
      <c r="Y884" s="186"/>
      <c r="Z884" s="186"/>
      <c r="AA884" s="186"/>
    </row>
    <row r="885" spans="2:27" ht="12" customHeight="1">
      <c r="B885" s="186"/>
      <c r="C885" s="186"/>
      <c r="D885" s="186"/>
      <c r="E885" s="186"/>
      <c r="F885" s="186"/>
      <c r="G885" s="186"/>
      <c r="H885" s="186"/>
      <c r="I885" s="186"/>
      <c r="J885" s="186"/>
      <c r="K885" s="186"/>
      <c r="L885" s="186"/>
      <c r="M885" s="186"/>
      <c r="N885" s="186"/>
      <c r="O885" s="186"/>
      <c r="P885" s="186"/>
      <c r="Q885" s="186"/>
      <c r="R885" s="186"/>
      <c r="S885" s="186"/>
      <c r="T885" s="186"/>
      <c r="U885" s="186"/>
      <c r="V885" s="186"/>
      <c r="W885" s="186"/>
      <c r="X885" s="186"/>
      <c r="Y885" s="186"/>
      <c r="Z885" s="186"/>
      <c r="AA885" s="186"/>
    </row>
    <row r="886" spans="2:27" ht="12" customHeight="1">
      <c r="B886" s="186"/>
      <c r="C886" s="186"/>
      <c r="D886" s="186"/>
      <c r="E886" s="186"/>
      <c r="F886" s="186"/>
      <c r="G886" s="186"/>
      <c r="H886" s="186"/>
      <c r="I886" s="186"/>
      <c r="J886" s="186"/>
      <c r="K886" s="186"/>
      <c r="L886" s="186"/>
      <c r="M886" s="186"/>
      <c r="N886" s="186"/>
      <c r="O886" s="186"/>
      <c r="P886" s="186"/>
      <c r="Q886" s="186"/>
      <c r="R886" s="186"/>
      <c r="S886" s="186"/>
      <c r="T886" s="186"/>
      <c r="U886" s="186"/>
      <c r="V886" s="186"/>
      <c r="W886" s="186"/>
      <c r="X886" s="186"/>
      <c r="Y886" s="186"/>
      <c r="Z886" s="186"/>
      <c r="AA886" s="186"/>
    </row>
    <row r="887" spans="2:27" ht="12" customHeight="1">
      <c r="B887" s="186"/>
      <c r="C887" s="186"/>
      <c r="D887" s="186"/>
      <c r="E887" s="186"/>
      <c r="F887" s="186"/>
      <c r="G887" s="186"/>
      <c r="H887" s="186"/>
      <c r="I887" s="186"/>
      <c r="J887" s="186"/>
      <c r="K887" s="186"/>
      <c r="L887" s="186"/>
      <c r="M887" s="186"/>
      <c r="N887" s="186"/>
      <c r="O887" s="186"/>
      <c r="P887" s="186"/>
      <c r="Q887" s="186"/>
      <c r="R887" s="186"/>
      <c r="S887" s="186"/>
      <c r="T887" s="186"/>
      <c r="U887" s="186"/>
      <c r="V887" s="186"/>
      <c r="W887" s="186"/>
      <c r="X887" s="186"/>
      <c r="Y887" s="186"/>
      <c r="Z887" s="186"/>
      <c r="AA887" s="186"/>
    </row>
    <row r="888" spans="2:27" ht="12" customHeight="1">
      <c r="B888" s="186"/>
      <c r="C888" s="186"/>
      <c r="D888" s="186"/>
      <c r="E888" s="186"/>
      <c r="F888" s="186"/>
      <c r="G888" s="186"/>
      <c r="H888" s="186"/>
      <c r="I888" s="186"/>
      <c r="J888" s="186"/>
      <c r="K888" s="186"/>
      <c r="L888" s="186"/>
      <c r="M888" s="186"/>
      <c r="N888" s="186"/>
      <c r="O888" s="186"/>
      <c r="P888" s="186"/>
      <c r="Q888" s="186"/>
      <c r="R888" s="186"/>
      <c r="S888" s="186"/>
      <c r="T888" s="186"/>
      <c r="U888" s="186"/>
      <c r="V888" s="186"/>
      <c r="W888" s="186"/>
      <c r="X888" s="186"/>
      <c r="Y888" s="186"/>
      <c r="Z888" s="186"/>
      <c r="AA888" s="186"/>
    </row>
    <row r="889" spans="2:27" ht="12" customHeight="1">
      <c r="B889" s="186"/>
      <c r="C889" s="186"/>
      <c r="D889" s="186"/>
      <c r="E889" s="186"/>
      <c r="F889" s="186"/>
      <c r="G889" s="186"/>
      <c r="H889" s="186"/>
      <c r="I889" s="186"/>
      <c r="J889" s="186"/>
      <c r="K889" s="186"/>
      <c r="L889" s="186"/>
      <c r="M889" s="186"/>
      <c r="N889" s="186"/>
      <c r="O889" s="186"/>
      <c r="P889" s="186"/>
      <c r="Q889" s="186"/>
      <c r="R889" s="186"/>
      <c r="S889" s="186"/>
      <c r="T889" s="186"/>
      <c r="U889" s="186"/>
      <c r="V889" s="186"/>
      <c r="W889" s="186"/>
      <c r="X889" s="186"/>
      <c r="Y889" s="186"/>
      <c r="Z889" s="186"/>
      <c r="AA889" s="186"/>
    </row>
    <row r="890" spans="2:27" ht="12" customHeight="1">
      <c r="B890" s="186"/>
      <c r="C890" s="186"/>
      <c r="D890" s="186"/>
      <c r="E890" s="186"/>
      <c r="F890" s="186"/>
      <c r="G890" s="186"/>
      <c r="H890" s="186"/>
      <c r="I890" s="186"/>
      <c r="J890" s="186"/>
      <c r="K890" s="186"/>
      <c r="L890" s="186"/>
      <c r="M890" s="186"/>
      <c r="N890" s="186"/>
      <c r="O890" s="186"/>
      <c r="P890" s="186"/>
      <c r="Q890" s="186"/>
      <c r="R890" s="186"/>
      <c r="S890" s="186"/>
      <c r="T890" s="186"/>
      <c r="U890" s="186"/>
      <c r="V890" s="186"/>
      <c r="W890" s="186"/>
      <c r="X890" s="186"/>
      <c r="Y890" s="186"/>
      <c r="Z890" s="186"/>
      <c r="AA890" s="186"/>
    </row>
    <row r="891" spans="2:27" ht="12" customHeight="1">
      <c r="B891" s="186"/>
      <c r="C891" s="186"/>
      <c r="D891" s="186"/>
      <c r="E891" s="186"/>
      <c r="F891" s="186"/>
      <c r="G891" s="186"/>
      <c r="H891" s="186"/>
      <c r="I891" s="186"/>
      <c r="J891" s="186"/>
      <c r="K891" s="186"/>
      <c r="L891" s="186"/>
      <c r="M891" s="186"/>
      <c r="N891" s="186"/>
      <c r="O891" s="186"/>
      <c r="P891" s="186"/>
      <c r="Q891" s="186"/>
      <c r="R891" s="186"/>
      <c r="S891" s="186"/>
      <c r="T891" s="186"/>
      <c r="U891" s="186"/>
      <c r="V891" s="186"/>
      <c r="W891" s="186"/>
      <c r="X891" s="186"/>
      <c r="Y891" s="186"/>
      <c r="Z891" s="186"/>
      <c r="AA891" s="186"/>
    </row>
    <row r="892" spans="2:27" ht="12" customHeight="1">
      <c r="B892" s="186"/>
      <c r="C892" s="186"/>
      <c r="D892" s="186"/>
      <c r="E892" s="186"/>
      <c r="F892" s="186"/>
      <c r="G892" s="186"/>
      <c r="H892" s="186"/>
      <c r="I892" s="186"/>
      <c r="J892" s="186"/>
      <c r="K892" s="186"/>
      <c r="L892" s="186"/>
      <c r="M892" s="186"/>
      <c r="N892" s="186"/>
      <c r="O892" s="186"/>
      <c r="P892" s="186"/>
      <c r="Q892" s="186"/>
      <c r="R892" s="186"/>
      <c r="S892" s="186"/>
      <c r="T892" s="186"/>
      <c r="U892" s="186"/>
      <c r="V892" s="186"/>
      <c r="W892" s="186"/>
      <c r="X892" s="186"/>
      <c r="Y892" s="186"/>
      <c r="Z892" s="186"/>
      <c r="AA892" s="186"/>
    </row>
    <row r="893" spans="2:27" ht="12" customHeight="1">
      <c r="B893" s="186"/>
      <c r="C893" s="186"/>
      <c r="D893" s="186"/>
      <c r="E893" s="186"/>
      <c r="F893" s="186"/>
      <c r="G893" s="186"/>
      <c r="H893" s="186"/>
      <c r="I893" s="186"/>
      <c r="J893" s="186"/>
      <c r="K893" s="186"/>
      <c r="L893" s="186"/>
      <c r="M893" s="186"/>
      <c r="N893" s="186"/>
      <c r="O893" s="186"/>
      <c r="P893" s="186"/>
      <c r="Q893" s="186"/>
      <c r="R893" s="186"/>
      <c r="S893" s="186"/>
      <c r="T893" s="186"/>
      <c r="U893" s="186"/>
      <c r="V893" s="186"/>
      <c r="W893" s="186"/>
      <c r="X893" s="186"/>
      <c r="Y893" s="186"/>
      <c r="Z893" s="186"/>
      <c r="AA893" s="186"/>
    </row>
    <row r="894" spans="2:27" ht="12" customHeight="1">
      <c r="B894" s="186"/>
      <c r="C894" s="186"/>
      <c r="D894" s="186"/>
      <c r="E894" s="186"/>
      <c r="F894" s="186"/>
      <c r="G894" s="186"/>
      <c r="H894" s="186"/>
      <c r="I894" s="186"/>
      <c r="J894" s="186"/>
      <c r="K894" s="186"/>
      <c r="L894" s="186"/>
      <c r="M894" s="186"/>
      <c r="N894" s="186"/>
      <c r="O894" s="186"/>
      <c r="P894" s="186"/>
      <c r="Q894" s="186"/>
      <c r="R894" s="186"/>
      <c r="S894" s="186"/>
      <c r="T894" s="186"/>
      <c r="U894" s="186"/>
      <c r="V894" s="186"/>
      <c r="W894" s="186"/>
      <c r="X894" s="186"/>
      <c r="Y894" s="186"/>
      <c r="Z894" s="186"/>
      <c r="AA894" s="186"/>
    </row>
    <row r="895" spans="2:27" ht="12" customHeight="1">
      <c r="B895" s="186"/>
      <c r="C895" s="186"/>
      <c r="D895" s="186"/>
      <c r="E895" s="186"/>
      <c r="F895" s="186"/>
      <c r="G895" s="186"/>
      <c r="H895" s="186"/>
      <c r="I895" s="186"/>
      <c r="J895" s="186"/>
      <c r="K895" s="186"/>
      <c r="L895" s="186"/>
      <c r="M895" s="186"/>
      <c r="N895" s="186"/>
      <c r="O895" s="186"/>
      <c r="P895" s="186"/>
      <c r="Q895" s="186"/>
      <c r="R895" s="186"/>
      <c r="S895" s="186"/>
      <c r="T895" s="186"/>
      <c r="U895" s="186"/>
      <c r="V895" s="186"/>
      <c r="W895" s="186"/>
      <c r="X895" s="186"/>
      <c r="Y895" s="186"/>
      <c r="Z895" s="186"/>
      <c r="AA895" s="186"/>
    </row>
    <row r="896" spans="2:27" ht="12" customHeight="1">
      <c r="B896" s="186"/>
      <c r="C896" s="186"/>
      <c r="D896" s="186"/>
      <c r="E896" s="186"/>
      <c r="F896" s="186"/>
      <c r="G896" s="186"/>
      <c r="H896" s="186"/>
      <c r="I896" s="186"/>
      <c r="J896" s="186"/>
      <c r="K896" s="186"/>
      <c r="L896" s="186"/>
      <c r="M896" s="186"/>
      <c r="N896" s="186"/>
      <c r="O896" s="186"/>
      <c r="P896" s="186"/>
      <c r="Q896" s="186"/>
      <c r="R896" s="186"/>
      <c r="S896" s="186"/>
      <c r="T896" s="186"/>
      <c r="U896" s="186"/>
      <c r="V896" s="186"/>
      <c r="W896" s="186"/>
      <c r="X896" s="186"/>
      <c r="Y896" s="186"/>
      <c r="Z896" s="186"/>
      <c r="AA896" s="186"/>
    </row>
    <row r="897" spans="2:27" ht="12" customHeight="1">
      <c r="B897" s="186"/>
      <c r="C897" s="186"/>
      <c r="D897" s="186"/>
      <c r="E897" s="186"/>
      <c r="F897" s="186"/>
      <c r="G897" s="186"/>
      <c r="H897" s="186"/>
      <c r="I897" s="186"/>
      <c r="J897" s="186"/>
      <c r="K897" s="186"/>
      <c r="L897" s="186"/>
      <c r="M897" s="186"/>
      <c r="N897" s="186"/>
      <c r="O897" s="186"/>
      <c r="P897" s="186"/>
      <c r="Q897" s="186"/>
      <c r="R897" s="186"/>
      <c r="S897" s="186"/>
      <c r="T897" s="186"/>
      <c r="U897" s="186"/>
      <c r="V897" s="186"/>
      <c r="W897" s="186"/>
      <c r="X897" s="186"/>
      <c r="Y897" s="186"/>
      <c r="Z897" s="186"/>
      <c r="AA897" s="186"/>
    </row>
    <row r="898" spans="2:27" ht="12" customHeight="1">
      <c r="B898" s="186"/>
      <c r="C898" s="186"/>
      <c r="D898" s="186"/>
      <c r="E898" s="186"/>
      <c r="F898" s="186"/>
      <c r="G898" s="186"/>
      <c r="H898" s="186"/>
      <c r="I898" s="186"/>
      <c r="J898" s="186"/>
      <c r="K898" s="186"/>
      <c r="L898" s="186"/>
      <c r="M898" s="186"/>
      <c r="N898" s="186"/>
      <c r="O898" s="186"/>
      <c r="P898" s="186"/>
      <c r="Q898" s="186"/>
      <c r="R898" s="186"/>
      <c r="S898" s="186"/>
      <c r="T898" s="186"/>
      <c r="U898" s="186"/>
      <c r="V898" s="186"/>
      <c r="W898" s="186"/>
      <c r="X898" s="186"/>
      <c r="Y898" s="186"/>
      <c r="Z898" s="186"/>
      <c r="AA898" s="186"/>
    </row>
    <row r="899" spans="2:27" ht="12" customHeight="1">
      <c r="B899" s="186"/>
      <c r="C899" s="186"/>
      <c r="D899" s="186"/>
      <c r="E899" s="186"/>
      <c r="F899" s="186"/>
      <c r="G899" s="186"/>
      <c r="H899" s="186"/>
      <c r="I899" s="186"/>
      <c r="J899" s="186"/>
      <c r="K899" s="186"/>
      <c r="L899" s="186"/>
      <c r="M899" s="186"/>
      <c r="N899" s="186"/>
      <c r="O899" s="186"/>
      <c r="P899" s="186"/>
      <c r="Q899" s="186"/>
      <c r="R899" s="186"/>
      <c r="S899" s="186"/>
      <c r="T899" s="186"/>
      <c r="U899" s="186"/>
      <c r="V899" s="186"/>
      <c r="W899" s="186"/>
      <c r="X899" s="186"/>
      <c r="Y899" s="186"/>
      <c r="Z899" s="186"/>
      <c r="AA899" s="186"/>
    </row>
    <row r="900" spans="2:27" ht="12" customHeight="1">
      <c r="B900" s="186"/>
      <c r="C900" s="186"/>
      <c r="D900" s="186"/>
      <c r="E900" s="186"/>
      <c r="F900" s="186"/>
      <c r="G900" s="186"/>
      <c r="H900" s="186"/>
      <c r="I900" s="186"/>
      <c r="J900" s="186"/>
      <c r="K900" s="186"/>
      <c r="L900" s="186"/>
      <c r="M900" s="186"/>
      <c r="N900" s="186"/>
      <c r="O900" s="186"/>
      <c r="P900" s="186"/>
      <c r="Q900" s="186"/>
      <c r="R900" s="186"/>
      <c r="S900" s="186"/>
      <c r="T900" s="186"/>
      <c r="U900" s="186"/>
      <c r="V900" s="186"/>
      <c r="W900" s="186"/>
      <c r="X900" s="186"/>
      <c r="Y900" s="186"/>
      <c r="Z900" s="186"/>
      <c r="AA900" s="186"/>
    </row>
    <row r="901" spans="2:27" ht="12" customHeight="1">
      <c r="B901" s="186"/>
      <c r="C901" s="186"/>
      <c r="D901" s="186"/>
      <c r="E901" s="186"/>
      <c r="F901" s="186"/>
      <c r="G901" s="186"/>
      <c r="H901" s="186"/>
      <c r="I901" s="186"/>
      <c r="J901" s="186"/>
      <c r="K901" s="186"/>
      <c r="L901" s="186"/>
      <c r="M901" s="186"/>
      <c r="N901" s="186"/>
      <c r="O901" s="186"/>
      <c r="P901" s="186"/>
      <c r="Q901" s="186"/>
      <c r="R901" s="186"/>
      <c r="S901" s="186"/>
      <c r="T901" s="186"/>
      <c r="U901" s="186"/>
      <c r="V901" s="186"/>
      <c r="W901" s="186"/>
      <c r="X901" s="186"/>
      <c r="Y901" s="186"/>
      <c r="Z901" s="186"/>
      <c r="AA901" s="186"/>
    </row>
    <row r="902" spans="2:27" ht="12" customHeight="1">
      <c r="B902" s="186"/>
      <c r="C902" s="186"/>
      <c r="D902" s="186"/>
      <c r="E902" s="186"/>
      <c r="F902" s="186"/>
      <c r="G902" s="186"/>
      <c r="H902" s="186"/>
      <c r="I902" s="186"/>
      <c r="J902" s="186"/>
      <c r="K902" s="186"/>
      <c r="L902" s="186"/>
      <c r="M902" s="186"/>
      <c r="N902" s="186"/>
      <c r="O902" s="186"/>
      <c r="P902" s="186"/>
      <c r="Q902" s="186"/>
      <c r="R902" s="186"/>
      <c r="S902" s="186"/>
      <c r="T902" s="186"/>
      <c r="U902" s="186"/>
      <c r="V902" s="186"/>
      <c r="W902" s="186"/>
      <c r="X902" s="186"/>
      <c r="Y902" s="186"/>
      <c r="Z902" s="186"/>
      <c r="AA902" s="186"/>
    </row>
    <row r="903" spans="2:27" ht="12" customHeight="1">
      <c r="B903" s="186"/>
      <c r="C903" s="186"/>
      <c r="D903" s="186"/>
      <c r="E903" s="186"/>
      <c r="F903" s="186"/>
      <c r="G903" s="186"/>
      <c r="H903" s="186"/>
      <c r="I903" s="186"/>
      <c r="J903" s="186"/>
      <c r="K903" s="186"/>
      <c r="L903" s="186"/>
      <c r="M903" s="186"/>
      <c r="N903" s="186"/>
      <c r="O903" s="186"/>
      <c r="P903" s="186"/>
      <c r="Q903" s="186"/>
      <c r="R903" s="186"/>
      <c r="S903" s="186"/>
      <c r="T903" s="186"/>
      <c r="U903" s="186"/>
      <c r="V903" s="186"/>
      <c r="W903" s="186"/>
      <c r="X903" s="186"/>
      <c r="Y903" s="186"/>
      <c r="Z903" s="186"/>
      <c r="AA903" s="186"/>
    </row>
    <row r="904" spans="2:27" ht="12" customHeight="1">
      <c r="B904" s="186"/>
      <c r="C904" s="186"/>
      <c r="D904" s="186"/>
      <c r="E904" s="186"/>
      <c r="F904" s="186"/>
      <c r="G904" s="186"/>
      <c r="H904" s="186"/>
      <c r="I904" s="186"/>
      <c r="J904" s="186"/>
      <c r="K904" s="186"/>
      <c r="L904" s="186"/>
      <c r="M904" s="186"/>
      <c r="N904" s="186"/>
      <c r="O904" s="186"/>
      <c r="P904" s="186"/>
      <c r="Q904" s="186"/>
      <c r="R904" s="186"/>
      <c r="S904" s="186"/>
      <c r="T904" s="186"/>
      <c r="U904" s="186"/>
      <c r="V904" s="186"/>
      <c r="W904" s="186"/>
      <c r="X904" s="186"/>
      <c r="Y904" s="186"/>
      <c r="Z904" s="186"/>
      <c r="AA904" s="186"/>
    </row>
    <row r="905" spans="2:27" ht="12" customHeight="1">
      <c r="B905" s="186"/>
      <c r="C905" s="186"/>
      <c r="D905" s="186"/>
      <c r="E905" s="186"/>
      <c r="F905" s="186"/>
      <c r="G905" s="186"/>
      <c r="H905" s="186"/>
      <c r="I905" s="186"/>
      <c r="J905" s="186"/>
      <c r="K905" s="186"/>
      <c r="L905" s="186"/>
      <c r="M905" s="186"/>
      <c r="N905" s="186"/>
      <c r="O905" s="186"/>
      <c r="P905" s="186"/>
      <c r="Q905" s="186"/>
      <c r="R905" s="186"/>
      <c r="S905" s="186"/>
      <c r="T905" s="186"/>
      <c r="U905" s="186"/>
      <c r="V905" s="186"/>
      <c r="W905" s="186"/>
      <c r="X905" s="186"/>
      <c r="Y905" s="186"/>
      <c r="Z905" s="186"/>
      <c r="AA905" s="186"/>
    </row>
    <row r="906" spans="2:27" ht="12" customHeight="1">
      <c r="B906" s="186"/>
      <c r="C906" s="186"/>
      <c r="D906" s="186"/>
      <c r="E906" s="186"/>
      <c r="F906" s="186"/>
      <c r="G906" s="186"/>
      <c r="H906" s="186"/>
      <c r="I906" s="186"/>
      <c r="J906" s="186"/>
      <c r="K906" s="186"/>
      <c r="L906" s="186"/>
      <c r="M906" s="186"/>
      <c r="N906" s="186"/>
      <c r="O906" s="186"/>
      <c r="P906" s="186"/>
      <c r="Q906" s="186"/>
      <c r="R906" s="186"/>
      <c r="S906" s="186"/>
      <c r="T906" s="186"/>
      <c r="U906" s="186"/>
      <c r="V906" s="186"/>
      <c r="W906" s="186"/>
      <c r="X906" s="186"/>
      <c r="Y906" s="186"/>
      <c r="Z906" s="186"/>
      <c r="AA906" s="186"/>
    </row>
    <row r="907" spans="2:27" ht="12" customHeight="1">
      <c r="B907" s="186"/>
      <c r="C907" s="186"/>
      <c r="D907" s="186"/>
      <c r="E907" s="186"/>
      <c r="F907" s="186"/>
      <c r="G907" s="186"/>
      <c r="H907" s="186"/>
      <c r="I907" s="186"/>
      <c r="J907" s="186"/>
      <c r="K907" s="186"/>
      <c r="L907" s="186"/>
      <c r="M907" s="186"/>
      <c r="N907" s="186"/>
      <c r="O907" s="186"/>
      <c r="P907" s="186"/>
      <c r="Q907" s="186"/>
      <c r="R907" s="186"/>
      <c r="S907" s="186"/>
      <c r="T907" s="186"/>
      <c r="U907" s="186"/>
      <c r="V907" s="186"/>
      <c r="W907" s="186"/>
      <c r="X907" s="186"/>
      <c r="Y907" s="186"/>
      <c r="Z907" s="186"/>
      <c r="AA907" s="186"/>
    </row>
    <row r="908" spans="2:27" ht="12" customHeight="1">
      <c r="B908" s="186"/>
      <c r="C908" s="186"/>
      <c r="D908" s="186"/>
      <c r="E908" s="186"/>
      <c r="F908" s="186"/>
      <c r="G908" s="186"/>
      <c r="H908" s="186"/>
      <c r="I908" s="186"/>
      <c r="J908" s="186"/>
      <c r="K908" s="186"/>
      <c r="L908" s="186"/>
      <c r="M908" s="186"/>
      <c r="N908" s="186"/>
      <c r="O908" s="186"/>
      <c r="P908" s="186"/>
      <c r="Q908" s="186"/>
      <c r="R908" s="186"/>
      <c r="S908" s="186"/>
      <c r="T908" s="186"/>
      <c r="U908" s="186"/>
      <c r="V908" s="186"/>
      <c r="W908" s="186"/>
      <c r="X908" s="186"/>
      <c r="Y908" s="186"/>
      <c r="Z908" s="186"/>
      <c r="AA908" s="186"/>
    </row>
    <row r="909" spans="2:27" ht="12" customHeight="1">
      <c r="B909" s="186"/>
      <c r="C909" s="186"/>
      <c r="D909" s="186"/>
      <c r="E909" s="186"/>
      <c r="F909" s="186"/>
      <c r="G909" s="186"/>
      <c r="H909" s="186"/>
      <c r="I909" s="186"/>
      <c r="J909" s="186"/>
      <c r="K909" s="186"/>
      <c r="L909" s="186"/>
      <c r="M909" s="186"/>
      <c r="N909" s="186"/>
      <c r="O909" s="186"/>
      <c r="P909" s="186"/>
      <c r="Q909" s="186"/>
      <c r="R909" s="186"/>
      <c r="S909" s="186"/>
      <c r="T909" s="186"/>
      <c r="U909" s="186"/>
      <c r="V909" s="186"/>
      <c r="W909" s="186"/>
      <c r="X909" s="186"/>
      <c r="Y909" s="186"/>
      <c r="Z909" s="186"/>
      <c r="AA909" s="186"/>
    </row>
    <row r="910" spans="2:27" ht="12" customHeight="1">
      <c r="B910" s="186"/>
      <c r="C910" s="186"/>
      <c r="D910" s="186"/>
      <c r="E910" s="186"/>
      <c r="F910" s="186"/>
      <c r="G910" s="186"/>
      <c r="H910" s="186"/>
      <c r="I910" s="186"/>
      <c r="J910" s="186"/>
      <c r="K910" s="186"/>
      <c r="L910" s="186"/>
      <c r="M910" s="186"/>
      <c r="N910" s="186"/>
      <c r="O910" s="186"/>
      <c r="P910" s="186"/>
      <c r="Q910" s="186"/>
      <c r="R910" s="186"/>
      <c r="S910" s="186"/>
      <c r="T910" s="186"/>
      <c r="U910" s="186"/>
      <c r="V910" s="186"/>
      <c r="W910" s="186"/>
      <c r="X910" s="186"/>
      <c r="Y910" s="186"/>
      <c r="Z910" s="186"/>
      <c r="AA910" s="186"/>
    </row>
    <row r="911" spans="2:27" ht="12" customHeight="1">
      <c r="B911" s="186"/>
      <c r="C911" s="186"/>
      <c r="D911" s="186"/>
      <c r="E911" s="186"/>
      <c r="F911" s="186"/>
      <c r="G911" s="186"/>
      <c r="H911" s="186"/>
      <c r="I911" s="186"/>
      <c r="J911" s="186"/>
      <c r="K911" s="186"/>
      <c r="L911" s="186"/>
      <c r="M911" s="186"/>
      <c r="N911" s="186"/>
      <c r="O911" s="186"/>
      <c r="P911" s="186"/>
      <c r="Q911" s="186"/>
      <c r="R911" s="186"/>
      <c r="S911" s="186"/>
      <c r="T911" s="186"/>
      <c r="U911" s="186"/>
      <c r="V911" s="186"/>
      <c r="W911" s="186"/>
      <c r="X911" s="186"/>
      <c r="Y911" s="186"/>
      <c r="Z911" s="186"/>
      <c r="AA911" s="186"/>
    </row>
    <row r="912" spans="2:27" ht="12" customHeight="1">
      <c r="B912" s="186"/>
      <c r="C912" s="186"/>
      <c r="D912" s="186"/>
      <c r="E912" s="186"/>
      <c r="F912" s="186"/>
      <c r="G912" s="186"/>
      <c r="H912" s="186"/>
      <c r="I912" s="186"/>
      <c r="J912" s="186"/>
      <c r="K912" s="186"/>
      <c r="L912" s="186"/>
      <c r="M912" s="186"/>
      <c r="N912" s="186"/>
      <c r="O912" s="186"/>
      <c r="P912" s="186"/>
      <c r="Q912" s="186"/>
      <c r="R912" s="186"/>
      <c r="S912" s="186"/>
      <c r="T912" s="186"/>
      <c r="U912" s="186"/>
      <c r="V912" s="186"/>
      <c r="W912" s="186"/>
      <c r="X912" s="186"/>
      <c r="Y912" s="186"/>
      <c r="Z912" s="186"/>
      <c r="AA912" s="186"/>
    </row>
    <row r="913" spans="2:27" ht="12" customHeight="1">
      <c r="B913" s="186"/>
      <c r="C913" s="186"/>
      <c r="D913" s="186"/>
      <c r="E913" s="186"/>
      <c r="F913" s="186"/>
      <c r="G913" s="186"/>
      <c r="H913" s="186"/>
      <c r="I913" s="186"/>
      <c r="J913" s="186"/>
      <c r="K913" s="186"/>
      <c r="L913" s="186"/>
      <c r="M913" s="186"/>
      <c r="N913" s="186"/>
      <c r="O913" s="186"/>
      <c r="P913" s="186"/>
      <c r="Q913" s="186"/>
      <c r="R913" s="186"/>
      <c r="S913" s="186"/>
      <c r="T913" s="186"/>
      <c r="U913" s="186"/>
      <c r="V913" s="186"/>
      <c r="W913" s="186"/>
      <c r="X913" s="186"/>
      <c r="Y913" s="186"/>
      <c r="Z913" s="186"/>
      <c r="AA913" s="186"/>
    </row>
    <row r="914" spans="2:27" ht="12" customHeight="1">
      <c r="B914" s="186"/>
      <c r="C914" s="186"/>
      <c r="D914" s="186"/>
      <c r="E914" s="186"/>
      <c r="F914" s="186"/>
      <c r="G914" s="186"/>
      <c r="H914" s="186"/>
      <c r="I914" s="186"/>
      <c r="J914" s="186"/>
      <c r="K914" s="186"/>
      <c r="L914" s="186"/>
      <c r="M914" s="186"/>
      <c r="N914" s="186"/>
      <c r="O914" s="186"/>
      <c r="P914" s="186"/>
      <c r="Q914" s="186"/>
      <c r="R914" s="186"/>
      <c r="S914" s="186"/>
      <c r="T914" s="186"/>
      <c r="U914" s="186"/>
      <c r="V914" s="186"/>
      <c r="W914" s="186"/>
      <c r="X914" s="186"/>
      <c r="Y914" s="186"/>
      <c r="Z914" s="186"/>
      <c r="AA914" s="186"/>
    </row>
    <row r="915" spans="2:27" ht="12" customHeight="1">
      <c r="B915" s="186"/>
      <c r="C915" s="186"/>
      <c r="D915" s="186"/>
      <c r="E915" s="186"/>
      <c r="F915" s="186"/>
      <c r="G915" s="186"/>
      <c r="H915" s="186"/>
      <c r="I915" s="186"/>
      <c r="J915" s="186"/>
      <c r="K915" s="186"/>
      <c r="L915" s="186"/>
      <c r="M915" s="186"/>
      <c r="N915" s="186"/>
      <c r="O915" s="186"/>
      <c r="P915" s="186"/>
      <c r="Q915" s="186"/>
      <c r="R915" s="186"/>
      <c r="S915" s="186"/>
      <c r="T915" s="186"/>
      <c r="U915" s="186"/>
      <c r="V915" s="186"/>
      <c r="W915" s="186"/>
      <c r="X915" s="186"/>
      <c r="Y915" s="186"/>
      <c r="Z915" s="186"/>
      <c r="AA915" s="186"/>
    </row>
    <row r="916" spans="2:27" ht="12" customHeight="1">
      <c r="B916" s="186"/>
      <c r="C916" s="186"/>
      <c r="D916" s="186"/>
      <c r="E916" s="186"/>
      <c r="F916" s="186"/>
      <c r="G916" s="186"/>
      <c r="H916" s="186"/>
      <c r="I916" s="186"/>
      <c r="J916" s="186"/>
      <c r="K916" s="186"/>
      <c r="L916" s="186"/>
      <c r="M916" s="186"/>
      <c r="N916" s="186"/>
      <c r="O916" s="186"/>
      <c r="P916" s="186"/>
      <c r="Q916" s="186"/>
      <c r="R916" s="186"/>
      <c r="S916" s="186"/>
      <c r="T916" s="186"/>
      <c r="U916" s="186"/>
      <c r="V916" s="186"/>
      <c r="W916" s="186"/>
      <c r="X916" s="186"/>
      <c r="Y916" s="186"/>
      <c r="Z916" s="186"/>
      <c r="AA916" s="186"/>
    </row>
    <row r="917" spans="2:27" ht="12" customHeight="1">
      <c r="B917" s="186"/>
      <c r="C917" s="186"/>
      <c r="D917" s="186"/>
      <c r="E917" s="186"/>
      <c r="F917" s="186"/>
      <c r="G917" s="186"/>
      <c r="H917" s="186"/>
      <c r="I917" s="186"/>
      <c r="J917" s="186"/>
      <c r="K917" s="186"/>
      <c r="L917" s="186"/>
      <c r="M917" s="186"/>
      <c r="N917" s="186"/>
      <c r="O917" s="186"/>
      <c r="P917" s="186"/>
      <c r="Q917" s="186"/>
      <c r="R917" s="186"/>
      <c r="S917" s="186"/>
      <c r="T917" s="186"/>
      <c r="U917" s="186"/>
      <c r="V917" s="186"/>
      <c r="W917" s="186"/>
      <c r="X917" s="186"/>
      <c r="Y917" s="186"/>
      <c r="Z917" s="186"/>
      <c r="AA917" s="186"/>
    </row>
    <row r="918" spans="2:27" ht="12" customHeight="1">
      <c r="B918" s="186"/>
      <c r="C918" s="186"/>
      <c r="D918" s="186"/>
      <c r="E918" s="186"/>
      <c r="F918" s="186"/>
      <c r="G918" s="186"/>
      <c r="H918" s="186"/>
      <c r="I918" s="186"/>
      <c r="J918" s="186"/>
      <c r="K918" s="186"/>
      <c r="L918" s="186"/>
      <c r="M918" s="186"/>
      <c r="N918" s="186"/>
      <c r="O918" s="186"/>
      <c r="P918" s="186"/>
      <c r="Q918" s="186"/>
      <c r="R918" s="186"/>
      <c r="S918" s="186"/>
      <c r="T918" s="186"/>
      <c r="U918" s="186"/>
      <c r="V918" s="186"/>
      <c r="W918" s="186"/>
      <c r="X918" s="186"/>
      <c r="Y918" s="186"/>
      <c r="Z918" s="186"/>
      <c r="AA918" s="186"/>
    </row>
    <row r="919" spans="2:27" ht="12" customHeight="1">
      <c r="B919" s="186"/>
      <c r="C919" s="186"/>
      <c r="D919" s="186"/>
      <c r="E919" s="186"/>
      <c r="F919" s="186"/>
      <c r="G919" s="186"/>
      <c r="H919" s="186"/>
      <c r="I919" s="186"/>
      <c r="J919" s="186"/>
      <c r="K919" s="186"/>
      <c r="L919" s="186"/>
      <c r="M919" s="186"/>
      <c r="N919" s="186"/>
      <c r="O919" s="186"/>
      <c r="P919" s="186"/>
      <c r="Q919" s="186"/>
      <c r="R919" s="186"/>
      <c r="S919" s="186"/>
      <c r="T919" s="186"/>
      <c r="U919" s="186"/>
      <c r="V919" s="186"/>
      <c r="W919" s="186"/>
      <c r="X919" s="186"/>
      <c r="Y919" s="186"/>
      <c r="Z919" s="186"/>
      <c r="AA919" s="186"/>
    </row>
    <row r="920" spans="2:27" ht="12" customHeight="1">
      <c r="B920" s="186"/>
      <c r="C920" s="186"/>
      <c r="D920" s="186"/>
      <c r="E920" s="186"/>
      <c r="F920" s="186"/>
      <c r="G920" s="186"/>
      <c r="H920" s="186"/>
      <c r="I920" s="186"/>
      <c r="J920" s="186"/>
      <c r="K920" s="186"/>
      <c r="L920" s="186"/>
      <c r="M920" s="186"/>
      <c r="N920" s="186"/>
      <c r="O920" s="186"/>
      <c r="P920" s="186"/>
      <c r="Q920" s="186"/>
      <c r="R920" s="186"/>
      <c r="S920" s="186"/>
      <c r="T920" s="186"/>
      <c r="U920" s="186"/>
      <c r="V920" s="186"/>
      <c r="W920" s="186"/>
      <c r="X920" s="186"/>
      <c r="Y920" s="186"/>
      <c r="Z920" s="186"/>
      <c r="AA920" s="186"/>
    </row>
    <row r="921" spans="2:27" ht="12" customHeight="1">
      <c r="B921" s="186"/>
      <c r="C921" s="186"/>
      <c r="D921" s="186"/>
      <c r="E921" s="186"/>
      <c r="F921" s="186"/>
      <c r="G921" s="186"/>
      <c r="H921" s="186"/>
      <c r="I921" s="186"/>
      <c r="J921" s="186"/>
      <c r="K921" s="186"/>
      <c r="L921" s="186"/>
      <c r="M921" s="186"/>
      <c r="N921" s="186"/>
      <c r="O921" s="186"/>
      <c r="P921" s="186"/>
      <c r="Q921" s="186"/>
      <c r="R921" s="186"/>
      <c r="S921" s="186"/>
      <c r="T921" s="186"/>
      <c r="U921" s="186"/>
      <c r="V921" s="186"/>
      <c r="W921" s="186"/>
      <c r="X921" s="186"/>
      <c r="Y921" s="186"/>
      <c r="Z921" s="186"/>
      <c r="AA921" s="186"/>
    </row>
    <row r="922" spans="2:27" ht="12" customHeight="1">
      <c r="B922" s="186"/>
      <c r="C922" s="186"/>
      <c r="D922" s="186"/>
      <c r="E922" s="186"/>
      <c r="F922" s="186"/>
      <c r="G922" s="186"/>
      <c r="H922" s="186"/>
      <c r="I922" s="186"/>
      <c r="J922" s="186"/>
      <c r="K922" s="186"/>
      <c r="L922" s="186"/>
      <c r="M922" s="186"/>
      <c r="N922" s="186"/>
      <c r="O922" s="186"/>
      <c r="P922" s="186"/>
      <c r="Q922" s="186"/>
      <c r="R922" s="186"/>
      <c r="S922" s="186"/>
      <c r="T922" s="186"/>
      <c r="U922" s="186"/>
      <c r="V922" s="186"/>
      <c r="W922" s="186"/>
      <c r="X922" s="186"/>
      <c r="Y922" s="186"/>
      <c r="Z922" s="186"/>
      <c r="AA922" s="186"/>
    </row>
    <row r="923" spans="2:27" ht="12" customHeight="1">
      <c r="B923" s="186"/>
      <c r="C923" s="186"/>
      <c r="D923" s="186"/>
      <c r="E923" s="186"/>
      <c r="F923" s="186"/>
      <c r="G923" s="186"/>
      <c r="H923" s="186"/>
      <c r="I923" s="186"/>
      <c r="J923" s="186"/>
      <c r="K923" s="186"/>
      <c r="L923" s="186"/>
      <c r="M923" s="186"/>
      <c r="N923" s="186"/>
      <c r="O923" s="186"/>
      <c r="P923" s="186"/>
      <c r="Q923" s="186"/>
      <c r="R923" s="186"/>
      <c r="S923" s="186"/>
      <c r="T923" s="186"/>
      <c r="U923" s="186"/>
      <c r="V923" s="186"/>
      <c r="W923" s="186"/>
      <c r="X923" s="186"/>
      <c r="Y923" s="186"/>
      <c r="Z923" s="186"/>
      <c r="AA923" s="186"/>
    </row>
    <row r="924" spans="2:27" ht="12" customHeight="1">
      <c r="B924" s="186"/>
      <c r="C924" s="186"/>
      <c r="D924" s="186"/>
      <c r="E924" s="186"/>
      <c r="F924" s="186"/>
      <c r="G924" s="186"/>
      <c r="H924" s="186"/>
      <c r="I924" s="186"/>
      <c r="J924" s="186"/>
      <c r="K924" s="186"/>
      <c r="L924" s="186"/>
      <c r="M924" s="186"/>
      <c r="N924" s="186"/>
      <c r="O924" s="186"/>
      <c r="P924" s="186"/>
      <c r="Q924" s="186"/>
      <c r="R924" s="186"/>
      <c r="S924" s="186"/>
      <c r="T924" s="186"/>
      <c r="U924" s="186"/>
      <c r="V924" s="186"/>
      <c r="W924" s="186"/>
      <c r="X924" s="186"/>
      <c r="Y924" s="186"/>
      <c r="Z924" s="186"/>
      <c r="AA924" s="186"/>
    </row>
    <row r="925" spans="2:27" ht="12" customHeight="1">
      <c r="B925" s="186"/>
      <c r="C925" s="186"/>
      <c r="D925" s="186"/>
      <c r="E925" s="186"/>
      <c r="F925" s="186"/>
      <c r="G925" s="186"/>
      <c r="H925" s="186"/>
      <c r="I925" s="186"/>
      <c r="J925" s="186"/>
      <c r="K925" s="186"/>
      <c r="L925" s="186"/>
      <c r="M925" s="186"/>
      <c r="N925" s="186"/>
      <c r="O925" s="186"/>
      <c r="P925" s="186"/>
      <c r="Q925" s="186"/>
      <c r="R925" s="186"/>
      <c r="S925" s="186"/>
      <c r="T925" s="186"/>
      <c r="U925" s="186"/>
      <c r="V925" s="186"/>
      <c r="W925" s="186"/>
      <c r="X925" s="186"/>
      <c r="Y925" s="186"/>
      <c r="Z925" s="186"/>
      <c r="AA925" s="186"/>
    </row>
    <row r="926" spans="2:27" ht="12" customHeight="1">
      <c r="B926" s="186"/>
      <c r="C926" s="186"/>
      <c r="D926" s="186"/>
      <c r="E926" s="186"/>
      <c r="F926" s="186"/>
      <c r="G926" s="186"/>
      <c r="H926" s="186"/>
      <c r="I926" s="186"/>
      <c r="J926" s="186"/>
      <c r="K926" s="186"/>
      <c r="L926" s="186"/>
      <c r="M926" s="186"/>
      <c r="N926" s="186"/>
      <c r="O926" s="186"/>
      <c r="P926" s="186"/>
      <c r="Q926" s="186"/>
      <c r="R926" s="186"/>
      <c r="S926" s="186"/>
      <c r="T926" s="186"/>
      <c r="U926" s="186"/>
      <c r="V926" s="186"/>
      <c r="W926" s="186"/>
      <c r="X926" s="186"/>
      <c r="Y926" s="186"/>
      <c r="Z926" s="186"/>
      <c r="AA926" s="186"/>
    </row>
    <row r="927" spans="2:27" ht="12" customHeight="1">
      <c r="B927" s="186"/>
      <c r="C927" s="186"/>
      <c r="D927" s="186"/>
      <c r="E927" s="186"/>
      <c r="F927" s="186"/>
      <c r="G927" s="186"/>
      <c r="H927" s="186"/>
      <c r="I927" s="186"/>
      <c r="J927" s="186"/>
      <c r="K927" s="186"/>
      <c r="L927" s="186"/>
      <c r="M927" s="186"/>
      <c r="N927" s="186"/>
      <c r="O927" s="186"/>
      <c r="P927" s="186"/>
      <c r="Q927" s="186"/>
      <c r="R927" s="186"/>
      <c r="S927" s="186"/>
      <c r="T927" s="186"/>
      <c r="U927" s="186"/>
      <c r="V927" s="186"/>
      <c r="W927" s="186"/>
      <c r="X927" s="186"/>
      <c r="Y927" s="186"/>
      <c r="Z927" s="186"/>
      <c r="AA927" s="186"/>
    </row>
    <row r="928" spans="2:27" ht="12" customHeight="1">
      <c r="B928" s="186"/>
      <c r="C928" s="186"/>
      <c r="D928" s="186"/>
      <c r="E928" s="186"/>
      <c r="F928" s="186"/>
      <c r="G928" s="186"/>
      <c r="H928" s="186"/>
      <c r="I928" s="186"/>
      <c r="J928" s="186"/>
      <c r="K928" s="186"/>
      <c r="L928" s="186"/>
      <c r="M928" s="186"/>
      <c r="N928" s="186"/>
      <c r="O928" s="186"/>
      <c r="P928" s="186"/>
      <c r="Q928" s="186"/>
      <c r="R928" s="186"/>
      <c r="S928" s="186"/>
      <c r="T928" s="186"/>
      <c r="U928" s="186"/>
      <c r="V928" s="186"/>
      <c r="W928" s="186"/>
      <c r="X928" s="186"/>
      <c r="Y928" s="186"/>
      <c r="Z928" s="186"/>
      <c r="AA928" s="186"/>
    </row>
    <row r="929" spans="2:27" ht="12" customHeight="1">
      <c r="B929" s="186"/>
      <c r="C929" s="186"/>
      <c r="D929" s="186"/>
      <c r="E929" s="186"/>
      <c r="F929" s="186"/>
      <c r="G929" s="186"/>
      <c r="H929" s="186"/>
      <c r="I929" s="186"/>
      <c r="J929" s="186"/>
      <c r="K929" s="186"/>
      <c r="L929" s="186"/>
      <c r="M929" s="186"/>
      <c r="N929" s="186"/>
      <c r="O929" s="186"/>
      <c r="P929" s="186"/>
      <c r="Q929" s="186"/>
      <c r="R929" s="186"/>
      <c r="S929" s="186"/>
      <c r="T929" s="186"/>
      <c r="U929" s="186"/>
      <c r="V929" s="186"/>
      <c r="W929" s="186"/>
      <c r="X929" s="186"/>
      <c r="Y929" s="186"/>
      <c r="Z929" s="186"/>
      <c r="AA929" s="186"/>
    </row>
    <row r="930" spans="2:27" ht="12" customHeight="1">
      <c r="B930" s="186"/>
      <c r="C930" s="186"/>
      <c r="D930" s="186"/>
      <c r="E930" s="186"/>
      <c r="F930" s="186"/>
      <c r="G930" s="186"/>
      <c r="H930" s="186"/>
      <c r="I930" s="186"/>
      <c r="J930" s="186"/>
      <c r="K930" s="186"/>
      <c r="L930" s="186"/>
      <c r="M930" s="186"/>
      <c r="N930" s="186"/>
      <c r="O930" s="186"/>
      <c r="P930" s="186"/>
      <c r="Q930" s="186"/>
      <c r="R930" s="186"/>
      <c r="S930" s="186"/>
      <c r="T930" s="186"/>
      <c r="U930" s="186"/>
      <c r="V930" s="186"/>
      <c r="W930" s="186"/>
      <c r="X930" s="186"/>
      <c r="Y930" s="186"/>
      <c r="Z930" s="186"/>
      <c r="AA930" s="186"/>
    </row>
    <row r="931" spans="2:27" ht="12" customHeight="1">
      <c r="B931" s="186"/>
      <c r="C931" s="186"/>
      <c r="D931" s="186"/>
      <c r="E931" s="186"/>
      <c r="F931" s="186"/>
      <c r="G931" s="186"/>
      <c r="H931" s="186"/>
      <c r="I931" s="186"/>
      <c r="J931" s="186"/>
      <c r="K931" s="186"/>
      <c r="L931" s="186"/>
      <c r="M931" s="186"/>
      <c r="N931" s="186"/>
      <c r="O931" s="186"/>
      <c r="P931" s="186"/>
      <c r="Q931" s="186"/>
      <c r="R931" s="186"/>
      <c r="S931" s="186"/>
      <c r="T931" s="186"/>
      <c r="U931" s="186"/>
      <c r="V931" s="186"/>
      <c r="W931" s="186"/>
      <c r="X931" s="186"/>
      <c r="Y931" s="186"/>
      <c r="Z931" s="186"/>
      <c r="AA931" s="186"/>
    </row>
    <row r="932" spans="2:27" ht="12" customHeight="1">
      <c r="B932" s="186"/>
      <c r="C932" s="186"/>
      <c r="D932" s="186"/>
      <c r="E932" s="186"/>
      <c r="F932" s="186"/>
      <c r="G932" s="186"/>
      <c r="H932" s="186"/>
      <c r="I932" s="186"/>
      <c r="J932" s="186"/>
      <c r="K932" s="186"/>
      <c r="L932" s="186"/>
      <c r="M932" s="186"/>
      <c r="N932" s="186"/>
      <c r="O932" s="186"/>
      <c r="P932" s="186"/>
      <c r="Q932" s="186"/>
      <c r="R932" s="186"/>
      <c r="S932" s="186"/>
      <c r="T932" s="186"/>
      <c r="U932" s="186"/>
      <c r="V932" s="186"/>
      <c r="W932" s="186"/>
      <c r="X932" s="186"/>
      <c r="Y932" s="186"/>
      <c r="Z932" s="186"/>
      <c r="AA932" s="186"/>
    </row>
    <row r="933" spans="2:27" ht="12" customHeight="1">
      <c r="B933" s="186"/>
      <c r="C933" s="186"/>
      <c r="D933" s="186"/>
      <c r="E933" s="186"/>
      <c r="F933" s="186"/>
      <c r="G933" s="186"/>
      <c r="H933" s="186"/>
      <c r="I933" s="186"/>
      <c r="J933" s="186"/>
      <c r="K933" s="186"/>
      <c r="L933" s="186"/>
      <c r="M933" s="186"/>
      <c r="N933" s="186"/>
      <c r="O933" s="186"/>
      <c r="P933" s="186"/>
      <c r="Q933" s="186"/>
      <c r="R933" s="186"/>
      <c r="S933" s="186"/>
      <c r="T933" s="186"/>
      <c r="U933" s="186"/>
      <c r="V933" s="186"/>
      <c r="W933" s="186"/>
      <c r="X933" s="186"/>
      <c r="Y933" s="186"/>
      <c r="Z933" s="186"/>
      <c r="AA933" s="186"/>
    </row>
    <row r="934" spans="2:27" ht="12" customHeight="1">
      <c r="B934" s="186"/>
      <c r="C934" s="186"/>
      <c r="D934" s="186"/>
      <c r="E934" s="186"/>
      <c r="F934" s="186"/>
      <c r="G934" s="186"/>
      <c r="H934" s="186"/>
      <c r="I934" s="186"/>
      <c r="J934" s="186"/>
      <c r="K934" s="186"/>
      <c r="L934" s="186"/>
      <c r="M934" s="186"/>
      <c r="N934" s="186"/>
      <c r="O934" s="186"/>
      <c r="P934" s="186"/>
      <c r="Q934" s="186"/>
      <c r="R934" s="186"/>
      <c r="S934" s="186"/>
      <c r="T934" s="186"/>
      <c r="U934" s="186"/>
      <c r="V934" s="186"/>
      <c r="W934" s="186"/>
      <c r="X934" s="186"/>
      <c r="Y934" s="186"/>
      <c r="Z934" s="186"/>
      <c r="AA934" s="186"/>
    </row>
    <row r="935" spans="2:27" ht="12" customHeight="1">
      <c r="B935" s="186"/>
      <c r="C935" s="186"/>
      <c r="D935" s="186"/>
      <c r="E935" s="186"/>
      <c r="F935" s="186"/>
      <c r="G935" s="186"/>
      <c r="H935" s="186"/>
      <c r="I935" s="186"/>
      <c r="J935" s="186"/>
      <c r="K935" s="186"/>
      <c r="L935" s="186"/>
      <c r="M935" s="186"/>
      <c r="N935" s="186"/>
      <c r="O935" s="186"/>
      <c r="P935" s="186"/>
      <c r="Q935" s="186"/>
      <c r="R935" s="186"/>
      <c r="S935" s="186"/>
      <c r="T935" s="186"/>
      <c r="U935" s="186"/>
      <c r="V935" s="186"/>
      <c r="W935" s="186"/>
      <c r="X935" s="186"/>
      <c r="Y935" s="186"/>
      <c r="Z935" s="186"/>
      <c r="AA935" s="186"/>
    </row>
    <row r="936" spans="2:27" ht="12" customHeight="1">
      <c r="B936" s="186"/>
      <c r="C936" s="186"/>
      <c r="D936" s="186"/>
      <c r="E936" s="186"/>
      <c r="F936" s="186"/>
      <c r="G936" s="186"/>
      <c r="H936" s="186"/>
      <c r="I936" s="186"/>
      <c r="J936" s="186"/>
      <c r="K936" s="186"/>
      <c r="L936" s="186"/>
      <c r="M936" s="186"/>
      <c r="N936" s="186"/>
      <c r="O936" s="186"/>
      <c r="P936" s="186"/>
      <c r="Q936" s="186"/>
      <c r="R936" s="186"/>
      <c r="S936" s="186"/>
      <c r="T936" s="186"/>
      <c r="U936" s="186"/>
      <c r="V936" s="186"/>
      <c r="W936" s="186"/>
      <c r="X936" s="186"/>
      <c r="Y936" s="186"/>
      <c r="Z936" s="186"/>
      <c r="AA936" s="186"/>
    </row>
    <row r="937" spans="2:27" ht="12" customHeight="1">
      <c r="B937" s="186"/>
      <c r="C937" s="186"/>
      <c r="D937" s="186"/>
      <c r="E937" s="186"/>
      <c r="F937" s="186"/>
      <c r="G937" s="186"/>
      <c r="H937" s="186"/>
      <c r="I937" s="186"/>
      <c r="J937" s="186"/>
      <c r="K937" s="186"/>
      <c r="L937" s="186"/>
      <c r="M937" s="186"/>
      <c r="N937" s="186"/>
      <c r="O937" s="186"/>
      <c r="P937" s="186"/>
      <c r="Q937" s="186"/>
      <c r="R937" s="186"/>
      <c r="S937" s="186"/>
      <c r="T937" s="186"/>
      <c r="U937" s="186"/>
      <c r="V937" s="186"/>
      <c r="W937" s="186"/>
      <c r="X937" s="186"/>
      <c r="Y937" s="186"/>
      <c r="Z937" s="186"/>
      <c r="AA937" s="186"/>
    </row>
    <row r="938" spans="2:27" ht="12" customHeight="1">
      <c r="B938" s="186"/>
      <c r="C938" s="186"/>
      <c r="D938" s="186"/>
      <c r="E938" s="186"/>
      <c r="F938" s="186"/>
      <c r="G938" s="186"/>
      <c r="H938" s="186"/>
      <c r="I938" s="186"/>
      <c r="J938" s="186"/>
      <c r="K938" s="186"/>
      <c r="L938" s="186"/>
      <c r="M938" s="186"/>
      <c r="N938" s="186"/>
      <c r="O938" s="186"/>
      <c r="P938" s="186"/>
      <c r="Q938" s="186"/>
      <c r="R938" s="186"/>
      <c r="S938" s="186"/>
      <c r="T938" s="186"/>
      <c r="U938" s="186"/>
      <c r="V938" s="186"/>
      <c r="W938" s="186"/>
      <c r="X938" s="186"/>
      <c r="Y938" s="186"/>
      <c r="Z938" s="186"/>
      <c r="AA938" s="186"/>
    </row>
    <row r="939" spans="2:27" ht="12" customHeight="1">
      <c r="B939" s="186"/>
      <c r="C939" s="186"/>
      <c r="D939" s="186"/>
      <c r="E939" s="186"/>
      <c r="F939" s="186"/>
      <c r="G939" s="186"/>
      <c r="H939" s="186"/>
      <c r="I939" s="186"/>
      <c r="J939" s="186"/>
      <c r="K939" s="186"/>
      <c r="L939" s="186"/>
      <c r="M939" s="186"/>
      <c r="N939" s="186"/>
      <c r="O939" s="186"/>
      <c r="P939" s="186"/>
      <c r="Q939" s="186"/>
      <c r="R939" s="186"/>
      <c r="S939" s="186"/>
      <c r="T939" s="186"/>
      <c r="U939" s="186"/>
      <c r="V939" s="186"/>
      <c r="W939" s="186"/>
      <c r="X939" s="186"/>
      <c r="Y939" s="186"/>
      <c r="Z939" s="186"/>
      <c r="AA939" s="186"/>
    </row>
    <row r="940" spans="2:27" ht="12" customHeight="1">
      <c r="B940" s="186"/>
      <c r="C940" s="186"/>
      <c r="D940" s="186"/>
      <c r="E940" s="186"/>
      <c r="F940" s="186"/>
      <c r="G940" s="186"/>
      <c r="H940" s="186"/>
      <c r="I940" s="186"/>
      <c r="J940" s="186"/>
      <c r="K940" s="186"/>
      <c r="L940" s="186"/>
      <c r="M940" s="186"/>
      <c r="N940" s="186"/>
      <c r="O940" s="186"/>
      <c r="P940" s="186"/>
      <c r="Q940" s="186"/>
      <c r="R940" s="186"/>
      <c r="S940" s="186"/>
      <c r="T940" s="186"/>
      <c r="U940" s="186"/>
      <c r="V940" s="186"/>
      <c r="W940" s="186"/>
      <c r="X940" s="186"/>
      <c r="Y940" s="186"/>
      <c r="Z940" s="186"/>
      <c r="AA940" s="186"/>
    </row>
    <row r="941" spans="2:27" ht="12" customHeight="1">
      <c r="B941" s="186"/>
      <c r="C941" s="186"/>
      <c r="D941" s="186"/>
      <c r="E941" s="186"/>
      <c r="F941" s="186"/>
      <c r="G941" s="186"/>
      <c r="H941" s="186"/>
      <c r="I941" s="186"/>
      <c r="J941" s="186"/>
      <c r="K941" s="186"/>
      <c r="L941" s="186"/>
      <c r="M941" s="186"/>
      <c r="N941" s="186"/>
      <c r="O941" s="186"/>
      <c r="P941" s="186"/>
      <c r="Q941" s="186"/>
      <c r="R941" s="186"/>
      <c r="S941" s="186"/>
      <c r="T941" s="186"/>
      <c r="U941" s="186"/>
      <c r="V941" s="186"/>
      <c r="W941" s="186"/>
      <c r="X941" s="186"/>
      <c r="Y941" s="186"/>
      <c r="Z941" s="186"/>
      <c r="AA941" s="186"/>
    </row>
    <row r="942" spans="2:27" ht="12" customHeight="1">
      <c r="B942" s="186"/>
      <c r="C942" s="186"/>
      <c r="D942" s="186"/>
      <c r="E942" s="186"/>
      <c r="F942" s="186"/>
      <c r="G942" s="186"/>
      <c r="H942" s="186"/>
      <c r="I942" s="186"/>
      <c r="J942" s="186"/>
      <c r="K942" s="186"/>
      <c r="L942" s="186"/>
      <c r="M942" s="186"/>
      <c r="N942" s="186"/>
      <c r="O942" s="186"/>
      <c r="P942" s="186"/>
      <c r="Q942" s="186"/>
      <c r="R942" s="186"/>
      <c r="S942" s="186"/>
      <c r="T942" s="186"/>
      <c r="U942" s="186"/>
      <c r="V942" s="186"/>
      <c r="W942" s="186"/>
      <c r="X942" s="186"/>
      <c r="Y942" s="186"/>
      <c r="Z942" s="186"/>
      <c r="AA942" s="186"/>
    </row>
    <row r="943" spans="2:27" ht="12" customHeight="1">
      <c r="B943" s="186"/>
      <c r="C943" s="186"/>
      <c r="D943" s="186"/>
      <c r="E943" s="186"/>
      <c r="F943" s="186"/>
      <c r="G943" s="186"/>
      <c r="H943" s="186"/>
      <c r="I943" s="186"/>
      <c r="J943" s="186"/>
      <c r="K943" s="186"/>
      <c r="L943" s="186"/>
      <c r="M943" s="186"/>
      <c r="N943" s="186"/>
      <c r="O943" s="186"/>
      <c r="P943" s="186"/>
      <c r="Q943" s="186"/>
      <c r="R943" s="186"/>
      <c r="S943" s="186"/>
      <c r="T943" s="186"/>
      <c r="U943" s="186"/>
      <c r="V943" s="186"/>
      <c r="W943" s="186"/>
      <c r="X943" s="186"/>
      <c r="Y943" s="186"/>
      <c r="Z943" s="186"/>
      <c r="AA943" s="186"/>
    </row>
    <row r="944" spans="2:27" ht="12" customHeight="1">
      <c r="B944" s="186"/>
      <c r="C944" s="186"/>
      <c r="D944" s="186"/>
      <c r="E944" s="186"/>
      <c r="F944" s="186"/>
      <c r="G944" s="186"/>
      <c r="H944" s="186"/>
      <c r="I944" s="186"/>
      <c r="J944" s="186"/>
      <c r="K944" s="186"/>
      <c r="L944" s="186"/>
      <c r="M944" s="186"/>
      <c r="N944" s="186"/>
      <c r="O944" s="186"/>
      <c r="P944" s="186"/>
      <c r="Q944" s="186"/>
      <c r="R944" s="186"/>
      <c r="S944" s="186"/>
      <c r="T944" s="186"/>
      <c r="U944" s="186"/>
      <c r="V944" s="186"/>
      <c r="W944" s="186"/>
      <c r="X944" s="186"/>
      <c r="Y944" s="186"/>
      <c r="Z944" s="186"/>
      <c r="AA944" s="186"/>
    </row>
    <row r="945" spans="2:27" ht="12" customHeight="1">
      <c r="B945" s="186"/>
      <c r="C945" s="186"/>
      <c r="D945" s="186"/>
      <c r="E945" s="186"/>
      <c r="F945" s="186"/>
      <c r="G945" s="186"/>
      <c r="H945" s="186"/>
      <c r="I945" s="186"/>
      <c r="J945" s="186"/>
      <c r="K945" s="186"/>
      <c r="L945" s="186"/>
      <c r="M945" s="186"/>
      <c r="N945" s="186"/>
      <c r="O945" s="186"/>
      <c r="P945" s="186"/>
      <c r="Q945" s="186"/>
      <c r="R945" s="186"/>
      <c r="S945" s="186"/>
      <c r="T945" s="186"/>
      <c r="U945" s="186"/>
      <c r="V945" s="186"/>
      <c r="W945" s="186"/>
      <c r="X945" s="186"/>
      <c r="Y945" s="186"/>
      <c r="Z945" s="186"/>
      <c r="AA945" s="186"/>
    </row>
    <row r="946" spans="2:27" ht="12" customHeight="1">
      <c r="B946" s="186"/>
      <c r="C946" s="186"/>
      <c r="D946" s="186"/>
      <c r="E946" s="186"/>
      <c r="F946" s="186"/>
      <c r="G946" s="186"/>
      <c r="H946" s="186"/>
      <c r="I946" s="186"/>
      <c r="J946" s="186"/>
      <c r="K946" s="186"/>
      <c r="L946" s="186"/>
      <c r="M946" s="186"/>
      <c r="N946" s="186"/>
      <c r="O946" s="186"/>
      <c r="P946" s="186"/>
      <c r="Q946" s="186"/>
      <c r="R946" s="186"/>
      <c r="S946" s="186"/>
      <c r="T946" s="186"/>
      <c r="U946" s="186"/>
      <c r="V946" s="186"/>
      <c r="W946" s="186"/>
      <c r="X946" s="186"/>
      <c r="Y946" s="186"/>
      <c r="Z946" s="186"/>
      <c r="AA946" s="186"/>
    </row>
    <row r="947" spans="2:27" ht="12" customHeight="1">
      <c r="B947" s="186"/>
      <c r="C947" s="186"/>
      <c r="D947" s="186"/>
      <c r="E947" s="186"/>
      <c r="F947" s="186"/>
      <c r="G947" s="186"/>
      <c r="H947" s="186"/>
      <c r="I947" s="186"/>
      <c r="J947" s="186"/>
      <c r="K947" s="186"/>
      <c r="L947" s="186"/>
      <c r="M947" s="186"/>
      <c r="N947" s="186"/>
      <c r="O947" s="186"/>
      <c r="P947" s="186"/>
      <c r="Q947" s="186"/>
      <c r="R947" s="186"/>
      <c r="S947" s="186"/>
      <c r="T947" s="186"/>
      <c r="U947" s="186"/>
      <c r="V947" s="186"/>
      <c r="W947" s="186"/>
      <c r="X947" s="186"/>
      <c r="Y947" s="186"/>
      <c r="Z947" s="186"/>
      <c r="AA947" s="186"/>
    </row>
    <row r="948" spans="2:27" ht="12" customHeight="1">
      <c r="B948" s="186"/>
      <c r="C948" s="186"/>
      <c r="D948" s="186"/>
      <c r="E948" s="186"/>
      <c r="F948" s="186"/>
      <c r="G948" s="186"/>
      <c r="H948" s="186"/>
      <c r="I948" s="186"/>
      <c r="J948" s="186"/>
      <c r="K948" s="186"/>
      <c r="L948" s="186"/>
      <c r="M948" s="186"/>
      <c r="N948" s="186"/>
      <c r="O948" s="186"/>
      <c r="P948" s="186"/>
      <c r="Q948" s="186"/>
      <c r="R948" s="186"/>
      <c r="S948" s="186"/>
      <c r="T948" s="186"/>
      <c r="U948" s="186"/>
      <c r="V948" s="186"/>
      <c r="W948" s="186"/>
      <c r="X948" s="186"/>
      <c r="Y948" s="186"/>
      <c r="Z948" s="186"/>
      <c r="AA948" s="186"/>
    </row>
    <row r="949" spans="2:27" ht="12" customHeight="1">
      <c r="B949" s="186"/>
      <c r="C949" s="186"/>
      <c r="D949" s="186"/>
      <c r="E949" s="186"/>
      <c r="F949" s="186"/>
      <c r="G949" s="186"/>
      <c r="H949" s="186"/>
      <c r="I949" s="186"/>
      <c r="J949" s="186"/>
      <c r="K949" s="186"/>
      <c r="L949" s="186"/>
      <c r="M949" s="186"/>
      <c r="N949" s="186"/>
      <c r="O949" s="186"/>
      <c r="P949" s="186"/>
      <c r="Q949" s="186"/>
      <c r="R949" s="186"/>
      <c r="S949" s="186"/>
      <c r="T949" s="186"/>
      <c r="U949" s="186"/>
      <c r="V949" s="186"/>
      <c r="W949" s="186"/>
      <c r="X949" s="186"/>
      <c r="Y949" s="186"/>
      <c r="Z949" s="186"/>
      <c r="AA949" s="186"/>
    </row>
    <row r="950" spans="2:27" ht="12" customHeight="1">
      <c r="B950" s="186"/>
      <c r="C950" s="186"/>
      <c r="D950" s="186"/>
      <c r="E950" s="186"/>
      <c r="F950" s="186"/>
      <c r="G950" s="186"/>
      <c r="H950" s="186"/>
      <c r="I950" s="186"/>
      <c r="J950" s="186"/>
      <c r="K950" s="186"/>
      <c r="L950" s="186"/>
      <c r="M950" s="186"/>
      <c r="N950" s="186"/>
      <c r="O950" s="186"/>
      <c r="P950" s="186"/>
      <c r="Q950" s="186"/>
      <c r="R950" s="186"/>
      <c r="S950" s="186"/>
      <c r="T950" s="186"/>
      <c r="U950" s="186"/>
      <c r="V950" s="186"/>
      <c r="W950" s="186"/>
      <c r="X950" s="186"/>
      <c r="Y950" s="186"/>
      <c r="Z950" s="186"/>
      <c r="AA950" s="186"/>
    </row>
    <row r="951" spans="2:27" ht="12" customHeight="1">
      <c r="B951" s="186"/>
      <c r="C951" s="186"/>
      <c r="D951" s="186"/>
      <c r="E951" s="186"/>
      <c r="F951" s="186"/>
      <c r="G951" s="186"/>
      <c r="H951" s="186"/>
      <c r="I951" s="186"/>
      <c r="J951" s="186"/>
      <c r="K951" s="186"/>
      <c r="L951" s="186"/>
      <c r="M951" s="186"/>
      <c r="N951" s="186"/>
      <c r="O951" s="186"/>
      <c r="P951" s="186"/>
      <c r="Q951" s="186"/>
      <c r="R951" s="186"/>
      <c r="S951" s="186"/>
      <c r="T951" s="186"/>
      <c r="U951" s="186"/>
      <c r="V951" s="186"/>
      <c r="W951" s="186"/>
      <c r="X951" s="186"/>
      <c r="Y951" s="186"/>
      <c r="Z951" s="186"/>
      <c r="AA951" s="186"/>
    </row>
    <row r="952" spans="2:27" ht="12" customHeight="1">
      <c r="B952" s="186"/>
      <c r="C952" s="186"/>
      <c r="D952" s="186"/>
      <c r="E952" s="186"/>
      <c r="F952" s="186"/>
      <c r="G952" s="186"/>
      <c r="H952" s="186"/>
      <c r="I952" s="186"/>
      <c r="J952" s="186"/>
      <c r="K952" s="186"/>
      <c r="L952" s="186"/>
      <c r="M952" s="186"/>
      <c r="N952" s="186"/>
      <c r="O952" s="186"/>
      <c r="P952" s="186"/>
      <c r="Q952" s="186"/>
      <c r="R952" s="186"/>
      <c r="S952" s="186"/>
      <c r="T952" s="186"/>
      <c r="U952" s="186"/>
      <c r="V952" s="186"/>
      <c r="W952" s="186"/>
      <c r="X952" s="186"/>
      <c r="Y952" s="186"/>
      <c r="Z952" s="186"/>
      <c r="AA952" s="186"/>
    </row>
    <row r="953" spans="2:27" ht="12" customHeight="1">
      <c r="B953" s="186"/>
      <c r="C953" s="186"/>
      <c r="D953" s="186"/>
      <c r="E953" s="186"/>
      <c r="F953" s="186"/>
      <c r="G953" s="186"/>
      <c r="H953" s="186"/>
      <c r="I953" s="186"/>
      <c r="J953" s="186"/>
      <c r="K953" s="186"/>
      <c r="L953" s="186"/>
      <c r="M953" s="186"/>
      <c r="N953" s="186"/>
      <c r="O953" s="186"/>
      <c r="P953" s="186"/>
      <c r="Q953" s="186"/>
      <c r="R953" s="186"/>
      <c r="S953" s="186"/>
      <c r="T953" s="186"/>
      <c r="U953" s="186"/>
      <c r="V953" s="186"/>
      <c r="W953" s="186"/>
      <c r="X953" s="186"/>
      <c r="Y953" s="186"/>
      <c r="Z953" s="186"/>
      <c r="AA953" s="186"/>
    </row>
    <row r="954" spans="2:27" ht="12" customHeight="1">
      <c r="B954" s="186"/>
      <c r="C954" s="186"/>
      <c r="D954" s="186"/>
      <c r="E954" s="186"/>
      <c r="F954" s="186"/>
      <c r="G954" s="186"/>
      <c r="H954" s="186"/>
      <c r="I954" s="186"/>
      <c r="J954" s="186"/>
      <c r="K954" s="186"/>
      <c r="L954" s="186"/>
      <c r="M954" s="186"/>
      <c r="N954" s="186"/>
      <c r="O954" s="186"/>
      <c r="P954" s="186"/>
      <c r="Q954" s="186"/>
      <c r="R954" s="186"/>
      <c r="S954" s="186"/>
      <c r="T954" s="186"/>
      <c r="U954" s="186"/>
      <c r="V954" s="186"/>
      <c r="W954" s="186"/>
      <c r="X954" s="186"/>
      <c r="Y954" s="186"/>
      <c r="Z954" s="186"/>
      <c r="AA954" s="186"/>
    </row>
    <row r="955" spans="2:27" ht="12" customHeight="1">
      <c r="B955" s="186"/>
      <c r="C955" s="186"/>
      <c r="D955" s="186"/>
      <c r="E955" s="186"/>
      <c r="F955" s="186"/>
      <c r="G955" s="186"/>
      <c r="H955" s="186"/>
      <c r="I955" s="186"/>
      <c r="J955" s="186"/>
      <c r="K955" s="186"/>
      <c r="L955" s="186"/>
      <c r="M955" s="186"/>
      <c r="N955" s="186"/>
      <c r="O955" s="186"/>
      <c r="P955" s="186"/>
      <c r="Q955" s="186"/>
      <c r="R955" s="186"/>
      <c r="S955" s="186"/>
      <c r="T955" s="186"/>
      <c r="U955" s="186"/>
      <c r="V955" s="186"/>
      <c r="W955" s="186"/>
      <c r="X955" s="186"/>
      <c r="Y955" s="186"/>
      <c r="Z955" s="186"/>
      <c r="AA955" s="186"/>
    </row>
    <row r="956" spans="2:27" ht="12" customHeight="1">
      <c r="B956" s="186"/>
      <c r="C956" s="186"/>
      <c r="D956" s="186"/>
      <c r="E956" s="186"/>
      <c r="F956" s="186"/>
      <c r="G956" s="186"/>
      <c r="H956" s="186"/>
      <c r="I956" s="186"/>
      <c r="J956" s="186"/>
      <c r="K956" s="186"/>
      <c r="L956" s="186"/>
      <c r="M956" s="186"/>
      <c r="N956" s="186"/>
      <c r="O956" s="186"/>
      <c r="P956" s="186"/>
      <c r="Q956" s="186"/>
      <c r="R956" s="186"/>
      <c r="S956" s="186"/>
      <c r="T956" s="186"/>
      <c r="U956" s="186"/>
      <c r="V956" s="186"/>
      <c r="W956" s="186"/>
      <c r="X956" s="186"/>
      <c r="Y956" s="186"/>
      <c r="Z956" s="186"/>
      <c r="AA956" s="186"/>
    </row>
    <row r="957" spans="2:27" ht="12" customHeight="1">
      <c r="B957" s="186"/>
      <c r="C957" s="186"/>
      <c r="D957" s="186"/>
      <c r="E957" s="186"/>
      <c r="F957" s="186"/>
      <c r="G957" s="186"/>
      <c r="H957" s="186"/>
      <c r="I957" s="186"/>
      <c r="J957" s="186"/>
      <c r="K957" s="186"/>
      <c r="L957" s="186"/>
      <c r="M957" s="186"/>
      <c r="N957" s="186"/>
      <c r="O957" s="186"/>
      <c r="P957" s="186"/>
      <c r="Q957" s="186"/>
      <c r="R957" s="186"/>
      <c r="S957" s="186"/>
      <c r="T957" s="186"/>
      <c r="U957" s="186"/>
      <c r="V957" s="186"/>
      <c r="W957" s="186"/>
      <c r="X957" s="186"/>
      <c r="Y957" s="186"/>
      <c r="Z957" s="186"/>
      <c r="AA957" s="186"/>
    </row>
    <row r="958" spans="2:27" ht="12" customHeight="1">
      <c r="B958" s="186"/>
      <c r="C958" s="186"/>
      <c r="D958" s="186"/>
      <c r="E958" s="186"/>
      <c r="F958" s="186"/>
      <c r="G958" s="186"/>
      <c r="H958" s="186"/>
      <c r="I958" s="186"/>
      <c r="J958" s="186"/>
      <c r="K958" s="186"/>
      <c r="L958" s="186"/>
      <c r="M958" s="186"/>
      <c r="N958" s="186"/>
      <c r="O958" s="186"/>
      <c r="P958" s="186"/>
      <c r="Q958" s="186"/>
      <c r="R958" s="186"/>
      <c r="S958" s="186"/>
      <c r="T958" s="186"/>
      <c r="U958" s="186"/>
      <c r="V958" s="186"/>
      <c r="W958" s="186"/>
      <c r="X958" s="186"/>
      <c r="Y958" s="186"/>
      <c r="Z958" s="186"/>
      <c r="AA958" s="186"/>
    </row>
    <row r="959" spans="2:27" ht="12" customHeight="1">
      <c r="B959" s="186"/>
      <c r="C959" s="186"/>
      <c r="D959" s="186"/>
      <c r="E959" s="186"/>
      <c r="F959" s="186"/>
      <c r="G959" s="186"/>
      <c r="H959" s="186"/>
      <c r="I959" s="186"/>
      <c r="J959" s="186"/>
      <c r="K959" s="186"/>
      <c r="L959" s="186"/>
      <c r="M959" s="186"/>
      <c r="N959" s="186"/>
      <c r="O959" s="186"/>
      <c r="P959" s="186"/>
      <c r="Q959" s="186"/>
      <c r="R959" s="186"/>
      <c r="S959" s="186"/>
      <c r="T959" s="186"/>
      <c r="U959" s="186"/>
      <c r="V959" s="186"/>
      <c r="W959" s="186"/>
      <c r="X959" s="186"/>
      <c r="Y959" s="186"/>
      <c r="Z959" s="186"/>
      <c r="AA959" s="186"/>
    </row>
    <row r="960" spans="2:27" ht="12" customHeight="1">
      <c r="B960" s="186"/>
      <c r="C960" s="186"/>
      <c r="D960" s="186"/>
      <c r="E960" s="186"/>
      <c r="F960" s="186"/>
      <c r="G960" s="186"/>
      <c r="H960" s="186"/>
      <c r="I960" s="186"/>
      <c r="J960" s="186"/>
      <c r="K960" s="186"/>
      <c r="L960" s="186"/>
      <c r="M960" s="186"/>
      <c r="N960" s="186"/>
      <c r="O960" s="186"/>
      <c r="P960" s="186"/>
      <c r="Q960" s="186"/>
      <c r="R960" s="186"/>
      <c r="S960" s="186"/>
      <c r="T960" s="186"/>
      <c r="U960" s="186"/>
      <c r="V960" s="186"/>
      <c r="W960" s="186"/>
      <c r="X960" s="186"/>
      <c r="Y960" s="186"/>
      <c r="Z960" s="186"/>
      <c r="AA960" s="186"/>
    </row>
    <row r="961" spans="2:27" ht="12" customHeight="1">
      <c r="B961" s="186"/>
      <c r="C961" s="186"/>
      <c r="D961" s="186"/>
      <c r="E961" s="186"/>
      <c r="F961" s="186"/>
      <c r="G961" s="186"/>
      <c r="H961" s="186"/>
      <c r="I961" s="186"/>
      <c r="J961" s="186"/>
      <c r="K961" s="186"/>
      <c r="L961" s="186"/>
      <c r="M961" s="186"/>
      <c r="N961" s="186"/>
      <c r="O961" s="186"/>
      <c r="P961" s="186"/>
      <c r="Q961" s="186"/>
      <c r="R961" s="186"/>
      <c r="S961" s="186"/>
      <c r="T961" s="186"/>
      <c r="U961" s="186"/>
      <c r="V961" s="186"/>
      <c r="W961" s="186"/>
      <c r="X961" s="186"/>
      <c r="Y961" s="186"/>
      <c r="Z961" s="186"/>
      <c r="AA961" s="186"/>
    </row>
    <row r="962" spans="2:27" ht="12" customHeight="1">
      <c r="B962" s="186"/>
      <c r="C962" s="186"/>
      <c r="D962" s="186"/>
      <c r="E962" s="186"/>
      <c r="F962" s="186"/>
      <c r="G962" s="186"/>
      <c r="H962" s="186"/>
      <c r="I962" s="186"/>
      <c r="J962" s="186"/>
      <c r="K962" s="186"/>
      <c r="L962" s="186"/>
      <c r="M962" s="186"/>
      <c r="N962" s="186"/>
      <c r="O962" s="186"/>
      <c r="P962" s="186"/>
      <c r="Q962" s="186"/>
      <c r="R962" s="186"/>
      <c r="S962" s="186"/>
      <c r="T962" s="186"/>
      <c r="U962" s="186"/>
      <c r="V962" s="186"/>
      <c r="W962" s="186"/>
      <c r="X962" s="186"/>
      <c r="Y962" s="186"/>
      <c r="Z962" s="186"/>
      <c r="AA962" s="186"/>
    </row>
    <row r="963" spans="2:27" ht="12" customHeight="1">
      <c r="B963" s="186"/>
      <c r="C963" s="186"/>
      <c r="D963" s="186"/>
      <c r="E963" s="186"/>
      <c r="F963" s="186"/>
      <c r="G963" s="186"/>
      <c r="H963" s="186"/>
      <c r="I963" s="186"/>
      <c r="J963" s="186"/>
      <c r="K963" s="186"/>
      <c r="L963" s="186"/>
      <c r="M963" s="186"/>
      <c r="N963" s="186"/>
      <c r="O963" s="186"/>
      <c r="P963" s="186"/>
      <c r="Q963" s="186"/>
      <c r="R963" s="186"/>
      <c r="S963" s="186"/>
      <c r="T963" s="186"/>
      <c r="U963" s="186"/>
      <c r="V963" s="186"/>
      <c r="W963" s="186"/>
      <c r="X963" s="186"/>
      <c r="Y963" s="186"/>
      <c r="Z963" s="186"/>
      <c r="AA963" s="186"/>
    </row>
    <row r="964" spans="2:27" ht="12" customHeight="1">
      <c r="B964" s="186"/>
      <c r="C964" s="186"/>
      <c r="D964" s="186"/>
      <c r="E964" s="186"/>
      <c r="F964" s="186"/>
      <c r="G964" s="186"/>
      <c r="H964" s="186"/>
      <c r="I964" s="186"/>
      <c r="J964" s="186"/>
      <c r="K964" s="186"/>
      <c r="L964" s="186"/>
      <c r="M964" s="186"/>
      <c r="N964" s="186"/>
      <c r="O964" s="186"/>
      <c r="P964" s="186"/>
      <c r="Q964" s="186"/>
      <c r="R964" s="186"/>
      <c r="S964" s="186"/>
      <c r="T964" s="186"/>
      <c r="U964" s="186"/>
      <c r="V964" s="186"/>
      <c r="W964" s="186"/>
      <c r="X964" s="186"/>
      <c r="Y964" s="186"/>
      <c r="Z964" s="186"/>
      <c r="AA964" s="186"/>
    </row>
    <row r="965" spans="2:27" ht="12" customHeight="1">
      <c r="B965" s="186"/>
      <c r="C965" s="186"/>
      <c r="D965" s="186"/>
      <c r="E965" s="186"/>
      <c r="F965" s="186"/>
      <c r="G965" s="186"/>
      <c r="H965" s="186"/>
      <c r="I965" s="186"/>
      <c r="J965" s="186"/>
      <c r="K965" s="186"/>
      <c r="L965" s="186"/>
      <c r="M965" s="186"/>
      <c r="N965" s="186"/>
      <c r="O965" s="186"/>
      <c r="P965" s="186"/>
      <c r="Q965" s="186"/>
      <c r="R965" s="186"/>
      <c r="S965" s="186"/>
      <c r="T965" s="186"/>
      <c r="U965" s="186"/>
      <c r="V965" s="186"/>
      <c r="W965" s="186"/>
      <c r="X965" s="186"/>
      <c r="Y965" s="186"/>
      <c r="Z965" s="186"/>
      <c r="AA965" s="186"/>
    </row>
    <row r="966" spans="2:27" ht="12" customHeight="1">
      <c r="B966" s="186"/>
      <c r="C966" s="186"/>
      <c r="D966" s="186"/>
      <c r="E966" s="186"/>
      <c r="F966" s="186"/>
      <c r="G966" s="186"/>
      <c r="H966" s="186"/>
      <c r="I966" s="186"/>
      <c r="J966" s="186"/>
      <c r="K966" s="186"/>
      <c r="L966" s="186"/>
      <c r="M966" s="186"/>
      <c r="N966" s="186"/>
      <c r="O966" s="186"/>
      <c r="P966" s="186"/>
      <c r="Q966" s="186"/>
      <c r="R966" s="186"/>
      <c r="S966" s="186"/>
      <c r="T966" s="186"/>
      <c r="U966" s="186"/>
      <c r="V966" s="186"/>
      <c r="W966" s="186"/>
      <c r="X966" s="186"/>
      <c r="Y966" s="186"/>
      <c r="Z966" s="186"/>
      <c r="AA966" s="186"/>
    </row>
    <row r="967" spans="2:27" ht="12" customHeight="1">
      <c r="B967" s="186"/>
      <c r="C967" s="186"/>
      <c r="D967" s="186"/>
      <c r="E967" s="186"/>
      <c r="F967" s="186"/>
      <c r="G967" s="186"/>
      <c r="H967" s="186"/>
      <c r="I967" s="186"/>
      <c r="J967" s="186"/>
      <c r="K967" s="186"/>
      <c r="L967" s="186"/>
      <c r="M967" s="186"/>
      <c r="N967" s="186"/>
      <c r="O967" s="186"/>
      <c r="P967" s="186"/>
      <c r="Q967" s="186"/>
      <c r="R967" s="186"/>
      <c r="S967" s="186"/>
      <c r="T967" s="186"/>
      <c r="U967" s="186"/>
      <c r="V967" s="186"/>
      <c r="W967" s="186"/>
      <c r="X967" s="186"/>
      <c r="Y967" s="186"/>
      <c r="Z967" s="186"/>
      <c r="AA967" s="186"/>
    </row>
    <row r="968" spans="2:27" ht="12" customHeight="1">
      <c r="B968" s="186"/>
      <c r="C968" s="186"/>
      <c r="D968" s="186"/>
      <c r="E968" s="186"/>
      <c r="F968" s="186"/>
      <c r="G968" s="186"/>
      <c r="H968" s="186"/>
      <c r="I968" s="186"/>
      <c r="J968" s="186"/>
      <c r="K968" s="186"/>
      <c r="L968" s="186"/>
      <c r="M968" s="186"/>
      <c r="N968" s="186"/>
      <c r="O968" s="186"/>
      <c r="P968" s="186"/>
      <c r="Q968" s="186"/>
      <c r="R968" s="186"/>
      <c r="S968" s="186"/>
      <c r="T968" s="186"/>
      <c r="U968" s="186"/>
      <c r="V968" s="186"/>
      <c r="W968" s="186"/>
      <c r="X968" s="186"/>
      <c r="Y968" s="186"/>
      <c r="Z968" s="186"/>
      <c r="AA968" s="186"/>
    </row>
    <row r="969" spans="2:27" ht="12" customHeight="1">
      <c r="B969" s="186"/>
      <c r="C969" s="186"/>
      <c r="D969" s="186"/>
      <c r="E969" s="186"/>
      <c r="F969" s="186"/>
      <c r="G969" s="186"/>
      <c r="H969" s="186"/>
      <c r="I969" s="186"/>
      <c r="J969" s="186"/>
      <c r="K969" s="186"/>
      <c r="L969" s="186"/>
      <c r="M969" s="186"/>
      <c r="N969" s="186"/>
      <c r="O969" s="186"/>
      <c r="P969" s="186"/>
      <c r="Q969" s="186"/>
      <c r="R969" s="186"/>
      <c r="S969" s="186"/>
      <c r="T969" s="186"/>
      <c r="U969" s="186"/>
      <c r="V969" s="186"/>
      <c r="W969" s="186"/>
      <c r="X969" s="186"/>
      <c r="Y969" s="186"/>
      <c r="Z969" s="186"/>
      <c r="AA969" s="186"/>
    </row>
    <row r="970" spans="2:27" ht="12" customHeight="1">
      <c r="B970" s="186"/>
      <c r="C970" s="186"/>
      <c r="D970" s="186"/>
      <c r="E970" s="186"/>
      <c r="F970" s="186"/>
      <c r="G970" s="186"/>
      <c r="H970" s="186"/>
      <c r="I970" s="186"/>
      <c r="J970" s="186"/>
      <c r="K970" s="186"/>
      <c r="L970" s="186"/>
      <c r="M970" s="186"/>
      <c r="N970" s="186"/>
      <c r="O970" s="186"/>
      <c r="P970" s="186"/>
      <c r="Q970" s="186"/>
      <c r="R970" s="186"/>
      <c r="S970" s="186"/>
      <c r="T970" s="186"/>
      <c r="U970" s="186"/>
      <c r="V970" s="186"/>
      <c r="W970" s="186"/>
      <c r="X970" s="186"/>
      <c r="Y970" s="186"/>
      <c r="Z970" s="186"/>
      <c r="AA970" s="186"/>
    </row>
    <row r="971" spans="2:27" ht="12" customHeight="1">
      <c r="B971" s="186"/>
      <c r="C971" s="186"/>
      <c r="D971" s="186"/>
      <c r="E971" s="186"/>
      <c r="F971" s="186"/>
      <c r="G971" s="186"/>
      <c r="H971" s="186"/>
      <c r="I971" s="186"/>
      <c r="J971" s="186"/>
      <c r="K971" s="186"/>
      <c r="L971" s="186"/>
      <c r="M971" s="186"/>
      <c r="N971" s="186"/>
      <c r="O971" s="186"/>
      <c r="P971" s="186"/>
      <c r="Q971" s="186"/>
      <c r="R971" s="186"/>
      <c r="S971" s="186"/>
      <c r="T971" s="186"/>
      <c r="U971" s="186"/>
      <c r="V971" s="186"/>
      <c r="W971" s="186"/>
      <c r="X971" s="186"/>
      <c r="Y971" s="186"/>
      <c r="Z971" s="186"/>
      <c r="AA971" s="186"/>
    </row>
    <row r="972" spans="2:27" ht="12" customHeight="1">
      <c r="B972" s="186"/>
      <c r="C972" s="186"/>
      <c r="D972" s="186"/>
      <c r="E972" s="186"/>
      <c r="F972" s="186"/>
      <c r="G972" s="186"/>
      <c r="H972" s="186"/>
      <c r="I972" s="186"/>
      <c r="J972" s="186"/>
      <c r="K972" s="186"/>
      <c r="L972" s="186"/>
      <c r="M972" s="186"/>
      <c r="N972" s="186"/>
      <c r="O972" s="186"/>
      <c r="P972" s="186"/>
      <c r="Q972" s="186"/>
      <c r="R972" s="186"/>
      <c r="S972" s="186"/>
      <c r="T972" s="186"/>
      <c r="U972" s="186"/>
      <c r="V972" s="186"/>
      <c r="W972" s="186"/>
      <c r="X972" s="186"/>
      <c r="Y972" s="186"/>
      <c r="Z972" s="186"/>
      <c r="AA972" s="186"/>
    </row>
    <row r="973" spans="2:27" ht="12" customHeight="1">
      <c r="B973" s="186"/>
      <c r="C973" s="186"/>
      <c r="D973" s="186"/>
      <c r="E973" s="186"/>
      <c r="F973" s="186"/>
      <c r="G973" s="186"/>
      <c r="H973" s="186"/>
      <c r="I973" s="186"/>
      <c r="J973" s="186"/>
      <c r="K973" s="186"/>
      <c r="L973" s="186"/>
      <c r="M973" s="186"/>
      <c r="N973" s="186"/>
      <c r="O973" s="186"/>
      <c r="P973" s="186"/>
      <c r="Q973" s="186"/>
      <c r="R973" s="186"/>
      <c r="S973" s="186"/>
      <c r="T973" s="186"/>
      <c r="U973" s="186"/>
      <c r="V973" s="186"/>
      <c r="W973" s="186"/>
      <c r="X973" s="186"/>
      <c r="Y973" s="186"/>
      <c r="Z973" s="186"/>
      <c r="AA973" s="186"/>
    </row>
    <row r="974" spans="2:27" ht="12" customHeight="1">
      <c r="B974" s="186"/>
      <c r="C974" s="186"/>
      <c r="D974" s="186"/>
      <c r="E974" s="186"/>
      <c r="F974" s="186"/>
      <c r="G974" s="186"/>
      <c r="H974" s="186"/>
      <c r="I974" s="186"/>
      <c r="J974" s="186"/>
      <c r="K974" s="186"/>
      <c r="L974" s="186"/>
      <c r="M974" s="186"/>
      <c r="N974" s="186"/>
      <c r="O974" s="186"/>
      <c r="P974" s="186"/>
      <c r="Q974" s="186"/>
      <c r="R974" s="186"/>
      <c r="S974" s="186"/>
      <c r="T974" s="186"/>
      <c r="U974" s="186"/>
      <c r="V974" s="186"/>
      <c r="W974" s="186"/>
      <c r="X974" s="186"/>
      <c r="Y974" s="186"/>
      <c r="Z974" s="186"/>
      <c r="AA974" s="186"/>
    </row>
    <row r="975" spans="2:27" ht="12" customHeight="1">
      <c r="B975" s="186"/>
      <c r="C975" s="186"/>
      <c r="D975" s="186"/>
      <c r="E975" s="186"/>
      <c r="F975" s="186"/>
      <c r="G975" s="186"/>
      <c r="H975" s="186"/>
      <c r="I975" s="186"/>
      <c r="J975" s="186"/>
      <c r="K975" s="186"/>
      <c r="L975" s="186"/>
      <c r="M975" s="186"/>
      <c r="N975" s="186"/>
      <c r="O975" s="186"/>
      <c r="P975" s="186"/>
      <c r="Q975" s="186"/>
      <c r="R975" s="186"/>
      <c r="S975" s="186"/>
      <c r="T975" s="186"/>
      <c r="U975" s="186"/>
      <c r="V975" s="186"/>
      <c r="W975" s="186"/>
      <c r="X975" s="186"/>
      <c r="Y975" s="186"/>
      <c r="Z975" s="186"/>
      <c r="AA975" s="186"/>
    </row>
    <row r="976" spans="2:27" ht="12" customHeight="1">
      <c r="B976" s="186"/>
      <c r="C976" s="186"/>
      <c r="D976" s="186"/>
      <c r="E976" s="186"/>
      <c r="F976" s="186"/>
      <c r="G976" s="186"/>
      <c r="H976" s="186"/>
      <c r="I976" s="186"/>
      <c r="J976" s="186"/>
      <c r="K976" s="186"/>
      <c r="L976" s="186"/>
      <c r="M976" s="186"/>
      <c r="N976" s="186"/>
      <c r="O976" s="186"/>
      <c r="P976" s="186"/>
      <c r="Q976" s="186"/>
      <c r="R976" s="186"/>
      <c r="S976" s="186"/>
      <c r="T976" s="186"/>
      <c r="U976" s="186"/>
      <c r="V976" s="186"/>
      <c r="W976" s="186"/>
      <c r="X976" s="186"/>
      <c r="Y976" s="186"/>
      <c r="Z976" s="186"/>
      <c r="AA976" s="186"/>
    </row>
    <row r="977" spans="2:27" ht="12" customHeight="1">
      <c r="B977" s="186"/>
      <c r="C977" s="186"/>
      <c r="D977" s="186"/>
      <c r="E977" s="186"/>
      <c r="F977" s="186"/>
      <c r="G977" s="186"/>
      <c r="H977" s="186"/>
      <c r="I977" s="186"/>
      <c r="J977" s="186"/>
      <c r="K977" s="186"/>
      <c r="L977" s="186"/>
      <c r="M977" s="186"/>
      <c r="N977" s="186"/>
      <c r="O977" s="186"/>
      <c r="P977" s="186"/>
      <c r="Q977" s="186"/>
      <c r="R977" s="186"/>
      <c r="S977" s="186"/>
      <c r="T977" s="186"/>
      <c r="U977" s="186"/>
      <c r="V977" s="186"/>
      <c r="W977" s="186"/>
      <c r="X977" s="186"/>
      <c r="Y977" s="186"/>
      <c r="Z977" s="186"/>
      <c r="AA977" s="186"/>
    </row>
    <row r="978" spans="2:27" ht="12" customHeight="1">
      <c r="B978" s="186"/>
      <c r="C978" s="186"/>
      <c r="D978" s="186"/>
      <c r="E978" s="186"/>
      <c r="F978" s="186"/>
      <c r="G978" s="186"/>
      <c r="H978" s="186"/>
      <c r="I978" s="186"/>
      <c r="J978" s="186"/>
      <c r="K978" s="186"/>
      <c r="L978" s="186"/>
      <c r="M978" s="186"/>
      <c r="N978" s="186"/>
      <c r="O978" s="186"/>
      <c r="P978" s="186"/>
      <c r="Q978" s="186"/>
      <c r="R978" s="186"/>
      <c r="S978" s="186"/>
      <c r="T978" s="186"/>
      <c r="U978" s="186"/>
      <c r="V978" s="186"/>
      <c r="W978" s="186"/>
      <c r="X978" s="186"/>
      <c r="Y978" s="186"/>
      <c r="Z978" s="186"/>
      <c r="AA978" s="186"/>
    </row>
    <row r="979" spans="2:27" ht="12" customHeight="1">
      <c r="B979" s="186"/>
      <c r="C979" s="186"/>
      <c r="D979" s="186"/>
      <c r="E979" s="186"/>
      <c r="F979" s="186"/>
      <c r="G979" s="186"/>
      <c r="H979" s="186"/>
      <c r="I979" s="186"/>
      <c r="J979" s="186"/>
      <c r="K979" s="186"/>
      <c r="L979" s="186"/>
      <c r="M979" s="186"/>
      <c r="N979" s="186"/>
      <c r="O979" s="186"/>
      <c r="P979" s="186"/>
      <c r="Q979" s="186"/>
      <c r="R979" s="186"/>
      <c r="S979" s="186"/>
      <c r="T979" s="186"/>
      <c r="U979" s="186"/>
      <c r="V979" s="186"/>
      <c r="W979" s="186"/>
      <c r="X979" s="186"/>
      <c r="Y979" s="186"/>
      <c r="Z979" s="186"/>
      <c r="AA979" s="186"/>
    </row>
    <row r="980" spans="2:27" ht="12" customHeight="1">
      <c r="B980" s="186"/>
      <c r="C980" s="186"/>
      <c r="D980" s="186"/>
      <c r="E980" s="186"/>
      <c r="F980" s="186"/>
      <c r="G980" s="186"/>
      <c r="H980" s="186"/>
      <c r="I980" s="186"/>
      <c r="J980" s="186"/>
      <c r="K980" s="186"/>
      <c r="L980" s="186"/>
      <c r="M980" s="186"/>
      <c r="N980" s="186"/>
      <c r="O980" s="186"/>
      <c r="P980" s="186"/>
      <c r="Q980" s="186"/>
      <c r="R980" s="186"/>
      <c r="S980" s="186"/>
      <c r="T980" s="186"/>
      <c r="U980" s="186"/>
      <c r="V980" s="186"/>
      <c r="W980" s="186"/>
      <c r="X980" s="186"/>
      <c r="Y980" s="186"/>
      <c r="Z980" s="186"/>
      <c r="AA980" s="186"/>
    </row>
    <row r="981" spans="2:27" ht="12" customHeight="1">
      <c r="B981" s="186"/>
      <c r="C981" s="186"/>
      <c r="D981" s="186"/>
      <c r="E981" s="186"/>
      <c r="F981" s="186"/>
      <c r="G981" s="186"/>
      <c r="H981" s="186"/>
      <c r="I981" s="186"/>
      <c r="J981" s="186"/>
      <c r="K981" s="186"/>
      <c r="L981" s="186"/>
      <c r="M981" s="186"/>
      <c r="N981" s="186"/>
      <c r="O981" s="186"/>
      <c r="P981" s="186"/>
      <c r="Q981" s="186"/>
      <c r="R981" s="186"/>
      <c r="S981" s="186"/>
      <c r="T981" s="186"/>
      <c r="U981" s="186"/>
      <c r="V981" s="186"/>
      <c r="W981" s="186"/>
      <c r="X981" s="186"/>
      <c r="Y981" s="186"/>
      <c r="Z981" s="186"/>
      <c r="AA981" s="186"/>
    </row>
    <row r="982" spans="2:27" ht="12" customHeight="1">
      <c r="B982" s="186"/>
      <c r="C982" s="186"/>
      <c r="D982" s="186"/>
      <c r="E982" s="186"/>
      <c r="F982" s="186"/>
      <c r="G982" s="186"/>
      <c r="H982" s="186"/>
      <c r="I982" s="186"/>
      <c r="J982" s="186"/>
      <c r="K982" s="186"/>
      <c r="L982" s="186"/>
      <c r="M982" s="186"/>
      <c r="N982" s="186"/>
      <c r="O982" s="186"/>
      <c r="P982" s="186"/>
      <c r="Q982" s="186"/>
      <c r="R982" s="186"/>
      <c r="S982" s="186"/>
      <c r="T982" s="186"/>
      <c r="U982" s="186"/>
      <c r="V982" s="186"/>
      <c r="W982" s="186"/>
      <c r="X982" s="186"/>
      <c r="Y982" s="186"/>
      <c r="Z982" s="186"/>
      <c r="AA982" s="186"/>
    </row>
    <row r="983" spans="2:27" ht="12" customHeight="1">
      <c r="B983" s="186"/>
      <c r="C983" s="186"/>
      <c r="D983" s="186"/>
      <c r="E983" s="186"/>
      <c r="F983" s="186"/>
      <c r="G983" s="186"/>
      <c r="H983" s="186"/>
      <c r="I983" s="186"/>
      <c r="J983" s="186"/>
      <c r="K983" s="186"/>
      <c r="L983" s="186"/>
      <c r="M983" s="186"/>
      <c r="N983" s="186"/>
      <c r="O983" s="186"/>
      <c r="P983" s="186"/>
      <c r="Q983" s="186"/>
      <c r="R983" s="186"/>
      <c r="S983" s="186"/>
      <c r="T983" s="186"/>
      <c r="U983" s="186"/>
      <c r="V983" s="186"/>
      <c r="W983" s="186"/>
      <c r="X983" s="186"/>
      <c r="Y983" s="186"/>
      <c r="Z983" s="186"/>
      <c r="AA983" s="186"/>
    </row>
    <row r="984" spans="2:27" ht="12" customHeight="1">
      <c r="B984" s="186"/>
      <c r="C984" s="186"/>
      <c r="D984" s="186"/>
      <c r="E984" s="186"/>
      <c r="F984" s="186"/>
      <c r="G984" s="186"/>
      <c r="H984" s="186"/>
      <c r="I984" s="186"/>
      <c r="J984" s="186"/>
      <c r="K984" s="186"/>
      <c r="L984" s="186"/>
      <c r="M984" s="186"/>
      <c r="N984" s="186"/>
      <c r="O984" s="186"/>
      <c r="P984" s="186"/>
      <c r="Q984" s="186"/>
      <c r="R984" s="186"/>
      <c r="S984" s="186"/>
      <c r="T984" s="186"/>
      <c r="U984" s="186"/>
      <c r="V984" s="186"/>
      <c r="W984" s="186"/>
      <c r="X984" s="186"/>
      <c r="Y984" s="186"/>
      <c r="Z984" s="186"/>
      <c r="AA984" s="186"/>
    </row>
    <row r="985" spans="2:27" ht="12" customHeight="1">
      <c r="B985" s="186"/>
      <c r="C985" s="186"/>
      <c r="D985" s="186"/>
      <c r="E985" s="186"/>
      <c r="F985" s="186"/>
      <c r="G985" s="186"/>
      <c r="H985" s="186"/>
      <c r="I985" s="186"/>
      <c r="J985" s="186"/>
      <c r="K985" s="186"/>
      <c r="L985" s="186"/>
      <c r="M985" s="186"/>
      <c r="N985" s="186"/>
      <c r="O985" s="186"/>
      <c r="P985" s="186"/>
      <c r="Q985" s="186"/>
      <c r="R985" s="186"/>
      <c r="S985" s="186"/>
      <c r="T985" s="186"/>
      <c r="U985" s="186"/>
      <c r="V985" s="186"/>
      <c r="W985" s="186"/>
      <c r="X985" s="186"/>
      <c r="Y985" s="186"/>
      <c r="Z985" s="186"/>
      <c r="AA985" s="186"/>
    </row>
    <row r="986" spans="2:27" ht="12" customHeight="1">
      <c r="B986" s="186"/>
      <c r="C986" s="186"/>
      <c r="D986" s="186"/>
      <c r="E986" s="186"/>
      <c r="F986" s="186"/>
      <c r="G986" s="186"/>
      <c r="H986" s="186"/>
      <c r="I986" s="186"/>
      <c r="J986" s="186"/>
      <c r="K986" s="186"/>
      <c r="L986" s="186"/>
      <c r="M986" s="186"/>
      <c r="N986" s="186"/>
      <c r="O986" s="186"/>
      <c r="P986" s="186"/>
      <c r="Q986" s="186"/>
      <c r="R986" s="186"/>
      <c r="S986" s="186"/>
      <c r="T986" s="186"/>
      <c r="U986" s="186"/>
      <c r="V986" s="186"/>
      <c r="W986" s="186"/>
      <c r="X986" s="186"/>
      <c r="Y986" s="186"/>
      <c r="Z986" s="186"/>
      <c r="AA986" s="186"/>
    </row>
    <row r="987" spans="2:27" ht="12" customHeight="1">
      <c r="B987" s="186"/>
      <c r="C987" s="186"/>
      <c r="D987" s="186"/>
      <c r="E987" s="186"/>
      <c r="F987" s="186"/>
      <c r="G987" s="186"/>
      <c r="H987" s="186"/>
      <c r="I987" s="186"/>
      <c r="J987" s="186"/>
      <c r="K987" s="186"/>
      <c r="L987" s="186"/>
      <c r="M987" s="186"/>
      <c r="N987" s="186"/>
      <c r="O987" s="186"/>
      <c r="P987" s="186"/>
      <c r="Q987" s="186"/>
      <c r="R987" s="186"/>
      <c r="S987" s="186"/>
      <c r="T987" s="186"/>
      <c r="U987" s="186"/>
      <c r="V987" s="186"/>
      <c r="W987" s="186"/>
      <c r="X987" s="186"/>
      <c r="Y987" s="186"/>
      <c r="Z987" s="186"/>
      <c r="AA987" s="186"/>
    </row>
    <row r="988" spans="2:27" ht="12" customHeight="1">
      <c r="B988" s="186"/>
      <c r="C988" s="186"/>
      <c r="D988" s="186"/>
      <c r="E988" s="186"/>
      <c r="F988" s="186"/>
      <c r="G988" s="186"/>
      <c r="H988" s="186"/>
      <c r="I988" s="186"/>
      <c r="J988" s="186"/>
      <c r="K988" s="186"/>
      <c r="L988" s="186"/>
      <c r="M988" s="186"/>
      <c r="N988" s="186"/>
      <c r="O988" s="186"/>
      <c r="P988" s="186"/>
      <c r="Q988" s="186"/>
      <c r="R988" s="186"/>
      <c r="S988" s="186"/>
      <c r="T988" s="186"/>
      <c r="U988" s="186"/>
      <c r="V988" s="186"/>
      <c r="W988" s="186"/>
      <c r="X988" s="186"/>
      <c r="Y988" s="186"/>
      <c r="Z988" s="186"/>
      <c r="AA988" s="186"/>
    </row>
    <row r="989" spans="2:27" ht="12" customHeight="1">
      <c r="B989" s="186"/>
      <c r="C989" s="186"/>
      <c r="D989" s="186"/>
      <c r="E989" s="186"/>
      <c r="F989" s="186"/>
      <c r="G989" s="186"/>
      <c r="H989" s="186"/>
      <c r="I989" s="186"/>
      <c r="J989" s="186"/>
      <c r="K989" s="186"/>
      <c r="L989" s="186"/>
      <c r="M989" s="186"/>
      <c r="N989" s="186"/>
      <c r="O989" s="186"/>
      <c r="P989" s="186"/>
      <c r="Q989" s="186"/>
      <c r="R989" s="186"/>
      <c r="S989" s="186"/>
      <c r="T989" s="186"/>
      <c r="U989" s="186"/>
      <c r="V989" s="186"/>
      <c r="W989" s="186"/>
      <c r="X989" s="186"/>
      <c r="Y989" s="186"/>
      <c r="Z989" s="186"/>
      <c r="AA989" s="186"/>
    </row>
    <row r="990" spans="2:27" ht="12" customHeight="1">
      <c r="B990" s="186"/>
      <c r="C990" s="186"/>
      <c r="D990" s="186"/>
      <c r="E990" s="186"/>
      <c r="F990" s="186"/>
      <c r="G990" s="186"/>
      <c r="H990" s="186"/>
      <c r="I990" s="186"/>
      <c r="J990" s="186"/>
      <c r="K990" s="186"/>
      <c r="L990" s="186"/>
      <c r="M990" s="186"/>
      <c r="N990" s="186"/>
      <c r="O990" s="186"/>
      <c r="P990" s="186"/>
      <c r="Q990" s="186"/>
      <c r="R990" s="186"/>
      <c r="S990" s="186"/>
      <c r="T990" s="186"/>
      <c r="U990" s="186"/>
      <c r="V990" s="186"/>
      <c r="W990" s="186"/>
      <c r="X990" s="186"/>
      <c r="Y990" s="186"/>
      <c r="Z990" s="186"/>
      <c r="AA990" s="186"/>
    </row>
    <row r="991" spans="2:27" ht="12" customHeight="1">
      <c r="B991" s="186"/>
      <c r="C991" s="186"/>
      <c r="D991" s="186"/>
      <c r="E991" s="186"/>
      <c r="F991" s="186"/>
      <c r="G991" s="186"/>
      <c r="H991" s="186"/>
      <c r="I991" s="186"/>
      <c r="J991" s="186"/>
      <c r="K991" s="186"/>
      <c r="L991" s="186"/>
      <c r="M991" s="186"/>
      <c r="N991" s="186"/>
      <c r="O991" s="186"/>
      <c r="P991" s="186"/>
      <c r="Q991" s="186"/>
      <c r="R991" s="186"/>
      <c r="S991" s="186"/>
      <c r="T991" s="186"/>
      <c r="U991" s="186"/>
      <c r="V991" s="186"/>
      <c r="W991" s="186"/>
      <c r="X991" s="186"/>
      <c r="Y991" s="186"/>
      <c r="Z991" s="186"/>
      <c r="AA991" s="186"/>
    </row>
    <row r="992" spans="2:27" ht="12" customHeight="1">
      <c r="B992" s="186"/>
      <c r="C992" s="186"/>
      <c r="D992" s="186"/>
      <c r="E992" s="186"/>
      <c r="F992" s="186"/>
      <c r="G992" s="186"/>
      <c r="H992" s="186"/>
      <c r="I992" s="186"/>
      <c r="J992" s="186"/>
      <c r="K992" s="186"/>
      <c r="L992" s="186"/>
      <c r="M992" s="186"/>
      <c r="N992" s="186"/>
      <c r="O992" s="186"/>
      <c r="P992" s="186"/>
      <c r="Q992" s="186"/>
      <c r="R992" s="186"/>
      <c r="S992" s="186"/>
      <c r="T992" s="186"/>
      <c r="U992" s="186"/>
      <c r="V992" s="186"/>
      <c r="W992" s="186"/>
      <c r="X992" s="186"/>
      <c r="Y992" s="186"/>
      <c r="Z992" s="186"/>
      <c r="AA992" s="186"/>
    </row>
    <row r="993" spans="2:27" ht="12" customHeight="1">
      <c r="B993" s="186"/>
      <c r="C993" s="186"/>
      <c r="D993" s="186"/>
      <c r="E993" s="186"/>
      <c r="F993" s="186"/>
      <c r="G993" s="186"/>
      <c r="H993" s="186"/>
      <c r="I993" s="186"/>
      <c r="J993" s="186"/>
      <c r="K993" s="186"/>
      <c r="L993" s="186"/>
      <c r="M993" s="186"/>
      <c r="N993" s="186"/>
      <c r="O993" s="186"/>
      <c r="P993" s="186"/>
      <c r="Q993" s="186"/>
      <c r="R993" s="186"/>
      <c r="S993" s="186"/>
      <c r="T993" s="186"/>
      <c r="U993" s="186"/>
      <c r="V993" s="186"/>
      <c r="W993" s="186"/>
      <c r="X993" s="186"/>
      <c r="Y993" s="186"/>
      <c r="Z993" s="186"/>
      <c r="AA993" s="186"/>
    </row>
    <row r="994" spans="2:27" ht="12" customHeight="1">
      <c r="B994" s="186"/>
      <c r="C994" s="186"/>
      <c r="D994" s="186"/>
      <c r="E994" s="186"/>
      <c r="F994" s="186"/>
      <c r="G994" s="186"/>
      <c r="H994" s="186"/>
      <c r="I994" s="186"/>
      <c r="J994" s="186"/>
      <c r="K994" s="186"/>
      <c r="L994" s="186"/>
      <c r="M994" s="186"/>
      <c r="N994" s="186"/>
      <c r="O994" s="186"/>
      <c r="P994" s="186"/>
      <c r="Q994" s="186"/>
      <c r="R994" s="186"/>
      <c r="S994" s="186"/>
      <c r="T994" s="186"/>
      <c r="U994" s="186"/>
      <c r="V994" s="186"/>
      <c r="W994" s="186"/>
      <c r="X994" s="186"/>
      <c r="Y994" s="186"/>
      <c r="Z994" s="186"/>
      <c r="AA994" s="186"/>
    </row>
    <row r="995" spans="2:27" ht="12" customHeight="1">
      <c r="B995" s="186"/>
      <c r="C995" s="186"/>
      <c r="D995" s="186"/>
      <c r="E995" s="186"/>
      <c r="F995" s="186"/>
      <c r="G995" s="186"/>
      <c r="H995" s="186"/>
      <c r="I995" s="186"/>
      <c r="J995" s="186"/>
      <c r="K995" s="186"/>
      <c r="L995" s="186"/>
      <c r="M995" s="186"/>
      <c r="N995" s="186"/>
      <c r="O995" s="186"/>
      <c r="P995" s="186"/>
      <c r="Q995" s="186"/>
      <c r="R995" s="186"/>
      <c r="S995" s="186"/>
      <c r="T995" s="186"/>
      <c r="U995" s="186"/>
      <c r="V995" s="186"/>
      <c r="W995" s="186"/>
      <c r="X995" s="186"/>
      <c r="Y995" s="186"/>
      <c r="Z995" s="186"/>
      <c r="AA995" s="186"/>
    </row>
    <row r="996" spans="2:27" ht="12" customHeight="1">
      <c r="B996" s="186"/>
      <c r="C996" s="186"/>
      <c r="D996" s="186"/>
      <c r="E996" s="186"/>
      <c r="F996" s="186"/>
      <c r="G996" s="186"/>
      <c r="H996" s="186"/>
      <c r="I996" s="186"/>
      <c r="J996" s="186"/>
      <c r="K996" s="186"/>
      <c r="L996" s="186"/>
      <c r="M996" s="186"/>
      <c r="N996" s="186"/>
      <c r="O996" s="186"/>
      <c r="P996" s="186"/>
      <c r="Q996" s="186"/>
      <c r="R996" s="186"/>
      <c r="S996" s="186"/>
      <c r="T996" s="186"/>
      <c r="U996" s="186"/>
      <c r="V996" s="186"/>
      <c r="W996" s="186"/>
      <c r="X996" s="186"/>
      <c r="Y996" s="186"/>
      <c r="Z996" s="186"/>
      <c r="AA996" s="186"/>
    </row>
    <row r="997" spans="2:27" ht="12" customHeight="1">
      <c r="B997" s="186"/>
      <c r="C997" s="186"/>
      <c r="D997" s="186"/>
      <c r="E997" s="186"/>
      <c r="F997" s="186"/>
      <c r="G997" s="186"/>
      <c r="H997" s="186"/>
      <c r="I997" s="186"/>
      <c r="J997" s="186"/>
      <c r="K997" s="186"/>
      <c r="L997" s="186"/>
      <c r="M997" s="186"/>
      <c r="N997" s="186"/>
      <c r="O997" s="186"/>
      <c r="P997" s="186"/>
      <c r="Q997" s="186"/>
      <c r="R997" s="186"/>
      <c r="S997" s="186"/>
      <c r="T997" s="186"/>
      <c r="U997" s="186"/>
      <c r="V997" s="186"/>
      <c r="W997" s="186"/>
      <c r="X997" s="186"/>
      <c r="Y997" s="186"/>
      <c r="Z997" s="186"/>
      <c r="AA997" s="186"/>
    </row>
    <row r="998" spans="2:27" ht="12" customHeight="1">
      <c r="B998" s="186"/>
      <c r="C998" s="186"/>
      <c r="D998" s="186"/>
      <c r="E998" s="186"/>
      <c r="F998" s="186"/>
      <c r="G998" s="186"/>
      <c r="H998" s="186"/>
      <c r="I998" s="186"/>
      <c r="J998" s="186"/>
      <c r="K998" s="186"/>
      <c r="L998" s="186"/>
      <c r="M998" s="186"/>
      <c r="N998" s="186"/>
      <c r="O998" s="186"/>
      <c r="P998" s="186"/>
      <c r="Q998" s="186"/>
      <c r="R998" s="186"/>
      <c r="S998" s="186"/>
      <c r="T998" s="186"/>
      <c r="U998" s="186"/>
      <c r="V998" s="186"/>
      <c r="W998" s="186"/>
      <c r="X998" s="186"/>
      <c r="Y998" s="186"/>
      <c r="Z998" s="186"/>
      <c r="AA998" s="186"/>
    </row>
  </sheetData>
  <sheetProtection password="D68D" sheet="1" objects="1" scenarios="1"/>
  <mergeCells count="19">
    <mergeCell ref="I48:K48"/>
    <mergeCell ref="I49:K49"/>
    <mergeCell ref="I50:K50"/>
    <mergeCell ref="H6:I6"/>
    <mergeCell ref="J6:J7"/>
    <mergeCell ref="K6:K7"/>
    <mergeCell ref="C9:C44"/>
    <mergeCell ref="D9:D44"/>
    <mergeCell ref="B45:F45"/>
    <mergeCell ref="B6:B7"/>
    <mergeCell ref="C6:C7"/>
    <mergeCell ref="D6:D7"/>
    <mergeCell ref="E6:E7"/>
    <mergeCell ref="F6:F7"/>
    <mergeCell ref="G6:G7"/>
    <mergeCell ref="B2:K2"/>
    <mergeCell ref="B3:J3"/>
    <mergeCell ref="B4:K4"/>
    <mergeCell ref="B5:D5"/>
  </mergeCells>
  <pageMargins left="0.7" right="0.7" top="0.75" bottom="0.75" header="0.3" footer="0.3"/>
  <pageSetup paperSize="9" scale="70" fitToHeight="0" orientation="portrait" r:id="rId1"/>
  <headerFooter>
    <oddFooter>&amp;L&amp;"+,Italic"Programmed by Hans Raj Joshi Principal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FFFF00"/>
    <pageSetUpPr fitToPage="1"/>
  </sheetPr>
  <dimension ref="A1:Z1003"/>
  <sheetViews>
    <sheetView zoomScaleNormal="100" workbookViewId="0">
      <selection activeCell="E66" sqref="E66"/>
    </sheetView>
  </sheetViews>
  <sheetFormatPr defaultColWidth="14.44140625" defaultRowHeight="14.4"/>
  <cols>
    <col min="1" max="1" width="5.5546875" style="503" customWidth="1"/>
    <col min="2" max="2" width="5.44140625" style="503" customWidth="1"/>
    <col min="3" max="3" width="5.21875" style="503" customWidth="1"/>
    <col min="4" max="4" width="33.77734375" style="503" customWidth="1"/>
    <col min="5" max="5" width="8.21875" style="503" customWidth="1"/>
    <col min="6" max="6" width="8" style="503" customWidth="1"/>
    <col min="7" max="7" width="9.6640625" style="503" customWidth="1"/>
    <col min="8" max="8" width="9.109375" style="503" customWidth="1"/>
    <col min="9" max="9" width="6.5546875" style="503" customWidth="1"/>
    <col min="10" max="10" width="9.109375" style="503" customWidth="1"/>
    <col min="11" max="11" width="7.21875" style="503" customWidth="1"/>
    <col min="12" max="12" width="8.44140625" style="503" customWidth="1"/>
    <col min="13" max="13" width="7" style="503" customWidth="1"/>
    <col min="14" max="14" width="8.21875" style="503" customWidth="1"/>
    <col min="15" max="15" width="7.109375" style="503" customWidth="1"/>
    <col min="16" max="16" width="9.109375" style="503" customWidth="1"/>
    <col min="17" max="17" width="5.21875" style="503" customWidth="1"/>
    <col min="18" max="26" width="9.109375" style="503" customWidth="1"/>
    <col min="27" max="16384" width="14.44140625" style="503"/>
  </cols>
  <sheetData>
    <row r="1" spans="1:26" ht="22.8">
      <c r="A1" s="1112" t="str">
        <f>'Data Entry'!D2</f>
        <v>dk;kZy; iz/kkukpk;Z jktdh; mPp ek/;fed fo|ky; jktiqjk fiisju</v>
      </c>
      <c r="B1" s="1113"/>
      <c r="C1" s="1113"/>
      <c r="D1" s="1113"/>
      <c r="E1" s="1113"/>
      <c r="F1" s="1113"/>
      <c r="G1" s="1113"/>
      <c r="H1" s="1113"/>
      <c r="I1" s="1113"/>
      <c r="J1" s="1113"/>
      <c r="K1" s="1113"/>
      <c r="L1" s="1113"/>
      <c r="M1" s="1113"/>
      <c r="N1" s="1113"/>
      <c r="O1" s="1113"/>
      <c r="P1" s="1113"/>
      <c r="Q1" s="1113"/>
      <c r="R1" s="1114"/>
      <c r="S1" s="760"/>
      <c r="T1" s="760"/>
      <c r="U1" s="760"/>
      <c r="V1" s="760"/>
      <c r="W1" s="760"/>
      <c r="X1" s="760"/>
      <c r="Y1" s="760"/>
      <c r="Z1" s="760"/>
    </row>
    <row r="2" spans="1:26" ht="21">
      <c r="A2" s="1115" t="s">
        <v>231</v>
      </c>
      <c r="B2" s="1113"/>
      <c r="C2" s="1113"/>
      <c r="D2" s="1113"/>
      <c r="E2" s="1113"/>
      <c r="F2" s="1113"/>
      <c r="G2" s="1113"/>
      <c r="H2" s="1113"/>
      <c r="I2" s="1113"/>
      <c r="J2" s="1113"/>
      <c r="K2" s="1113"/>
      <c r="L2" s="1113"/>
      <c r="M2" s="1113"/>
      <c r="N2" s="1113"/>
      <c r="O2" s="1113"/>
      <c r="P2" s="1113"/>
      <c r="Q2" s="1113"/>
      <c r="R2" s="1113"/>
      <c r="S2" s="760"/>
      <c r="T2" s="760"/>
      <c r="U2" s="760"/>
      <c r="V2" s="760"/>
      <c r="W2" s="760"/>
      <c r="X2" s="760"/>
      <c r="Y2" s="760"/>
      <c r="Z2" s="760"/>
    </row>
    <row r="3" spans="1:26" ht="21">
      <c r="A3" s="1116" t="s">
        <v>232</v>
      </c>
      <c r="B3" s="1113"/>
      <c r="C3" s="1113"/>
      <c r="D3" s="1113"/>
      <c r="E3" s="1113"/>
      <c r="F3" s="1113"/>
      <c r="G3" s="1113"/>
      <c r="H3" s="1113"/>
      <c r="I3" s="1113"/>
      <c r="J3" s="1113"/>
      <c r="K3" s="1113"/>
      <c r="L3" s="1113"/>
      <c r="M3" s="1113"/>
      <c r="N3" s="1113"/>
      <c r="O3" s="1113"/>
      <c r="P3" s="1113"/>
      <c r="Q3" s="1113"/>
      <c r="R3" s="1113"/>
      <c r="S3" s="760"/>
      <c r="T3" s="760"/>
      <c r="U3" s="760"/>
      <c r="V3" s="760"/>
      <c r="W3" s="760"/>
      <c r="X3" s="760"/>
      <c r="Y3" s="760"/>
      <c r="Z3" s="760"/>
    </row>
    <row r="4" spans="1:26" ht="41.25" customHeight="1">
      <c r="A4" s="1117" t="s">
        <v>233</v>
      </c>
      <c r="B4" s="1119" t="s">
        <v>234</v>
      </c>
      <c r="C4" s="1120" t="s">
        <v>235</v>
      </c>
      <c r="D4" s="1117" t="s">
        <v>31</v>
      </c>
      <c r="E4" s="1121" t="s">
        <v>236</v>
      </c>
      <c r="F4" s="1121" t="s">
        <v>237</v>
      </c>
      <c r="G4" s="1121" t="s">
        <v>238</v>
      </c>
      <c r="H4" s="1117" t="s">
        <v>239</v>
      </c>
      <c r="I4" s="1117" t="s">
        <v>240</v>
      </c>
      <c r="J4" s="1117" t="s">
        <v>239</v>
      </c>
      <c r="K4" s="1117" t="s">
        <v>241</v>
      </c>
      <c r="L4" s="1117" t="s">
        <v>239</v>
      </c>
      <c r="M4" s="1117" t="s">
        <v>242</v>
      </c>
      <c r="N4" s="1117" t="s">
        <v>243</v>
      </c>
      <c r="O4" s="1117" t="s">
        <v>244</v>
      </c>
      <c r="P4" s="1117" t="s">
        <v>243</v>
      </c>
      <c r="Q4" s="1124" t="s">
        <v>245</v>
      </c>
      <c r="R4" s="1122" t="s">
        <v>243</v>
      </c>
      <c r="S4" s="760"/>
      <c r="T4" s="760"/>
      <c r="U4" s="760"/>
      <c r="V4" s="760"/>
      <c r="W4" s="760"/>
      <c r="X4" s="760"/>
      <c r="Y4" s="760"/>
      <c r="Z4" s="760"/>
    </row>
    <row r="5" spans="1:26" ht="27.75" customHeight="1">
      <c r="A5" s="1118"/>
      <c r="B5" s="1118"/>
      <c r="C5" s="1118"/>
      <c r="D5" s="1118"/>
      <c r="E5" s="1118"/>
      <c r="F5" s="1118"/>
      <c r="G5" s="1118"/>
      <c r="H5" s="1118"/>
      <c r="I5" s="1118"/>
      <c r="J5" s="1118"/>
      <c r="K5" s="1118"/>
      <c r="L5" s="1118"/>
      <c r="M5" s="1118"/>
      <c r="N5" s="1118"/>
      <c r="O5" s="1118"/>
      <c r="P5" s="1118"/>
      <c r="Q5" s="1125"/>
      <c r="R5" s="1123"/>
      <c r="S5" s="760"/>
      <c r="T5" s="760"/>
      <c r="U5" s="760"/>
      <c r="V5" s="760"/>
      <c r="W5" s="760"/>
      <c r="X5" s="760"/>
      <c r="Y5" s="760"/>
      <c r="Z5" s="760"/>
    </row>
    <row r="6" spans="1:26">
      <c r="A6" s="161">
        <v>1</v>
      </c>
      <c r="B6" s="161">
        <v>2</v>
      </c>
      <c r="C6" s="161">
        <v>3</v>
      </c>
      <c r="D6" s="162">
        <v>4</v>
      </c>
      <c r="E6" s="161">
        <v>5</v>
      </c>
      <c r="F6" s="161">
        <v>6</v>
      </c>
      <c r="G6" s="161">
        <v>7</v>
      </c>
      <c r="H6" s="161">
        <v>8</v>
      </c>
      <c r="I6" s="161">
        <v>9</v>
      </c>
      <c r="J6" s="161">
        <v>10</v>
      </c>
      <c r="K6" s="161">
        <v>11</v>
      </c>
      <c r="L6" s="161">
        <v>12</v>
      </c>
      <c r="M6" s="161">
        <v>13</v>
      </c>
      <c r="N6" s="161">
        <v>14</v>
      </c>
      <c r="O6" s="161">
        <v>15</v>
      </c>
      <c r="P6" s="161">
        <v>16</v>
      </c>
      <c r="Q6" s="163">
        <v>17</v>
      </c>
      <c r="R6" s="164">
        <v>18</v>
      </c>
      <c r="S6" s="760"/>
      <c r="T6" s="760"/>
      <c r="U6" s="760"/>
      <c r="V6" s="760"/>
      <c r="W6" s="760"/>
      <c r="X6" s="760"/>
      <c r="Y6" s="760"/>
      <c r="Z6" s="760"/>
    </row>
    <row r="7" spans="1:26">
      <c r="A7" s="161">
        <v>1</v>
      </c>
      <c r="B7" s="1129" t="str">
        <f>'Master-1'!F4</f>
        <v>2202-02-109-27-01</v>
      </c>
      <c r="C7" s="1129" t="str">
        <f>[1]Master1!H4</f>
        <v>STATE FUND</v>
      </c>
      <c r="D7" s="659" t="str">
        <f>Post_Data!C8</f>
        <v>प्रधानाचार्य</v>
      </c>
      <c r="E7" s="165" t="str">
        <f>Post_Data!D8</f>
        <v>L-16</v>
      </c>
      <c r="F7" s="161">
        <f>Post_Data!S8</f>
        <v>0</v>
      </c>
      <c r="G7" s="161"/>
      <c r="H7" s="161"/>
      <c r="I7" s="161"/>
      <c r="J7" s="161"/>
      <c r="K7" s="161"/>
      <c r="L7" s="161"/>
      <c r="M7" s="161"/>
      <c r="N7" s="161"/>
      <c r="O7" s="161"/>
      <c r="P7" s="161"/>
      <c r="Q7" s="163"/>
      <c r="R7" s="164"/>
      <c r="S7" s="760"/>
      <c r="T7" s="760"/>
      <c r="U7" s="760"/>
      <c r="V7" s="760"/>
      <c r="W7" s="760"/>
      <c r="X7" s="760"/>
      <c r="Y7" s="760"/>
      <c r="Z7" s="760"/>
    </row>
    <row r="8" spans="1:26">
      <c r="A8" s="161">
        <v>2</v>
      </c>
      <c r="B8" s="1118"/>
      <c r="C8" s="1118"/>
      <c r="D8" s="659" t="str">
        <f>Post_Data!C9</f>
        <v>उपप्रधानाचार्य</v>
      </c>
      <c r="E8" s="165" t="str">
        <f>Post_Data!D9</f>
        <v>L-14</v>
      </c>
      <c r="F8" s="161">
        <f>Post_Data!S9</f>
        <v>0</v>
      </c>
      <c r="G8" s="161"/>
      <c r="H8" s="161"/>
      <c r="I8" s="161"/>
      <c r="J8" s="161"/>
      <c r="K8" s="161"/>
      <c r="L8" s="161"/>
      <c r="M8" s="161"/>
      <c r="N8" s="161"/>
      <c r="O8" s="161"/>
      <c r="P8" s="161"/>
      <c r="Q8" s="163"/>
      <c r="R8" s="164"/>
      <c r="S8" s="760"/>
      <c r="T8" s="760"/>
      <c r="U8" s="760"/>
      <c r="V8" s="760"/>
      <c r="W8" s="760"/>
      <c r="X8" s="760"/>
      <c r="Y8" s="760"/>
      <c r="Z8" s="760"/>
    </row>
    <row r="9" spans="1:26">
      <c r="A9" s="161">
        <v>3</v>
      </c>
      <c r="B9" s="1118"/>
      <c r="C9" s="1118"/>
      <c r="D9" s="659" t="str">
        <f>Post_Data!C10</f>
        <v>व्याख्याता स्कूल(शिक्षा)</v>
      </c>
      <c r="E9" s="165" t="str">
        <f>Post_Data!D10</f>
        <v>L-12</v>
      </c>
      <c r="F9" s="161">
        <f>Post_Data!S10</f>
        <v>0</v>
      </c>
      <c r="G9" s="161"/>
      <c r="H9" s="161"/>
      <c r="I9" s="161"/>
      <c r="J9" s="161"/>
      <c r="K9" s="161"/>
      <c r="L9" s="161"/>
      <c r="M9" s="161"/>
      <c r="N9" s="161"/>
      <c r="O9" s="161"/>
      <c r="P9" s="161"/>
      <c r="Q9" s="163"/>
      <c r="R9" s="164"/>
      <c r="S9" s="760"/>
      <c r="T9" s="760"/>
      <c r="U9" s="760"/>
      <c r="V9" s="760"/>
      <c r="W9" s="760"/>
      <c r="X9" s="760"/>
      <c r="Y9" s="760"/>
      <c r="Z9" s="760"/>
    </row>
    <row r="10" spans="1:26">
      <c r="A10" s="161">
        <v>4</v>
      </c>
      <c r="B10" s="1118"/>
      <c r="C10" s="1118"/>
      <c r="D10" s="659" t="str">
        <f>Post_Data!C11</f>
        <v>वरिष्ठ अध्यापक</v>
      </c>
      <c r="E10" s="165" t="str">
        <f>Post_Data!D11</f>
        <v>L-11</v>
      </c>
      <c r="F10" s="161">
        <f>Post_Data!S11</f>
        <v>0</v>
      </c>
      <c r="G10" s="161"/>
      <c r="H10" s="161"/>
      <c r="I10" s="161"/>
      <c r="J10" s="161"/>
      <c r="K10" s="161"/>
      <c r="L10" s="161"/>
      <c r="M10" s="161"/>
      <c r="N10" s="161"/>
      <c r="O10" s="161"/>
      <c r="P10" s="161"/>
      <c r="Q10" s="163"/>
      <c r="R10" s="164"/>
      <c r="S10" s="760"/>
      <c r="T10" s="760"/>
      <c r="U10" s="760"/>
      <c r="V10" s="760"/>
      <c r="W10" s="760"/>
      <c r="X10" s="760"/>
      <c r="Y10" s="760"/>
      <c r="Z10" s="760"/>
    </row>
    <row r="11" spans="1:26">
      <c r="A11" s="161">
        <v>5</v>
      </c>
      <c r="B11" s="1118"/>
      <c r="C11" s="1118"/>
      <c r="D11" s="659" t="str">
        <f>Post_Data!C12</f>
        <v>अध्यापक</v>
      </c>
      <c r="E11" s="165" t="str">
        <f>Post_Data!D12</f>
        <v>L-10</v>
      </c>
      <c r="F11" s="161">
        <f>Post_Data!S12</f>
        <v>0</v>
      </c>
      <c r="G11" s="161"/>
      <c r="H11" s="161"/>
      <c r="I11" s="161"/>
      <c r="J11" s="161"/>
      <c r="K11" s="161"/>
      <c r="L11" s="161"/>
      <c r="M11" s="161"/>
      <c r="N11" s="161"/>
      <c r="O11" s="161"/>
      <c r="P11" s="161"/>
      <c r="Q11" s="163"/>
      <c r="R11" s="164"/>
      <c r="S11" s="760"/>
      <c r="T11" s="760"/>
      <c r="U11" s="760"/>
      <c r="V11" s="760"/>
      <c r="W11" s="760"/>
      <c r="X11" s="760"/>
      <c r="Y11" s="760"/>
      <c r="Z11" s="760"/>
    </row>
    <row r="12" spans="1:26" ht="15.6">
      <c r="A12" s="161">
        <v>6</v>
      </c>
      <c r="B12" s="1118"/>
      <c r="C12" s="1118"/>
      <c r="D12" s="659" t="str">
        <f>Post_Data!C13</f>
        <v>अध्यापक(III Gr) L-1</v>
      </c>
      <c r="E12" s="165" t="str">
        <f>Post_Data!D13</f>
        <v>L-10</v>
      </c>
      <c r="F12" s="161">
        <f>Post_Data!S13</f>
        <v>0</v>
      </c>
      <c r="G12" s="161"/>
      <c r="H12" s="173"/>
      <c r="I12" s="174" t="s">
        <v>250</v>
      </c>
      <c r="J12" s="174"/>
      <c r="K12" s="172"/>
      <c r="L12" s="172"/>
      <c r="M12" s="172"/>
      <c r="N12" s="161"/>
      <c r="O12" s="161"/>
      <c r="P12" s="161"/>
      <c r="Q12" s="163"/>
      <c r="R12" s="164"/>
      <c r="S12" s="760"/>
      <c r="T12" s="760"/>
      <c r="U12" s="760"/>
      <c r="V12" s="760"/>
      <c r="W12" s="760"/>
      <c r="X12" s="760"/>
      <c r="Y12" s="760"/>
      <c r="Z12" s="760"/>
    </row>
    <row r="13" spans="1:26">
      <c r="A13" s="161">
        <v>7</v>
      </c>
      <c r="B13" s="1118"/>
      <c r="C13" s="1118"/>
      <c r="D13" s="659" t="str">
        <f>Post_Data!C14</f>
        <v>अध्यापक(III Gr) L-2</v>
      </c>
      <c r="E13" s="165" t="str">
        <f>Post_Data!D14</f>
        <v>L-10</v>
      </c>
      <c r="F13" s="161">
        <f>Post_Data!S14</f>
        <v>0</v>
      </c>
      <c r="G13" s="161"/>
      <c r="H13" s="161"/>
      <c r="I13" s="172"/>
      <c r="J13" s="172"/>
      <c r="K13" s="172"/>
      <c r="L13" s="172"/>
      <c r="M13" s="172"/>
      <c r="N13" s="161"/>
      <c r="O13" s="161"/>
      <c r="P13" s="161"/>
      <c r="Q13" s="163"/>
      <c r="R13" s="164"/>
      <c r="S13" s="760"/>
      <c r="T13" s="760"/>
      <c r="U13" s="760"/>
      <c r="V13" s="760"/>
      <c r="W13" s="760"/>
      <c r="X13" s="760"/>
      <c r="Y13" s="760"/>
      <c r="Z13" s="760"/>
    </row>
    <row r="14" spans="1:26">
      <c r="A14" s="161">
        <v>8</v>
      </c>
      <c r="B14" s="1118"/>
      <c r="C14" s="1118"/>
      <c r="D14" s="659" t="str">
        <f>Post_Data!C15</f>
        <v>प्रशिक्षक</v>
      </c>
      <c r="E14" s="165" t="str">
        <f>Post_Data!D15</f>
        <v>L-11</v>
      </c>
      <c r="F14" s="161">
        <f>Post_Data!S15</f>
        <v>0</v>
      </c>
      <c r="G14" s="161"/>
      <c r="H14" s="161"/>
      <c r="I14" s="161"/>
      <c r="J14" s="161"/>
      <c r="K14" s="161"/>
      <c r="L14" s="161"/>
      <c r="M14" s="161"/>
      <c r="N14" s="161"/>
      <c r="O14" s="161"/>
      <c r="P14" s="161"/>
      <c r="Q14" s="163"/>
      <c r="R14" s="164"/>
      <c r="S14" s="760"/>
      <c r="T14" s="760"/>
      <c r="U14" s="760"/>
      <c r="V14" s="760"/>
      <c r="W14" s="760"/>
      <c r="X14" s="760"/>
      <c r="Y14" s="760"/>
      <c r="Z14" s="760"/>
    </row>
    <row r="15" spans="1:26">
      <c r="A15" s="161">
        <v>9</v>
      </c>
      <c r="B15" s="1118"/>
      <c r="C15" s="1118"/>
      <c r="D15" s="659" t="str">
        <f>Post_Data!C16</f>
        <v>शारीरिक शिक्षक श्रेणी I</v>
      </c>
      <c r="E15" s="165" t="str">
        <f>Post_Data!D16</f>
        <v>L-10</v>
      </c>
      <c r="F15" s="161">
        <f>Post_Data!S16</f>
        <v>0</v>
      </c>
      <c r="G15" s="161"/>
      <c r="H15" s="161"/>
      <c r="I15" s="161"/>
      <c r="J15" s="161"/>
      <c r="K15" s="161"/>
      <c r="L15" s="161"/>
      <c r="M15" s="161"/>
      <c r="N15" s="161"/>
      <c r="O15" s="161"/>
      <c r="P15" s="161"/>
      <c r="Q15" s="163"/>
      <c r="R15" s="164"/>
      <c r="S15" s="760"/>
      <c r="T15" s="760"/>
      <c r="U15" s="760"/>
      <c r="V15" s="760"/>
      <c r="W15" s="760"/>
      <c r="X15" s="760"/>
      <c r="Y15" s="760"/>
      <c r="Z15" s="760"/>
    </row>
    <row r="16" spans="1:26">
      <c r="A16" s="161">
        <v>10</v>
      </c>
      <c r="B16" s="1118"/>
      <c r="C16" s="1118"/>
      <c r="D16" s="659" t="str">
        <f>Post_Data!C17</f>
        <v>शारीरिक शिक्षक श्रेणी II</v>
      </c>
      <c r="E16" s="165" t="str">
        <f>Post_Data!D17</f>
        <v>L-12</v>
      </c>
      <c r="F16" s="161">
        <f>Post_Data!S17</f>
        <v>0</v>
      </c>
      <c r="G16" s="161"/>
      <c r="H16" s="161"/>
      <c r="I16" s="161"/>
      <c r="J16" s="161"/>
      <c r="K16" s="161"/>
      <c r="L16" s="161"/>
      <c r="M16" s="161"/>
      <c r="N16" s="161"/>
      <c r="O16" s="161"/>
      <c r="P16" s="161"/>
      <c r="Q16" s="163"/>
      <c r="R16" s="164"/>
      <c r="S16" s="760"/>
      <c r="T16" s="760"/>
      <c r="U16" s="760"/>
      <c r="V16" s="760"/>
      <c r="W16" s="760"/>
      <c r="X16" s="760"/>
      <c r="Y16" s="760"/>
      <c r="Z16" s="760"/>
    </row>
    <row r="17" spans="1:26">
      <c r="A17" s="161">
        <v>11</v>
      </c>
      <c r="B17" s="1118"/>
      <c r="C17" s="1118"/>
      <c r="D17" s="659" t="str">
        <f>Post_Data!C18</f>
        <v>शारीरिक शिक्षक श्रेणी III</v>
      </c>
      <c r="E17" s="165" t="str">
        <f>Post_Data!D18</f>
        <v>L-10</v>
      </c>
      <c r="F17" s="161">
        <f>Post_Data!S18</f>
        <v>0</v>
      </c>
      <c r="G17" s="161"/>
      <c r="H17" s="161"/>
      <c r="I17" s="161"/>
      <c r="J17" s="161"/>
      <c r="K17" s="161"/>
      <c r="L17" s="161"/>
      <c r="M17" s="161"/>
      <c r="N17" s="161"/>
      <c r="O17" s="161"/>
      <c r="P17" s="161"/>
      <c r="Q17" s="163"/>
      <c r="R17" s="164"/>
      <c r="S17" s="760"/>
      <c r="T17" s="760"/>
      <c r="U17" s="760"/>
      <c r="V17" s="760"/>
      <c r="W17" s="760"/>
      <c r="X17" s="760"/>
      <c r="Y17" s="760"/>
      <c r="Z17" s="760"/>
    </row>
    <row r="18" spans="1:26">
      <c r="A18" s="161">
        <v>12</v>
      </c>
      <c r="B18" s="1118"/>
      <c r="C18" s="1118"/>
      <c r="D18" s="659" t="str">
        <f>Post_Data!C19</f>
        <v>पुस्तकालय अध्यक्ष श्रेणी I</v>
      </c>
      <c r="E18" s="165" t="str">
        <f>Post_Data!D19</f>
        <v>L-10</v>
      </c>
      <c r="F18" s="161">
        <f>Post_Data!S19</f>
        <v>0</v>
      </c>
      <c r="G18" s="161"/>
      <c r="H18" s="161"/>
      <c r="I18" s="161"/>
      <c r="J18" s="161"/>
      <c r="K18" s="161"/>
      <c r="L18" s="161"/>
      <c r="M18" s="161"/>
      <c r="N18" s="161"/>
      <c r="O18" s="161"/>
      <c r="P18" s="161"/>
      <c r="Q18" s="163"/>
      <c r="R18" s="164"/>
      <c r="S18" s="760"/>
      <c r="T18" s="760"/>
      <c r="U18" s="760"/>
      <c r="V18" s="760"/>
      <c r="W18" s="760"/>
      <c r="X18" s="760"/>
      <c r="Y18" s="760"/>
      <c r="Z18" s="760"/>
    </row>
    <row r="19" spans="1:26">
      <c r="A19" s="161">
        <v>13</v>
      </c>
      <c r="B19" s="1118"/>
      <c r="C19" s="1118"/>
      <c r="D19" s="659" t="str">
        <f>Post_Data!C20</f>
        <v>पुस्तकालय अध्यक्ष श्रेणी II</v>
      </c>
      <c r="E19" s="165" t="str">
        <f>Post_Data!D20</f>
        <v>L-10</v>
      </c>
      <c r="F19" s="161">
        <f>Post_Data!S20</f>
        <v>0</v>
      </c>
      <c r="G19" s="161"/>
      <c r="H19" s="161"/>
      <c r="I19" s="161"/>
      <c r="J19" s="161"/>
      <c r="K19" s="161"/>
      <c r="L19" s="161"/>
      <c r="M19" s="161"/>
      <c r="N19" s="161"/>
      <c r="O19" s="161"/>
      <c r="P19" s="161"/>
      <c r="Q19" s="163"/>
      <c r="R19" s="164"/>
      <c r="S19" s="760"/>
      <c r="T19" s="760"/>
      <c r="U19" s="760"/>
      <c r="V19" s="760"/>
      <c r="W19" s="760"/>
      <c r="X19" s="760"/>
      <c r="Y19" s="760"/>
      <c r="Z19" s="760"/>
    </row>
    <row r="20" spans="1:26">
      <c r="A20" s="161">
        <v>14</v>
      </c>
      <c r="B20" s="1118"/>
      <c r="C20" s="1118"/>
      <c r="D20" s="659" t="str">
        <f>Post_Data!C21</f>
        <v>पुस्तकालय अध्यक्ष श्रेणी III</v>
      </c>
      <c r="E20" s="165" t="str">
        <f>Post_Data!D21</f>
        <v>L-8</v>
      </c>
      <c r="F20" s="161">
        <f>Post_Data!S21</f>
        <v>0</v>
      </c>
      <c r="G20" s="161"/>
      <c r="H20" s="161"/>
      <c r="I20" s="161"/>
      <c r="J20" s="161"/>
      <c r="K20" s="161"/>
      <c r="L20" s="161"/>
      <c r="M20" s="161"/>
      <c r="N20" s="161"/>
      <c r="O20" s="161"/>
      <c r="P20" s="161"/>
      <c r="Q20" s="163"/>
      <c r="R20" s="164"/>
      <c r="S20" s="760"/>
      <c r="T20" s="760"/>
      <c r="U20" s="760"/>
      <c r="V20" s="760"/>
      <c r="W20" s="760"/>
      <c r="X20" s="760"/>
      <c r="Y20" s="760"/>
      <c r="Z20" s="760"/>
    </row>
    <row r="21" spans="1:26">
      <c r="A21" s="161">
        <v>15</v>
      </c>
      <c r="B21" s="1118"/>
      <c r="C21" s="1118"/>
      <c r="D21" s="659" t="str">
        <f>Post_Data!C22</f>
        <v>प्रयोगशाला सहायक II</v>
      </c>
      <c r="E21" s="165" t="str">
        <f>Post_Data!D22</f>
        <v>L-11</v>
      </c>
      <c r="F21" s="161">
        <f>Post_Data!S22</f>
        <v>0</v>
      </c>
      <c r="G21" s="161"/>
      <c r="H21" s="161"/>
      <c r="I21" s="161"/>
      <c r="J21" s="161"/>
      <c r="K21" s="161"/>
      <c r="L21" s="161"/>
      <c r="M21" s="161"/>
      <c r="N21" s="161"/>
      <c r="O21" s="161"/>
      <c r="P21" s="161"/>
      <c r="Q21" s="163"/>
      <c r="R21" s="164"/>
      <c r="S21" s="760"/>
      <c r="T21" s="760"/>
      <c r="U21" s="760"/>
      <c r="V21" s="760"/>
      <c r="W21" s="760"/>
      <c r="X21" s="760"/>
      <c r="Y21" s="760"/>
      <c r="Z21" s="760"/>
    </row>
    <row r="22" spans="1:26">
      <c r="A22" s="161">
        <v>16</v>
      </c>
      <c r="B22" s="1118"/>
      <c r="C22" s="1118"/>
      <c r="D22" s="659" t="str">
        <f>Post_Data!C23</f>
        <v>प्रयोगशाला सहायक III</v>
      </c>
      <c r="E22" s="165" t="str">
        <f>Post_Data!D23</f>
        <v>L-8</v>
      </c>
      <c r="F22" s="161">
        <f>Post_Data!S23</f>
        <v>0</v>
      </c>
      <c r="G22" s="161"/>
      <c r="H22" s="161"/>
      <c r="I22" s="161"/>
      <c r="J22" s="161"/>
      <c r="K22" s="161"/>
      <c r="L22" s="161"/>
      <c r="M22" s="161"/>
      <c r="N22" s="161"/>
      <c r="O22" s="161"/>
      <c r="P22" s="161"/>
      <c r="Q22" s="163"/>
      <c r="R22" s="164"/>
      <c r="S22" s="760"/>
      <c r="T22" s="760"/>
      <c r="U22" s="760"/>
      <c r="V22" s="760"/>
      <c r="W22" s="760"/>
      <c r="X22" s="760"/>
      <c r="Y22" s="760"/>
      <c r="Z22" s="760"/>
    </row>
    <row r="23" spans="1:26">
      <c r="A23" s="161">
        <v>17</v>
      </c>
      <c r="B23" s="1118"/>
      <c r="C23" s="1118"/>
      <c r="D23" s="659" t="str">
        <f>Post_Data!C24</f>
        <v>सहायक प्रशासनिक अधिकारी</v>
      </c>
      <c r="E23" s="165" t="str">
        <f>Post_Data!D24</f>
        <v>L-5</v>
      </c>
      <c r="F23" s="161">
        <f>Post_Data!S24</f>
        <v>0</v>
      </c>
      <c r="G23" s="161"/>
      <c r="H23" s="161"/>
      <c r="I23" s="161"/>
      <c r="J23" s="161"/>
      <c r="K23" s="161"/>
      <c r="L23" s="161"/>
      <c r="M23" s="161"/>
      <c r="N23" s="161"/>
      <c r="O23" s="161"/>
      <c r="P23" s="161"/>
      <c r="Q23" s="163"/>
      <c r="R23" s="164"/>
      <c r="S23" s="760"/>
      <c r="T23" s="760"/>
      <c r="U23" s="760"/>
      <c r="V23" s="760"/>
      <c r="W23" s="760"/>
      <c r="X23" s="760"/>
      <c r="Y23" s="760"/>
      <c r="Z23" s="760"/>
    </row>
    <row r="24" spans="1:26">
      <c r="A24" s="161">
        <v>18</v>
      </c>
      <c r="B24" s="1118"/>
      <c r="C24" s="1118"/>
      <c r="D24" s="659" t="str">
        <f>Post_Data!C25</f>
        <v>वरिष्ठ सहायक</v>
      </c>
      <c r="E24" s="165" t="str">
        <f>Post_Data!D25</f>
        <v>L-1</v>
      </c>
      <c r="F24" s="161">
        <f>Post_Data!S25</f>
        <v>0</v>
      </c>
      <c r="G24" s="161"/>
      <c r="H24" s="161"/>
      <c r="I24" s="161"/>
      <c r="J24" s="161"/>
      <c r="K24" s="161"/>
      <c r="L24" s="161"/>
      <c r="M24" s="161"/>
      <c r="N24" s="161"/>
      <c r="O24" s="161"/>
      <c r="P24" s="161"/>
      <c r="Q24" s="163"/>
      <c r="R24" s="164"/>
      <c r="S24" s="760"/>
      <c r="T24" s="760"/>
      <c r="U24" s="760"/>
      <c r="V24" s="760"/>
      <c r="W24" s="760"/>
      <c r="X24" s="760"/>
      <c r="Y24" s="760"/>
      <c r="Z24" s="760"/>
    </row>
    <row r="25" spans="1:26">
      <c r="A25" s="161">
        <v>19</v>
      </c>
      <c r="B25" s="1118"/>
      <c r="C25" s="1118"/>
      <c r="D25" s="659" t="str">
        <f>Post_Data!C26</f>
        <v>कनिष्ठ सहायक</v>
      </c>
      <c r="E25" s="165" t="str">
        <f>Post_Data!D26</f>
        <v>L-1</v>
      </c>
      <c r="F25" s="161">
        <f>Post_Data!S26</f>
        <v>0</v>
      </c>
      <c r="G25" s="161"/>
      <c r="H25" s="161"/>
      <c r="I25" s="161"/>
      <c r="J25" s="161"/>
      <c r="K25" s="161"/>
      <c r="L25" s="161"/>
      <c r="M25" s="161"/>
      <c r="N25" s="161"/>
      <c r="O25" s="161"/>
      <c r="P25" s="161"/>
      <c r="Q25" s="163"/>
      <c r="R25" s="164"/>
      <c r="S25" s="760"/>
      <c r="T25" s="760"/>
      <c r="U25" s="760"/>
      <c r="V25" s="760"/>
      <c r="W25" s="760"/>
      <c r="X25" s="760"/>
      <c r="Y25" s="760"/>
      <c r="Z25" s="760"/>
    </row>
    <row r="26" spans="1:26">
      <c r="A26" s="161">
        <v>20</v>
      </c>
      <c r="B26" s="1118"/>
      <c r="C26" s="1118"/>
      <c r="D26" s="659" t="str">
        <f>Post_Data!C27</f>
        <v>चतुर्थ श्रेणी कर्मचारी</v>
      </c>
      <c r="E26" s="165" t="str">
        <f>Post_Data!D27</f>
        <v>L-1</v>
      </c>
      <c r="F26" s="161">
        <f>Post_Data!S27</f>
        <v>1</v>
      </c>
      <c r="G26" s="161"/>
      <c r="H26" s="161"/>
      <c r="I26" s="161"/>
      <c r="J26" s="161"/>
      <c r="K26" s="161"/>
      <c r="L26" s="161"/>
      <c r="M26" s="161"/>
      <c r="N26" s="161"/>
      <c r="O26" s="161"/>
      <c r="P26" s="161"/>
      <c r="Q26" s="163"/>
      <c r="R26" s="164"/>
      <c r="S26" s="760"/>
      <c r="T26" s="760"/>
      <c r="U26" s="760"/>
      <c r="V26" s="760"/>
      <c r="W26" s="760"/>
      <c r="X26" s="760"/>
      <c r="Y26" s="760"/>
      <c r="Z26" s="760"/>
    </row>
    <row r="27" spans="1:26">
      <c r="A27" s="161">
        <v>21</v>
      </c>
      <c r="B27" s="1118"/>
      <c r="C27" s="1118"/>
      <c r="D27" s="659" t="str">
        <f>Post_Data!C28</f>
        <v>प्रयोगशाला परिचारक</v>
      </c>
      <c r="E27" s="165">
        <f>Post_Data!D28</f>
        <v>0</v>
      </c>
      <c r="F27" s="161">
        <f>Post_Data!S28</f>
        <v>0</v>
      </c>
      <c r="G27" s="161"/>
      <c r="H27" s="161"/>
      <c r="I27" s="161"/>
      <c r="J27" s="161"/>
      <c r="K27" s="161"/>
      <c r="L27" s="161"/>
      <c r="M27" s="161"/>
      <c r="N27" s="161"/>
      <c r="O27" s="161"/>
      <c r="P27" s="161"/>
      <c r="Q27" s="163"/>
      <c r="R27" s="164"/>
      <c r="S27" s="760"/>
      <c r="T27" s="760"/>
      <c r="U27" s="760"/>
      <c r="V27" s="760"/>
      <c r="W27" s="760"/>
      <c r="X27" s="760"/>
      <c r="Y27" s="760"/>
      <c r="Z27" s="760"/>
    </row>
    <row r="28" spans="1:26">
      <c r="A28" s="161">
        <v>22</v>
      </c>
      <c r="B28" s="1118"/>
      <c r="C28" s="1118"/>
      <c r="D28" s="659" t="str">
        <f>Post_Data!C29</f>
        <v>जमादार</v>
      </c>
      <c r="E28" s="165">
        <f>Post_Data!D29</f>
        <v>0</v>
      </c>
      <c r="F28" s="161">
        <f>Post_Data!S29</f>
        <v>0</v>
      </c>
      <c r="G28" s="161"/>
      <c r="H28" s="161"/>
      <c r="I28" s="161"/>
      <c r="J28" s="161"/>
      <c r="K28" s="161"/>
      <c r="L28" s="161"/>
      <c r="M28" s="161"/>
      <c r="N28" s="161"/>
      <c r="O28" s="161"/>
      <c r="P28" s="161"/>
      <c r="Q28" s="163"/>
      <c r="R28" s="164"/>
      <c r="S28" s="760"/>
      <c r="T28" s="760"/>
      <c r="U28" s="760"/>
      <c r="V28" s="760"/>
      <c r="W28" s="760"/>
      <c r="X28" s="760"/>
      <c r="Y28" s="760"/>
      <c r="Z28" s="760"/>
    </row>
    <row r="29" spans="1:26">
      <c r="A29" s="161">
        <v>23</v>
      </c>
      <c r="B29" s="1118"/>
      <c r="C29" s="1118"/>
      <c r="D29" s="659" t="str">
        <f>Post_Data!C30</f>
        <v>प्रबोधक</v>
      </c>
      <c r="E29" s="165">
        <f>Post_Data!D30</f>
        <v>0</v>
      </c>
      <c r="F29" s="161">
        <f>Post_Data!S30</f>
        <v>0</v>
      </c>
      <c r="G29" s="161"/>
      <c r="H29" s="161"/>
      <c r="I29" s="161"/>
      <c r="J29" s="161"/>
      <c r="K29" s="161"/>
      <c r="L29" s="161"/>
      <c r="M29" s="161"/>
      <c r="N29" s="161"/>
      <c r="O29" s="161"/>
      <c r="P29" s="161"/>
      <c r="Q29" s="163"/>
      <c r="R29" s="164"/>
      <c r="S29" s="760"/>
      <c r="T29" s="760"/>
      <c r="U29" s="760"/>
      <c r="V29" s="760"/>
      <c r="W29" s="760"/>
      <c r="X29" s="760"/>
      <c r="Y29" s="760"/>
      <c r="Z29" s="760"/>
    </row>
    <row r="30" spans="1:26">
      <c r="A30" s="161">
        <v>24</v>
      </c>
      <c r="B30" s="1118"/>
      <c r="C30" s="1118"/>
      <c r="D30" s="659" t="str">
        <f>Post_Data!C31</f>
        <v>प्रबोधक शा0शि0</v>
      </c>
      <c r="E30" s="165">
        <f>Post_Data!D31</f>
        <v>0</v>
      </c>
      <c r="F30" s="161">
        <f>Post_Data!S31</f>
        <v>0</v>
      </c>
      <c r="G30" s="161"/>
      <c r="H30" s="161"/>
      <c r="I30" s="161"/>
      <c r="J30" s="161"/>
      <c r="K30" s="161"/>
      <c r="L30" s="161"/>
      <c r="M30" s="161"/>
      <c r="N30" s="161"/>
      <c r="O30" s="161"/>
      <c r="P30" s="161"/>
      <c r="Q30" s="163"/>
      <c r="R30" s="164"/>
      <c r="S30" s="760"/>
      <c r="T30" s="760"/>
      <c r="U30" s="760"/>
      <c r="V30" s="760"/>
      <c r="W30" s="760"/>
      <c r="X30" s="760"/>
      <c r="Y30" s="760"/>
      <c r="Z30" s="760"/>
    </row>
    <row r="31" spans="1:26">
      <c r="A31" s="161">
        <v>25</v>
      </c>
      <c r="B31" s="1118"/>
      <c r="C31" s="1118"/>
      <c r="D31" s="659" t="str">
        <f>Post_Data!C32</f>
        <v>प्रबोधक लेवल 1</v>
      </c>
      <c r="E31" s="165">
        <f>Post_Data!D32</f>
        <v>0</v>
      </c>
      <c r="F31" s="161">
        <f>Post_Data!S32</f>
        <v>0</v>
      </c>
      <c r="G31" s="161"/>
      <c r="H31" s="161"/>
      <c r="I31" s="161"/>
      <c r="J31" s="161"/>
      <c r="K31" s="161"/>
      <c r="L31" s="161"/>
      <c r="M31" s="161"/>
      <c r="N31" s="161"/>
      <c r="O31" s="161"/>
      <c r="P31" s="161"/>
      <c r="Q31" s="163"/>
      <c r="R31" s="164"/>
      <c r="S31" s="760"/>
      <c r="T31" s="760"/>
      <c r="U31" s="760"/>
      <c r="V31" s="760"/>
      <c r="W31" s="760"/>
      <c r="X31" s="760"/>
      <c r="Y31" s="760"/>
      <c r="Z31" s="760"/>
    </row>
    <row r="32" spans="1:26">
      <c r="A32" s="161">
        <v>26</v>
      </c>
      <c r="B32" s="1118"/>
      <c r="C32" s="1118"/>
      <c r="D32" s="171" t="str">
        <f>Post_Data!C33</f>
        <v>प्रबोधक लेवल 2</v>
      </c>
      <c r="E32" s="165">
        <f>Post_Data!D33</f>
        <v>0</v>
      </c>
      <c r="F32" s="161">
        <f>Post_Data!S33</f>
        <v>0</v>
      </c>
      <c r="G32" s="161"/>
      <c r="H32" s="161"/>
      <c r="I32" s="161"/>
      <c r="J32" s="161"/>
      <c r="K32" s="161"/>
      <c r="L32" s="161"/>
      <c r="M32" s="161"/>
      <c r="N32" s="161"/>
      <c r="O32" s="161"/>
      <c r="P32" s="161"/>
      <c r="Q32" s="163"/>
      <c r="R32" s="164"/>
      <c r="S32" s="760"/>
      <c r="T32" s="760"/>
      <c r="U32" s="760"/>
      <c r="V32" s="760"/>
      <c r="W32" s="760"/>
      <c r="X32" s="760"/>
      <c r="Y32" s="760"/>
      <c r="Z32" s="760"/>
    </row>
    <row r="33" spans="1:26">
      <c r="A33" s="161">
        <v>27</v>
      </c>
      <c r="B33" s="1118"/>
      <c r="C33" s="1118"/>
      <c r="D33" s="171" t="str">
        <f>Post_Data!C34</f>
        <v xml:space="preserve">बेसिक कंप्युटर अनुदेशक </v>
      </c>
      <c r="E33" s="165" t="str">
        <f>Post_Data!D34</f>
        <v>L-8</v>
      </c>
      <c r="F33" s="161">
        <f>Post_Data!S34</f>
        <v>0</v>
      </c>
      <c r="G33" s="161"/>
      <c r="H33" s="161"/>
      <c r="I33" s="161"/>
      <c r="J33" s="161"/>
      <c r="K33" s="161"/>
      <c r="L33" s="161"/>
      <c r="M33" s="161"/>
      <c r="N33" s="161"/>
      <c r="O33" s="161"/>
      <c r="P33" s="161"/>
      <c r="Q33" s="163"/>
      <c r="R33" s="164"/>
      <c r="S33" s="760"/>
      <c r="T33" s="760"/>
      <c r="U33" s="760"/>
      <c r="V33" s="760"/>
      <c r="W33" s="760"/>
      <c r="X33" s="760"/>
      <c r="Y33" s="760"/>
      <c r="Z33" s="760"/>
    </row>
    <row r="34" spans="1:26" hidden="1">
      <c r="A34" s="161">
        <v>28</v>
      </c>
      <c r="B34" s="1118"/>
      <c r="C34" s="1118"/>
      <c r="D34" s="171">
        <f>Post_Data!C35</f>
        <v>0</v>
      </c>
      <c r="E34" s="165">
        <f>Post_Data!D35</f>
        <v>0</v>
      </c>
      <c r="F34" s="161">
        <f>Post_Data!S35</f>
        <v>0</v>
      </c>
      <c r="G34" s="161"/>
      <c r="H34" s="161"/>
      <c r="I34" s="161"/>
      <c r="J34" s="161"/>
      <c r="K34" s="161"/>
      <c r="L34" s="161"/>
      <c r="M34" s="161"/>
      <c r="N34" s="161"/>
      <c r="O34" s="161"/>
      <c r="P34" s="161"/>
      <c r="Q34" s="163"/>
      <c r="R34" s="164"/>
      <c r="S34" s="760"/>
      <c r="T34" s="760"/>
      <c r="U34" s="760"/>
      <c r="V34" s="760"/>
      <c r="W34" s="760"/>
      <c r="X34" s="760"/>
      <c r="Y34" s="760"/>
      <c r="Z34" s="760"/>
    </row>
    <row r="35" spans="1:26" hidden="1">
      <c r="A35" s="161">
        <v>29</v>
      </c>
      <c r="B35" s="1118"/>
      <c r="C35" s="1118"/>
      <c r="D35" s="171">
        <f>Post_Data!C36</f>
        <v>0</v>
      </c>
      <c r="E35" s="165">
        <f>Post_Data!D36</f>
        <v>0</v>
      </c>
      <c r="F35" s="161">
        <f>Post_Data!S36</f>
        <v>0</v>
      </c>
      <c r="G35" s="161"/>
      <c r="H35" s="161"/>
      <c r="I35" s="161"/>
      <c r="J35" s="161"/>
      <c r="K35" s="161"/>
      <c r="L35" s="161"/>
      <c r="M35" s="161"/>
      <c r="N35" s="161"/>
      <c r="O35" s="161"/>
      <c r="P35" s="161"/>
      <c r="Q35" s="163"/>
      <c r="R35" s="164"/>
      <c r="S35" s="760"/>
      <c r="T35" s="760"/>
      <c r="U35" s="760"/>
      <c r="V35" s="760"/>
      <c r="W35" s="760"/>
      <c r="X35" s="760"/>
      <c r="Y35" s="760"/>
      <c r="Z35" s="760"/>
    </row>
    <row r="36" spans="1:26" hidden="1">
      <c r="A36" s="161">
        <v>30</v>
      </c>
      <c r="B36" s="1118"/>
      <c r="C36" s="1118"/>
      <c r="D36" s="171">
        <f>Post_Data!C37</f>
        <v>0</v>
      </c>
      <c r="E36" s="165">
        <f>Post_Data!D37</f>
        <v>0</v>
      </c>
      <c r="F36" s="161">
        <f>Post_Data!S37</f>
        <v>0</v>
      </c>
      <c r="G36" s="161"/>
      <c r="H36" s="161"/>
      <c r="I36" s="161"/>
      <c r="J36" s="161"/>
      <c r="K36" s="161"/>
      <c r="L36" s="161"/>
      <c r="M36" s="161"/>
      <c r="N36" s="161"/>
      <c r="O36" s="161"/>
      <c r="P36" s="161"/>
      <c r="Q36" s="163"/>
      <c r="R36" s="164"/>
      <c r="S36" s="760"/>
      <c r="T36" s="760"/>
      <c r="U36" s="760"/>
      <c r="V36" s="760"/>
      <c r="W36" s="760"/>
      <c r="X36" s="760"/>
      <c r="Y36" s="760"/>
      <c r="Z36" s="760"/>
    </row>
    <row r="37" spans="1:26" hidden="1">
      <c r="A37" s="161">
        <v>31</v>
      </c>
      <c r="B37" s="1118"/>
      <c r="C37" s="1118"/>
      <c r="D37" s="171">
        <f>Post_Data!C38</f>
        <v>0</v>
      </c>
      <c r="E37" s="165">
        <f>Post_Data!D38</f>
        <v>0</v>
      </c>
      <c r="F37" s="161">
        <f>Post_Data!S38</f>
        <v>0</v>
      </c>
      <c r="G37" s="161"/>
      <c r="H37" s="161"/>
      <c r="I37" s="161"/>
      <c r="J37" s="161"/>
      <c r="K37" s="161"/>
      <c r="L37" s="161"/>
      <c r="M37" s="161"/>
      <c r="N37" s="161"/>
      <c r="O37" s="161"/>
      <c r="P37" s="161"/>
      <c r="Q37" s="163"/>
      <c r="R37" s="164"/>
      <c r="S37" s="760"/>
      <c r="T37" s="760"/>
      <c r="U37" s="760"/>
      <c r="V37" s="760"/>
      <c r="W37" s="760"/>
      <c r="X37" s="760"/>
      <c r="Y37" s="760"/>
      <c r="Z37" s="760"/>
    </row>
    <row r="38" spans="1:26" hidden="1">
      <c r="A38" s="161">
        <v>32</v>
      </c>
      <c r="B38" s="1118"/>
      <c r="C38" s="1118"/>
      <c r="D38" s="171">
        <f>Post_Data!C39</f>
        <v>0</v>
      </c>
      <c r="E38" s="165">
        <f>Post_Data!D39</f>
        <v>0</v>
      </c>
      <c r="F38" s="161">
        <f>Post_Data!S39</f>
        <v>0</v>
      </c>
      <c r="G38" s="161"/>
      <c r="H38" s="161"/>
      <c r="I38" s="161"/>
      <c r="J38" s="161"/>
      <c r="K38" s="161"/>
      <c r="L38" s="161"/>
      <c r="M38" s="161"/>
      <c r="N38" s="161"/>
      <c r="O38" s="161"/>
      <c r="P38" s="161"/>
      <c r="Q38" s="163"/>
      <c r="R38" s="164"/>
      <c r="S38" s="760"/>
      <c r="T38" s="760"/>
      <c r="U38" s="760"/>
      <c r="V38" s="760"/>
      <c r="W38" s="760"/>
      <c r="X38" s="760"/>
      <c r="Y38" s="760"/>
      <c r="Z38" s="760"/>
    </row>
    <row r="39" spans="1:26" hidden="1">
      <c r="A39" s="161">
        <v>33</v>
      </c>
      <c r="B39" s="1118"/>
      <c r="C39" s="1118"/>
      <c r="D39" s="171">
        <f>Post_Data!C40</f>
        <v>0</v>
      </c>
      <c r="E39" s="165">
        <f>Post_Data!D40</f>
        <v>0</v>
      </c>
      <c r="F39" s="161">
        <f>Post_Data!S40</f>
        <v>0</v>
      </c>
      <c r="G39" s="161"/>
      <c r="H39" s="161"/>
      <c r="I39" s="161"/>
      <c r="J39" s="161"/>
      <c r="K39" s="161"/>
      <c r="L39" s="161"/>
      <c r="M39" s="161"/>
      <c r="N39" s="161"/>
      <c r="O39" s="161"/>
      <c r="P39" s="161"/>
      <c r="Q39" s="163"/>
      <c r="R39" s="164"/>
      <c r="S39" s="760"/>
      <c r="T39" s="760"/>
      <c r="U39" s="760"/>
      <c r="V39" s="760"/>
      <c r="W39" s="760"/>
      <c r="X39" s="760"/>
      <c r="Y39" s="760"/>
      <c r="Z39" s="760"/>
    </row>
    <row r="40" spans="1:26" hidden="1">
      <c r="A40" s="161">
        <v>34</v>
      </c>
      <c r="B40" s="1118"/>
      <c r="C40" s="1118"/>
      <c r="D40" s="171">
        <f>Post_Data!C41</f>
        <v>0</v>
      </c>
      <c r="E40" s="165">
        <f>Post_Data!D41</f>
        <v>0</v>
      </c>
      <c r="F40" s="161">
        <f>Post_Data!S41</f>
        <v>0</v>
      </c>
      <c r="G40" s="170"/>
      <c r="H40" s="161"/>
      <c r="I40" s="161"/>
      <c r="J40" s="161"/>
      <c r="K40" s="161"/>
      <c r="L40" s="161"/>
      <c r="M40" s="161"/>
      <c r="N40" s="161"/>
      <c r="O40" s="161"/>
      <c r="P40" s="161"/>
      <c r="Q40" s="163"/>
      <c r="R40" s="164"/>
      <c r="S40" s="760"/>
      <c r="T40" s="760"/>
      <c r="U40" s="760"/>
      <c r="V40" s="760"/>
      <c r="W40" s="760"/>
      <c r="X40" s="760"/>
      <c r="Y40" s="760"/>
      <c r="Z40" s="760"/>
    </row>
    <row r="41" spans="1:26" hidden="1">
      <c r="A41" s="161">
        <v>35</v>
      </c>
      <c r="B41" s="1118"/>
      <c r="C41" s="1118"/>
      <c r="D41" s="171">
        <f>Post_Data!C42</f>
        <v>0</v>
      </c>
      <c r="E41" s="165">
        <f>Post_Data!D42</f>
        <v>0</v>
      </c>
      <c r="F41" s="161">
        <f>Post_Data!S42</f>
        <v>0</v>
      </c>
      <c r="G41" s="161"/>
      <c r="H41" s="161"/>
      <c r="I41" s="161"/>
      <c r="J41" s="161"/>
      <c r="K41" s="161"/>
      <c r="L41" s="161"/>
      <c r="M41" s="161"/>
      <c r="N41" s="161"/>
      <c r="O41" s="161"/>
      <c r="P41" s="161"/>
      <c r="Q41" s="163"/>
      <c r="R41" s="164"/>
      <c r="S41" s="760"/>
      <c r="T41" s="760"/>
      <c r="U41" s="760"/>
      <c r="V41" s="760"/>
      <c r="W41" s="760"/>
      <c r="X41" s="760"/>
      <c r="Y41" s="760"/>
      <c r="Z41" s="760"/>
    </row>
    <row r="42" spans="1:26" hidden="1">
      <c r="A42" s="161">
        <v>36</v>
      </c>
      <c r="B42" s="1130"/>
      <c r="C42" s="1130"/>
      <c r="D42" s="171">
        <f>Post_Data!C43</f>
        <v>0</v>
      </c>
      <c r="E42" s="165">
        <f>Post_Data!D43</f>
        <v>0</v>
      </c>
      <c r="F42" s="161">
        <f>Post_Data!S43</f>
        <v>0</v>
      </c>
      <c r="G42" s="161"/>
      <c r="H42" s="161"/>
      <c r="I42" s="161"/>
      <c r="J42" s="161"/>
      <c r="K42" s="161"/>
      <c r="L42" s="161"/>
      <c r="M42" s="161"/>
      <c r="N42" s="161"/>
      <c r="O42" s="161"/>
      <c r="P42" s="161"/>
      <c r="Q42" s="163"/>
      <c r="R42" s="164"/>
      <c r="S42" s="760"/>
      <c r="T42" s="760"/>
      <c r="U42" s="760"/>
      <c r="V42" s="760"/>
      <c r="W42" s="760"/>
      <c r="X42" s="760"/>
      <c r="Y42" s="760"/>
      <c r="Z42" s="760"/>
    </row>
    <row r="43" spans="1:26" hidden="1">
      <c r="A43" s="161"/>
      <c r="B43" s="660"/>
      <c r="C43" s="651"/>
      <c r="D43" s="661"/>
      <c r="E43" s="662"/>
      <c r="F43" s="161"/>
      <c r="G43" s="161"/>
      <c r="H43" s="161"/>
      <c r="I43" s="161"/>
      <c r="J43" s="161"/>
      <c r="K43" s="161"/>
      <c r="L43" s="161"/>
      <c r="M43" s="161"/>
      <c r="N43" s="161"/>
      <c r="O43" s="161"/>
      <c r="P43" s="161"/>
      <c r="Q43" s="163"/>
      <c r="R43" s="164"/>
      <c r="S43" s="760"/>
      <c r="T43" s="760"/>
      <c r="U43" s="760"/>
      <c r="V43" s="760"/>
      <c r="W43" s="760"/>
      <c r="X43" s="760"/>
      <c r="Y43" s="760"/>
      <c r="Z43" s="760"/>
    </row>
    <row r="44" spans="1:26" hidden="1">
      <c r="A44" s="161"/>
      <c r="B44" s="660"/>
      <c r="C44" s="651"/>
      <c r="D44" s="661"/>
      <c r="E44" s="662"/>
      <c r="F44" s="161"/>
      <c r="G44" s="161"/>
      <c r="H44" s="161"/>
      <c r="I44" s="161"/>
      <c r="J44" s="161"/>
      <c r="K44" s="161"/>
      <c r="L44" s="161"/>
      <c r="M44" s="161"/>
      <c r="N44" s="161"/>
      <c r="O44" s="161"/>
      <c r="P44" s="161"/>
      <c r="Q44" s="163"/>
      <c r="R44" s="164"/>
      <c r="S44" s="760"/>
      <c r="T44" s="760"/>
      <c r="U44" s="760"/>
      <c r="V44" s="760"/>
      <c r="W44" s="760"/>
      <c r="X44" s="760"/>
      <c r="Y44" s="760"/>
      <c r="Z44" s="760"/>
    </row>
    <row r="45" spans="1:26" hidden="1">
      <c r="A45" s="161"/>
      <c r="B45" s="660"/>
      <c r="C45" s="651"/>
      <c r="D45" s="661"/>
      <c r="E45" s="662"/>
      <c r="F45" s="161"/>
      <c r="G45" s="161"/>
      <c r="H45" s="161"/>
      <c r="I45" s="161"/>
      <c r="J45" s="161"/>
      <c r="K45" s="161"/>
      <c r="L45" s="161"/>
      <c r="M45" s="161"/>
      <c r="N45" s="161"/>
      <c r="O45" s="161"/>
      <c r="P45" s="161"/>
      <c r="Q45" s="163"/>
      <c r="R45" s="164"/>
      <c r="S45" s="760"/>
      <c r="T45" s="760"/>
      <c r="U45" s="760"/>
      <c r="V45" s="760"/>
      <c r="W45" s="760"/>
      <c r="X45" s="760"/>
      <c r="Y45" s="760"/>
      <c r="Z45" s="760"/>
    </row>
    <row r="46" spans="1:26" hidden="1">
      <c r="A46" s="161"/>
      <c r="B46" s="660"/>
      <c r="C46" s="651"/>
      <c r="D46" s="661"/>
      <c r="E46" s="662"/>
      <c r="F46" s="161"/>
      <c r="G46" s="161"/>
      <c r="H46" s="161"/>
      <c r="I46" s="161"/>
      <c r="J46" s="161"/>
      <c r="K46" s="161"/>
      <c r="L46" s="161"/>
      <c r="M46" s="161"/>
      <c r="N46" s="161"/>
      <c r="O46" s="161"/>
      <c r="P46" s="161"/>
      <c r="Q46" s="163"/>
      <c r="R46" s="164"/>
      <c r="S46" s="760"/>
      <c r="T46" s="760"/>
      <c r="U46" s="760"/>
      <c r="V46" s="760"/>
      <c r="W46" s="760"/>
      <c r="X46" s="760"/>
      <c r="Y46" s="760"/>
      <c r="Z46" s="760"/>
    </row>
    <row r="47" spans="1:26" hidden="1">
      <c r="A47" s="161"/>
      <c r="B47" s="660"/>
      <c r="C47" s="651"/>
      <c r="D47" s="661"/>
      <c r="E47" s="662"/>
      <c r="F47" s="161"/>
      <c r="G47" s="161"/>
      <c r="H47" s="161"/>
      <c r="I47" s="161"/>
      <c r="J47" s="161"/>
      <c r="K47" s="161"/>
      <c r="L47" s="161"/>
      <c r="M47" s="161"/>
      <c r="N47" s="161"/>
      <c r="O47" s="161"/>
      <c r="P47" s="161"/>
      <c r="Q47" s="163"/>
      <c r="R47" s="164"/>
      <c r="S47" s="760"/>
      <c r="T47" s="760"/>
      <c r="U47" s="760"/>
      <c r="V47" s="760"/>
      <c r="W47" s="760"/>
      <c r="X47" s="760"/>
      <c r="Y47" s="760"/>
      <c r="Z47" s="760"/>
    </row>
    <row r="48" spans="1:26">
      <c r="A48" s="166"/>
      <c r="B48" s="1127" t="s">
        <v>246</v>
      </c>
      <c r="C48" s="1069"/>
      <c r="D48" s="1069"/>
      <c r="E48" s="1071"/>
      <c r="F48" s="161">
        <f>SUM(F7:F42)</f>
        <v>1</v>
      </c>
      <c r="G48" s="162">
        <f t="shared" ref="G48:R48" si="0">SUM(G11:G42)</f>
        <v>0</v>
      </c>
      <c r="H48" s="162">
        <f t="shared" si="0"/>
        <v>0</v>
      </c>
      <c r="I48" s="162">
        <f t="shared" si="0"/>
        <v>0</v>
      </c>
      <c r="J48" s="162">
        <f t="shared" si="0"/>
        <v>0</v>
      </c>
      <c r="K48" s="162">
        <f t="shared" si="0"/>
        <v>0</v>
      </c>
      <c r="L48" s="162">
        <f t="shared" si="0"/>
        <v>0</v>
      </c>
      <c r="M48" s="162">
        <f t="shared" si="0"/>
        <v>0</v>
      </c>
      <c r="N48" s="162">
        <f t="shared" si="0"/>
        <v>0</v>
      </c>
      <c r="O48" s="162">
        <f t="shared" si="0"/>
        <v>0</v>
      </c>
      <c r="P48" s="162">
        <f t="shared" si="0"/>
        <v>0</v>
      </c>
      <c r="Q48" s="167">
        <f t="shared" si="0"/>
        <v>0</v>
      </c>
      <c r="R48" s="168">
        <f t="shared" si="0"/>
        <v>0</v>
      </c>
      <c r="S48" s="760"/>
      <c r="T48" s="760"/>
      <c r="U48" s="760"/>
      <c r="V48" s="760"/>
      <c r="W48" s="760"/>
      <c r="X48" s="760"/>
      <c r="Y48" s="760"/>
      <c r="Z48" s="760"/>
    </row>
    <row r="49" spans="1:26">
      <c r="A49" s="761"/>
      <c r="B49" s="1128" t="s">
        <v>580</v>
      </c>
      <c r="C49" s="1113"/>
      <c r="D49" s="1113"/>
      <c r="E49" s="1113"/>
      <c r="F49" s="1113"/>
      <c r="G49" s="1113"/>
      <c r="H49" s="1113"/>
      <c r="I49" s="1113"/>
      <c r="J49" s="1113"/>
      <c r="K49" s="1113"/>
      <c r="L49" s="1113"/>
      <c r="M49" s="1113"/>
      <c r="N49" s="1113"/>
      <c r="O49" s="1113"/>
      <c r="P49" s="1113"/>
      <c r="Q49" s="1113"/>
      <c r="R49" s="760"/>
      <c r="S49" s="760"/>
      <c r="T49" s="760"/>
      <c r="U49" s="760"/>
      <c r="V49" s="760"/>
      <c r="W49" s="760"/>
      <c r="X49" s="760"/>
      <c r="Y49" s="760"/>
      <c r="Z49" s="760"/>
    </row>
    <row r="50" spans="1:26" ht="12" customHeight="1">
      <c r="A50" s="760"/>
      <c r="B50" s="760"/>
      <c r="C50" s="760"/>
      <c r="D50" s="760"/>
      <c r="E50" s="760"/>
      <c r="F50" s="760"/>
      <c r="G50" s="760"/>
      <c r="H50" s="760"/>
      <c r="I50" s="760"/>
      <c r="J50" s="760"/>
      <c r="K50" s="760"/>
      <c r="L50" s="760"/>
      <c r="M50" s="760"/>
      <c r="N50" s="760"/>
      <c r="O50" s="760"/>
      <c r="P50" s="760"/>
      <c r="Q50" s="760"/>
      <c r="R50" s="760"/>
      <c r="S50" s="760"/>
      <c r="T50" s="760"/>
      <c r="U50" s="760"/>
      <c r="V50" s="760"/>
      <c r="W50" s="760"/>
      <c r="X50" s="760"/>
      <c r="Y50" s="760"/>
      <c r="Z50" s="760"/>
    </row>
    <row r="51" spans="1:26" ht="18">
      <c r="A51" s="760"/>
      <c r="B51" s="760"/>
      <c r="C51" s="760"/>
      <c r="D51" s="760"/>
      <c r="E51" s="760"/>
      <c r="F51" s="760"/>
      <c r="G51" s="760"/>
      <c r="H51" s="760"/>
      <c r="I51" s="760"/>
      <c r="J51" s="760"/>
      <c r="K51" s="760"/>
      <c r="L51" s="760"/>
      <c r="M51" s="1126" t="str">
        <f>'Master-1'!AB3</f>
        <v>iz/kkukpk;Z</v>
      </c>
      <c r="N51" s="1113"/>
      <c r="O51" s="1113"/>
      <c r="P51" s="1113"/>
      <c r="Q51" s="1113"/>
      <c r="R51" s="760"/>
      <c r="S51" s="760"/>
      <c r="T51" s="760"/>
      <c r="U51" s="760"/>
      <c r="V51" s="760"/>
      <c r="W51" s="760"/>
      <c r="X51" s="760"/>
      <c r="Y51" s="760"/>
      <c r="Z51" s="760"/>
    </row>
    <row r="52" spans="1:26" ht="16.95" customHeight="1">
      <c r="A52" s="760"/>
      <c r="B52" s="760"/>
      <c r="C52" s="760"/>
      <c r="D52" s="760"/>
      <c r="E52" s="760"/>
      <c r="F52" s="760"/>
      <c r="G52" s="760"/>
      <c r="H52" s="760"/>
      <c r="I52" s="760"/>
      <c r="J52" s="760"/>
      <c r="K52" s="760"/>
      <c r="L52" s="760"/>
      <c r="M52" s="1126" t="str">
        <f>'Master-1'!AB4</f>
        <v xml:space="preserve">jktdh; mPp ek/;fed fo|ky; </v>
      </c>
      <c r="N52" s="1113"/>
      <c r="O52" s="1113"/>
      <c r="P52" s="1113"/>
      <c r="Q52" s="1113"/>
      <c r="R52" s="760"/>
      <c r="S52" s="760"/>
      <c r="T52" s="760"/>
      <c r="U52" s="760"/>
      <c r="V52" s="760"/>
      <c r="W52" s="760"/>
      <c r="X52" s="760"/>
      <c r="Y52" s="760"/>
      <c r="Z52" s="760"/>
    </row>
    <row r="53" spans="1:26" ht="18">
      <c r="A53" s="760"/>
      <c r="B53" s="760"/>
      <c r="C53" s="760"/>
      <c r="D53" s="760"/>
      <c r="E53" s="760"/>
      <c r="F53" s="760"/>
      <c r="G53" s="760"/>
      <c r="H53" s="760"/>
      <c r="I53" s="760"/>
      <c r="J53" s="760"/>
      <c r="K53" s="760"/>
      <c r="L53" s="760"/>
      <c r="M53" s="1126" t="str">
        <f>'Master-1'!AB5</f>
        <v>jktiqjk fiisju ¼Jhxaxkuxj½</v>
      </c>
      <c r="N53" s="1113"/>
      <c r="O53" s="1113"/>
      <c r="P53" s="1113"/>
      <c r="Q53" s="1113"/>
      <c r="R53" s="760"/>
      <c r="S53" s="760"/>
      <c r="T53" s="760"/>
      <c r="U53" s="760"/>
      <c r="V53" s="760"/>
      <c r="W53" s="760"/>
      <c r="X53" s="760"/>
      <c r="Y53" s="760"/>
      <c r="Z53" s="760"/>
    </row>
    <row r="54" spans="1:26" ht="12" customHeight="1">
      <c r="A54" s="760"/>
      <c r="B54" s="760"/>
      <c r="C54" s="760"/>
      <c r="D54" s="760"/>
      <c r="E54" s="760"/>
      <c r="F54" s="760"/>
      <c r="G54" s="760"/>
      <c r="H54" s="760"/>
      <c r="I54" s="760"/>
      <c r="J54" s="760"/>
      <c r="K54" s="760"/>
      <c r="L54" s="760"/>
      <c r="M54" s="760"/>
      <c r="N54" s="760"/>
      <c r="O54" s="760"/>
      <c r="P54" s="760"/>
      <c r="Q54" s="760"/>
      <c r="R54" s="760"/>
      <c r="S54" s="760"/>
      <c r="T54" s="760"/>
      <c r="U54" s="760"/>
      <c r="V54" s="760"/>
      <c r="W54" s="760"/>
      <c r="X54" s="760"/>
      <c r="Y54" s="760"/>
      <c r="Z54" s="760"/>
    </row>
    <row r="55" spans="1:26" ht="12" customHeight="1">
      <c r="A55" s="760"/>
      <c r="B55" s="760"/>
      <c r="C55" s="760"/>
      <c r="D55" s="760"/>
      <c r="E55" s="760"/>
      <c r="F55" s="760"/>
      <c r="G55" s="760"/>
      <c r="H55" s="760"/>
      <c r="I55" s="760"/>
      <c r="J55" s="760"/>
      <c r="K55" s="760"/>
      <c r="L55" s="760"/>
      <c r="M55" s="760"/>
      <c r="N55" s="760"/>
      <c r="O55" s="760"/>
      <c r="P55" s="760"/>
      <c r="Q55" s="760"/>
      <c r="R55" s="760"/>
      <c r="S55" s="760"/>
      <c r="T55" s="760"/>
      <c r="U55" s="760"/>
      <c r="V55" s="760"/>
      <c r="W55" s="760"/>
      <c r="X55" s="760"/>
      <c r="Y55" s="760"/>
      <c r="Z55" s="760"/>
    </row>
    <row r="56" spans="1:26" ht="12" customHeight="1">
      <c r="A56" s="760"/>
      <c r="B56" s="760"/>
      <c r="C56" s="760"/>
      <c r="D56" s="760"/>
      <c r="E56" s="760"/>
      <c r="F56" s="760"/>
      <c r="G56" s="760"/>
      <c r="H56" s="760"/>
      <c r="I56" s="760"/>
      <c r="J56" s="760"/>
      <c r="K56" s="760"/>
      <c r="L56" s="760"/>
      <c r="M56" s="760"/>
      <c r="N56" s="760"/>
      <c r="O56" s="760"/>
      <c r="P56" s="760"/>
      <c r="Q56" s="760"/>
      <c r="R56" s="760"/>
      <c r="S56" s="760"/>
      <c r="T56" s="760"/>
      <c r="U56" s="760"/>
      <c r="V56" s="760"/>
      <c r="W56" s="760"/>
      <c r="X56" s="760"/>
      <c r="Y56" s="760"/>
      <c r="Z56" s="760"/>
    </row>
    <row r="57" spans="1:26" ht="12" customHeight="1">
      <c r="A57" s="760"/>
      <c r="B57" s="760"/>
      <c r="C57" s="760"/>
      <c r="D57" s="760"/>
      <c r="E57" s="760"/>
      <c r="F57" s="760"/>
      <c r="G57" s="760"/>
      <c r="H57" s="760"/>
      <c r="I57" s="760"/>
      <c r="J57" s="760"/>
      <c r="K57" s="760"/>
      <c r="L57" s="760"/>
      <c r="M57" s="760"/>
      <c r="N57" s="760"/>
      <c r="O57" s="760"/>
      <c r="P57" s="760"/>
      <c r="Q57" s="760"/>
      <c r="R57" s="760"/>
      <c r="S57" s="760"/>
      <c r="T57" s="760"/>
      <c r="U57" s="760"/>
      <c r="V57" s="760"/>
      <c r="W57" s="760"/>
      <c r="X57" s="760"/>
      <c r="Y57" s="760"/>
      <c r="Z57" s="760"/>
    </row>
    <row r="58" spans="1:26" ht="12" customHeight="1">
      <c r="A58" s="760"/>
      <c r="B58" s="760"/>
      <c r="C58" s="760"/>
      <c r="D58" s="760"/>
      <c r="E58" s="760"/>
      <c r="F58" s="760"/>
      <c r="G58" s="760"/>
      <c r="H58" s="760"/>
      <c r="I58" s="760"/>
      <c r="J58" s="760"/>
      <c r="K58" s="760"/>
      <c r="L58" s="760"/>
      <c r="M58" s="760"/>
      <c r="N58" s="760"/>
      <c r="O58" s="760"/>
      <c r="P58" s="760"/>
      <c r="Q58" s="760"/>
      <c r="R58" s="760"/>
      <c r="S58" s="760"/>
      <c r="T58" s="760"/>
      <c r="U58" s="760"/>
      <c r="V58" s="760"/>
      <c r="W58" s="760"/>
      <c r="X58" s="760"/>
      <c r="Y58" s="760"/>
      <c r="Z58" s="760"/>
    </row>
    <row r="59" spans="1:26" ht="12" customHeight="1">
      <c r="A59" s="760"/>
      <c r="B59" s="760"/>
      <c r="C59" s="760"/>
      <c r="D59" s="760"/>
      <c r="E59" s="760"/>
      <c r="F59" s="760"/>
      <c r="G59" s="760"/>
      <c r="H59" s="760"/>
      <c r="I59" s="760"/>
      <c r="J59" s="760"/>
      <c r="K59" s="760"/>
      <c r="L59" s="760"/>
      <c r="M59" s="760"/>
      <c r="N59" s="760"/>
      <c r="O59" s="760"/>
      <c r="P59" s="760"/>
      <c r="Q59" s="760"/>
      <c r="R59" s="760"/>
      <c r="S59" s="760"/>
      <c r="T59" s="760"/>
      <c r="U59" s="760"/>
      <c r="V59" s="760"/>
      <c r="W59" s="760"/>
      <c r="X59" s="760"/>
      <c r="Y59" s="760"/>
      <c r="Z59" s="760"/>
    </row>
    <row r="60" spans="1:26" ht="12" customHeight="1">
      <c r="A60" s="760"/>
      <c r="B60" s="760"/>
      <c r="C60" s="760"/>
      <c r="D60" s="760"/>
      <c r="E60" s="760"/>
      <c r="F60" s="760"/>
      <c r="G60" s="760"/>
      <c r="H60" s="760"/>
      <c r="I60" s="760"/>
      <c r="J60" s="760"/>
      <c r="K60" s="760"/>
      <c r="L60" s="760"/>
      <c r="M60" s="760"/>
      <c r="N60" s="760"/>
      <c r="O60" s="760"/>
      <c r="P60" s="760"/>
      <c r="Q60" s="760"/>
      <c r="R60" s="760"/>
      <c r="S60" s="760"/>
      <c r="T60" s="760"/>
      <c r="U60" s="760"/>
      <c r="V60" s="760"/>
      <c r="W60" s="760"/>
      <c r="X60" s="760"/>
      <c r="Y60" s="760"/>
      <c r="Z60" s="760"/>
    </row>
    <row r="61" spans="1:26" ht="12" customHeight="1">
      <c r="A61" s="760"/>
      <c r="B61" s="760"/>
      <c r="C61" s="760"/>
      <c r="D61" s="760"/>
      <c r="E61" s="760"/>
      <c r="F61" s="760"/>
      <c r="G61" s="760"/>
      <c r="H61" s="760"/>
      <c r="I61" s="760"/>
      <c r="J61" s="760"/>
      <c r="K61" s="760"/>
      <c r="L61" s="760"/>
      <c r="M61" s="760"/>
      <c r="N61" s="760"/>
      <c r="O61" s="760"/>
      <c r="P61" s="760"/>
      <c r="Q61" s="760"/>
      <c r="R61" s="760"/>
      <c r="S61" s="760"/>
      <c r="T61" s="760"/>
      <c r="U61" s="760"/>
      <c r="V61" s="760"/>
      <c r="W61" s="760"/>
      <c r="X61" s="760"/>
      <c r="Y61" s="760"/>
      <c r="Z61" s="760"/>
    </row>
    <row r="62" spans="1:26" ht="12" customHeight="1">
      <c r="A62" s="760"/>
      <c r="B62" s="760"/>
      <c r="C62" s="760"/>
      <c r="D62" s="760"/>
      <c r="E62" s="760"/>
      <c r="F62" s="760"/>
      <c r="G62" s="760"/>
      <c r="H62" s="760"/>
      <c r="I62" s="760"/>
      <c r="J62" s="760"/>
      <c r="K62" s="760"/>
      <c r="L62" s="760"/>
      <c r="M62" s="760"/>
      <c r="N62" s="760"/>
      <c r="O62" s="760"/>
      <c r="P62" s="760"/>
      <c r="Q62" s="760"/>
      <c r="R62" s="760"/>
      <c r="S62" s="760"/>
      <c r="T62" s="760"/>
      <c r="U62" s="760"/>
      <c r="V62" s="760"/>
      <c r="W62" s="760"/>
      <c r="X62" s="760"/>
      <c r="Y62" s="760"/>
      <c r="Z62" s="760"/>
    </row>
    <row r="63" spans="1:26" ht="12" customHeight="1">
      <c r="A63" s="760"/>
      <c r="B63" s="760"/>
      <c r="C63" s="760"/>
      <c r="D63" s="760"/>
      <c r="E63" s="760"/>
      <c r="F63" s="760"/>
      <c r="G63" s="760"/>
      <c r="H63" s="760"/>
      <c r="I63" s="760"/>
      <c r="J63" s="760"/>
      <c r="K63" s="760"/>
      <c r="L63" s="760"/>
      <c r="M63" s="760"/>
      <c r="N63" s="760"/>
      <c r="O63" s="760"/>
      <c r="P63" s="760"/>
      <c r="Q63" s="760"/>
      <c r="R63" s="760"/>
      <c r="S63" s="760"/>
      <c r="T63" s="760"/>
      <c r="U63" s="760"/>
      <c r="V63" s="760"/>
      <c r="W63" s="760"/>
      <c r="X63" s="760"/>
      <c r="Y63" s="760"/>
      <c r="Z63" s="760"/>
    </row>
    <row r="64" spans="1:26" ht="12" customHeight="1">
      <c r="A64" s="760"/>
      <c r="B64" s="760"/>
      <c r="C64" s="760"/>
      <c r="D64" s="760"/>
      <c r="E64" s="760"/>
      <c r="F64" s="760"/>
      <c r="G64" s="760"/>
      <c r="H64" s="760"/>
      <c r="I64" s="760"/>
      <c r="J64" s="760"/>
      <c r="K64" s="760"/>
      <c r="L64" s="760"/>
      <c r="M64" s="760"/>
      <c r="N64" s="760"/>
      <c r="O64" s="760"/>
      <c r="P64" s="760"/>
      <c r="Q64" s="760"/>
      <c r="R64" s="760"/>
      <c r="S64" s="760"/>
      <c r="T64" s="760"/>
      <c r="U64" s="760"/>
      <c r="V64" s="760"/>
      <c r="W64" s="760"/>
      <c r="X64" s="760"/>
      <c r="Y64" s="760"/>
      <c r="Z64" s="760"/>
    </row>
    <row r="65" spans="1:26" ht="12" customHeight="1">
      <c r="A65" s="760"/>
      <c r="B65" s="760"/>
      <c r="C65" s="760"/>
      <c r="D65" s="760"/>
      <c r="E65" s="760"/>
      <c r="F65" s="760"/>
      <c r="G65" s="760"/>
      <c r="H65" s="760"/>
      <c r="I65" s="760"/>
      <c r="J65" s="760"/>
      <c r="K65" s="760"/>
      <c r="L65" s="760"/>
      <c r="M65" s="760"/>
      <c r="N65" s="760"/>
      <c r="O65" s="760"/>
      <c r="P65" s="760"/>
      <c r="Q65" s="760"/>
      <c r="R65" s="760"/>
      <c r="S65" s="760"/>
      <c r="T65" s="760"/>
      <c r="U65" s="760"/>
      <c r="V65" s="760"/>
      <c r="W65" s="760"/>
      <c r="X65" s="760"/>
      <c r="Y65" s="760"/>
      <c r="Z65" s="760"/>
    </row>
    <row r="66" spans="1:26" ht="12" customHeight="1">
      <c r="A66" s="760"/>
      <c r="B66" s="760"/>
      <c r="C66" s="760"/>
      <c r="D66" s="760"/>
      <c r="E66" s="760"/>
      <c r="F66" s="760"/>
      <c r="G66" s="760"/>
      <c r="H66" s="760"/>
      <c r="I66" s="760"/>
      <c r="J66" s="760"/>
      <c r="K66" s="760"/>
      <c r="L66" s="760"/>
      <c r="M66" s="760"/>
      <c r="N66" s="760"/>
      <c r="O66" s="760"/>
      <c r="P66" s="760"/>
      <c r="Q66" s="760"/>
      <c r="R66" s="760"/>
      <c r="S66" s="760"/>
      <c r="T66" s="760"/>
      <c r="U66" s="760"/>
      <c r="V66" s="760"/>
      <c r="W66" s="760"/>
      <c r="X66" s="760"/>
      <c r="Y66" s="760"/>
      <c r="Z66" s="760"/>
    </row>
    <row r="67" spans="1:26" ht="12" customHeight="1">
      <c r="A67" s="760"/>
      <c r="B67" s="760"/>
      <c r="C67" s="760"/>
      <c r="D67" s="760"/>
      <c r="E67" s="760"/>
      <c r="F67" s="760"/>
      <c r="G67" s="760"/>
      <c r="H67" s="760"/>
      <c r="I67" s="760"/>
      <c r="J67" s="760"/>
      <c r="K67" s="760"/>
      <c r="L67" s="760"/>
      <c r="M67" s="760"/>
      <c r="N67" s="760"/>
      <c r="O67" s="760"/>
      <c r="P67" s="760"/>
      <c r="Q67" s="760"/>
      <c r="R67" s="760"/>
      <c r="S67" s="760"/>
      <c r="T67" s="760"/>
      <c r="U67" s="760"/>
      <c r="V67" s="760"/>
      <c r="W67" s="760"/>
      <c r="X67" s="760"/>
      <c r="Y67" s="760"/>
      <c r="Z67" s="760"/>
    </row>
    <row r="68" spans="1:26" ht="12" customHeight="1">
      <c r="A68" s="760"/>
      <c r="B68" s="760"/>
      <c r="C68" s="760"/>
      <c r="D68" s="760"/>
      <c r="E68" s="760"/>
      <c r="F68" s="760"/>
      <c r="G68" s="760"/>
      <c r="H68" s="760"/>
      <c r="I68" s="760"/>
      <c r="J68" s="760"/>
      <c r="K68" s="760"/>
      <c r="L68" s="760"/>
      <c r="M68" s="760"/>
      <c r="N68" s="760"/>
      <c r="O68" s="760"/>
      <c r="P68" s="760"/>
      <c r="Q68" s="760"/>
      <c r="R68" s="760"/>
      <c r="S68" s="760"/>
      <c r="T68" s="760"/>
      <c r="U68" s="760"/>
      <c r="V68" s="760"/>
      <c r="W68" s="760"/>
      <c r="X68" s="760"/>
      <c r="Y68" s="760"/>
      <c r="Z68" s="760"/>
    </row>
    <row r="69" spans="1:26" ht="12" customHeight="1">
      <c r="A69" s="760"/>
      <c r="B69" s="760"/>
      <c r="C69" s="760"/>
      <c r="D69" s="760"/>
      <c r="E69" s="760"/>
      <c r="F69" s="760"/>
      <c r="G69" s="760"/>
      <c r="H69" s="760"/>
      <c r="I69" s="760"/>
      <c r="J69" s="760"/>
      <c r="K69" s="760"/>
      <c r="L69" s="760"/>
      <c r="M69" s="760"/>
      <c r="N69" s="760"/>
      <c r="O69" s="760"/>
      <c r="P69" s="760"/>
      <c r="Q69" s="760"/>
      <c r="R69" s="760"/>
      <c r="S69" s="760"/>
      <c r="T69" s="760"/>
      <c r="U69" s="760"/>
      <c r="V69" s="760"/>
      <c r="W69" s="760"/>
      <c r="X69" s="760"/>
      <c r="Y69" s="760"/>
      <c r="Z69" s="760"/>
    </row>
    <row r="70" spans="1:26" ht="12" customHeight="1">
      <c r="A70" s="760"/>
      <c r="B70" s="760"/>
      <c r="C70" s="760"/>
      <c r="D70" s="760"/>
      <c r="E70" s="760"/>
      <c r="F70" s="760"/>
      <c r="G70" s="760"/>
      <c r="H70" s="760"/>
      <c r="I70" s="760"/>
      <c r="J70" s="760"/>
      <c r="K70" s="760"/>
      <c r="L70" s="760"/>
      <c r="M70" s="760"/>
      <c r="N70" s="760"/>
      <c r="O70" s="760"/>
      <c r="P70" s="760"/>
      <c r="Q70" s="760"/>
      <c r="R70" s="760"/>
      <c r="S70" s="760"/>
      <c r="T70" s="760"/>
      <c r="U70" s="760"/>
      <c r="V70" s="760"/>
      <c r="W70" s="760"/>
      <c r="X70" s="760"/>
      <c r="Y70" s="760"/>
      <c r="Z70" s="760"/>
    </row>
    <row r="71" spans="1:26" ht="12" customHeight="1">
      <c r="A71" s="760"/>
      <c r="B71" s="760"/>
      <c r="C71" s="760"/>
      <c r="D71" s="760"/>
      <c r="E71" s="760"/>
      <c r="F71" s="760"/>
      <c r="G71" s="760"/>
      <c r="H71" s="760"/>
      <c r="I71" s="760"/>
      <c r="J71" s="760"/>
      <c r="K71" s="760"/>
      <c r="L71" s="760"/>
      <c r="M71" s="760"/>
      <c r="N71" s="760"/>
      <c r="O71" s="760"/>
      <c r="P71" s="760"/>
      <c r="Q71" s="760"/>
      <c r="R71" s="760"/>
      <c r="S71" s="760"/>
      <c r="T71" s="760"/>
      <c r="U71" s="760"/>
      <c r="V71" s="760"/>
      <c r="W71" s="760"/>
      <c r="X71" s="760"/>
      <c r="Y71" s="760"/>
      <c r="Z71" s="760"/>
    </row>
    <row r="72" spans="1:26" ht="12" customHeight="1">
      <c r="A72" s="760"/>
      <c r="B72" s="760"/>
      <c r="C72" s="760"/>
      <c r="D72" s="760"/>
      <c r="E72" s="760"/>
      <c r="F72" s="760"/>
      <c r="G72" s="760"/>
      <c r="H72" s="760"/>
      <c r="I72" s="760"/>
      <c r="J72" s="760"/>
      <c r="K72" s="760"/>
      <c r="L72" s="760"/>
      <c r="M72" s="760"/>
      <c r="N72" s="760"/>
      <c r="O72" s="760"/>
      <c r="P72" s="760"/>
      <c r="Q72" s="760"/>
      <c r="R72" s="760"/>
      <c r="S72" s="760"/>
      <c r="T72" s="760"/>
      <c r="U72" s="760"/>
      <c r="V72" s="760"/>
      <c r="W72" s="760"/>
      <c r="X72" s="760"/>
      <c r="Y72" s="760"/>
      <c r="Z72" s="760"/>
    </row>
    <row r="73" spans="1:26" ht="12" customHeight="1">
      <c r="A73" s="760"/>
      <c r="B73" s="760"/>
      <c r="C73" s="760"/>
      <c r="D73" s="760"/>
      <c r="E73" s="760"/>
      <c r="F73" s="760"/>
      <c r="G73" s="760"/>
      <c r="H73" s="760"/>
      <c r="I73" s="760"/>
      <c r="J73" s="760"/>
      <c r="K73" s="760"/>
      <c r="L73" s="760"/>
      <c r="M73" s="760"/>
      <c r="N73" s="760"/>
      <c r="O73" s="760"/>
      <c r="P73" s="760"/>
      <c r="Q73" s="760"/>
      <c r="R73" s="760"/>
      <c r="S73" s="760"/>
      <c r="T73" s="760"/>
      <c r="U73" s="760"/>
      <c r="V73" s="760"/>
      <c r="W73" s="760"/>
      <c r="X73" s="760"/>
      <c r="Y73" s="760"/>
      <c r="Z73" s="760"/>
    </row>
    <row r="74" spans="1:26" ht="12" customHeight="1">
      <c r="A74" s="760"/>
      <c r="B74" s="760"/>
      <c r="C74" s="760"/>
      <c r="D74" s="760"/>
      <c r="E74" s="760"/>
      <c r="F74" s="760"/>
      <c r="G74" s="760"/>
      <c r="H74" s="760"/>
      <c r="I74" s="760"/>
      <c r="J74" s="760"/>
      <c r="K74" s="760"/>
      <c r="L74" s="760"/>
      <c r="M74" s="760"/>
      <c r="N74" s="760"/>
      <c r="O74" s="760"/>
      <c r="P74" s="760"/>
      <c r="Q74" s="760"/>
      <c r="R74" s="760"/>
      <c r="S74" s="760"/>
      <c r="T74" s="760"/>
      <c r="U74" s="760"/>
      <c r="V74" s="760"/>
      <c r="W74" s="760"/>
      <c r="X74" s="760"/>
      <c r="Y74" s="760"/>
      <c r="Z74" s="760"/>
    </row>
    <row r="75" spans="1:26" ht="12" customHeight="1">
      <c r="A75" s="760"/>
      <c r="B75" s="760"/>
      <c r="C75" s="760"/>
      <c r="D75" s="760"/>
      <c r="E75" s="760"/>
      <c r="F75" s="760"/>
      <c r="G75" s="760"/>
      <c r="H75" s="760"/>
      <c r="I75" s="760"/>
      <c r="J75" s="760"/>
      <c r="K75" s="760"/>
      <c r="L75" s="760"/>
      <c r="M75" s="760"/>
      <c r="N75" s="760"/>
      <c r="O75" s="760"/>
      <c r="P75" s="760"/>
      <c r="Q75" s="760"/>
      <c r="R75" s="760"/>
      <c r="S75" s="760"/>
      <c r="T75" s="760"/>
      <c r="U75" s="760"/>
      <c r="V75" s="760"/>
      <c r="W75" s="760"/>
      <c r="X75" s="760"/>
      <c r="Y75" s="760"/>
      <c r="Z75" s="760"/>
    </row>
    <row r="76" spans="1:26" ht="12" customHeight="1">
      <c r="A76" s="760"/>
      <c r="B76" s="760"/>
      <c r="C76" s="760"/>
      <c r="D76" s="760"/>
      <c r="E76" s="760"/>
      <c r="F76" s="760"/>
      <c r="G76" s="760"/>
      <c r="H76" s="760"/>
      <c r="I76" s="760"/>
      <c r="J76" s="760"/>
      <c r="K76" s="760"/>
      <c r="L76" s="760"/>
      <c r="M76" s="760"/>
      <c r="N76" s="760"/>
      <c r="O76" s="760"/>
      <c r="P76" s="760"/>
      <c r="Q76" s="760"/>
      <c r="R76" s="760"/>
      <c r="S76" s="760"/>
      <c r="T76" s="760"/>
      <c r="U76" s="760"/>
      <c r="V76" s="760"/>
      <c r="W76" s="760"/>
      <c r="X76" s="760"/>
      <c r="Y76" s="760"/>
      <c r="Z76" s="760"/>
    </row>
    <row r="77" spans="1:26" ht="12" customHeight="1">
      <c r="A77" s="760"/>
      <c r="B77" s="760"/>
      <c r="C77" s="760"/>
      <c r="D77" s="760"/>
      <c r="E77" s="760"/>
      <c r="F77" s="760"/>
      <c r="G77" s="760"/>
      <c r="H77" s="760"/>
      <c r="I77" s="760"/>
      <c r="J77" s="760"/>
      <c r="K77" s="760"/>
      <c r="L77" s="760"/>
      <c r="M77" s="760"/>
      <c r="N77" s="760"/>
      <c r="O77" s="760"/>
      <c r="P77" s="760"/>
      <c r="Q77" s="760"/>
      <c r="R77" s="760"/>
      <c r="S77" s="760"/>
      <c r="T77" s="760"/>
      <c r="U77" s="760"/>
      <c r="V77" s="760"/>
      <c r="W77" s="760"/>
      <c r="X77" s="760"/>
      <c r="Y77" s="760"/>
      <c r="Z77" s="760"/>
    </row>
    <row r="78" spans="1:26" ht="12" customHeight="1">
      <c r="A78" s="760"/>
      <c r="B78" s="760"/>
      <c r="C78" s="760"/>
      <c r="D78" s="760"/>
      <c r="E78" s="760"/>
      <c r="F78" s="760"/>
      <c r="G78" s="760"/>
      <c r="H78" s="760"/>
      <c r="I78" s="760"/>
      <c r="J78" s="760"/>
      <c r="K78" s="760"/>
      <c r="L78" s="760"/>
      <c r="M78" s="760"/>
      <c r="N78" s="760"/>
      <c r="O78" s="760"/>
      <c r="P78" s="760"/>
      <c r="Q78" s="760"/>
      <c r="R78" s="760"/>
      <c r="S78" s="760"/>
      <c r="T78" s="760"/>
      <c r="U78" s="760"/>
      <c r="V78" s="760"/>
      <c r="W78" s="760"/>
      <c r="X78" s="760"/>
      <c r="Y78" s="760"/>
      <c r="Z78" s="760"/>
    </row>
    <row r="79" spans="1:26" ht="12" customHeight="1">
      <c r="A79" s="760"/>
      <c r="B79" s="760"/>
      <c r="C79" s="760"/>
      <c r="D79" s="760"/>
      <c r="E79" s="760"/>
      <c r="F79" s="760"/>
      <c r="G79" s="760"/>
      <c r="H79" s="760"/>
      <c r="I79" s="760"/>
      <c r="J79" s="760"/>
      <c r="K79" s="760"/>
      <c r="L79" s="760"/>
      <c r="M79" s="760"/>
      <c r="N79" s="760"/>
      <c r="O79" s="760"/>
      <c r="P79" s="760"/>
      <c r="Q79" s="760"/>
      <c r="R79" s="760"/>
      <c r="S79" s="760"/>
      <c r="T79" s="760"/>
      <c r="U79" s="760"/>
      <c r="V79" s="760"/>
      <c r="W79" s="760"/>
      <c r="X79" s="760"/>
      <c r="Y79" s="760"/>
      <c r="Z79" s="760"/>
    </row>
    <row r="80" spans="1:26" ht="12" customHeight="1">
      <c r="A80" s="760"/>
      <c r="B80" s="760"/>
      <c r="C80" s="760"/>
      <c r="D80" s="760"/>
      <c r="E80" s="760"/>
      <c r="F80" s="760"/>
      <c r="G80" s="760"/>
      <c r="H80" s="760"/>
      <c r="I80" s="760"/>
      <c r="J80" s="760"/>
      <c r="K80" s="760"/>
      <c r="L80" s="760"/>
      <c r="M80" s="760"/>
      <c r="N80" s="760"/>
      <c r="O80" s="760"/>
      <c r="P80" s="760"/>
      <c r="Q80" s="760"/>
      <c r="R80" s="760"/>
      <c r="S80" s="760"/>
      <c r="T80" s="760"/>
      <c r="U80" s="760"/>
      <c r="V80" s="760"/>
      <c r="W80" s="760"/>
      <c r="X80" s="760"/>
      <c r="Y80" s="760"/>
      <c r="Z80" s="760"/>
    </row>
    <row r="81" spans="1:26" ht="12" customHeight="1">
      <c r="A81" s="760"/>
      <c r="B81" s="760"/>
      <c r="C81" s="760"/>
      <c r="D81" s="760"/>
      <c r="E81" s="760"/>
      <c r="F81" s="760"/>
      <c r="G81" s="760"/>
      <c r="H81" s="760"/>
      <c r="I81" s="760"/>
      <c r="J81" s="760"/>
      <c r="K81" s="760"/>
      <c r="L81" s="760"/>
      <c r="M81" s="760"/>
      <c r="N81" s="760"/>
      <c r="O81" s="760"/>
      <c r="P81" s="760"/>
      <c r="Q81" s="760"/>
      <c r="R81" s="760"/>
      <c r="S81" s="760"/>
      <c r="T81" s="760"/>
      <c r="U81" s="760"/>
      <c r="V81" s="760"/>
      <c r="W81" s="760"/>
      <c r="X81" s="760"/>
      <c r="Y81" s="760"/>
      <c r="Z81" s="760"/>
    </row>
    <row r="82" spans="1:26" ht="12" customHeight="1">
      <c r="A82" s="760"/>
      <c r="B82" s="760"/>
      <c r="C82" s="760"/>
      <c r="D82" s="760"/>
      <c r="E82" s="760"/>
      <c r="F82" s="760"/>
      <c r="G82" s="760"/>
      <c r="H82" s="760"/>
      <c r="I82" s="760"/>
      <c r="J82" s="760"/>
      <c r="K82" s="760"/>
      <c r="L82" s="760"/>
      <c r="M82" s="760"/>
      <c r="N82" s="760"/>
      <c r="O82" s="760"/>
      <c r="P82" s="760"/>
      <c r="Q82" s="760"/>
      <c r="R82" s="760"/>
      <c r="S82" s="760"/>
      <c r="T82" s="760"/>
      <c r="U82" s="760"/>
      <c r="V82" s="760"/>
      <c r="W82" s="760"/>
      <c r="X82" s="760"/>
      <c r="Y82" s="760"/>
      <c r="Z82" s="760"/>
    </row>
    <row r="83" spans="1:26" ht="12" customHeight="1">
      <c r="A83" s="760"/>
      <c r="B83" s="760"/>
      <c r="C83" s="760"/>
      <c r="D83" s="760"/>
      <c r="E83" s="760"/>
      <c r="F83" s="760"/>
      <c r="G83" s="760"/>
      <c r="H83" s="760"/>
      <c r="I83" s="760"/>
      <c r="J83" s="760"/>
      <c r="K83" s="760"/>
      <c r="L83" s="760"/>
      <c r="M83" s="760"/>
      <c r="N83" s="760"/>
      <c r="O83" s="760"/>
      <c r="P83" s="760"/>
      <c r="Q83" s="760"/>
      <c r="R83" s="760"/>
      <c r="S83" s="760"/>
      <c r="T83" s="760"/>
      <c r="U83" s="760"/>
      <c r="V83" s="760"/>
      <c r="W83" s="760"/>
      <c r="X83" s="760"/>
      <c r="Y83" s="760"/>
      <c r="Z83" s="760"/>
    </row>
    <row r="84" spans="1:26" ht="12" customHeight="1">
      <c r="A84" s="760"/>
      <c r="B84" s="760"/>
      <c r="C84" s="760"/>
      <c r="D84" s="760"/>
      <c r="E84" s="760"/>
      <c r="F84" s="760"/>
      <c r="G84" s="760"/>
      <c r="H84" s="760"/>
      <c r="I84" s="760"/>
      <c r="J84" s="760"/>
      <c r="K84" s="760"/>
      <c r="L84" s="760"/>
      <c r="M84" s="760"/>
      <c r="N84" s="760"/>
      <c r="O84" s="760"/>
      <c r="P84" s="760"/>
      <c r="Q84" s="760"/>
      <c r="R84" s="760"/>
      <c r="S84" s="760"/>
      <c r="T84" s="760"/>
      <c r="U84" s="760"/>
      <c r="V84" s="760"/>
      <c r="W84" s="760"/>
      <c r="X84" s="760"/>
      <c r="Y84" s="760"/>
      <c r="Z84" s="760"/>
    </row>
    <row r="85" spans="1:26" ht="12" customHeight="1">
      <c r="A85" s="760"/>
      <c r="B85" s="760"/>
      <c r="C85" s="760"/>
      <c r="D85" s="760"/>
      <c r="E85" s="760"/>
      <c r="F85" s="760"/>
      <c r="G85" s="760"/>
      <c r="H85" s="760"/>
      <c r="I85" s="760"/>
      <c r="J85" s="760"/>
      <c r="K85" s="760"/>
      <c r="L85" s="760"/>
      <c r="M85" s="760"/>
      <c r="N85" s="760"/>
      <c r="O85" s="760"/>
      <c r="P85" s="760"/>
      <c r="Q85" s="760"/>
      <c r="R85" s="760"/>
      <c r="S85" s="760"/>
      <c r="T85" s="760"/>
      <c r="U85" s="760"/>
      <c r="V85" s="760"/>
      <c r="W85" s="760"/>
      <c r="X85" s="760"/>
      <c r="Y85" s="760"/>
      <c r="Z85" s="760"/>
    </row>
    <row r="86" spans="1:26" ht="12" customHeight="1">
      <c r="A86" s="760"/>
      <c r="B86" s="760"/>
      <c r="C86" s="760"/>
      <c r="D86" s="760"/>
      <c r="E86" s="760"/>
      <c r="F86" s="760"/>
      <c r="G86" s="760"/>
      <c r="H86" s="760"/>
      <c r="I86" s="760"/>
      <c r="J86" s="760"/>
      <c r="K86" s="760"/>
      <c r="L86" s="760"/>
      <c r="M86" s="760"/>
      <c r="N86" s="760"/>
      <c r="O86" s="760"/>
      <c r="P86" s="760"/>
      <c r="Q86" s="760"/>
      <c r="R86" s="760"/>
      <c r="S86" s="760"/>
      <c r="T86" s="760"/>
      <c r="U86" s="760"/>
      <c r="V86" s="760"/>
      <c r="W86" s="760"/>
      <c r="X86" s="760"/>
      <c r="Y86" s="760"/>
      <c r="Z86" s="760"/>
    </row>
    <row r="87" spans="1:26" ht="12" customHeight="1">
      <c r="A87" s="760"/>
      <c r="B87" s="760"/>
      <c r="C87" s="760"/>
      <c r="D87" s="760"/>
      <c r="E87" s="760"/>
      <c r="F87" s="760"/>
      <c r="G87" s="760"/>
      <c r="H87" s="760"/>
      <c r="I87" s="760"/>
      <c r="J87" s="760"/>
      <c r="K87" s="760"/>
      <c r="L87" s="760"/>
      <c r="M87" s="760"/>
      <c r="N87" s="760"/>
      <c r="O87" s="760"/>
      <c r="P87" s="760"/>
      <c r="Q87" s="760"/>
      <c r="R87" s="760"/>
      <c r="S87" s="760"/>
      <c r="T87" s="760"/>
      <c r="U87" s="760"/>
      <c r="V87" s="760"/>
      <c r="W87" s="760"/>
      <c r="X87" s="760"/>
      <c r="Y87" s="760"/>
      <c r="Z87" s="760"/>
    </row>
    <row r="88" spans="1:26" ht="12" customHeight="1">
      <c r="A88" s="760"/>
      <c r="B88" s="760"/>
      <c r="C88" s="760"/>
      <c r="D88" s="760"/>
      <c r="E88" s="760"/>
      <c r="F88" s="760"/>
      <c r="G88" s="760"/>
      <c r="H88" s="760"/>
      <c r="I88" s="760"/>
      <c r="J88" s="760"/>
      <c r="K88" s="760"/>
      <c r="L88" s="760"/>
      <c r="M88" s="760"/>
      <c r="N88" s="760"/>
      <c r="O88" s="760"/>
      <c r="P88" s="760"/>
      <c r="Q88" s="760"/>
      <c r="R88" s="760"/>
      <c r="S88" s="760"/>
      <c r="T88" s="760"/>
      <c r="U88" s="760"/>
      <c r="V88" s="760"/>
      <c r="W88" s="760"/>
      <c r="X88" s="760"/>
      <c r="Y88" s="760"/>
      <c r="Z88" s="760"/>
    </row>
    <row r="89" spans="1:26" ht="12" customHeight="1">
      <c r="A89" s="760"/>
      <c r="B89" s="760"/>
      <c r="C89" s="760"/>
      <c r="D89" s="760"/>
      <c r="E89" s="760"/>
      <c r="F89" s="760"/>
      <c r="G89" s="760"/>
      <c r="H89" s="760"/>
      <c r="I89" s="760"/>
      <c r="J89" s="760"/>
      <c r="K89" s="760"/>
      <c r="L89" s="760"/>
      <c r="M89" s="760"/>
      <c r="N89" s="760"/>
      <c r="O89" s="760"/>
      <c r="P89" s="760"/>
      <c r="Q89" s="760"/>
      <c r="R89" s="760"/>
      <c r="S89" s="760"/>
      <c r="T89" s="760"/>
      <c r="U89" s="760"/>
      <c r="V89" s="760"/>
      <c r="W89" s="760"/>
      <c r="X89" s="760"/>
      <c r="Y89" s="760"/>
      <c r="Z89" s="760"/>
    </row>
    <row r="90" spans="1:26" ht="12" customHeight="1">
      <c r="A90" s="760"/>
      <c r="B90" s="760"/>
      <c r="C90" s="760"/>
      <c r="D90" s="760"/>
      <c r="E90" s="760"/>
      <c r="F90" s="760"/>
      <c r="G90" s="760"/>
      <c r="H90" s="760"/>
      <c r="I90" s="760"/>
      <c r="J90" s="760"/>
      <c r="K90" s="760"/>
      <c r="L90" s="760"/>
      <c r="M90" s="760"/>
      <c r="N90" s="760"/>
      <c r="O90" s="760"/>
      <c r="P90" s="760"/>
      <c r="Q90" s="760"/>
      <c r="R90" s="760"/>
      <c r="S90" s="760"/>
      <c r="T90" s="760"/>
      <c r="U90" s="760"/>
      <c r="V90" s="760"/>
      <c r="W90" s="760"/>
      <c r="X90" s="760"/>
      <c r="Y90" s="760"/>
      <c r="Z90" s="760"/>
    </row>
    <row r="91" spans="1:26" ht="12" customHeight="1">
      <c r="A91" s="760"/>
      <c r="B91" s="760"/>
      <c r="C91" s="760"/>
      <c r="D91" s="760"/>
      <c r="E91" s="760"/>
      <c r="F91" s="760"/>
      <c r="G91" s="760"/>
      <c r="H91" s="760"/>
      <c r="I91" s="760"/>
      <c r="J91" s="760"/>
      <c r="K91" s="760"/>
      <c r="L91" s="760"/>
      <c r="M91" s="760"/>
      <c r="N91" s="760"/>
      <c r="O91" s="760"/>
      <c r="P91" s="760"/>
      <c r="Q91" s="760"/>
      <c r="R91" s="760"/>
      <c r="S91" s="760"/>
      <c r="T91" s="760"/>
      <c r="U91" s="760"/>
      <c r="V91" s="760"/>
      <c r="W91" s="760"/>
      <c r="X91" s="760"/>
      <c r="Y91" s="760"/>
      <c r="Z91" s="760"/>
    </row>
    <row r="92" spans="1:26" ht="12" customHeight="1">
      <c r="A92" s="760"/>
      <c r="B92" s="760"/>
      <c r="C92" s="760"/>
      <c r="D92" s="760"/>
      <c r="E92" s="760"/>
      <c r="F92" s="760"/>
      <c r="G92" s="760"/>
      <c r="H92" s="760"/>
      <c r="I92" s="760"/>
      <c r="J92" s="760"/>
      <c r="K92" s="760"/>
      <c r="L92" s="760"/>
      <c r="M92" s="760"/>
      <c r="N92" s="760"/>
      <c r="O92" s="760"/>
      <c r="P92" s="760"/>
      <c r="Q92" s="760"/>
      <c r="R92" s="760"/>
      <c r="S92" s="760"/>
      <c r="T92" s="760"/>
      <c r="U92" s="760"/>
      <c r="V92" s="760"/>
      <c r="W92" s="760"/>
      <c r="X92" s="760"/>
      <c r="Y92" s="760"/>
      <c r="Z92" s="760"/>
    </row>
    <row r="93" spans="1:26" ht="12" customHeight="1">
      <c r="A93" s="760"/>
      <c r="B93" s="760"/>
      <c r="C93" s="760"/>
      <c r="D93" s="760"/>
      <c r="E93" s="760"/>
      <c r="F93" s="760"/>
      <c r="G93" s="760"/>
      <c r="H93" s="760"/>
      <c r="I93" s="760"/>
      <c r="J93" s="760"/>
      <c r="K93" s="760"/>
      <c r="L93" s="760"/>
      <c r="M93" s="760"/>
      <c r="N93" s="760"/>
      <c r="O93" s="760"/>
      <c r="P93" s="760"/>
      <c r="Q93" s="760"/>
      <c r="R93" s="760"/>
      <c r="S93" s="760"/>
      <c r="T93" s="760"/>
      <c r="U93" s="760"/>
      <c r="V93" s="760"/>
      <c r="W93" s="760"/>
      <c r="X93" s="760"/>
      <c r="Y93" s="760"/>
      <c r="Z93" s="760"/>
    </row>
    <row r="94" spans="1:26" ht="12" customHeight="1">
      <c r="A94" s="760"/>
      <c r="B94" s="760"/>
      <c r="C94" s="760"/>
      <c r="D94" s="760"/>
      <c r="E94" s="760"/>
      <c r="F94" s="760"/>
      <c r="G94" s="760"/>
      <c r="H94" s="760"/>
      <c r="I94" s="760"/>
      <c r="J94" s="760"/>
      <c r="K94" s="760"/>
      <c r="L94" s="760"/>
      <c r="M94" s="760"/>
      <c r="N94" s="760"/>
      <c r="O94" s="760"/>
      <c r="P94" s="760"/>
      <c r="Q94" s="760"/>
      <c r="R94" s="760"/>
      <c r="S94" s="760"/>
      <c r="T94" s="760"/>
      <c r="U94" s="760"/>
      <c r="V94" s="760"/>
      <c r="W94" s="760"/>
      <c r="X94" s="760"/>
      <c r="Y94" s="760"/>
      <c r="Z94" s="760"/>
    </row>
    <row r="95" spans="1:26" ht="12" customHeight="1">
      <c r="A95" s="760"/>
      <c r="B95" s="760"/>
      <c r="C95" s="760"/>
      <c r="D95" s="760"/>
      <c r="E95" s="760"/>
      <c r="F95" s="760"/>
      <c r="G95" s="760"/>
      <c r="H95" s="760"/>
      <c r="I95" s="760"/>
      <c r="J95" s="760"/>
      <c r="K95" s="760"/>
      <c r="L95" s="760"/>
      <c r="M95" s="760"/>
      <c r="N95" s="760"/>
      <c r="O95" s="760"/>
      <c r="P95" s="760"/>
      <c r="Q95" s="760"/>
      <c r="R95" s="760"/>
      <c r="S95" s="760"/>
      <c r="T95" s="760"/>
      <c r="U95" s="760"/>
      <c r="V95" s="760"/>
      <c r="W95" s="760"/>
      <c r="X95" s="760"/>
      <c r="Y95" s="760"/>
      <c r="Z95" s="760"/>
    </row>
    <row r="96" spans="1:26" ht="12" customHeight="1">
      <c r="A96" s="760"/>
      <c r="B96" s="760"/>
      <c r="C96" s="760"/>
      <c r="D96" s="760"/>
      <c r="E96" s="760"/>
      <c r="F96" s="760"/>
      <c r="G96" s="760"/>
      <c r="H96" s="760"/>
      <c r="I96" s="760"/>
      <c r="J96" s="760"/>
      <c r="K96" s="760"/>
      <c r="L96" s="760"/>
      <c r="M96" s="760"/>
      <c r="N96" s="760"/>
      <c r="O96" s="760"/>
      <c r="P96" s="760"/>
      <c r="Q96" s="760"/>
      <c r="R96" s="760"/>
      <c r="S96" s="760"/>
      <c r="T96" s="760"/>
      <c r="U96" s="760"/>
      <c r="V96" s="760"/>
      <c r="W96" s="760"/>
      <c r="X96" s="760"/>
      <c r="Y96" s="760"/>
      <c r="Z96" s="760"/>
    </row>
    <row r="97" spans="1:26" ht="12" customHeight="1">
      <c r="A97" s="760"/>
      <c r="B97" s="760"/>
      <c r="C97" s="760"/>
      <c r="D97" s="760"/>
      <c r="E97" s="760"/>
      <c r="F97" s="760"/>
      <c r="G97" s="760"/>
      <c r="H97" s="760"/>
      <c r="I97" s="760"/>
      <c r="J97" s="760"/>
      <c r="K97" s="760"/>
      <c r="L97" s="760"/>
      <c r="M97" s="760"/>
      <c r="N97" s="760"/>
      <c r="O97" s="760"/>
      <c r="P97" s="760"/>
      <c r="Q97" s="760"/>
      <c r="R97" s="760"/>
      <c r="S97" s="760"/>
      <c r="T97" s="760"/>
      <c r="U97" s="760"/>
      <c r="V97" s="760"/>
      <c r="W97" s="760"/>
      <c r="X97" s="760"/>
      <c r="Y97" s="760"/>
      <c r="Z97" s="760"/>
    </row>
    <row r="98" spans="1:26" ht="12" customHeight="1">
      <c r="A98" s="760"/>
      <c r="B98" s="760"/>
      <c r="C98" s="760"/>
      <c r="D98" s="760"/>
      <c r="E98" s="760"/>
      <c r="F98" s="760"/>
      <c r="G98" s="760"/>
      <c r="H98" s="760"/>
      <c r="I98" s="760"/>
      <c r="J98" s="760"/>
      <c r="K98" s="760"/>
      <c r="L98" s="760"/>
      <c r="M98" s="760"/>
      <c r="N98" s="760"/>
      <c r="O98" s="760"/>
      <c r="P98" s="760"/>
      <c r="Q98" s="760"/>
      <c r="R98" s="760"/>
      <c r="S98" s="760"/>
      <c r="T98" s="760"/>
      <c r="U98" s="760"/>
      <c r="V98" s="760"/>
      <c r="W98" s="760"/>
      <c r="X98" s="760"/>
      <c r="Y98" s="760"/>
      <c r="Z98" s="760"/>
    </row>
    <row r="99" spans="1:26" ht="12" customHeight="1">
      <c r="A99" s="760"/>
      <c r="B99" s="760"/>
      <c r="C99" s="760"/>
      <c r="D99" s="760"/>
      <c r="E99" s="760"/>
      <c r="F99" s="760"/>
      <c r="G99" s="760"/>
      <c r="H99" s="760"/>
      <c r="I99" s="760"/>
      <c r="J99" s="760"/>
      <c r="K99" s="760"/>
      <c r="L99" s="760"/>
      <c r="M99" s="760"/>
      <c r="N99" s="760"/>
      <c r="O99" s="760"/>
      <c r="P99" s="760"/>
      <c r="Q99" s="760"/>
      <c r="R99" s="760"/>
      <c r="S99" s="760"/>
      <c r="T99" s="760"/>
      <c r="U99" s="760"/>
      <c r="V99" s="760"/>
      <c r="W99" s="760"/>
      <c r="X99" s="760"/>
      <c r="Y99" s="760"/>
      <c r="Z99" s="760"/>
    </row>
    <row r="100" spans="1:26" ht="12" customHeight="1">
      <c r="A100" s="760"/>
      <c r="B100" s="760"/>
      <c r="C100" s="760"/>
      <c r="D100" s="760"/>
      <c r="E100" s="760"/>
      <c r="F100" s="760"/>
      <c r="G100" s="760"/>
      <c r="H100" s="760"/>
      <c r="I100" s="760"/>
      <c r="J100" s="760"/>
      <c r="K100" s="760"/>
      <c r="L100" s="760"/>
      <c r="M100" s="760"/>
      <c r="N100" s="760"/>
      <c r="O100" s="760"/>
      <c r="P100" s="760"/>
      <c r="Q100" s="760"/>
      <c r="R100" s="760"/>
      <c r="S100" s="760"/>
      <c r="T100" s="760"/>
      <c r="U100" s="760"/>
      <c r="V100" s="760"/>
      <c r="W100" s="760"/>
      <c r="X100" s="760"/>
      <c r="Y100" s="760"/>
      <c r="Z100" s="760"/>
    </row>
    <row r="101" spans="1:26" ht="12" customHeight="1">
      <c r="A101" s="760"/>
      <c r="B101" s="760"/>
      <c r="C101" s="760"/>
      <c r="D101" s="760"/>
      <c r="E101" s="760"/>
      <c r="F101" s="760"/>
      <c r="G101" s="760"/>
      <c r="H101" s="760"/>
      <c r="I101" s="760"/>
      <c r="J101" s="760"/>
      <c r="K101" s="760"/>
      <c r="L101" s="760"/>
      <c r="M101" s="760"/>
      <c r="N101" s="760"/>
      <c r="O101" s="760"/>
      <c r="P101" s="760"/>
      <c r="Q101" s="760"/>
      <c r="R101" s="760"/>
      <c r="S101" s="760"/>
      <c r="T101" s="760"/>
      <c r="U101" s="760"/>
      <c r="V101" s="760"/>
      <c r="W101" s="760"/>
      <c r="X101" s="760"/>
      <c r="Y101" s="760"/>
      <c r="Z101" s="760"/>
    </row>
    <row r="102" spans="1:26" ht="12" customHeight="1">
      <c r="A102" s="760"/>
      <c r="B102" s="760"/>
      <c r="C102" s="760"/>
      <c r="D102" s="760"/>
      <c r="E102" s="760"/>
      <c r="F102" s="760"/>
      <c r="G102" s="760"/>
      <c r="H102" s="760"/>
      <c r="I102" s="760"/>
      <c r="J102" s="760"/>
      <c r="K102" s="760"/>
      <c r="L102" s="760"/>
      <c r="M102" s="760"/>
      <c r="N102" s="760"/>
      <c r="O102" s="760"/>
      <c r="P102" s="760"/>
      <c r="Q102" s="760"/>
      <c r="R102" s="760"/>
      <c r="S102" s="760"/>
      <c r="T102" s="760"/>
      <c r="U102" s="760"/>
      <c r="V102" s="760"/>
      <c r="W102" s="760"/>
      <c r="X102" s="760"/>
      <c r="Y102" s="760"/>
      <c r="Z102" s="760"/>
    </row>
    <row r="103" spans="1:26" ht="12" customHeight="1">
      <c r="A103" s="760"/>
      <c r="B103" s="760"/>
      <c r="C103" s="760"/>
      <c r="D103" s="760"/>
      <c r="E103" s="760"/>
      <c r="F103" s="760"/>
      <c r="G103" s="760"/>
      <c r="H103" s="760"/>
      <c r="I103" s="760"/>
      <c r="J103" s="760"/>
      <c r="K103" s="760"/>
      <c r="L103" s="760"/>
      <c r="M103" s="760"/>
      <c r="N103" s="760"/>
      <c r="O103" s="760"/>
      <c r="P103" s="760"/>
      <c r="Q103" s="760"/>
      <c r="R103" s="760"/>
      <c r="S103" s="760"/>
      <c r="T103" s="760"/>
      <c r="U103" s="760"/>
      <c r="V103" s="760"/>
      <c r="W103" s="760"/>
      <c r="X103" s="760"/>
      <c r="Y103" s="760"/>
      <c r="Z103" s="760"/>
    </row>
    <row r="104" spans="1:26" ht="12" customHeight="1">
      <c r="A104" s="760"/>
      <c r="B104" s="760"/>
      <c r="C104" s="760"/>
      <c r="D104" s="760"/>
      <c r="E104" s="760"/>
      <c r="F104" s="760"/>
      <c r="G104" s="760"/>
      <c r="H104" s="760"/>
      <c r="I104" s="760"/>
      <c r="J104" s="760"/>
      <c r="K104" s="760"/>
      <c r="L104" s="760"/>
      <c r="M104" s="760"/>
      <c r="N104" s="760"/>
      <c r="O104" s="760"/>
      <c r="P104" s="760"/>
      <c r="Q104" s="760"/>
      <c r="R104" s="760"/>
      <c r="S104" s="760"/>
      <c r="T104" s="760"/>
      <c r="U104" s="760"/>
      <c r="V104" s="760"/>
      <c r="W104" s="760"/>
      <c r="X104" s="760"/>
      <c r="Y104" s="760"/>
      <c r="Z104" s="760"/>
    </row>
    <row r="105" spans="1:26" ht="12" customHeight="1">
      <c r="A105" s="760"/>
      <c r="B105" s="760"/>
      <c r="C105" s="760"/>
      <c r="D105" s="760"/>
      <c r="E105" s="760"/>
      <c r="F105" s="760"/>
      <c r="G105" s="760"/>
      <c r="H105" s="760"/>
      <c r="I105" s="760"/>
      <c r="J105" s="760"/>
      <c r="K105" s="760"/>
      <c r="L105" s="760"/>
      <c r="M105" s="760"/>
      <c r="N105" s="760"/>
      <c r="O105" s="760"/>
      <c r="P105" s="760"/>
      <c r="Q105" s="760"/>
      <c r="R105" s="760"/>
      <c r="S105" s="760"/>
      <c r="T105" s="760"/>
      <c r="U105" s="760"/>
      <c r="V105" s="760"/>
      <c r="W105" s="760"/>
      <c r="X105" s="760"/>
      <c r="Y105" s="760"/>
      <c r="Z105" s="760"/>
    </row>
    <row r="106" spans="1:26" ht="12" customHeight="1">
      <c r="A106" s="760"/>
      <c r="B106" s="760"/>
      <c r="C106" s="760"/>
      <c r="D106" s="760"/>
      <c r="E106" s="760"/>
      <c r="F106" s="760"/>
      <c r="G106" s="760"/>
      <c r="H106" s="760"/>
      <c r="I106" s="760"/>
      <c r="J106" s="760"/>
      <c r="K106" s="760"/>
      <c r="L106" s="760"/>
      <c r="M106" s="760"/>
      <c r="N106" s="760"/>
      <c r="O106" s="760"/>
      <c r="P106" s="760"/>
      <c r="Q106" s="760"/>
      <c r="R106" s="760"/>
      <c r="S106" s="760"/>
      <c r="T106" s="760"/>
      <c r="U106" s="760"/>
      <c r="V106" s="760"/>
      <c r="W106" s="760"/>
      <c r="X106" s="760"/>
      <c r="Y106" s="760"/>
      <c r="Z106" s="760"/>
    </row>
    <row r="107" spans="1:26" ht="12" customHeight="1">
      <c r="A107" s="760"/>
      <c r="B107" s="760"/>
      <c r="C107" s="760"/>
      <c r="D107" s="760"/>
      <c r="E107" s="760"/>
      <c r="F107" s="760"/>
      <c r="G107" s="760"/>
      <c r="H107" s="760"/>
      <c r="I107" s="760"/>
      <c r="J107" s="760"/>
      <c r="K107" s="760"/>
      <c r="L107" s="760"/>
      <c r="M107" s="760"/>
      <c r="N107" s="760"/>
      <c r="O107" s="760"/>
      <c r="P107" s="760"/>
      <c r="Q107" s="760"/>
      <c r="R107" s="760"/>
      <c r="S107" s="760"/>
      <c r="T107" s="760"/>
      <c r="U107" s="760"/>
      <c r="V107" s="760"/>
      <c r="W107" s="760"/>
      <c r="X107" s="760"/>
      <c r="Y107" s="760"/>
      <c r="Z107" s="760"/>
    </row>
    <row r="108" spans="1:26" ht="12" customHeight="1">
      <c r="A108" s="760"/>
      <c r="B108" s="760"/>
      <c r="C108" s="760"/>
      <c r="D108" s="760"/>
      <c r="E108" s="760"/>
      <c r="F108" s="760"/>
      <c r="G108" s="760"/>
      <c r="H108" s="760"/>
      <c r="I108" s="760"/>
      <c r="J108" s="760"/>
      <c r="K108" s="760"/>
      <c r="L108" s="760"/>
      <c r="M108" s="760"/>
      <c r="N108" s="760"/>
      <c r="O108" s="760"/>
      <c r="P108" s="760"/>
      <c r="Q108" s="760"/>
      <c r="R108" s="760"/>
      <c r="S108" s="760"/>
      <c r="T108" s="760"/>
      <c r="U108" s="760"/>
      <c r="V108" s="760"/>
      <c r="W108" s="760"/>
      <c r="X108" s="760"/>
      <c r="Y108" s="760"/>
      <c r="Z108" s="760"/>
    </row>
    <row r="109" spans="1:26" ht="12" customHeight="1">
      <c r="A109" s="760"/>
      <c r="B109" s="760"/>
      <c r="C109" s="760"/>
      <c r="D109" s="760"/>
      <c r="E109" s="760"/>
      <c r="F109" s="760"/>
      <c r="G109" s="760"/>
      <c r="H109" s="760"/>
      <c r="I109" s="760"/>
      <c r="J109" s="760"/>
      <c r="K109" s="760"/>
      <c r="L109" s="760"/>
      <c r="M109" s="760"/>
      <c r="N109" s="760"/>
      <c r="O109" s="760"/>
      <c r="P109" s="760"/>
      <c r="Q109" s="760"/>
      <c r="R109" s="760"/>
      <c r="S109" s="760"/>
      <c r="T109" s="760"/>
      <c r="U109" s="760"/>
      <c r="V109" s="760"/>
      <c r="W109" s="760"/>
      <c r="X109" s="760"/>
      <c r="Y109" s="760"/>
      <c r="Z109" s="760"/>
    </row>
    <row r="110" spans="1:26" ht="12" customHeight="1">
      <c r="A110" s="760"/>
      <c r="B110" s="760"/>
      <c r="C110" s="760"/>
      <c r="D110" s="760"/>
      <c r="E110" s="760"/>
      <c r="F110" s="760"/>
      <c r="G110" s="760"/>
      <c r="H110" s="760"/>
      <c r="I110" s="760"/>
      <c r="J110" s="760"/>
      <c r="K110" s="760"/>
      <c r="L110" s="760"/>
      <c r="M110" s="760"/>
      <c r="N110" s="760"/>
      <c r="O110" s="760"/>
      <c r="P110" s="760"/>
      <c r="Q110" s="760"/>
      <c r="R110" s="760"/>
      <c r="S110" s="760"/>
      <c r="T110" s="760"/>
      <c r="U110" s="760"/>
      <c r="V110" s="760"/>
      <c r="W110" s="760"/>
      <c r="X110" s="760"/>
      <c r="Y110" s="760"/>
      <c r="Z110" s="760"/>
    </row>
    <row r="111" spans="1:26" ht="12" customHeight="1">
      <c r="A111" s="760"/>
      <c r="B111" s="760"/>
      <c r="C111" s="760"/>
      <c r="D111" s="760"/>
      <c r="E111" s="760"/>
      <c r="F111" s="760"/>
      <c r="G111" s="760"/>
      <c r="H111" s="760"/>
      <c r="I111" s="760"/>
      <c r="J111" s="760"/>
      <c r="K111" s="760"/>
      <c r="L111" s="760"/>
      <c r="M111" s="760"/>
      <c r="N111" s="760"/>
      <c r="O111" s="760"/>
      <c r="P111" s="760"/>
      <c r="Q111" s="760"/>
      <c r="R111" s="760"/>
      <c r="S111" s="760"/>
      <c r="T111" s="760"/>
      <c r="U111" s="760"/>
      <c r="V111" s="760"/>
      <c r="W111" s="760"/>
      <c r="X111" s="760"/>
      <c r="Y111" s="760"/>
      <c r="Z111" s="760"/>
    </row>
    <row r="112" spans="1:26" ht="12" customHeight="1">
      <c r="A112" s="760"/>
      <c r="B112" s="760"/>
      <c r="C112" s="760"/>
      <c r="D112" s="760"/>
      <c r="E112" s="760"/>
      <c r="F112" s="760"/>
      <c r="G112" s="760"/>
      <c r="H112" s="760"/>
      <c r="I112" s="760"/>
      <c r="J112" s="760"/>
      <c r="K112" s="760"/>
      <c r="L112" s="760"/>
      <c r="M112" s="760"/>
      <c r="N112" s="760"/>
      <c r="O112" s="760"/>
      <c r="P112" s="760"/>
      <c r="Q112" s="760"/>
      <c r="R112" s="760"/>
      <c r="S112" s="760"/>
      <c r="T112" s="760"/>
      <c r="U112" s="760"/>
      <c r="V112" s="760"/>
      <c r="W112" s="760"/>
      <c r="X112" s="760"/>
      <c r="Y112" s="760"/>
      <c r="Z112" s="760"/>
    </row>
    <row r="113" spans="1:26" ht="12" customHeight="1">
      <c r="A113" s="760"/>
      <c r="B113" s="760"/>
      <c r="C113" s="760"/>
      <c r="D113" s="760"/>
      <c r="E113" s="760"/>
      <c r="F113" s="760"/>
      <c r="G113" s="760"/>
      <c r="H113" s="760"/>
      <c r="I113" s="760"/>
      <c r="J113" s="760"/>
      <c r="K113" s="760"/>
      <c r="L113" s="760"/>
      <c r="M113" s="760"/>
      <c r="N113" s="760"/>
      <c r="O113" s="760"/>
      <c r="P113" s="760"/>
      <c r="Q113" s="760"/>
      <c r="R113" s="760"/>
      <c r="S113" s="760"/>
      <c r="T113" s="760"/>
      <c r="U113" s="760"/>
      <c r="V113" s="760"/>
      <c r="W113" s="760"/>
      <c r="X113" s="760"/>
      <c r="Y113" s="760"/>
      <c r="Z113" s="760"/>
    </row>
    <row r="114" spans="1:26" ht="12" customHeight="1">
      <c r="A114" s="760"/>
      <c r="B114" s="760"/>
      <c r="C114" s="760"/>
      <c r="D114" s="760"/>
      <c r="E114" s="760"/>
      <c r="F114" s="760"/>
      <c r="G114" s="760"/>
      <c r="H114" s="760"/>
      <c r="I114" s="760"/>
      <c r="J114" s="760"/>
      <c r="K114" s="760"/>
      <c r="L114" s="760"/>
      <c r="M114" s="760"/>
      <c r="N114" s="760"/>
      <c r="O114" s="760"/>
      <c r="P114" s="760"/>
      <c r="Q114" s="760"/>
      <c r="R114" s="760"/>
      <c r="S114" s="760"/>
      <c r="T114" s="760"/>
      <c r="U114" s="760"/>
      <c r="V114" s="760"/>
      <c r="W114" s="760"/>
      <c r="X114" s="760"/>
      <c r="Y114" s="760"/>
      <c r="Z114" s="760"/>
    </row>
    <row r="115" spans="1:26" ht="12" customHeight="1">
      <c r="A115" s="760"/>
      <c r="B115" s="760"/>
      <c r="C115" s="760"/>
      <c r="D115" s="760"/>
      <c r="E115" s="760"/>
      <c r="F115" s="760"/>
      <c r="G115" s="760"/>
      <c r="H115" s="760"/>
      <c r="I115" s="760"/>
      <c r="J115" s="760"/>
      <c r="K115" s="760"/>
      <c r="L115" s="760"/>
      <c r="M115" s="760"/>
      <c r="N115" s="760"/>
      <c r="O115" s="760"/>
      <c r="P115" s="760"/>
      <c r="Q115" s="760"/>
      <c r="R115" s="760"/>
      <c r="S115" s="760"/>
      <c r="T115" s="760"/>
      <c r="U115" s="760"/>
      <c r="V115" s="760"/>
      <c r="W115" s="760"/>
      <c r="X115" s="760"/>
      <c r="Y115" s="760"/>
      <c r="Z115" s="760"/>
    </row>
    <row r="116" spans="1:26" ht="12" customHeight="1">
      <c r="A116" s="760"/>
      <c r="B116" s="760"/>
      <c r="C116" s="760"/>
      <c r="D116" s="760"/>
      <c r="E116" s="760"/>
      <c r="F116" s="760"/>
      <c r="G116" s="760"/>
      <c r="H116" s="760"/>
      <c r="I116" s="760"/>
      <c r="J116" s="760"/>
      <c r="K116" s="760"/>
      <c r="L116" s="760"/>
      <c r="M116" s="760"/>
      <c r="N116" s="760"/>
      <c r="O116" s="760"/>
      <c r="P116" s="760"/>
      <c r="Q116" s="760"/>
      <c r="R116" s="760"/>
      <c r="S116" s="760"/>
      <c r="T116" s="760"/>
      <c r="U116" s="760"/>
      <c r="V116" s="760"/>
      <c r="W116" s="760"/>
      <c r="X116" s="760"/>
      <c r="Y116" s="760"/>
      <c r="Z116" s="760"/>
    </row>
    <row r="117" spans="1:26" ht="12" customHeight="1">
      <c r="A117" s="760"/>
      <c r="B117" s="760"/>
      <c r="C117" s="760"/>
      <c r="D117" s="760"/>
      <c r="E117" s="760"/>
      <c r="F117" s="760"/>
      <c r="G117" s="760"/>
      <c r="H117" s="760"/>
      <c r="I117" s="760"/>
      <c r="J117" s="760"/>
      <c r="K117" s="760"/>
      <c r="L117" s="760"/>
      <c r="M117" s="760"/>
      <c r="N117" s="760"/>
      <c r="O117" s="760"/>
      <c r="P117" s="760"/>
      <c r="Q117" s="760"/>
      <c r="R117" s="760"/>
      <c r="S117" s="760"/>
      <c r="T117" s="760"/>
      <c r="U117" s="760"/>
      <c r="V117" s="760"/>
      <c r="W117" s="760"/>
      <c r="X117" s="760"/>
      <c r="Y117" s="760"/>
      <c r="Z117" s="760"/>
    </row>
    <row r="118" spans="1:26" ht="12" customHeight="1">
      <c r="A118" s="760"/>
      <c r="B118" s="760"/>
      <c r="C118" s="760"/>
      <c r="D118" s="760"/>
      <c r="E118" s="760"/>
      <c r="F118" s="760"/>
      <c r="G118" s="760"/>
      <c r="H118" s="760"/>
      <c r="I118" s="760"/>
      <c r="J118" s="760"/>
      <c r="K118" s="760"/>
      <c r="L118" s="760"/>
      <c r="M118" s="760"/>
      <c r="N118" s="760"/>
      <c r="O118" s="760"/>
      <c r="P118" s="760"/>
      <c r="Q118" s="760"/>
      <c r="R118" s="760"/>
      <c r="S118" s="760"/>
      <c r="T118" s="760"/>
      <c r="U118" s="760"/>
      <c r="V118" s="760"/>
      <c r="W118" s="760"/>
      <c r="X118" s="760"/>
      <c r="Y118" s="760"/>
      <c r="Z118" s="760"/>
    </row>
    <row r="119" spans="1:26" ht="12" customHeight="1">
      <c r="A119" s="760"/>
      <c r="B119" s="760"/>
      <c r="C119" s="760"/>
      <c r="D119" s="760"/>
      <c r="E119" s="760"/>
      <c r="F119" s="760"/>
      <c r="G119" s="760"/>
      <c r="H119" s="760"/>
      <c r="I119" s="760"/>
      <c r="J119" s="760"/>
      <c r="K119" s="760"/>
      <c r="L119" s="760"/>
      <c r="M119" s="760"/>
      <c r="N119" s="760"/>
      <c r="O119" s="760"/>
      <c r="P119" s="760"/>
      <c r="Q119" s="760"/>
      <c r="R119" s="760"/>
      <c r="S119" s="760"/>
      <c r="T119" s="760"/>
      <c r="U119" s="760"/>
      <c r="V119" s="760"/>
      <c r="W119" s="760"/>
      <c r="X119" s="760"/>
      <c r="Y119" s="760"/>
      <c r="Z119" s="760"/>
    </row>
    <row r="120" spans="1:26" ht="12" customHeight="1">
      <c r="A120" s="760"/>
      <c r="B120" s="760"/>
      <c r="C120" s="760"/>
      <c r="D120" s="760"/>
      <c r="E120" s="760"/>
      <c r="F120" s="760"/>
      <c r="G120" s="760"/>
      <c r="H120" s="760"/>
      <c r="I120" s="760"/>
      <c r="J120" s="760"/>
      <c r="K120" s="760"/>
      <c r="L120" s="760"/>
      <c r="M120" s="760"/>
      <c r="N120" s="760"/>
      <c r="O120" s="760"/>
      <c r="P120" s="760"/>
      <c r="Q120" s="760"/>
      <c r="R120" s="760"/>
      <c r="S120" s="760"/>
      <c r="T120" s="760"/>
      <c r="U120" s="760"/>
      <c r="V120" s="760"/>
      <c r="W120" s="760"/>
      <c r="X120" s="760"/>
      <c r="Y120" s="760"/>
      <c r="Z120" s="760"/>
    </row>
    <row r="121" spans="1:26" ht="12" customHeight="1">
      <c r="A121" s="760"/>
      <c r="B121" s="760"/>
      <c r="C121" s="760"/>
      <c r="D121" s="760"/>
      <c r="E121" s="760"/>
      <c r="F121" s="760"/>
      <c r="G121" s="760"/>
      <c r="H121" s="760"/>
      <c r="I121" s="760"/>
      <c r="J121" s="760"/>
      <c r="K121" s="760"/>
      <c r="L121" s="760"/>
      <c r="M121" s="760"/>
      <c r="N121" s="760"/>
      <c r="O121" s="760"/>
      <c r="P121" s="760"/>
      <c r="Q121" s="760"/>
      <c r="R121" s="760"/>
      <c r="S121" s="760"/>
      <c r="T121" s="760"/>
      <c r="U121" s="760"/>
      <c r="V121" s="760"/>
      <c r="W121" s="760"/>
      <c r="X121" s="760"/>
      <c r="Y121" s="760"/>
      <c r="Z121" s="760"/>
    </row>
    <row r="122" spans="1:26" ht="12" customHeight="1">
      <c r="A122" s="760"/>
      <c r="B122" s="760"/>
      <c r="C122" s="760"/>
      <c r="D122" s="760"/>
      <c r="E122" s="760"/>
      <c r="F122" s="760"/>
      <c r="G122" s="760"/>
      <c r="H122" s="760"/>
      <c r="I122" s="760"/>
      <c r="J122" s="760"/>
      <c r="K122" s="760"/>
      <c r="L122" s="760"/>
      <c r="M122" s="760"/>
      <c r="N122" s="760"/>
      <c r="O122" s="760"/>
      <c r="P122" s="760"/>
      <c r="Q122" s="760"/>
      <c r="R122" s="760"/>
      <c r="S122" s="760"/>
      <c r="T122" s="760"/>
      <c r="U122" s="760"/>
      <c r="V122" s="760"/>
      <c r="W122" s="760"/>
      <c r="X122" s="760"/>
      <c r="Y122" s="760"/>
      <c r="Z122" s="760"/>
    </row>
    <row r="123" spans="1:26" ht="12" customHeight="1">
      <c r="A123" s="760"/>
      <c r="B123" s="760"/>
      <c r="C123" s="760"/>
      <c r="D123" s="760"/>
      <c r="E123" s="760"/>
      <c r="F123" s="760"/>
      <c r="G123" s="760"/>
      <c r="H123" s="760"/>
      <c r="I123" s="760"/>
      <c r="J123" s="760"/>
      <c r="K123" s="760"/>
      <c r="L123" s="760"/>
      <c r="M123" s="760"/>
      <c r="N123" s="760"/>
      <c r="O123" s="760"/>
      <c r="P123" s="760"/>
      <c r="Q123" s="760"/>
      <c r="R123" s="760"/>
      <c r="S123" s="760"/>
      <c r="T123" s="760"/>
      <c r="U123" s="760"/>
      <c r="V123" s="760"/>
      <c r="W123" s="760"/>
      <c r="X123" s="760"/>
      <c r="Y123" s="760"/>
      <c r="Z123" s="760"/>
    </row>
    <row r="124" spans="1:26" ht="12" customHeight="1">
      <c r="A124" s="760"/>
      <c r="B124" s="760"/>
      <c r="C124" s="760"/>
      <c r="D124" s="760"/>
      <c r="E124" s="760"/>
      <c r="F124" s="760"/>
      <c r="G124" s="760"/>
      <c r="H124" s="760"/>
      <c r="I124" s="760"/>
      <c r="J124" s="760"/>
      <c r="K124" s="760"/>
      <c r="L124" s="760"/>
      <c r="M124" s="760"/>
      <c r="N124" s="760"/>
      <c r="O124" s="760"/>
      <c r="P124" s="760"/>
      <c r="Q124" s="760"/>
      <c r="R124" s="760"/>
      <c r="S124" s="760"/>
      <c r="T124" s="760"/>
      <c r="U124" s="760"/>
      <c r="V124" s="760"/>
      <c r="W124" s="760"/>
      <c r="X124" s="760"/>
      <c r="Y124" s="760"/>
      <c r="Z124" s="760"/>
    </row>
    <row r="125" spans="1:26" ht="12" customHeight="1">
      <c r="A125" s="760"/>
      <c r="B125" s="760"/>
      <c r="C125" s="760"/>
      <c r="D125" s="760"/>
      <c r="E125" s="760"/>
      <c r="F125" s="760"/>
      <c r="G125" s="760"/>
      <c r="H125" s="760"/>
      <c r="I125" s="760"/>
      <c r="J125" s="760"/>
      <c r="K125" s="760"/>
      <c r="L125" s="760"/>
      <c r="M125" s="760"/>
      <c r="N125" s="760"/>
      <c r="O125" s="760"/>
      <c r="P125" s="760"/>
      <c r="Q125" s="760"/>
      <c r="R125" s="760"/>
      <c r="S125" s="760"/>
      <c r="T125" s="760"/>
      <c r="U125" s="760"/>
      <c r="V125" s="760"/>
      <c r="W125" s="760"/>
      <c r="X125" s="760"/>
      <c r="Y125" s="760"/>
      <c r="Z125" s="760"/>
    </row>
    <row r="126" spans="1:26" ht="12" customHeight="1">
      <c r="A126" s="760"/>
      <c r="B126" s="760"/>
      <c r="C126" s="760"/>
      <c r="D126" s="760"/>
      <c r="E126" s="760"/>
      <c r="F126" s="760"/>
      <c r="G126" s="760"/>
      <c r="H126" s="760"/>
      <c r="I126" s="760"/>
      <c r="J126" s="760"/>
      <c r="K126" s="760"/>
      <c r="L126" s="760"/>
      <c r="M126" s="760"/>
      <c r="N126" s="760"/>
      <c r="O126" s="760"/>
      <c r="P126" s="760"/>
      <c r="Q126" s="760"/>
      <c r="R126" s="760"/>
      <c r="S126" s="760"/>
      <c r="T126" s="760"/>
      <c r="U126" s="760"/>
      <c r="V126" s="760"/>
      <c r="W126" s="760"/>
      <c r="X126" s="760"/>
      <c r="Y126" s="760"/>
      <c r="Z126" s="760"/>
    </row>
    <row r="127" spans="1:26" ht="12" customHeight="1">
      <c r="A127" s="760"/>
      <c r="B127" s="760"/>
      <c r="C127" s="760"/>
      <c r="D127" s="760"/>
      <c r="E127" s="760"/>
      <c r="F127" s="760"/>
      <c r="G127" s="760"/>
      <c r="H127" s="760"/>
      <c r="I127" s="760"/>
      <c r="J127" s="760"/>
      <c r="K127" s="760"/>
      <c r="L127" s="760"/>
      <c r="M127" s="760"/>
      <c r="N127" s="760"/>
      <c r="O127" s="760"/>
      <c r="P127" s="760"/>
      <c r="Q127" s="760"/>
      <c r="R127" s="760"/>
      <c r="S127" s="760"/>
      <c r="T127" s="760"/>
      <c r="U127" s="760"/>
      <c r="V127" s="760"/>
      <c r="W127" s="760"/>
      <c r="X127" s="760"/>
      <c r="Y127" s="760"/>
      <c r="Z127" s="760"/>
    </row>
    <row r="128" spans="1:26" ht="12" customHeight="1">
      <c r="A128" s="760"/>
      <c r="B128" s="760"/>
      <c r="C128" s="760"/>
      <c r="D128" s="760"/>
      <c r="E128" s="760"/>
      <c r="F128" s="760"/>
      <c r="G128" s="760"/>
      <c r="H128" s="760"/>
      <c r="I128" s="760"/>
      <c r="J128" s="760"/>
      <c r="K128" s="760"/>
      <c r="L128" s="760"/>
      <c r="M128" s="760"/>
      <c r="N128" s="760"/>
      <c r="O128" s="760"/>
      <c r="P128" s="760"/>
      <c r="Q128" s="760"/>
      <c r="R128" s="760"/>
      <c r="S128" s="760"/>
      <c r="T128" s="760"/>
      <c r="U128" s="760"/>
      <c r="V128" s="760"/>
      <c r="W128" s="760"/>
      <c r="X128" s="760"/>
      <c r="Y128" s="760"/>
      <c r="Z128" s="760"/>
    </row>
    <row r="129" spans="1:26" ht="12" customHeight="1">
      <c r="A129" s="760"/>
      <c r="B129" s="760"/>
      <c r="C129" s="760"/>
      <c r="D129" s="760"/>
      <c r="E129" s="760"/>
      <c r="F129" s="760"/>
      <c r="G129" s="760"/>
      <c r="H129" s="760"/>
      <c r="I129" s="760"/>
      <c r="J129" s="760"/>
      <c r="K129" s="760"/>
      <c r="L129" s="760"/>
      <c r="M129" s="760"/>
      <c r="N129" s="760"/>
      <c r="O129" s="760"/>
      <c r="P129" s="760"/>
      <c r="Q129" s="760"/>
      <c r="R129" s="760"/>
      <c r="S129" s="760"/>
      <c r="T129" s="760"/>
      <c r="U129" s="760"/>
      <c r="V129" s="760"/>
      <c r="W129" s="760"/>
      <c r="X129" s="760"/>
      <c r="Y129" s="760"/>
      <c r="Z129" s="760"/>
    </row>
    <row r="130" spans="1:26" ht="12" customHeight="1">
      <c r="A130" s="760"/>
      <c r="B130" s="760"/>
      <c r="C130" s="760"/>
      <c r="D130" s="760"/>
      <c r="E130" s="760"/>
      <c r="F130" s="760"/>
      <c r="G130" s="760"/>
      <c r="H130" s="760"/>
      <c r="I130" s="760"/>
      <c r="J130" s="760"/>
      <c r="K130" s="760"/>
      <c r="L130" s="760"/>
      <c r="M130" s="760"/>
      <c r="N130" s="760"/>
      <c r="O130" s="760"/>
      <c r="P130" s="760"/>
      <c r="Q130" s="760"/>
      <c r="R130" s="760"/>
      <c r="S130" s="760"/>
      <c r="T130" s="760"/>
      <c r="U130" s="760"/>
      <c r="V130" s="760"/>
      <c r="W130" s="760"/>
      <c r="X130" s="760"/>
      <c r="Y130" s="760"/>
      <c r="Z130" s="760"/>
    </row>
    <row r="131" spans="1:26" ht="12" customHeight="1">
      <c r="A131" s="760"/>
      <c r="B131" s="760"/>
      <c r="C131" s="760"/>
      <c r="D131" s="760"/>
      <c r="E131" s="760"/>
      <c r="F131" s="760"/>
      <c r="G131" s="760"/>
      <c r="H131" s="760"/>
      <c r="I131" s="760"/>
      <c r="J131" s="760"/>
      <c r="K131" s="760"/>
      <c r="L131" s="760"/>
      <c r="M131" s="760"/>
      <c r="N131" s="760"/>
      <c r="O131" s="760"/>
      <c r="P131" s="760"/>
      <c r="Q131" s="760"/>
      <c r="R131" s="760"/>
      <c r="S131" s="760"/>
      <c r="T131" s="760"/>
      <c r="U131" s="760"/>
      <c r="V131" s="760"/>
      <c r="W131" s="760"/>
      <c r="X131" s="760"/>
      <c r="Y131" s="760"/>
      <c r="Z131" s="760"/>
    </row>
    <row r="132" spans="1:26" ht="12" customHeight="1">
      <c r="A132" s="760"/>
      <c r="B132" s="760"/>
      <c r="C132" s="760"/>
      <c r="D132" s="760"/>
      <c r="E132" s="760"/>
      <c r="F132" s="760"/>
      <c r="G132" s="760"/>
      <c r="H132" s="760"/>
      <c r="I132" s="760"/>
      <c r="J132" s="760"/>
      <c r="K132" s="760"/>
      <c r="L132" s="760"/>
      <c r="M132" s="760"/>
      <c r="N132" s="760"/>
      <c r="O132" s="760"/>
      <c r="P132" s="760"/>
      <c r="Q132" s="760"/>
      <c r="R132" s="760"/>
      <c r="S132" s="760"/>
      <c r="T132" s="760"/>
      <c r="U132" s="760"/>
      <c r="V132" s="760"/>
      <c r="W132" s="760"/>
      <c r="X132" s="760"/>
      <c r="Y132" s="760"/>
      <c r="Z132" s="760"/>
    </row>
    <row r="133" spans="1:26" ht="12" customHeight="1">
      <c r="A133" s="760"/>
      <c r="B133" s="760"/>
      <c r="C133" s="760"/>
      <c r="D133" s="760"/>
      <c r="E133" s="760"/>
      <c r="F133" s="760"/>
      <c r="G133" s="760"/>
      <c r="H133" s="760"/>
      <c r="I133" s="760"/>
      <c r="J133" s="760"/>
      <c r="K133" s="760"/>
      <c r="L133" s="760"/>
      <c r="M133" s="760"/>
      <c r="N133" s="760"/>
      <c r="O133" s="760"/>
      <c r="P133" s="760"/>
      <c r="Q133" s="760"/>
      <c r="R133" s="760"/>
      <c r="S133" s="760"/>
      <c r="T133" s="760"/>
      <c r="U133" s="760"/>
      <c r="V133" s="760"/>
      <c r="W133" s="760"/>
      <c r="X133" s="760"/>
      <c r="Y133" s="760"/>
      <c r="Z133" s="760"/>
    </row>
    <row r="134" spans="1:26" ht="12" customHeight="1">
      <c r="A134" s="760"/>
      <c r="B134" s="760"/>
      <c r="C134" s="760"/>
      <c r="D134" s="760"/>
      <c r="E134" s="760"/>
      <c r="F134" s="760"/>
      <c r="G134" s="760"/>
      <c r="H134" s="760"/>
      <c r="I134" s="760"/>
      <c r="J134" s="760"/>
      <c r="K134" s="760"/>
      <c r="L134" s="760"/>
      <c r="M134" s="760"/>
      <c r="N134" s="760"/>
      <c r="O134" s="760"/>
      <c r="P134" s="760"/>
      <c r="Q134" s="760"/>
      <c r="R134" s="760"/>
      <c r="S134" s="760"/>
      <c r="T134" s="760"/>
      <c r="U134" s="760"/>
      <c r="V134" s="760"/>
      <c r="W134" s="760"/>
      <c r="X134" s="760"/>
      <c r="Y134" s="760"/>
      <c r="Z134" s="760"/>
    </row>
    <row r="135" spans="1:26" ht="12" customHeight="1">
      <c r="A135" s="760"/>
      <c r="B135" s="760"/>
      <c r="C135" s="760"/>
      <c r="D135" s="760"/>
      <c r="E135" s="760"/>
      <c r="F135" s="760"/>
      <c r="G135" s="760"/>
      <c r="H135" s="760"/>
      <c r="I135" s="760"/>
      <c r="J135" s="760"/>
      <c r="K135" s="760"/>
      <c r="L135" s="760"/>
      <c r="M135" s="760"/>
      <c r="N135" s="760"/>
      <c r="O135" s="760"/>
      <c r="P135" s="760"/>
      <c r="Q135" s="760"/>
      <c r="R135" s="760"/>
      <c r="S135" s="760"/>
      <c r="T135" s="760"/>
      <c r="U135" s="760"/>
      <c r="V135" s="760"/>
      <c r="W135" s="760"/>
      <c r="X135" s="760"/>
      <c r="Y135" s="760"/>
      <c r="Z135" s="760"/>
    </row>
    <row r="136" spans="1:26" ht="12" customHeight="1">
      <c r="A136" s="760"/>
      <c r="B136" s="760"/>
      <c r="C136" s="760"/>
      <c r="D136" s="760"/>
      <c r="E136" s="760"/>
      <c r="F136" s="760"/>
      <c r="G136" s="760"/>
      <c r="H136" s="760"/>
      <c r="I136" s="760"/>
      <c r="J136" s="760"/>
      <c r="K136" s="760"/>
      <c r="L136" s="760"/>
      <c r="M136" s="760"/>
      <c r="N136" s="760"/>
      <c r="O136" s="760"/>
      <c r="P136" s="760"/>
      <c r="Q136" s="760"/>
      <c r="R136" s="760"/>
      <c r="S136" s="760"/>
      <c r="T136" s="760"/>
      <c r="U136" s="760"/>
      <c r="V136" s="760"/>
      <c r="W136" s="760"/>
      <c r="X136" s="760"/>
      <c r="Y136" s="760"/>
      <c r="Z136" s="760"/>
    </row>
    <row r="137" spans="1:26" ht="12" customHeight="1">
      <c r="A137" s="760"/>
      <c r="B137" s="760"/>
      <c r="C137" s="760"/>
      <c r="D137" s="760"/>
      <c r="E137" s="760"/>
      <c r="F137" s="760"/>
      <c r="G137" s="760"/>
      <c r="H137" s="760"/>
      <c r="I137" s="760"/>
      <c r="J137" s="760"/>
      <c r="K137" s="760"/>
      <c r="L137" s="760"/>
      <c r="M137" s="760"/>
      <c r="N137" s="760"/>
      <c r="O137" s="760"/>
      <c r="P137" s="760"/>
      <c r="Q137" s="760"/>
      <c r="R137" s="760"/>
      <c r="S137" s="760"/>
      <c r="T137" s="760"/>
      <c r="U137" s="760"/>
      <c r="V137" s="760"/>
      <c r="W137" s="760"/>
      <c r="X137" s="760"/>
      <c r="Y137" s="760"/>
      <c r="Z137" s="760"/>
    </row>
    <row r="138" spans="1:26" ht="12" customHeight="1">
      <c r="A138" s="760"/>
      <c r="B138" s="760"/>
      <c r="C138" s="760"/>
      <c r="D138" s="760"/>
      <c r="E138" s="760"/>
      <c r="F138" s="760"/>
      <c r="G138" s="760"/>
      <c r="H138" s="760"/>
      <c r="I138" s="760"/>
      <c r="J138" s="760"/>
      <c r="K138" s="760"/>
      <c r="L138" s="760"/>
      <c r="M138" s="760"/>
      <c r="N138" s="760"/>
      <c r="O138" s="760"/>
      <c r="P138" s="760"/>
      <c r="Q138" s="760"/>
      <c r="R138" s="760"/>
      <c r="S138" s="760"/>
      <c r="T138" s="760"/>
      <c r="U138" s="760"/>
      <c r="V138" s="760"/>
      <c r="W138" s="760"/>
      <c r="X138" s="760"/>
      <c r="Y138" s="760"/>
      <c r="Z138" s="760"/>
    </row>
    <row r="139" spans="1:26" ht="12" customHeight="1">
      <c r="A139" s="760"/>
      <c r="B139" s="760"/>
      <c r="C139" s="760"/>
      <c r="D139" s="760"/>
      <c r="E139" s="760"/>
      <c r="F139" s="760"/>
      <c r="G139" s="760"/>
      <c r="H139" s="760"/>
      <c r="I139" s="760"/>
      <c r="J139" s="760"/>
      <c r="K139" s="760"/>
      <c r="L139" s="760"/>
      <c r="M139" s="760"/>
      <c r="N139" s="760"/>
      <c r="O139" s="760"/>
      <c r="P139" s="760"/>
      <c r="Q139" s="760"/>
      <c r="R139" s="760"/>
      <c r="S139" s="760"/>
      <c r="T139" s="760"/>
      <c r="U139" s="760"/>
      <c r="V139" s="760"/>
      <c r="W139" s="760"/>
      <c r="X139" s="760"/>
      <c r="Y139" s="760"/>
      <c r="Z139" s="760"/>
    </row>
    <row r="140" spans="1:26" ht="12" customHeight="1">
      <c r="A140" s="760"/>
      <c r="B140" s="760"/>
      <c r="C140" s="760"/>
      <c r="D140" s="760"/>
      <c r="E140" s="760"/>
      <c r="F140" s="760"/>
      <c r="G140" s="760"/>
      <c r="H140" s="760"/>
      <c r="I140" s="760"/>
      <c r="J140" s="760"/>
      <c r="K140" s="760"/>
      <c r="L140" s="760"/>
      <c r="M140" s="760"/>
      <c r="N140" s="760"/>
      <c r="O140" s="760"/>
      <c r="P140" s="760"/>
      <c r="Q140" s="760"/>
      <c r="R140" s="760"/>
      <c r="S140" s="760"/>
      <c r="T140" s="760"/>
      <c r="U140" s="760"/>
      <c r="V140" s="760"/>
      <c r="W140" s="760"/>
      <c r="X140" s="760"/>
      <c r="Y140" s="760"/>
      <c r="Z140" s="760"/>
    </row>
    <row r="141" spans="1:26" ht="12" customHeight="1">
      <c r="A141" s="760"/>
      <c r="B141" s="760"/>
      <c r="C141" s="760"/>
      <c r="D141" s="760"/>
      <c r="E141" s="760"/>
      <c r="F141" s="760"/>
      <c r="G141" s="760"/>
      <c r="H141" s="760"/>
      <c r="I141" s="760"/>
      <c r="J141" s="760"/>
      <c r="K141" s="760"/>
      <c r="L141" s="760"/>
      <c r="M141" s="760"/>
      <c r="N141" s="760"/>
      <c r="O141" s="760"/>
      <c r="P141" s="760"/>
      <c r="Q141" s="760"/>
      <c r="R141" s="760"/>
      <c r="S141" s="760"/>
      <c r="T141" s="760"/>
      <c r="U141" s="760"/>
      <c r="V141" s="760"/>
      <c r="W141" s="760"/>
      <c r="X141" s="760"/>
      <c r="Y141" s="760"/>
      <c r="Z141" s="760"/>
    </row>
    <row r="142" spans="1:26" ht="12" customHeight="1">
      <c r="A142" s="760"/>
      <c r="B142" s="760"/>
      <c r="C142" s="760"/>
      <c r="D142" s="760"/>
      <c r="E142" s="760"/>
      <c r="F142" s="760"/>
      <c r="G142" s="760"/>
      <c r="H142" s="760"/>
      <c r="I142" s="760"/>
      <c r="J142" s="760"/>
      <c r="K142" s="760"/>
      <c r="L142" s="760"/>
      <c r="M142" s="760"/>
      <c r="N142" s="760"/>
      <c r="O142" s="760"/>
      <c r="P142" s="760"/>
      <c r="Q142" s="760"/>
      <c r="R142" s="760"/>
      <c r="S142" s="760"/>
      <c r="T142" s="760"/>
      <c r="U142" s="760"/>
      <c r="V142" s="760"/>
      <c r="W142" s="760"/>
      <c r="X142" s="760"/>
      <c r="Y142" s="760"/>
      <c r="Z142" s="760"/>
    </row>
    <row r="143" spans="1:26" ht="12" customHeight="1">
      <c r="A143" s="760"/>
      <c r="B143" s="760"/>
      <c r="C143" s="760"/>
      <c r="D143" s="760"/>
      <c r="E143" s="760"/>
      <c r="F143" s="760"/>
      <c r="G143" s="760"/>
      <c r="H143" s="760"/>
      <c r="I143" s="760"/>
      <c r="J143" s="760"/>
      <c r="K143" s="760"/>
      <c r="L143" s="760"/>
      <c r="M143" s="760"/>
      <c r="N143" s="760"/>
      <c r="O143" s="760"/>
      <c r="P143" s="760"/>
      <c r="Q143" s="760"/>
      <c r="R143" s="760"/>
      <c r="S143" s="760"/>
      <c r="T143" s="760"/>
      <c r="U143" s="760"/>
      <c r="V143" s="760"/>
      <c r="W143" s="760"/>
      <c r="X143" s="760"/>
      <c r="Y143" s="760"/>
      <c r="Z143" s="760"/>
    </row>
    <row r="144" spans="1:26" ht="12" customHeight="1">
      <c r="A144" s="760"/>
      <c r="B144" s="760"/>
      <c r="C144" s="760"/>
      <c r="D144" s="760"/>
      <c r="E144" s="760"/>
      <c r="F144" s="760"/>
      <c r="G144" s="760"/>
      <c r="H144" s="760"/>
      <c r="I144" s="760"/>
      <c r="J144" s="760"/>
      <c r="K144" s="760"/>
      <c r="L144" s="760"/>
      <c r="M144" s="760"/>
      <c r="N144" s="760"/>
      <c r="O144" s="760"/>
      <c r="P144" s="760"/>
      <c r="Q144" s="760"/>
      <c r="R144" s="760"/>
      <c r="S144" s="760"/>
      <c r="T144" s="760"/>
      <c r="U144" s="760"/>
      <c r="V144" s="760"/>
      <c r="W144" s="760"/>
      <c r="X144" s="760"/>
      <c r="Y144" s="760"/>
      <c r="Z144" s="760"/>
    </row>
    <row r="145" spans="1:26" ht="12" customHeight="1">
      <c r="A145" s="760"/>
      <c r="B145" s="760"/>
      <c r="C145" s="760"/>
      <c r="D145" s="760"/>
      <c r="E145" s="760"/>
      <c r="F145" s="760"/>
      <c r="G145" s="760"/>
      <c r="H145" s="760"/>
      <c r="I145" s="760"/>
      <c r="J145" s="760"/>
      <c r="K145" s="760"/>
      <c r="L145" s="760"/>
      <c r="M145" s="760"/>
      <c r="N145" s="760"/>
      <c r="O145" s="760"/>
      <c r="P145" s="760"/>
      <c r="Q145" s="760"/>
      <c r="R145" s="760"/>
      <c r="S145" s="760"/>
      <c r="T145" s="760"/>
      <c r="U145" s="760"/>
      <c r="V145" s="760"/>
      <c r="W145" s="760"/>
      <c r="X145" s="760"/>
      <c r="Y145" s="760"/>
      <c r="Z145" s="760"/>
    </row>
    <row r="146" spans="1:26" ht="12" customHeight="1">
      <c r="A146" s="760"/>
      <c r="B146" s="760"/>
      <c r="C146" s="760"/>
      <c r="D146" s="760"/>
      <c r="E146" s="760"/>
      <c r="F146" s="760"/>
      <c r="G146" s="760"/>
      <c r="H146" s="760"/>
      <c r="I146" s="760"/>
      <c r="J146" s="760"/>
      <c r="K146" s="760"/>
      <c r="L146" s="760"/>
      <c r="M146" s="760"/>
      <c r="N146" s="760"/>
      <c r="O146" s="760"/>
      <c r="P146" s="760"/>
      <c r="Q146" s="760"/>
      <c r="R146" s="760"/>
      <c r="S146" s="760"/>
      <c r="T146" s="760"/>
      <c r="U146" s="760"/>
      <c r="V146" s="760"/>
      <c r="W146" s="760"/>
      <c r="X146" s="760"/>
      <c r="Y146" s="760"/>
      <c r="Z146" s="760"/>
    </row>
    <row r="147" spans="1:26" ht="12" customHeight="1">
      <c r="A147" s="760"/>
      <c r="B147" s="760"/>
      <c r="C147" s="760"/>
      <c r="D147" s="760"/>
      <c r="E147" s="760"/>
      <c r="F147" s="760"/>
      <c r="G147" s="760"/>
      <c r="H147" s="760"/>
      <c r="I147" s="760"/>
      <c r="J147" s="760"/>
      <c r="K147" s="760"/>
      <c r="L147" s="760"/>
      <c r="M147" s="760"/>
      <c r="N147" s="760"/>
      <c r="O147" s="760"/>
      <c r="P147" s="760"/>
      <c r="Q147" s="760"/>
      <c r="R147" s="760"/>
      <c r="S147" s="760"/>
      <c r="T147" s="760"/>
      <c r="U147" s="760"/>
      <c r="V147" s="760"/>
      <c r="W147" s="760"/>
      <c r="X147" s="760"/>
      <c r="Y147" s="760"/>
      <c r="Z147" s="760"/>
    </row>
    <row r="148" spans="1:26" ht="12" customHeight="1">
      <c r="A148" s="760"/>
      <c r="B148" s="760"/>
      <c r="C148" s="760"/>
      <c r="D148" s="760"/>
      <c r="E148" s="760"/>
      <c r="F148" s="760"/>
      <c r="G148" s="760"/>
      <c r="H148" s="760"/>
      <c r="I148" s="760"/>
      <c r="J148" s="760"/>
      <c r="K148" s="760"/>
      <c r="L148" s="760"/>
      <c r="M148" s="760"/>
      <c r="N148" s="760"/>
      <c r="O148" s="760"/>
      <c r="P148" s="760"/>
      <c r="Q148" s="760"/>
      <c r="R148" s="760"/>
      <c r="S148" s="760"/>
      <c r="T148" s="760"/>
      <c r="U148" s="760"/>
      <c r="V148" s="760"/>
      <c r="W148" s="760"/>
      <c r="X148" s="760"/>
      <c r="Y148" s="760"/>
      <c r="Z148" s="760"/>
    </row>
    <row r="149" spans="1:26" ht="12" customHeight="1">
      <c r="A149" s="760"/>
      <c r="B149" s="760"/>
      <c r="C149" s="760"/>
      <c r="D149" s="760"/>
      <c r="E149" s="760"/>
      <c r="F149" s="760"/>
      <c r="G149" s="760"/>
      <c r="H149" s="760"/>
      <c r="I149" s="760"/>
      <c r="J149" s="760"/>
      <c r="K149" s="760"/>
      <c r="L149" s="760"/>
      <c r="M149" s="760"/>
      <c r="N149" s="760"/>
      <c r="O149" s="760"/>
      <c r="P149" s="760"/>
      <c r="Q149" s="760"/>
      <c r="R149" s="760"/>
      <c r="S149" s="760"/>
      <c r="T149" s="760"/>
      <c r="U149" s="760"/>
      <c r="V149" s="760"/>
      <c r="W149" s="760"/>
      <c r="X149" s="760"/>
      <c r="Y149" s="760"/>
      <c r="Z149" s="760"/>
    </row>
    <row r="150" spans="1:26" ht="12" customHeight="1">
      <c r="A150" s="760"/>
      <c r="B150" s="760"/>
      <c r="C150" s="760"/>
      <c r="D150" s="760"/>
      <c r="E150" s="760"/>
      <c r="F150" s="760"/>
      <c r="G150" s="760"/>
      <c r="H150" s="760"/>
      <c r="I150" s="760"/>
      <c r="J150" s="760"/>
      <c r="K150" s="760"/>
      <c r="L150" s="760"/>
      <c r="M150" s="760"/>
      <c r="N150" s="760"/>
      <c r="O150" s="760"/>
      <c r="P150" s="760"/>
      <c r="Q150" s="760"/>
      <c r="R150" s="760"/>
      <c r="S150" s="760"/>
      <c r="T150" s="760"/>
      <c r="U150" s="760"/>
      <c r="V150" s="760"/>
      <c r="W150" s="760"/>
      <c r="X150" s="760"/>
      <c r="Y150" s="760"/>
      <c r="Z150" s="760"/>
    </row>
    <row r="151" spans="1:26" ht="12" customHeight="1">
      <c r="A151" s="760"/>
      <c r="B151" s="760"/>
      <c r="C151" s="760"/>
      <c r="D151" s="760"/>
      <c r="E151" s="760"/>
      <c r="F151" s="760"/>
      <c r="G151" s="760"/>
      <c r="H151" s="760"/>
      <c r="I151" s="760"/>
      <c r="J151" s="760"/>
      <c r="K151" s="760"/>
      <c r="L151" s="760"/>
      <c r="M151" s="760"/>
      <c r="N151" s="760"/>
      <c r="O151" s="760"/>
      <c r="P151" s="760"/>
      <c r="Q151" s="760"/>
      <c r="R151" s="760"/>
      <c r="S151" s="760"/>
      <c r="T151" s="760"/>
      <c r="U151" s="760"/>
      <c r="V151" s="760"/>
      <c r="W151" s="760"/>
      <c r="X151" s="760"/>
      <c r="Y151" s="760"/>
      <c r="Z151" s="760"/>
    </row>
    <row r="152" spans="1:26" ht="12" customHeight="1">
      <c r="A152" s="760"/>
      <c r="B152" s="760"/>
      <c r="C152" s="760"/>
      <c r="D152" s="760"/>
      <c r="E152" s="760"/>
      <c r="F152" s="760"/>
      <c r="G152" s="760"/>
      <c r="H152" s="760"/>
      <c r="I152" s="760"/>
      <c r="J152" s="760"/>
      <c r="K152" s="760"/>
      <c r="L152" s="760"/>
      <c r="M152" s="760"/>
      <c r="N152" s="760"/>
      <c r="O152" s="760"/>
      <c r="P152" s="760"/>
      <c r="Q152" s="760"/>
      <c r="R152" s="760"/>
      <c r="S152" s="760"/>
      <c r="T152" s="760"/>
      <c r="U152" s="760"/>
      <c r="V152" s="760"/>
      <c r="W152" s="760"/>
      <c r="X152" s="760"/>
      <c r="Y152" s="760"/>
      <c r="Z152" s="760"/>
    </row>
    <row r="153" spans="1:26" ht="12" customHeight="1">
      <c r="A153" s="760"/>
      <c r="B153" s="760"/>
      <c r="C153" s="760"/>
      <c r="D153" s="760"/>
      <c r="E153" s="760"/>
      <c r="F153" s="760"/>
      <c r="G153" s="760"/>
      <c r="H153" s="760"/>
      <c r="I153" s="760"/>
      <c r="J153" s="760"/>
      <c r="K153" s="760"/>
      <c r="L153" s="760"/>
      <c r="M153" s="760"/>
      <c r="N153" s="760"/>
      <c r="O153" s="760"/>
      <c r="P153" s="760"/>
      <c r="Q153" s="760"/>
      <c r="R153" s="760"/>
      <c r="S153" s="760"/>
      <c r="T153" s="760"/>
      <c r="U153" s="760"/>
      <c r="V153" s="760"/>
      <c r="W153" s="760"/>
      <c r="X153" s="760"/>
      <c r="Y153" s="760"/>
      <c r="Z153" s="760"/>
    </row>
    <row r="154" spans="1:26" ht="12" customHeight="1">
      <c r="A154" s="760"/>
      <c r="B154" s="760"/>
      <c r="C154" s="760"/>
      <c r="D154" s="760"/>
      <c r="E154" s="760"/>
      <c r="F154" s="760"/>
      <c r="G154" s="760"/>
      <c r="H154" s="760"/>
      <c r="I154" s="760"/>
      <c r="J154" s="760"/>
      <c r="K154" s="760"/>
      <c r="L154" s="760"/>
      <c r="M154" s="760"/>
      <c r="N154" s="760"/>
      <c r="O154" s="760"/>
      <c r="P154" s="760"/>
      <c r="Q154" s="760"/>
      <c r="R154" s="760"/>
      <c r="S154" s="760"/>
      <c r="T154" s="760"/>
      <c r="U154" s="760"/>
      <c r="V154" s="760"/>
      <c r="W154" s="760"/>
      <c r="X154" s="760"/>
      <c r="Y154" s="760"/>
      <c r="Z154" s="760"/>
    </row>
    <row r="155" spans="1:26" ht="12" customHeight="1">
      <c r="A155" s="760"/>
      <c r="B155" s="760"/>
      <c r="C155" s="760"/>
      <c r="D155" s="760"/>
      <c r="E155" s="760"/>
      <c r="F155" s="760"/>
      <c r="G155" s="760"/>
      <c r="H155" s="760"/>
      <c r="I155" s="760"/>
      <c r="J155" s="760"/>
      <c r="K155" s="760"/>
      <c r="L155" s="760"/>
      <c r="M155" s="760"/>
      <c r="N155" s="760"/>
      <c r="O155" s="760"/>
      <c r="P155" s="760"/>
      <c r="Q155" s="760"/>
      <c r="R155" s="760"/>
      <c r="S155" s="760"/>
      <c r="T155" s="760"/>
      <c r="U155" s="760"/>
      <c r="V155" s="760"/>
      <c r="W155" s="760"/>
      <c r="X155" s="760"/>
      <c r="Y155" s="760"/>
      <c r="Z155" s="760"/>
    </row>
    <row r="156" spans="1:26" ht="12" customHeight="1">
      <c r="A156" s="760"/>
      <c r="B156" s="760"/>
      <c r="C156" s="760"/>
      <c r="D156" s="760"/>
      <c r="E156" s="760"/>
      <c r="F156" s="760"/>
      <c r="G156" s="760"/>
      <c r="H156" s="760"/>
      <c r="I156" s="760"/>
      <c r="J156" s="760"/>
      <c r="K156" s="760"/>
      <c r="L156" s="760"/>
      <c r="M156" s="760"/>
      <c r="N156" s="760"/>
      <c r="O156" s="760"/>
      <c r="P156" s="760"/>
      <c r="Q156" s="760"/>
      <c r="R156" s="760"/>
      <c r="S156" s="760"/>
      <c r="T156" s="760"/>
      <c r="U156" s="760"/>
      <c r="V156" s="760"/>
      <c r="W156" s="760"/>
      <c r="X156" s="760"/>
      <c r="Y156" s="760"/>
      <c r="Z156" s="760"/>
    </row>
    <row r="157" spans="1:26" ht="12" customHeight="1">
      <c r="A157" s="760"/>
      <c r="B157" s="760"/>
      <c r="C157" s="760"/>
      <c r="D157" s="760"/>
      <c r="E157" s="760"/>
      <c r="F157" s="760"/>
      <c r="G157" s="760"/>
      <c r="H157" s="760"/>
      <c r="I157" s="760"/>
      <c r="J157" s="760"/>
      <c r="K157" s="760"/>
      <c r="L157" s="760"/>
      <c r="M157" s="760"/>
      <c r="N157" s="760"/>
      <c r="O157" s="760"/>
      <c r="P157" s="760"/>
      <c r="Q157" s="760"/>
      <c r="R157" s="760"/>
      <c r="S157" s="760"/>
      <c r="T157" s="760"/>
      <c r="U157" s="760"/>
      <c r="V157" s="760"/>
      <c r="W157" s="760"/>
      <c r="X157" s="760"/>
      <c r="Y157" s="760"/>
      <c r="Z157" s="760"/>
    </row>
    <row r="158" spans="1:26" ht="12" customHeight="1">
      <c r="A158" s="760"/>
      <c r="B158" s="760"/>
      <c r="C158" s="760"/>
      <c r="D158" s="760"/>
      <c r="E158" s="760"/>
      <c r="F158" s="760"/>
      <c r="G158" s="760"/>
      <c r="H158" s="760"/>
      <c r="I158" s="760"/>
      <c r="J158" s="760"/>
      <c r="K158" s="760"/>
      <c r="L158" s="760"/>
      <c r="M158" s="760"/>
      <c r="N158" s="760"/>
      <c r="O158" s="760"/>
      <c r="P158" s="760"/>
      <c r="Q158" s="760"/>
      <c r="R158" s="760"/>
      <c r="S158" s="760"/>
      <c r="T158" s="760"/>
      <c r="U158" s="760"/>
      <c r="V158" s="760"/>
      <c r="W158" s="760"/>
      <c r="X158" s="760"/>
      <c r="Y158" s="760"/>
      <c r="Z158" s="760"/>
    </row>
    <row r="159" spans="1:26" ht="12" customHeight="1">
      <c r="A159" s="760"/>
      <c r="B159" s="760"/>
      <c r="C159" s="760"/>
      <c r="D159" s="760"/>
      <c r="E159" s="760"/>
      <c r="F159" s="760"/>
      <c r="G159" s="760"/>
      <c r="H159" s="760"/>
      <c r="I159" s="760"/>
      <c r="J159" s="760"/>
      <c r="K159" s="760"/>
      <c r="L159" s="760"/>
      <c r="M159" s="760"/>
      <c r="N159" s="760"/>
      <c r="O159" s="760"/>
      <c r="P159" s="760"/>
      <c r="Q159" s="760"/>
      <c r="R159" s="760"/>
      <c r="S159" s="760"/>
      <c r="T159" s="760"/>
      <c r="U159" s="760"/>
      <c r="V159" s="760"/>
      <c r="W159" s="760"/>
      <c r="X159" s="760"/>
      <c r="Y159" s="760"/>
      <c r="Z159" s="760"/>
    </row>
    <row r="160" spans="1:26" ht="12" customHeight="1">
      <c r="A160" s="760"/>
      <c r="B160" s="760"/>
      <c r="C160" s="760"/>
      <c r="D160" s="760"/>
      <c r="E160" s="760"/>
      <c r="F160" s="760"/>
      <c r="G160" s="760"/>
      <c r="H160" s="760"/>
      <c r="I160" s="760"/>
      <c r="J160" s="760"/>
      <c r="K160" s="760"/>
      <c r="L160" s="760"/>
      <c r="M160" s="760"/>
      <c r="N160" s="760"/>
      <c r="O160" s="760"/>
      <c r="P160" s="760"/>
      <c r="Q160" s="760"/>
      <c r="R160" s="760"/>
      <c r="S160" s="760"/>
      <c r="T160" s="760"/>
      <c r="U160" s="760"/>
      <c r="V160" s="760"/>
      <c r="W160" s="760"/>
      <c r="X160" s="760"/>
      <c r="Y160" s="760"/>
      <c r="Z160" s="760"/>
    </row>
    <row r="161" spans="1:26" ht="12" customHeight="1">
      <c r="A161" s="760"/>
      <c r="B161" s="760"/>
      <c r="C161" s="760"/>
      <c r="D161" s="760"/>
      <c r="E161" s="760"/>
      <c r="F161" s="760"/>
      <c r="G161" s="760"/>
      <c r="H161" s="760"/>
      <c r="I161" s="760"/>
      <c r="J161" s="760"/>
      <c r="K161" s="760"/>
      <c r="L161" s="760"/>
      <c r="M161" s="760"/>
      <c r="N161" s="760"/>
      <c r="O161" s="760"/>
      <c r="P161" s="760"/>
      <c r="Q161" s="760"/>
      <c r="R161" s="760"/>
      <c r="S161" s="760"/>
      <c r="T161" s="760"/>
      <c r="U161" s="760"/>
      <c r="V161" s="760"/>
      <c r="W161" s="760"/>
      <c r="X161" s="760"/>
      <c r="Y161" s="760"/>
      <c r="Z161" s="760"/>
    </row>
    <row r="162" spans="1:26" ht="12" customHeight="1">
      <c r="A162" s="760"/>
      <c r="B162" s="760"/>
      <c r="C162" s="760"/>
      <c r="D162" s="760"/>
      <c r="E162" s="760"/>
      <c r="F162" s="760"/>
      <c r="G162" s="760"/>
      <c r="H162" s="760"/>
      <c r="I162" s="760"/>
      <c r="J162" s="760"/>
      <c r="K162" s="760"/>
      <c r="L162" s="760"/>
      <c r="M162" s="760"/>
      <c r="N162" s="760"/>
      <c r="O162" s="760"/>
      <c r="P162" s="760"/>
      <c r="Q162" s="760"/>
      <c r="R162" s="760"/>
      <c r="S162" s="760"/>
      <c r="T162" s="760"/>
      <c r="U162" s="760"/>
      <c r="V162" s="760"/>
      <c r="W162" s="760"/>
      <c r="X162" s="760"/>
      <c r="Y162" s="760"/>
      <c r="Z162" s="760"/>
    </row>
    <row r="163" spans="1:26" ht="12" customHeight="1">
      <c r="A163" s="760"/>
      <c r="B163" s="760"/>
      <c r="C163" s="760"/>
      <c r="D163" s="760"/>
      <c r="E163" s="760"/>
      <c r="F163" s="760"/>
      <c r="G163" s="760"/>
      <c r="H163" s="760"/>
      <c r="I163" s="760"/>
      <c r="J163" s="760"/>
      <c r="K163" s="760"/>
      <c r="L163" s="760"/>
      <c r="M163" s="760"/>
      <c r="N163" s="760"/>
      <c r="O163" s="760"/>
      <c r="P163" s="760"/>
      <c r="Q163" s="760"/>
      <c r="R163" s="760"/>
      <c r="S163" s="760"/>
      <c r="T163" s="760"/>
      <c r="U163" s="760"/>
      <c r="V163" s="760"/>
      <c r="W163" s="760"/>
      <c r="X163" s="760"/>
      <c r="Y163" s="760"/>
      <c r="Z163" s="760"/>
    </row>
    <row r="164" spans="1:26" ht="12" customHeight="1">
      <c r="A164" s="760"/>
      <c r="B164" s="760"/>
      <c r="C164" s="760"/>
      <c r="D164" s="760"/>
      <c r="E164" s="760"/>
      <c r="F164" s="760"/>
      <c r="G164" s="760"/>
      <c r="H164" s="760"/>
      <c r="I164" s="760"/>
      <c r="J164" s="760"/>
      <c r="K164" s="760"/>
      <c r="L164" s="760"/>
      <c r="M164" s="760"/>
      <c r="N164" s="760"/>
      <c r="O164" s="760"/>
      <c r="P164" s="760"/>
      <c r="Q164" s="760"/>
      <c r="R164" s="760"/>
      <c r="S164" s="760"/>
      <c r="T164" s="760"/>
      <c r="U164" s="760"/>
      <c r="V164" s="760"/>
      <c r="W164" s="760"/>
      <c r="X164" s="760"/>
      <c r="Y164" s="760"/>
      <c r="Z164" s="760"/>
    </row>
    <row r="165" spans="1:26" ht="12" customHeight="1">
      <c r="A165" s="760"/>
      <c r="B165" s="760"/>
      <c r="C165" s="760"/>
      <c r="D165" s="760"/>
      <c r="E165" s="760"/>
      <c r="F165" s="760"/>
      <c r="G165" s="760"/>
      <c r="H165" s="760"/>
      <c r="I165" s="760"/>
      <c r="J165" s="760"/>
      <c r="K165" s="760"/>
      <c r="L165" s="760"/>
      <c r="M165" s="760"/>
      <c r="N165" s="760"/>
      <c r="O165" s="760"/>
      <c r="P165" s="760"/>
      <c r="Q165" s="760"/>
      <c r="R165" s="760"/>
      <c r="S165" s="760"/>
      <c r="T165" s="760"/>
      <c r="U165" s="760"/>
      <c r="V165" s="760"/>
      <c r="W165" s="760"/>
      <c r="X165" s="760"/>
      <c r="Y165" s="760"/>
      <c r="Z165" s="760"/>
    </row>
    <row r="166" spans="1:26" ht="12" customHeight="1">
      <c r="A166" s="760"/>
      <c r="B166" s="760"/>
      <c r="C166" s="760"/>
      <c r="D166" s="760"/>
      <c r="E166" s="760"/>
      <c r="F166" s="760"/>
      <c r="G166" s="760"/>
      <c r="H166" s="760"/>
      <c r="I166" s="760"/>
      <c r="J166" s="760"/>
      <c r="K166" s="760"/>
      <c r="L166" s="760"/>
      <c r="M166" s="760"/>
      <c r="N166" s="760"/>
      <c r="O166" s="760"/>
      <c r="P166" s="760"/>
      <c r="Q166" s="760"/>
      <c r="R166" s="760"/>
      <c r="S166" s="760"/>
      <c r="T166" s="760"/>
      <c r="U166" s="760"/>
      <c r="V166" s="760"/>
      <c r="W166" s="760"/>
      <c r="X166" s="760"/>
      <c r="Y166" s="760"/>
      <c r="Z166" s="760"/>
    </row>
    <row r="167" spans="1:26" ht="12" customHeight="1">
      <c r="A167" s="760"/>
      <c r="B167" s="760"/>
      <c r="C167" s="760"/>
      <c r="D167" s="760"/>
      <c r="E167" s="760"/>
      <c r="F167" s="760"/>
      <c r="G167" s="760"/>
      <c r="H167" s="760"/>
      <c r="I167" s="760"/>
      <c r="J167" s="760"/>
      <c r="K167" s="760"/>
      <c r="L167" s="760"/>
      <c r="M167" s="760"/>
      <c r="N167" s="760"/>
      <c r="O167" s="760"/>
      <c r="P167" s="760"/>
      <c r="Q167" s="760"/>
      <c r="R167" s="760"/>
      <c r="S167" s="760"/>
      <c r="T167" s="760"/>
      <c r="U167" s="760"/>
      <c r="V167" s="760"/>
      <c r="W167" s="760"/>
      <c r="X167" s="760"/>
      <c r="Y167" s="760"/>
      <c r="Z167" s="760"/>
    </row>
    <row r="168" spans="1:26" ht="12" customHeight="1">
      <c r="A168" s="760"/>
      <c r="B168" s="760"/>
      <c r="C168" s="760"/>
      <c r="D168" s="760"/>
      <c r="E168" s="760"/>
      <c r="F168" s="760"/>
      <c r="G168" s="760"/>
      <c r="H168" s="760"/>
      <c r="I168" s="760"/>
      <c r="J168" s="760"/>
      <c r="K168" s="760"/>
      <c r="L168" s="760"/>
      <c r="M168" s="760"/>
      <c r="N168" s="760"/>
      <c r="O168" s="760"/>
      <c r="P168" s="760"/>
      <c r="Q168" s="760"/>
      <c r="R168" s="760"/>
      <c r="S168" s="760"/>
      <c r="T168" s="760"/>
      <c r="U168" s="760"/>
      <c r="V168" s="760"/>
      <c r="W168" s="760"/>
      <c r="X168" s="760"/>
      <c r="Y168" s="760"/>
      <c r="Z168" s="760"/>
    </row>
    <row r="169" spans="1:26" ht="12" customHeight="1">
      <c r="A169" s="760"/>
      <c r="B169" s="760"/>
      <c r="C169" s="760"/>
      <c r="D169" s="760"/>
      <c r="E169" s="760"/>
      <c r="F169" s="760"/>
      <c r="G169" s="760"/>
      <c r="H169" s="760"/>
      <c r="I169" s="760"/>
      <c r="J169" s="760"/>
      <c r="K169" s="760"/>
      <c r="L169" s="760"/>
      <c r="M169" s="760"/>
      <c r="N169" s="760"/>
      <c r="O169" s="760"/>
      <c r="P169" s="760"/>
      <c r="Q169" s="760"/>
      <c r="R169" s="760"/>
      <c r="S169" s="760"/>
      <c r="T169" s="760"/>
      <c r="U169" s="760"/>
      <c r="V169" s="760"/>
      <c r="W169" s="760"/>
      <c r="X169" s="760"/>
      <c r="Y169" s="760"/>
      <c r="Z169" s="760"/>
    </row>
    <row r="170" spans="1:26" ht="12" customHeight="1">
      <c r="A170" s="760"/>
      <c r="B170" s="760"/>
      <c r="C170" s="760"/>
      <c r="D170" s="760"/>
      <c r="E170" s="760"/>
      <c r="F170" s="760"/>
      <c r="G170" s="760"/>
      <c r="H170" s="760"/>
      <c r="I170" s="760"/>
      <c r="J170" s="760"/>
      <c r="K170" s="760"/>
      <c r="L170" s="760"/>
      <c r="M170" s="760"/>
      <c r="N170" s="760"/>
      <c r="O170" s="760"/>
      <c r="P170" s="760"/>
      <c r="Q170" s="760"/>
      <c r="R170" s="760"/>
      <c r="S170" s="760"/>
      <c r="T170" s="760"/>
      <c r="U170" s="760"/>
      <c r="V170" s="760"/>
      <c r="W170" s="760"/>
      <c r="X170" s="760"/>
      <c r="Y170" s="760"/>
      <c r="Z170" s="760"/>
    </row>
    <row r="171" spans="1:26" ht="12" customHeight="1">
      <c r="A171" s="760"/>
      <c r="B171" s="760"/>
      <c r="C171" s="760"/>
      <c r="D171" s="760"/>
      <c r="E171" s="760"/>
      <c r="F171" s="760"/>
      <c r="G171" s="760"/>
      <c r="H171" s="760"/>
      <c r="I171" s="760"/>
      <c r="J171" s="760"/>
      <c r="K171" s="760"/>
      <c r="L171" s="760"/>
      <c r="M171" s="760"/>
      <c r="N171" s="760"/>
      <c r="O171" s="760"/>
      <c r="P171" s="760"/>
      <c r="Q171" s="760"/>
      <c r="R171" s="760"/>
      <c r="S171" s="760"/>
      <c r="T171" s="760"/>
      <c r="U171" s="760"/>
      <c r="V171" s="760"/>
      <c r="W171" s="760"/>
      <c r="X171" s="760"/>
      <c r="Y171" s="760"/>
      <c r="Z171" s="760"/>
    </row>
    <row r="172" spans="1:26" ht="12" customHeight="1">
      <c r="A172" s="760"/>
      <c r="B172" s="760"/>
      <c r="C172" s="760"/>
      <c r="D172" s="760"/>
      <c r="E172" s="760"/>
      <c r="F172" s="760"/>
      <c r="G172" s="760"/>
      <c r="H172" s="760"/>
      <c r="I172" s="760"/>
      <c r="J172" s="760"/>
      <c r="K172" s="760"/>
      <c r="L172" s="760"/>
      <c r="M172" s="760"/>
      <c r="N172" s="760"/>
      <c r="O172" s="760"/>
      <c r="P172" s="760"/>
      <c r="Q172" s="760"/>
      <c r="R172" s="760"/>
      <c r="S172" s="760"/>
      <c r="T172" s="760"/>
      <c r="U172" s="760"/>
      <c r="V172" s="760"/>
      <c r="W172" s="760"/>
      <c r="X172" s="760"/>
      <c r="Y172" s="760"/>
      <c r="Z172" s="760"/>
    </row>
    <row r="173" spans="1:26" ht="12" customHeight="1">
      <c r="A173" s="760"/>
      <c r="B173" s="760"/>
      <c r="C173" s="760"/>
      <c r="D173" s="760"/>
      <c r="E173" s="760"/>
      <c r="F173" s="760"/>
      <c r="G173" s="760"/>
      <c r="H173" s="760"/>
      <c r="I173" s="760"/>
      <c r="J173" s="760"/>
      <c r="K173" s="760"/>
      <c r="L173" s="760"/>
      <c r="M173" s="760"/>
      <c r="N173" s="760"/>
      <c r="O173" s="760"/>
      <c r="P173" s="760"/>
      <c r="Q173" s="760"/>
      <c r="R173" s="760"/>
      <c r="S173" s="760"/>
      <c r="T173" s="760"/>
      <c r="U173" s="760"/>
      <c r="V173" s="760"/>
      <c r="W173" s="760"/>
      <c r="X173" s="760"/>
      <c r="Y173" s="760"/>
      <c r="Z173" s="760"/>
    </row>
    <row r="174" spans="1:26" ht="12" customHeight="1">
      <c r="A174" s="760"/>
      <c r="B174" s="760"/>
      <c r="C174" s="760"/>
      <c r="D174" s="760"/>
      <c r="E174" s="760"/>
      <c r="F174" s="760"/>
      <c r="G174" s="760"/>
      <c r="H174" s="760"/>
      <c r="I174" s="760"/>
      <c r="J174" s="760"/>
      <c r="K174" s="760"/>
      <c r="L174" s="760"/>
      <c r="M174" s="760"/>
      <c r="N174" s="760"/>
      <c r="O174" s="760"/>
      <c r="P174" s="760"/>
      <c r="Q174" s="760"/>
      <c r="R174" s="760"/>
      <c r="S174" s="760"/>
      <c r="T174" s="760"/>
      <c r="U174" s="760"/>
      <c r="V174" s="760"/>
      <c r="W174" s="760"/>
      <c r="X174" s="760"/>
      <c r="Y174" s="760"/>
      <c r="Z174" s="760"/>
    </row>
    <row r="175" spans="1:26" ht="12" customHeight="1">
      <c r="A175" s="760"/>
      <c r="B175" s="760"/>
      <c r="C175" s="760"/>
      <c r="D175" s="760"/>
      <c r="E175" s="760"/>
      <c r="F175" s="760"/>
      <c r="G175" s="760"/>
      <c r="H175" s="760"/>
      <c r="I175" s="760"/>
      <c r="J175" s="760"/>
      <c r="K175" s="760"/>
      <c r="L175" s="760"/>
      <c r="M175" s="760"/>
      <c r="N175" s="760"/>
      <c r="O175" s="760"/>
      <c r="P175" s="760"/>
      <c r="Q175" s="760"/>
      <c r="R175" s="760"/>
      <c r="S175" s="760"/>
      <c r="T175" s="760"/>
      <c r="U175" s="760"/>
      <c r="V175" s="760"/>
      <c r="W175" s="760"/>
      <c r="X175" s="760"/>
      <c r="Y175" s="760"/>
      <c r="Z175" s="760"/>
    </row>
    <row r="176" spans="1:26" ht="12" customHeight="1">
      <c r="A176" s="760"/>
      <c r="B176" s="760"/>
      <c r="C176" s="760"/>
      <c r="D176" s="760"/>
      <c r="E176" s="760"/>
      <c r="F176" s="760"/>
      <c r="G176" s="760"/>
      <c r="H176" s="760"/>
      <c r="I176" s="760"/>
      <c r="J176" s="760"/>
      <c r="K176" s="760"/>
      <c r="L176" s="760"/>
      <c r="M176" s="760"/>
      <c r="N176" s="760"/>
      <c r="O176" s="760"/>
      <c r="P176" s="760"/>
      <c r="Q176" s="760"/>
      <c r="R176" s="760"/>
      <c r="S176" s="760"/>
      <c r="T176" s="760"/>
      <c r="U176" s="760"/>
      <c r="V176" s="760"/>
      <c r="W176" s="760"/>
      <c r="X176" s="760"/>
      <c r="Y176" s="760"/>
      <c r="Z176" s="760"/>
    </row>
    <row r="177" spans="1:26" ht="12" customHeight="1">
      <c r="A177" s="760"/>
      <c r="B177" s="760"/>
      <c r="C177" s="760"/>
      <c r="D177" s="760"/>
      <c r="E177" s="760"/>
      <c r="F177" s="760"/>
      <c r="G177" s="760"/>
      <c r="H177" s="760"/>
      <c r="I177" s="760"/>
      <c r="J177" s="760"/>
      <c r="K177" s="760"/>
      <c r="L177" s="760"/>
      <c r="M177" s="760"/>
      <c r="N177" s="760"/>
      <c r="O177" s="760"/>
      <c r="P177" s="760"/>
      <c r="Q177" s="760"/>
      <c r="R177" s="760"/>
      <c r="S177" s="760"/>
      <c r="T177" s="760"/>
      <c r="U177" s="760"/>
      <c r="V177" s="760"/>
      <c r="W177" s="760"/>
      <c r="X177" s="760"/>
      <c r="Y177" s="760"/>
      <c r="Z177" s="760"/>
    </row>
    <row r="178" spans="1:26" ht="12" customHeight="1">
      <c r="A178" s="760"/>
      <c r="B178" s="760"/>
      <c r="C178" s="760"/>
      <c r="D178" s="760"/>
      <c r="E178" s="760"/>
      <c r="F178" s="760"/>
      <c r="G178" s="760"/>
      <c r="H178" s="760"/>
      <c r="I178" s="760"/>
      <c r="J178" s="760"/>
      <c r="K178" s="760"/>
      <c r="L178" s="760"/>
      <c r="M178" s="760"/>
      <c r="N178" s="760"/>
      <c r="O178" s="760"/>
      <c r="P178" s="760"/>
      <c r="Q178" s="760"/>
      <c r="R178" s="760"/>
      <c r="S178" s="760"/>
      <c r="T178" s="760"/>
      <c r="U178" s="760"/>
      <c r="V178" s="760"/>
      <c r="W178" s="760"/>
      <c r="X178" s="760"/>
      <c r="Y178" s="760"/>
      <c r="Z178" s="760"/>
    </row>
    <row r="179" spans="1:26" ht="12" customHeight="1">
      <c r="A179" s="760"/>
      <c r="B179" s="760"/>
      <c r="C179" s="760"/>
      <c r="D179" s="760"/>
      <c r="E179" s="760"/>
      <c r="F179" s="760"/>
      <c r="G179" s="760"/>
      <c r="H179" s="760"/>
      <c r="I179" s="760"/>
      <c r="J179" s="760"/>
      <c r="K179" s="760"/>
      <c r="L179" s="760"/>
      <c r="M179" s="760"/>
      <c r="N179" s="760"/>
      <c r="O179" s="760"/>
      <c r="P179" s="760"/>
      <c r="Q179" s="760"/>
      <c r="R179" s="760"/>
      <c r="S179" s="760"/>
      <c r="T179" s="760"/>
      <c r="U179" s="760"/>
      <c r="V179" s="760"/>
      <c r="W179" s="760"/>
      <c r="X179" s="760"/>
      <c r="Y179" s="760"/>
      <c r="Z179" s="760"/>
    </row>
    <row r="180" spans="1:26" ht="12" customHeight="1">
      <c r="A180" s="760"/>
      <c r="B180" s="760"/>
      <c r="C180" s="760"/>
      <c r="D180" s="760"/>
      <c r="E180" s="760"/>
      <c r="F180" s="760"/>
      <c r="G180" s="760"/>
      <c r="H180" s="760"/>
      <c r="I180" s="760"/>
      <c r="J180" s="760"/>
      <c r="K180" s="760"/>
      <c r="L180" s="760"/>
      <c r="M180" s="760"/>
      <c r="N180" s="760"/>
      <c r="O180" s="760"/>
      <c r="P180" s="760"/>
      <c r="Q180" s="760"/>
      <c r="R180" s="760"/>
      <c r="S180" s="760"/>
      <c r="T180" s="760"/>
      <c r="U180" s="760"/>
      <c r="V180" s="760"/>
      <c r="W180" s="760"/>
      <c r="X180" s="760"/>
      <c r="Y180" s="760"/>
      <c r="Z180" s="760"/>
    </row>
    <row r="181" spans="1:26" ht="12" customHeight="1">
      <c r="A181" s="760"/>
      <c r="B181" s="760"/>
      <c r="C181" s="760"/>
      <c r="D181" s="760"/>
      <c r="E181" s="760"/>
      <c r="F181" s="760"/>
      <c r="G181" s="760"/>
      <c r="H181" s="760"/>
      <c r="I181" s="760"/>
      <c r="J181" s="760"/>
      <c r="K181" s="760"/>
      <c r="L181" s="760"/>
      <c r="M181" s="760"/>
      <c r="N181" s="760"/>
      <c r="O181" s="760"/>
      <c r="P181" s="760"/>
      <c r="Q181" s="760"/>
      <c r="R181" s="760"/>
      <c r="S181" s="760"/>
      <c r="T181" s="760"/>
      <c r="U181" s="760"/>
      <c r="V181" s="760"/>
      <c r="W181" s="760"/>
      <c r="X181" s="760"/>
      <c r="Y181" s="760"/>
      <c r="Z181" s="760"/>
    </row>
    <row r="182" spans="1:26" ht="12" customHeight="1">
      <c r="A182" s="760"/>
      <c r="B182" s="760"/>
      <c r="C182" s="760"/>
      <c r="D182" s="760"/>
      <c r="E182" s="760"/>
      <c r="F182" s="760"/>
      <c r="G182" s="760"/>
      <c r="H182" s="760"/>
      <c r="I182" s="760"/>
      <c r="J182" s="760"/>
      <c r="K182" s="760"/>
      <c r="L182" s="760"/>
      <c r="M182" s="760"/>
      <c r="N182" s="760"/>
      <c r="O182" s="760"/>
      <c r="P182" s="760"/>
      <c r="Q182" s="760"/>
      <c r="R182" s="760"/>
      <c r="S182" s="760"/>
      <c r="T182" s="760"/>
      <c r="U182" s="760"/>
      <c r="V182" s="760"/>
      <c r="W182" s="760"/>
      <c r="X182" s="760"/>
      <c r="Y182" s="760"/>
      <c r="Z182" s="760"/>
    </row>
    <row r="183" spans="1:26" ht="12" customHeight="1">
      <c r="A183" s="760"/>
      <c r="B183" s="760"/>
      <c r="C183" s="760"/>
      <c r="D183" s="760"/>
      <c r="E183" s="760"/>
      <c r="F183" s="760"/>
      <c r="G183" s="760"/>
      <c r="H183" s="760"/>
      <c r="I183" s="760"/>
      <c r="J183" s="760"/>
      <c r="K183" s="760"/>
      <c r="L183" s="760"/>
      <c r="M183" s="760"/>
      <c r="N183" s="760"/>
      <c r="O183" s="760"/>
      <c r="P183" s="760"/>
      <c r="Q183" s="760"/>
      <c r="R183" s="760"/>
      <c r="S183" s="760"/>
      <c r="T183" s="760"/>
      <c r="U183" s="760"/>
      <c r="V183" s="760"/>
      <c r="W183" s="760"/>
      <c r="X183" s="760"/>
      <c r="Y183" s="760"/>
      <c r="Z183" s="760"/>
    </row>
    <row r="184" spans="1:26" ht="12" customHeight="1">
      <c r="A184" s="760"/>
      <c r="B184" s="760"/>
      <c r="C184" s="760"/>
      <c r="D184" s="760"/>
      <c r="E184" s="760"/>
      <c r="F184" s="760"/>
      <c r="G184" s="760"/>
      <c r="H184" s="760"/>
      <c r="I184" s="760"/>
      <c r="J184" s="760"/>
      <c r="K184" s="760"/>
      <c r="L184" s="760"/>
      <c r="M184" s="760"/>
      <c r="N184" s="760"/>
      <c r="O184" s="760"/>
      <c r="P184" s="760"/>
      <c r="Q184" s="760"/>
      <c r="R184" s="760"/>
      <c r="S184" s="760"/>
      <c r="T184" s="760"/>
      <c r="U184" s="760"/>
      <c r="V184" s="760"/>
      <c r="W184" s="760"/>
      <c r="X184" s="760"/>
      <c r="Y184" s="760"/>
      <c r="Z184" s="760"/>
    </row>
    <row r="185" spans="1:26" ht="12" customHeight="1">
      <c r="A185" s="760"/>
      <c r="B185" s="760"/>
      <c r="C185" s="760"/>
      <c r="D185" s="760"/>
      <c r="E185" s="760"/>
      <c r="F185" s="760"/>
      <c r="G185" s="760"/>
      <c r="H185" s="760"/>
      <c r="I185" s="760"/>
      <c r="J185" s="760"/>
      <c r="K185" s="760"/>
      <c r="L185" s="760"/>
      <c r="M185" s="760"/>
      <c r="N185" s="760"/>
      <c r="O185" s="760"/>
      <c r="P185" s="760"/>
      <c r="Q185" s="760"/>
      <c r="R185" s="760"/>
      <c r="S185" s="760"/>
      <c r="T185" s="760"/>
      <c r="U185" s="760"/>
      <c r="V185" s="760"/>
      <c r="W185" s="760"/>
      <c r="X185" s="760"/>
      <c r="Y185" s="760"/>
      <c r="Z185" s="760"/>
    </row>
    <row r="186" spans="1:26" ht="12" customHeight="1">
      <c r="A186" s="760"/>
      <c r="B186" s="760"/>
      <c r="C186" s="760"/>
      <c r="D186" s="760"/>
      <c r="E186" s="760"/>
      <c r="F186" s="760"/>
      <c r="G186" s="760"/>
      <c r="H186" s="760"/>
      <c r="I186" s="760"/>
      <c r="J186" s="760"/>
      <c r="K186" s="760"/>
      <c r="L186" s="760"/>
      <c r="M186" s="760"/>
      <c r="N186" s="760"/>
      <c r="O186" s="760"/>
      <c r="P186" s="760"/>
      <c r="Q186" s="760"/>
      <c r="R186" s="760"/>
      <c r="S186" s="760"/>
      <c r="T186" s="760"/>
      <c r="U186" s="760"/>
      <c r="V186" s="760"/>
      <c r="W186" s="760"/>
      <c r="X186" s="760"/>
      <c r="Y186" s="760"/>
      <c r="Z186" s="760"/>
    </row>
    <row r="187" spans="1:26" ht="12" customHeight="1">
      <c r="A187" s="760"/>
      <c r="B187" s="760"/>
      <c r="C187" s="760"/>
      <c r="D187" s="760"/>
      <c r="E187" s="760"/>
      <c r="F187" s="760"/>
      <c r="G187" s="760"/>
      <c r="H187" s="760"/>
      <c r="I187" s="760"/>
      <c r="J187" s="760"/>
      <c r="K187" s="760"/>
      <c r="L187" s="760"/>
      <c r="M187" s="760"/>
      <c r="N187" s="760"/>
      <c r="O187" s="760"/>
      <c r="P187" s="760"/>
      <c r="Q187" s="760"/>
      <c r="R187" s="760"/>
      <c r="S187" s="760"/>
      <c r="T187" s="760"/>
      <c r="U187" s="760"/>
      <c r="V187" s="760"/>
      <c r="W187" s="760"/>
      <c r="X187" s="760"/>
      <c r="Y187" s="760"/>
      <c r="Z187" s="760"/>
    </row>
    <row r="188" spans="1:26" ht="12" customHeight="1">
      <c r="A188" s="760"/>
      <c r="B188" s="760"/>
      <c r="C188" s="760"/>
      <c r="D188" s="760"/>
      <c r="E188" s="760"/>
      <c r="F188" s="760"/>
      <c r="G188" s="760"/>
      <c r="H188" s="760"/>
      <c r="I188" s="760"/>
      <c r="J188" s="760"/>
      <c r="K188" s="760"/>
      <c r="L188" s="760"/>
      <c r="M188" s="760"/>
      <c r="N188" s="760"/>
      <c r="O188" s="760"/>
      <c r="P188" s="760"/>
      <c r="Q188" s="760"/>
      <c r="R188" s="760"/>
      <c r="S188" s="760"/>
      <c r="T188" s="760"/>
      <c r="U188" s="760"/>
      <c r="V188" s="760"/>
      <c r="W188" s="760"/>
      <c r="X188" s="760"/>
      <c r="Y188" s="760"/>
      <c r="Z188" s="760"/>
    </row>
    <row r="189" spans="1:26" ht="12" customHeight="1">
      <c r="A189" s="760"/>
      <c r="B189" s="760"/>
      <c r="C189" s="760"/>
      <c r="D189" s="760"/>
      <c r="E189" s="760"/>
      <c r="F189" s="760"/>
      <c r="G189" s="760"/>
      <c r="H189" s="760"/>
      <c r="I189" s="760"/>
      <c r="J189" s="760"/>
      <c r="K189" s="760"/>
      <c r="L189" s="760"/>
      <c r="M189" s="760"/>
      <c r="N189" s="760"/>
      <c r="O189" s="760"/>
      <c r="P189" s="760"/>
      <c r="Q189" s="760"/>
      <c r="R189" s="760"/>
      <c r="S189" s="760"/>
      <c r="T189" s="760"/>
      <c r="U189" s="760"/>
      <c r="V189" s="760"/>
      <c r="W189" s="760"/>
      <c r="X189" s="760"/>
      <c r="Y189" s="760"/>
      <c r="Z189" s="760"/>
    </row>
    <row r="190" spans="1:26" ht="12" customHeight="1">
      <c r="A190" s="760"/>
      <c r="B190" s="760"/>
      <c r="C190" s="760"/>
      <c r="D190" s="760"/>
      <c r="E190" s="760"/>
      <c r="F190" s="760"/>
      <c r="G190" s="760"/>
      <c r="H190" s="760"/>
      <c r="I190" s="760"/>
      <c r="J190" s="760"/>
      <c r="K190" s="760"/>
      <c r="L190" s="760"/>
      <c r="M190" s="760"/>
      <c r="N190" s="760"/>
      <c r="O190" s="760"/>
      <c r="P190" s="760"/>
      <c r="Q190" s="760"/>
      <c r="R190" s="760"/>
      <c r="S190" s="760"/>
      <c r="T190" s="760"/>
      <c r="U190" s="760"/>
      <c r="V190" s="760"/>
      <c r="W190" s="760"/>
      <c r="X190" s="760"/>
      <c r="Y190" s="760"/>
      <c r="Z190" s="760"/>
    </row>
    <row r="191" spans="1:26" ht="12" customHeight="1">
      <c r="A191" s="760"/>
      <c r="B191" s="760"/>
      <c r="C191" s="760"/>
      <c r="D191" s="760"/>
      <c r="E191" s="760"/>
      <c r="F191" s="760"/>
      <c r="G191" s="760"/>
      <c r="H191" s="760"/>
      <c r="I191" s="760"/>
      <c r="J191" s="760"/>
      <c r="K191" s="760"/>
      <c r="L191" s="760"/>
      <c r="M191" s="760"/>
      <c r="N191" s="760"/>
      <c r="O191" s="760"/>
      <c r="P191" s="760"/>
      <c r="Q191" s="760"/>
      <c r="R191" s="760"/>
      <c r="S191" s="760"/>
      <c r="T191" s="760"/>
      <c r="U191" s="760"/>
      <c r="V191" s="760"/>
      <c r="W191" s="760"/>
      <c r="X191" s="760"/>
      <c r="Y191" s="760"/>
      <c r="Z191" s="760"/>
    </row>
    <row r="192" spans="1:26" ht="12" customHeight="1">
      <c r="A192" s="760"/>
      <c r="B192" s="760"/>
      <c r="C192" s="760"/>
      <c r="D192" s="760"/>
      <c r="E192" s="760"/>
      <c r="F192" s="760"/>
      <c r="G192" s="760"/>
      <c r="H192" s="760"/>
      <c r="I192" s="760"/>
      <c r="J192" s="760"/>
      <c r="K192" s="760"/>
      <c r="L192" s="760"/>
      <c r="M192" s="760"/>
      <c r="N192" s="760"/>
      <c r="O192" s="760"/>
      <c r="P192" s="760"/>
      <c r="Q192" s="760"/>
      <c r="R192" s="760"/>
      <c r="S192" s="760"/>
      <c r="T192" s="760"/>
      <c r="U192" s="760"/>
      <c r="V192" s="760"/>
      <c r="W192" s="760"/>
      <c r="X192" s="760"/>
      <c r="Y192" s="760"/>
      <c r="Z192" s="760"/>
    </row>
    <row r="193" spans="1:26" ht="12" customHeight="1">
      <c r="A193" s="760"/>
      <c r="B193" s="760"/>
      <c r="C193" s="760"/>
      <c r="D193" s="760"/>
      <c r="E193" s="760"/>
      <c r="F193" s="760"/>
      <c r="G193" s="760"/>
      <c r="H193" s="760"/>
      <c r="I193" s="760"/>
      <c r="J193" s="760"/>
      <c r="K193" s="760"/>
      <c r="L193" s="760"/>
      <c r="M193" s="760"/>
      <c r="N193" s="760"/>
      <c r="O193" s="760"/>
      <c r="P193" s="760"/>
      <c r="Q193" s="760"/>
      <c r="R193" s="760"/>
      <c r="S193" s="760"/>
      <c r="T193" s="760"/>
      <c r="U193" s="760"/>
      <c r="V193" s="760"/>
      <c r="W193" s="760"/>
      <c r="X193" s="760"/>
      <c r="Y193" s="760"/>
      <c r="Z193" s="760"/>
    </row>
    <row r="194" spans="1:26" ht="12" customHeight="1">
      <c r="A194" s="760"/>
      <c r="B194" s="760"/>
      <c r="C194" s="760"/>
      <c r="D194" s="760"/>
      <c r="E194" s="760"/>
      <c r="F194" s="760"/>
      <c r="G194" s="760"/>
      <c r="H194" s="760"/>
      <c r="I194" s="760"/>
      <c r="J194" s="760"/>
      <c r="K194" s="760"/>
      <c r="L194" s="760"/>
      <c r="M194" s="760"/>
      <c r="N194" s="760"/>
      <c r="O194" s="760"/>
      <c r="P194" s="760"/>
      <c r="Q194" s="760"/>
      <c r="R194" s="760"/>
      <c r="S194" s="760"/>
      <c r="T194" s="760"/>
      <c r="U194" s="760"/>
      <c r="V194" s="760"/>
      <c r="W194" s="760"/>
      <c r="X194" s="760"/>
      <c r="Y194" s="760"/>
      <c r="Z194" s="760"/>
    </row>
    <row r="195" spans="1:26" ht="12" customHeight="1">
      <c r="A195" s="760"/>
      <c r="B195" s="760"/>
      <c r="C195" s="760"/>
      <c r="D195" s="760"/>
      <c r="E195" s="760"/>
      <c r="F195" s="760"/>
      <c r="G195" s="760"/>
      <c r="H195" s="760"/>
      <c r="I195" s="760"/>
      <c r="J195" s="760"/>
      <c r="K195" s="760"/>
      <c r="L195" s="760"/>
      <c r="M195" s="760"/>
      <c r="N195" s="760"/>
      <c r="O195" s="760"/>
      <c r="P195" s="760"/>
      <c r="Q195" s="760"/>
      <c r="R195" s="760"/>
      <c r="S195" s="760"/>
      <c r="T195" s="760"/>
      <c r="U195" s="760"/>
      <c r="V195" s="760"/>
      <c r="W195" s="760"/>
      <c r="X195" s="760"/>
      <c r="Y195" s="760"/>
      <c r="Z195" s="760"/>
    </row>
    <row r="196" spans="1:26" ht="12" customHeight="1">
      <c r="A196" s="760"/>
      <c r="B196" s="760"/>
      <c r="C196" s="760"/>
      <c r="D196" s="760"/>
      <c r="E196" s="760"/>
      <c r="F196" s="760"/>
      <c r="G196" s="760"/>
      <c r="H196" s="760"/>
      <c r="I196" s="760"/>
      <c r="J196" s="760"/>
      <c r="K196" s="760"/>
      <c r="L196" s="760"/>
      <c r="M196" s="760"/>
      <c r="N196" s="760"/>
      <c r="O196" s="760"/>
      <c r="P196" s="760"/>
      <c r="Q196" s="760"/>
      <c r="R196" s="760"/>
      <c r="S196" s="760"/>
      <c r="T196" s="760"/>
      <c r="U196" s="760"/>
      <c r="V196" s="760"/>
      <c r="W196" s="760"/>
      <c r="X196" s="760"/>
      <c r="Y196" s="760"/>
      <c r="Z196" s="760"/>
    </row>
    <row r="197" spans="1:26" ht="12" customHeight="1">
      <c r="A197" s="760"/>
      <c r="B197" s="760"/>
      <c r="C197" s="760"/>
      <c r="D197" s="760"/>
      <c r="E197" s="760"/>
      <c r="F197" s="760"/>
      <c r="G197" s="760"/>
      <c r="H197" s="760"/>
      <c r="I197" s="760"/>
      <c r="J197" s="760"/>
      <c r="K197" s="760"/>
      <c r="L197" s="760"/>
      <c r="M197" s="760"/>
      <c r="N197" s="760"/>
      <c r="O197" s="760"/>
      <c r="P197" s="760"/>
      <c r="Q197" s="760"/>
      <c r="R197" s="760"/>
      <c r="S197" s="760"/>
      <c r="T197" s="760"/>
      <c r="U197" s="760"/>
      <c r="V197" s="760"/>
      <c r="W197" s="760"/>
      <c r="X197" s="760"/>
      <c r="Y197" s="760"/>
      <c r="Z197" s="760"/>
    </row>
    <row r="198" spans="1:26" ht="12" customHeight="1">
      <c r="A198" s="760"/>
      <c r="B198" s="760"/>
      <c r="C198" s="760"/>
      <c r="D198" s="760"/>
      <c r="E198" s="760"/>
      <c r="F198" s="760"/>
      <c r="G198" s="760"/>
      <c r="H198" s="760"/>
      <c r="I198" s="760"/>
      <c r="J198" s="760"/>
      <c r="K198" s="760"/>
      <c r="L198" s="760"/>
      <c r="M198" s="760"/>
      <c r="N198" s="760"/>
      <c r="O198" s="760"/>
      <c r="P198" s="760"/>
      <c r="Q198" s="760"/>
      <c r="R198" s="760"/>
      <c r="S198" s="760"/>
      <c r="T198" s="760"/>
      <c r="U198" s="760"/>
      <c r="V198" s="760"/>
      <c r="W198" s="760"/>
      <c r="X198" s="760"/>
      <c r="Y198" s="760"/>
      <c r="Z198" s="760"/>
    </row>
    <row r="199" spans="1:26" ht="12" customHeight="1">
      <c r="A199" s="760"/>
      <c r="B199" s="760"/>
      <c r="C199" s="760"/>
      <c r="D199" s="760"/>
      <c r="E199" s="760"/>
      <c r="F199" s="760"/>
      <c r="G199" s="760"/>
      <c r="H199" s="760"/>
      <c r="I199" s="760"/>
      <c r="J199" s="760"/>
      <c r="K199" s="760"/>
      <c r="L199" s="760"/>
      <c r="M199" s="760"/>
      <c r="N199" s="760"/>
      <c r="O199" s="760"/>
      <c r="P199" s="760"/>
      <c r="Q199" s="760"/>
      <c r="R199" s="760"/>
      <c r="S199" s="760"/>
      <c r="T199" s="760"/>
      <c r="U199" s="760"/>
      <c r="V199" s="760"/>
      <c r="W199" s="760"/>
      <c r="X199" s="760"/>
      <c r="Y199" s="760"/>
      <c r="Z199" s="760"/>
    </row>
    <row r="200" spans="1:26" ht="12" customHeight="1">
      <c r="A200" s="760"/>
      <c r="B200" s="760"/>
      <c r="C200" s="760"/>
      <c r="D200" s="760"/>
      <c r="E200" s="760"/>
      <c r="F200" s="760"/>
      <c r="G200" s="760"/>
      <c r="H200" s="760"/>
      <c r="I200" s="760"/>
      <c r="J200" s="760"/>
      <c r="K200" s="760"/>
      <c r="L200" s="760"/>
      <c r="M200" s="760"/>
      <c r="N200" s="760"/>
      <c r="O200" s="760"/>
      <c r="P200" s="760"/>
      <c r="Q200" s="760"/>
      <c r="R200" s="760"/>
      <c r="S200" s="760"/>
      <c r="T200" s="760"/>
      <c r="U200" s="760"/>
      <c r="V200" s="760"/>
      <c r="W200" s="760"/>
      <c r="X200" s="760"/>
      <c r="Y200" s="760"/>
      <c r="Z200" s="760"/>
    </row>
    <row r="201" spans="1:26" ht="12" customHeight="1">
      <c r="A201" s="760"/>
      <c r="B201" s="760"/>
      <c r="C201" s="760"/>
      <c r="D201" s="760"/>
      <c r="E201" s="760"/>
      <c r="F201" s="760"/>
      <c r="G201" s="760"/>
      <c r="H201" s="760"/>
      <c r="I201" s="760"/>
      <c r="J201" s="760"/>
      <c r="K201" s="760"/>
      <c r="L201" s="760"/>
      <c r="M201" s="760"/>
      <c r="N201" s="760"/>
      <c r="O201" s="760"/>
      <c r="P201" s="760"/>
      <c r="Q201" s="760"/>
      <c r="R201" s="760"/>
      <c r="S201" s="760"/>
      <c r="T201" s="760"/>
      <c r="U201" s="760"/>
      <c r="V201" s="760"/>
      <c r="W201" s="760"/>
      <c r="X201" s="760"/>
      <c r="Y201" s="760"/>
      <c r="Z201" s="760"/>
    </row>
    <row r="202" spans="1:26" ht="12" customHeight="1">
      <c r="A202" s="760"/>
      <c r="B202" s="760"/>
      <c r="C202" s="760"/>
      <c r="D202" s="760"/>
      <c r="E202" s="760"/>
      <c r="F202" s="760"/>
      <c r="G202" s="760"/>
      <c r="H202" s="760"/>
      <c r="I202" s="760"/>
      <c r="J202" s="760"/>
      <c r="K202" s="760"/>
      <c r="L202" s="760"/>
      <c r="M202" s="760"/>
      <c r="N202" s="760"/>
      <c r="O202" s="760"/>
      <c r="P202" s="760"/>
      <c r="Q202" s="760"/>
      <c r="R202" s="760"/>
      <c r="S202" s="760"/>
      <c r="T202" s="760"/>
      <c r="U202" s="760"/>
      <c r="V202" s="760"/>
      <c r="W202" s="760"/>
      <c r="X202" s="760"/>
      <c r="Y202" s="760"/>
      <c r="Z202" s="760"/>
    </row>
    <row r="203" spans="1:26" ht="12" customHeight="1">
      <c r="A203" s="760"/>
      <c r="B203" s="760"/>
      <c r="C203" s="760"/>
      <c r="D203" s="760"/>
      <c r="E203" s="760"/>
      <c r="F203" s="760"/>
      <c r="G203" s="760"/>
      <c r="H203" s="760"/>
      <c r="I203" s="760"/>
      <c r="J203" s="760"/>
      <c r="K203" s="760"/>
      <c r="L203" s="760"/>
      <c r="M203" s="760"/>
      <c r="N203" s="760"/>
      <c r="O203" s="760"/>
      <c r="P203" s="760"/>
      <c r="Q203" s="760"/>
      <c r="R203" s="760"/>
      <c r="S203" s="760"/>
      <c r="T203" s="760"/>
      <c r="U203" s="760"/>
      <c r="V203" s="760"/>
      <c r="W203" s="760"/>
      <c r="X203" s="760"/>
      <c r="Y203" s="760"/>
      <c r="Z203" s="760"/>
    </row>
    <row r="204" spans="1:26" ht="12" customHeight="1">
      <c r="A204" s="760"/>
      <c r="B204" s="760"/>
      <c r="C204" s="760"/>
      <c r="D204" s="760"/>
      <c r="E204" s="760"/>
      <c r="F204" s="760"/>
      <c r="G204" s="760"/>
      <c r="H204" s="760"/>
      <c r="I204" s="760"/>
      <c r="J204" s="760"/>
      <c r="K204" s="760"/>
      <c r="L204" s="760"/>
      <c r="M204" s="760"/>
      <c r="N204" s="760"/>
      <c r="O204" s="760"/>
      <c r="P204" s="760"/>
      <c r="Q204" s="760"/>
      <c r="R204" s="760"/>
      <c r="S204" s="760"/>
      <c r="T204" s="760"/>
      <c r="U204" s="760"/>
      <c r="V204" s="760"/>
      <c r="W204" s="760"/>
      <c r="X204" s="760"/>
      <c r="Y204" s="760"/>
      <c r="Z204" s="760"/>
    </row>
    <row r="205" spans="1:26" ht="12" customHeight="1">
      <c r="A205" s="760"/>
      <c r="B205" s="760"/>
      <c r="C205" s="760"/>
      <c r="D205" s="760"/>
      <c r="E205" s="760"/>
      <c r="F205" s="760"/>
      <c r="G205" s="760"/>
      <c r="H205" s="760"/>
      <c r="I205" s="760"/>
      <c r="J205" s="760"/>
      <c r="K205" s="760"/>
      <c r="L205" s="760"/>
      <c r="M205" s="760"/>
      <c r="N205" s="760"/>
      <c r="O205" s="760"/>
      <c r="P205" s="760"/>
      <c r="Q205" s="760"/>
      <c r="R205" s="760"/>
      <c r="S205" s="760"/>
      <c r="T205" s="760"/>
      <c r="U205" s="760"/>
      <c r="V205" s="760"/>
      <c r="W205" s="760"/>
      <c r="X205" s="760"/>
      <c r="Y205" s="760"/>
      <c r="Z205" s="760"/>
    </row>
    <row r="206" spans="1:26" ht="12" customHeight="1">
      <c r="A206" s="760"/>
      <c r="B206" s="760"/>
      <c r="C206" s="760"/>
      <c r="D206" s="760"/>
      <c r="E206" s="760"/>
      <c r="F206" s="760"/>
      <c r="G206" s="760"/>
      <c r="H206" s="760"/>
      <c r="I206" s="760"/>
      <c r="J206" s="760"/>
      <c r="K206" s="760"/>
      <c r="L206" s="760"/>
      <c r="M206" s="760"/>
      <c r="N206" s="760"/>
      <c r="O206" s="760"/>
      <c r="P206" s="760"/>
      <c r="Q206" s="760"/>
      <c r="R206" s="760"/>
      <c r="S206" s="760"/>
      <c r="T206" s="760"/>
      <c r="U206" s="760"/>
      <c r="V206" s="760"/>
      <c r="W206" s="760"/>
      <c r="X206" s="760"/>
      <c r="Y206" s="760"/>
      <c r="Z206" s="760"/>
    </row>
    <row r="207" spans="1:26" ht="12" customHeight="1">
      <c r="A207" s="760"/>
      <c r="B207" s="760"/>
      <c r="C207" s="760"/>
      <c r="D207" s="760"/>
      <c r="E207" s="760"/>
      <c r="F207" s="760"/>
      <c r="G207" s="760"/>
      <c r="H207" s="760"/>
      <c r="I207" s="760"/>
      <c r="J207" s="760"/>
      <c r="K207" s="760"/>
      <c r="L207" s="760"/>
      <c r="M207" s="760"/>
      <c r="N207" s="760"/>
      <c r="O207" s="760"/>
      <c r="P207" s="760"/>
      <c r="Q207" s="760"/>
      <c r="R207" s="760"/>
      <c r="S207" s="760"/>
      <c r="T207" s="760"/>
      <c r="U207" s="760"/>
      <c r="V207" s="760"/>
      <c r="W207" s="760"/>
      <c r="X207" s="760"/>
      <c r="Y207" s="760"/>
      <c r="Z207" s="760"/>
    </row>
    <row r="208" spans="1:26" ht="12" customHeight="1">
      <c r="A208" s="760"/>
      <c r="B208" s="760"/>
      <c r="C208" s="760"/>
      <c r="D208" s="760"/>
      <c r="E208" s="760"/>
      <c r="F208" s="760"/>
      <c r="G208" s="760"/>
      <c r="H208" s="760"/>
      <c r="I208" s="760"/>
      <c r="J208" s="760"/>
      <c r="K208" s="760"/>
      <c r="L208" s="760"/>
      <c r="M208" s="760"/>
      <c r="N208" s="760"/>
      <c r="O208" s="760"/>
      <c r="P208" s="760"/>
      <c r="Q208" s="760"/>
      <c r="R208" s="760"/>
      <c r="S208" s="760"/>
      <c r="T208" s="760"/>
      <c r="U208" s="760"/>
      <c r="V208" s="760"/>
      <c r="W208" s="760"/>
      <c r="X208" s="760"/>
      <c r="Y208" s="760"/>
      <c r="Z208" s="760"/>
    </row>
    <row r="209" spans="1:26" ht="12" customHeight="1">
      <c r="A209" s="760"/>
      <c r="B209" s="760"/>
      <c r="C209" s="760"/>
      <c r="D209" s="760"/>
      <c r="E209" s="760"/>
      <c r="F209" s="760"/>
      <c r="G209" s="760"/>
      <c r="H209" s="760"/>
      <c r="I209" s="760"/>
      <c r="J209" s="760"/>
      <c r="K209" s="760"/>
      <c r="L209" s="760"/>
      <c r="M209" s="760"/>
      <c r="N209" s="760"/>
      <c r="O209" s="760"/>
      <c r="P209" s="760"/>
      <c r="Q209" s="760"/>
      <c r="R209" s="760"/>
      <c r="S209" s="760"/>
      <c r="T209" s="760"/>
      <c r="U209" s="760"/>
      <c r="V209" s="760"/>
      <c r="W209" s="760"/>
      <c r="X209" s="760"/>
      <c r="Y209" s="760"/>
      <c r="Z209" s="760"/>
    </row>
    <row r="210" spans="1:26" ht="12" customHeight="1">
      <c r="A210" s="760"/>
      <c r="B210" s="760"/>
      <c r="C210" s="760"/>
      <c r="D210" s="760"/>
      <c r="E210" s="760"/>
      <c r="F210" s="760"/>
      <c r="G210" s="760"/>
      <c r="H210" s="760"/>
      <c r="I210" s="760"/>
      <c r="J210" s="760"/>
      <c r="K210" s="760"/>
      <c r="L210" s="760"/>
      <c r="M210" s="760"/>
      <c r="N210" s="760"/>
      <c r="O210" s="760"/>
      <c r="P210" s="760"/>
      <c r="Q210" s="760"/>
      <c r="R210" s="760"/>
      <c r="S210" s="760"/>
      <c r="T210" s="760"/>
      <c r="U210" s="760"/>
      <c r="V210" s="760"/>
      <c r="W210" s="760"/>
      <c r="X210" s="760"/>
      <c r="Y210" s="760"/>
      <c r="Z210" s="760"/>
    </row>
    <row r="211" spans="1:26" ht="12" customHeight="1">
      <c r="A211" s="760"/>
      <c r="B211" s="760"/>
      <c r="C211" s="760"/>
      <c r="D211" s="760"/>
      <c r="E211" s="760"/>
      <c r="F211" s="760"/>
      <c r="G211" s="760"/>
      <c r="H211" s="760"/>
      <c r="I211" s="760"/>
      <c r="J211" s="760"/>
      <c r="K211" s="760"/>
      <c r="L211" s="760"/>
      <c r="M211" s="760"/>
      <c r="N211" s="760"/>
      <c r="O211" s="760"/>
      <c r="P211" s="760"/>
      <c r="Q211" s="760"/>
      <c r="R211" s="760"/>
      <c r="S211" s="760"/>
      <c r="T211" s="760"/>
      <c r="U211" s="760"/>
      <c r="V211" s="760"/>
      <c r="W211" s="760"/>
      <c r="X211" s="760"/>
      <c r="Y211" s="760"/>
      <c r="Z211" s="760"/>
    </row>
    <row r="212" spans="1:26" ht="12" customHeight="1">
      <c r="A212" s="760"/>
      <c r="B212" s="760"/>
      <c r="C212" s="760"/>
      <c r="D212" s="760"/>
      <c r="E212" s="760"/>
      <c r="F212" s="760"/>
      <c r="G212" s="760"/>
      <c r="H212" s="760"/>
      <c r="I212" s="760"/>
      <c r="J212" s="760"/>
      <c r="K212" s="760"/>
      <c r="L212" s="760"/>
      <c r="M212" s="760"/>
      <c r="N212" s="760"/>
      <c r="O212" s="760"/>
      <c r="P212" s="760"/>
      <c r="Q212" s="760"/>
      <c r="R212" s="760"/>
      <c r="S212" s="760"/>
      <c r="T212" s="760"/>
      <c r="U212" s="760"/>
      <c r="V212" s="760"/>
      <c r="W212" s="760"/>
      <c r="X212" s="760"/>
      <c r="Y212" s="760"/>
      <c r="Z212" s="760"/>
    </row>
    <row r="213" spans="1:26" ht="12" customHeight="1">
      <c r="A213" s="760"/>
      <c r="B213" s="760"/>
      <c r="C213" s="760"/>
      <c r="D213" s="760"/>
      <c r="E213" s="760"/>
      <c r="F213" s="760"/>
      <c r="G213" s="760"/>
      <c r="H213" s="760"/>
      <c r="I213" s="760"/>
      <c r="J213" s="760"/>
      <c r="K213" s="760"/>
      <c r="L213" s="760"/>
      <c r="M213" s="760"/>
      <c r="N213" s="760"/>
      <c r="O213" s="760"/>
      <c r="P213" s="760"/>
      <c r="Q213" s="760"/>
      <c r="R213" s="760"/>
      <c r="S213" s="760"/>
      <c r="T213" s="760"/>
      <c r="U213" s="760"/>
      <c r="V213" s="760"/>
      <c r="W213" s="760"/>
      <c r="X213" s="760"/>
      <c r="Y213" s="760"/>
      <c r="Z213" s="760"/>
    </row>
    <row r="214" spans="1:26" ht="12" customHeight="1">
      <c r="A214" s="760"/>
      <c r="B214" s="760"/>
      <c r="C214" s="760"/>
      <c r="D214" s="760"/>
      <c r="E214" s="760"/>
      <c r="F214" s="760"/>
      <c r="G214" s="760"/>
      <c r="H214" s="760"/>
      <c r="I214" s="760"/>
      <c r="J214" s="760"/>
      <c r="K214" s="760"/>
      <c r="L214" s="760"/>
      <c r="M214" s="760"/>
      <c r="N214" s="760"/>
      <c r="O214" s="760"/>
      <c r="P214" s="760"/>
      <c r="Q214" s="760"/>
      <c r="R214" s="760"/>
      <c r="S214" s="760"/>
      <c r="T214" s="760"/>
      <c r="U214" s="760"/>
      <c r="V214" s="760"/>
      <c r="W214" s="760"/>
      <c r="X214" s="760"/>
      <c r="Y214" s="760"/>
      <c r="Z214" s="760"/>
    </row>
    <row r="215" spans="1:26" ht="12" customHeight="1">
      <c r="A215" s="760"/>
      <c r="B215" s="760"/>
      <c r="C215" s="760"/>
      <c r="D215" s="760"/>
      <c r="E215" s="760"/>
      <c r="F215" s="760"/>
      <c r="G215" s="760"/>
      <c r="H215" s="760"/>
      <c r="I215" s="760"/>
      <c r="J215" s="760"/>
      <c r="K215" s="760"/>
      <c r="L215" s="760"/>
      <c r="M215" s="760"/>
      <c r="N215" s="760"/>
      <c r="O215" s="760"/>
      <c r="P215" s="760"/>
      <c r="Q215" s="760"/>
      <c r="R215" s="760"/>
      <c r="S215" s="760"/>
      <c r="T215" s="760"/>
      <c r="U215" s="760"/>
      <c r="V215" s="760"/>
      <c r="W215" s="760"/>
      <c r="X215" s="760"/>
      <c r="Y215" s="760"/>
      <c r="Z215" s="760"/>
    </row>
    <row r="216" spans="1:26" ht="12" customHeight="1">
      <c r="A216" s="760"/>
      <c r="B216" s="760"/>
      <c r="C216" s="760"/>
      <c r="D216" s="760"/>
      <c r="E216" s="760"/>
      <c r="F216" s="760"/>
      <c r="G216" s="760"/>
      <c r="H216" s="760"/>
      <c r="I216" s="760"/>
      <c r="J216" s="760"/>
      <c r="K216" s="760"/>
      <c r="L216" s="760"/>
      <c r="M216" s="760"/>
      <c r="N216" s="760"/>
      <c r="O216" s="760"/>
      <c r="P216" s="760"/>
      <c r="Q216" s="760"/>
      <c r="R216" s="760"/>
      <c r="S216" s="760"/>
      <c r="T216" s="760"/>
      <c r="U216" s="760"/>
      <c r="V216" s="760"/>
      <c r="W216" s="760"/>
      <c r="X216" s="760"/>
      <c r="Y216" s="760"/>
      <c r="Z216" s="760"/>
    </row>
    <row r="217" spans="1:26" ht="12" customHeight="1">
      <c r="A217" s="760"/>
      <c r="B217" s="760"/>
      <c r="C217" s="760"/>
      <c r="D217" s="760"/>
      <c r="E217" s="760"/>
      <c r="F217" s="760"/>
      <c r="G217" s="760"/>
      <c r="H217" s="760"/>
      <c r="I217" s="760"/>
      <c r="J217" s="760"/>
      <c r="K217" s="760"/>
      <c r="L217" s="760"/>
      <c r="M217" s="760"/>
      <c r="N217" s="760"/>
      <c r="O217" s="760"/>
      <c r="P217" s="760"/>
      <c r="Q217" s="760"/>
      <c r="R217" s="760"/>
      <c r="S217" s="760"/>
      <c r="T217" s="760"/>
      <c r="U217" s="760"/>
      <c r="V217" s="760"/>
      <c r="W217" s="760"/>
      <c r="X217" s="760"/>
      <c r="Y217" s="760"/>
      <c r="Z217" s="760"/>
    </row>
    <row r="218" spans="1:26" ht="12" customHeight="1">
      <c r="A218" s="760"/>
      <c r="B218" s="760"/>
      <c r="C218" s="760"/>
      <c r="D218" s="760"/>
      <c r="E218" s="760"/>
      <c r="F218" s="760"/>
      <c r="G218" s="760"/>
      <c r="H218" s="760"/>
      <c r="I218" s="760"/>
      <c r="J218" s="760"/>
      <c r="K218" s="760"/>
      <c r="L218" s="760"/>
      <c r="M218" s="760"/>
      <c r="N218" s="760"/>
      <c r="O218" s="760"/>
      <c r="P218" s="760"/>
      <c r="Q218" s="760"/>
      <c r="R218" s="760"/>
      <c r="S218" s="760"/>
      <c r="T218" s="760"/>
      <c r="U218" s="760"/>
      <c r="V218" s="760"/>
      <c r="W218" s="760"/>
      <c r="X218" s="760"/>
      <c r="Y218" s="760"/>
      <c r="Z218" s="760"/>
    </row>
    <row r="219" spans="1:26" ht="12" customHeight="1">
      <c r="A219" s="760"/>
      <c r="B219" s="760"/>
      <c r="C219" s="760"/>
      <c r="D219" s="760"/>
      <c r="E219" s="760"/>
      <c r="F219" s="760"/>
      <c r="G219" s="760"/>
      <c r="H219" s="760"/>
      <c r="I219" s="760"/>
      <c r="J219" s="760"/>
      <c r="K219" s="760"/>
      <c r="L219" s="760"/>
      <c r="M219" s="760"/>
      <c r="N219" s="760"/>
      <c r="O219" s="760"/>
      <c r="P219" s="760"/>
      <c r="Q219" s="760"/>
      <c r="R219" s="760"/>
      <c r="S219" s="760"/>
      <c r="T219" s="760"/>
      <c r="U219" s="760"/>
      <c r="V219" s="760"/>
      <c r="W219" s="760"/>
      <c r="X219" s="760"/>
      <c r="Y219" s="760"/>
      <c r="Z219" s="760"/>
    </row>
    <row r="220" spans="1:26" ht="12" customHeight="1">
      <c r="A220" s="760"/>
      <c r="B220" s="760"/>
      <c r="C220" s="760"/>
      <c r="D220" s="760"/>
      <c r="E220" s="760"/>
      <c r="F220" s="760"/>
      <c r="G220" s="760"/>
      <c r="H220" s="760"/>
      <c r="I220" s="760"/>
      <c r="J220" s="760"/>
      <c r="K220" s="760"/>
      <c r="L220" s="760"/>
      <c r="M220" s="760"/>
      <c r="N220" s="760"/>
      <c r="O220" s="760"/>
      <c r="P220" s="760"/>
      <c r="Q220" s="760"/>
      <c r="R220" s="760"/>
      <c r="S220" s="760"/>
      <c r="T220" s="760"/>
      <c r="U220" s="760"/>
      <c r="V220" s="760"/>
      <c r="W220" s="760"/>
      <c r="X220" s="760"/>
      <c r="Y220" s="760"/>
      <c r="Z220" s="760"/>
    </row>
    <row r="221" spans="1:26" ht="12" customHeight="1">
      <c r="A221" s="760"/>
      <c r="B221" s="760"/>
      <c r="C221" s="760"/>
      <c r="D221" s="760"/>
      <c r="E221" s="760"/>
      <c r="F221" s="760"/>
      <c r="G221" s="760"/>
      <c r="H221" s="760"/>
      <c r="I221" s="760"/>
      <c r="J221" s="760"/>
      <c r="K221" s="760"/>
      <c r="L221" s="760"/>
      <c r="M221" s="760"/>
      <c r="N221" s="760"/>
      <c r="O221" s="760"/>
      <c r="P221" s="760"/>
      <c r="Q221" s="760"/>
      <c r="R221" s="760"/>
      <c r="S221" s="760"/>
      <c r="T221" s="760"/>
      <c r="U221" s="760"/>
      <c r="V221" s="760"/>
      <c r="W221" s="760"/>
      <c r="X221" s="760"/>
      <c r="Y221" s="760"/>
      <c r="Z221" s="760"/>
    </row>
    <row r="222" spans="1:26" ht="12" customHeight="1">
      <c r="A222" s="760"/>
      <c r="B222" s="760"/>
      <c r="C222" s="760"/>
      <c r="D222" s="760"/>
      <c r="E222" s="760"/>
      <c r="F222" s="760"/>
      <c r="G222" s="760"/>
      <c r="H222" s="760"/>
      <c r="I222" s="760"/>
      <c r="J222" s="760"/>
      <c r="K222" s="760"/>
      <c r="L222" s="760"/>
      <c r="M222" s="760"/>
      <c r="N222" s="760"/>
      <c r="O222" s="760"/>
      <c r="P222" s="760"/>
      <c r="Q222" s="760"/>
      <c r="R222" s="760"/>
      <c r="S222" s="760"/>
      <c r="T222" s="760"/>
      <c r="U222" s="760"/>
      <c r="V222" s="760"/>
      <c r="W222" s="760"/>
      <c r="X222" s="760"/>
      <c r="Y222" s="760"/>
      <c r="Z222" s="760"/>
    </row>
    <row r="223" spans="1:26" ht="12" customHeight="1">
      <c r="A223" s="760"/>
      <c r="B223" s="760"/>
      <c r="C223" s="760"/>
      <c r="D223" s="760"/>
      <c r="E223" s="760"/>
      <c r="F223" s="760"/>
      <c r="G223" s="760"/>
      <c r="H223" s="760"/>
      <c r="I223" s="760"/>
      <c r="J223" s="760"/>
      <c r="K223" s="760"/>
      <c r="L223" s="760"/>
      <c r="M223" s="760"/>
      <c r="N223" s="760"/>
      <c r="O223" s="760"/>
      <c r="P223" s="760"/>
      <c r="Q223" s="760"/>
      <c r="R223" s="760"/>
      <c r="S223" s="760"/>
      <c r="T223" s="760"/>
      <c r="U223" s="760"/>
      <c r="V223" s="760"/>
      <c r="W223" s="760"/>
      <c r="X223" s="760"/>
      <c r="Y223" s="760"/>
      <c r="Z223" s="760"/>
    </row>
    <row r="224" spans="1:26" ht="12" customHeight="1">
      <c r="A224" s="760"/>
      <c r="B224" s="760"/>
      <c r="C224" s="760"/>
      <c r="D224" s="760"/>
      <c r="E224" s="760"/>
      <c r="F224" s="760"/>
      <c r="G224" s="760"/>
      <c r="H224" s="760"/>
      <c r="I224" s="760"/>
      <c r="J224" s="760"/>
      <c r="K224" s="760"/>
      <c r="L224" s="760"/>
      <c r="M224" s="760"/>
      <c r="N224" s="760"/>
      <c r="O224" s="760"/>
      <c r="P224" s="760"/>
      <c r="Q224" s="760"/>
      <c r="R224" s="760"/>
      <c r="S224" s="760"/>
      <c r="T224" s="760"/>
      <c r="U224" s="760"/>
      <c r="V224" s="760"/>
      <c r="W224" s="760"/>
      <c r="X224" s="760"/>
      <c r="Y224" s="760"/>
      <c r="Z224" s="760"/>
    </row>
    <row r="225" spans="1:26" ht="12" customHeight="1">
      <c r="A225" s="760"/>
      <c r="B225" s="760"/>
      <c r="C225" s="760"/>
      <c r="D225" s="760"/>
      <c r="E225" s="760"/>
      <c r="F225" s="760"/>
      <c r="G225" s="760"/>
      <c r="H225" s="760"/>
      <c r="I225" s="760"/>
      <c r="J225" s="760"/>
      <c r="K225" s="760"/>
      <c r="L225" s="760"/>
      <c r="M225" s="760"/>
      <c r="N225" s="760"/>
      <c r="O225" s="760"/>
      <c r="P225" s="760"/>
      <c r="Q225" s="760"/>
      <c r="R225" s="760"/>
      <c r="S225" s="760"/>
      <c r="T225" s="760"/>
      <c r="U225" s="760"/>
      <c r="V225" s="760"/>
      <c r="W225" s="760"/>
      <c r="X225" s="760"/>
      <c r="Y225" s="760"/>
      <c r="Z225" s="760"/>
    </row>
    <row r="226" spans="1:26" ht="12" customHeight="1">
      <c r="A226" s="760"/>
      <c r="B226" s="760"/>
      <c r="C226" s="760"/>
      <c r="D226" s="760"/>
      <c r="E226" s="760"/>
      <c r="F226" s="760"/>
      <c r="G226" s="760"/>
      <c r="H226" s="760"/>
      <c r="I226" s="760"/>
      <c r="J226" s="760"/>
      <c r="K226" s="760"/>
      <c r="L226" s="760"/>
      <c r="M226" s="760"/>
      <c r="N226" s="760"/>
      <c r="O226" s="760"/>
      <c r="P226" s="760"/>
      <c r="Q226" s="760"/>
      <c r="R226" s="760"/>
      <c r="S226" s="760"/>
      <c r="T226" s="760"/>
      <c r="U226" s="760"/>
      <c r="V226" s="760"/>
      <c r="W226" s="760"/>
      <c r="X226" s="760"/>
      <c r="Y226" s="760"/>
      <c r="Z226" s="760"/>
    </row>
    <row r="227" spans="1:26" ht="12" customHeight="1">
      <c r="A227" s="760"/>
      <c r="B227" s="760"/>
      <c r="C227" s="760"/>
      <c r="D227" s="760"/>
      <c r="E227" s="760"/>
      <c r="F227" s="760"/>
      <c r="G227" s="760"/>
      <c r="H227" s="760"/>
      <c r="I227" s="760"/>
      <c r="J227" s="760"/>
      <c r="K227" s="760"/>
      <c r="L227" s="760"/>
      <c r="M227" s="760"/>
      <c r="N227" s="760"/>
      <c r="O227" s="760"/>
      <c r="P227" s="760"/>
      <c r="Q227" s="760"/>
      <c r="R227" s="760"/>
      <c r="S227" s="760"/>
      <c r="T227" s="760"/>
      <c r="U227" s="760"/>
      <c r="V227" s="760"/>
      <c r="W227" s="760"/>
      <c r="X227" s="760"/>
      <c r="Y227" s="760"/>
      <c r="Z227" s="760"/>
    </row>
    <row r="228" spans="1:26" ht="12" customHeight="1">
      <c r="A228" s="760"/>
      <c r="B228" s="760"/>
      <c r="C228" s="760"/>
      <c r="D228" s="760"/>
      <c r="E228" s="760"/>
      <c r="F228" s="760"/>
      <c r="G228" s="760"/>
      <c r="H228" s="760"/>
      <c r="I228" s="760"/>
      <c r="J228" s="760"/>
      <c r="K228" s="760"/>
      <c r="L228" s="760"/>
      <c r="M228" s="760"/>
      <c r="N228" s="760"/>
      <c r="O228" s="760"/>
      <c r="P228" s="760"/>
      <c r="Q228" s="760"/>
      <c r="R228" s="760"/>
      <c r="S228" s="760"/>
      <c r="T228" s="760"/>
      <c r="U228" s="760"/>
      <c r="V228" s="760"/>
      <c r="W228" s="760"/>
      <c r="X228" s="760"/>
      <c r="Y228" s="760"/>
      <c r="Z228" s="760"/>
    </row>
    <row r="229" spans="1:26" ht="12" customHeight="1">
      <c r="A229" s="760"/>
      <c r="B229" s="760"/>
      <c r="C229" s="760"/>
      <c r="D229" s="760"/>
      <c r="E229" s="760"/>
      <c r="F229" s="760"/>
      <c r="G229" s="760"/>
      <c r="H229" s="760"/>
      <c r="I229" s="760"/>
      <c r="J229" s="760"/>
      <c r="K229" s="760"/>
      <c r="L229" s="760"/>
      <c r="M229" s="760"/>
      <c r="N229" s="760"/>
      <c r="O229" s="760"/>
      <c r="P229" s="760"/>
      <c r="Q229" s="760"/>
      <c r="R229" s="760"/>
      <c r="S229" s="760"/>
      <c r="T229" s="760"/>
      <c r="U229" s="760"/>
      <c r="V229" s="760"/>
      <c r="W229" s="760"/>
      <c r="X229" s="760"/>
      <c r="Y229" s="760"/>
      <c r="Z229" s="760"/>
    </row>
    <row r="230" spans="1:26" ht="12" customHeight="1">
      <c r="A230" s="760"/>
      <c r="B230" s="760"/>
      <c r="C230" s="760"/>
      <c r="D230" s="760"/>
      <c r="E230" s="760"/>
      <c r="F230" s="760"/>
      <c r="G230" s="760"/>
      <c r="H230" s="760"/>
      <c r="I230" s="760"/>
      <c r="J230" s="760"/>
      <c r="K230" s="760"/>
      <c r="L230" s="760"/>
      <c r="M230" s="760"/>
      <c r="N230" s="760"/>
      <c r="O230" s="760"/>
      <c r="P230" s="760"/>
      <c r="Q230" s="760"/>
      <c r="R230" s="760"/>
      <c r="S230" s="760"/>
      <c r="T230" s="760"/>
      <c r="U230" s="760"/>
      <c r="V230" s="760"/>
      <c r="W230" s="760"/>
      <c r="X230" s="760"/>
      <c r="Y230" s="760"/>
      <c r="Z230" s="760"/>
    </row>
    <row r="231" spans="1:26" ht="12" customHeight="1">
      <c r="A231" s="760"/>
      <c r="B231" s="760"/>
      <c r="C231" s="760"/>
      <c r="D231" s="760"/>
      <c r="E231" s="760"/>
      <c r="F231" s="760"/>
      <c r="G231" s="760"/>
      <c r="H231" s="760"/>
      <c r="I231" s="760"/>
      <c r="J231" s="760"/>
      <c r="K231" s="760"/>
      <c r="L231" s="760"/>
      <c r="M231" s="760"/>
      <c r="N231" s="760"/>
      <c r="O231" s="760"/>
      <c r="P231" s="760"/>
      <c r="Q231" s="760"/>
      <c r="R231" s="760"/>
      <c r="S231" s="760"/>
      <c r="T231" s="760"/>
      <c r="U231" s="760"/>
      <c r="V231" s="760"/>
      <c r="W231" s="760"/>
      <c r="X231" s="760"/>
      <c r="Y231" s="760"/>
      <c r="Z231" s="760"/>
    </row>
    <row r="232" spans="1:26" ht="12" customHeight="1">
      <c r="A232" s="760"/>
      <c r="B232" s="760"/>
      <c r="C232" s="760"/>
      <c r="D232" s="760"/>
      <c r="E232" s="760"/>
      <c r="F232" s="760"/>
      <c r="G232" s="760"/>
      <c r="H232" s="760"/>
      <c r="I232" s="760"/>
      <c r="J232" s="760"/>
      <c r="K232" s="760"/>
      <c r="L232" s="760"/>
      <c r="M232" s="760"/>
      <c r="N232" s="760"/>
      <c r="O232" s="760"/>
      <c r="P232" s="760"/>
      <c r="Q232" s="760"/>
      <c r="R232" s="760"/>
      <c r="S232" s="760"/>
      <c r="T232" s="760"/>
      <c r="U232" s="760"/>
      <c r="V232" s="760"/>
      <c r="W232" s="760"/>
      <c r="X232" s="760"/>
      <c r="Y232" s="760"/>
      <c r="Z232" s="760"/>
    </row>
    <row r="233" spans="1:26" ht="12" customHeight="1">
      <c r="A233" s="760"/>
      <c r="B233" s="760"/>
      <c r="C233" s="760"/>
      <c r="D233" s="760"/>
      <c r="E233" s="760"/>
      <c r="F233" s="760"/>
      <c r="G233" s="760"/>
      <c r="H233" s="760"/>
      <c r="I233" s="760"/>
      <c r="J233" s="760"/>
      <c r="K233" s="760"/>
      <c r="L233" s="760"/>
      <c r="M233" s="760"/>
      <c r="N233" s="760"/>
      <c r="O233" s="760"/>
      <c r="P233" s="760"/>
      <c r="Q233" s="760"/>
      <c r="R233" s="760"/>
      <c r="S233" s="760"/>
      <c r="T233" s="760"/>
      <c r="U233" s="760"/>
      <c r="V233" s="760"/>
      <c r="W233" s="760"/>
      <c r="X233" s="760"/>
      <c r="Y233" s="760"/>
      <c r="Z233" s="760"/>
    </row>
    <row r="234" spans="1:26" ht="12" customHeight="1">
      <c r="A234" s="760"/>
      <c r="B234" s="760"/>
      <c r="C234" s="760"/>
      <c r="D234" s="760"/>
      <c r="E234" s="760"/>
      <c r="F234" s="760"/>
      <c r="G234" s="760"/>
      <c r="H234" s="760"/>
      <c r="I234" s="760"/>
      <c r="J234" s="760"/>
      <c r="K234" s="760"/>
      <c r="L234" s="760"/>
      <c r="M234" s="760"/>
      <c r="N234" s="760"/>
      <c r="O234" s="760"/>
      <c r="P234" s="760"/>
      <c r="Q234" s="760"/>
      <c r="R234" s="760"/>
      <c r="S234" s="760"/>
      <c r="T234" s="760"/>
      <c r="U234" s="760"/>
      <c r="V234" s="760"/>
      <c r="W234" s="760"/>
      <c r="X234" s="760"/>
      <c r="Y234" s="760"/>
      <c r="Z234" s="760"/>
    </row>
    <row r="235" spans="1:26" ht="12" customHeight="1">
      <c r="A235" s="760"/>
      <c r="B235" s="760"/>
      <c r="C235" s="760"/>
      <c r="D235" s="760"/>
      <c r="E235" s="760"/>
      <c r="F235" s="760"/>
      <c r="G235" s="760"/>
      <c r="H235" s="760"/>
      <c r="I235" s="760"/>
      <c r="J235" s="760"/>
      <c r="K235" s="760"/>
      <c r="L235" s="760"/>
      <c r="M235" s="760"/>
      <c r="N235" s="760"/>
      <c r="O235" s="760"/>
      <c r="P235" s="760"/>
      <c r="Q235" s="760"/>
      <c r="R235" s="760"/>
      <c r="S235" s="760"/>
      <c r="T235" s="760"/>
      <c r="U235" s="760"/>
      <c r="V235" s="760"/>
      <c r="W235" s="760"/>
      <c r="X235" s="760"/>
      <c r="Y235" s="760"/>
      <c r="Z235" s="760"/>
    </row>
    <row r="236" spans="1:26" ht="12" customHeight="1">
      <c r="A236" s="760"/>
      <c r="B236" s="760"/>
      <c r="C236" s="760"/>
      <c r="D236" s="760"/>
      <c r="E236" s="760"/>
      <c r="F236" s="760"/>
      <c r="G236" s="760"/>
      <c r="H236" s="760"/>
      <c r="I236" s="760"/>
      <c r="J236" s="760"/>
      <c r="K236" s="760"/>
      <c r="L236" s="760"/>
      <c r="M236" s="760"/>
      <c r="N236" s="760"/>
      <c r="O236" s="760"/>
      <c r="P236" s="760"/>
      <c r="Q236" s="760"/>
      <c r="R236" s="760"/>
      <c r="S236" s="760"/>
      <c r="T236" s="760"/>
      <c r="U236" s="760"/>
      <c r="V236" s="760"/>
      <c r="W236" s="760"/>
      <c r="X236" s="760"/>
      <c r="Y236" s="760"/>
      <c r="Z236" s="760"/>
    </row>
    <row r="237" spans="1:26" ht="12" customHeight="1">
      <c r="A237" s="760"/>
      <c r="B237" s="760"/>
      <c r="C237" s="760"/>
      <c r="D237" s="760"/>
      <c r="E237" s="760"/>
      <c r="F237" s="760"/>
      <c r="G237" s="760"/>
      <c r="H237" s="760"/>
      <c r="I237" s="760"/>
      <c r="J237" s="760"/>
      <c r="K237" s="760"/>
      <c r="L237" s="760"/>
      <c r="M237" s="760"/>
      <c r="N237" s="760"/>
      <c r="O237" s="760"/>
      <c r="P237" s="760"/>
      <c r="Q237" s="760"/>
      <c r="R237" s="760"/>
      <c r="S237" s="760"/>
      <c r="T237" s="760"/>
      <c r="U237" s="760"/>
      <c r="V237" s="760"/>
      <c r="W237" s="760"/>
      <c r="X237" s="760"/>
      <c r="Y237" s="760"/>
      <c r="Z237" s="760"/>
    </row>
    <row r="238" spans="1:26" ht="12" customHeight="1">
      <c r="A238" s="760"/>
      <c r="B238" s="760"/>
      <c r="C238" s="760"/>
      <c r="D238" s="760"/>
      <c r="E238" s="760"/>
      <c r="F238" s="760"/>
      <c r="G238" s="760"/>
      <c r="H238" s="760"/>
      <c r="I238" s="760"/>
      <c r="J238" s="760"/>
      <c r="K238" s="760"/>
      <c r="L238" s="760"/>
      <c r="M238" s="760"/>
      <c r="N238" s="760"/>
      <c r="O238" s="760"/>
      <c r="P238" s="760"/>
      <c r="Q238" s="760"/>
      <c r="R238" s="760"/>
      <c r="S238" s="760"/>
      <c r="T238" s="760"/>
      <c r="U238" s="760"/>
      <c r="V238" s="760"/>
      <c r="W238" s="760"/>
      <c r="X238" s="760"/>
      <c r="Y238" s="760"/>
      <c r="Z238" s="760"/>
    </row>
    <row r="239" spans="1:26" ht="12" customHeight="1">
      <c r="A239" s="760"/>
      <c r="B239" s="760"/>
      <c r="C239" s="760"/>
      <c r="D239" s="760"/>
      <c r="E239" s="760"/>
      <c r="F239" s="760"/>
      <c r="G239" s="760"/>
      <c r="H239" s="760"/>
      <c r="I239" s="760"/>
      <c r="J239" s="760"/>
      <c r="K239" s="760"/>
      <c r="L239" s="760"/>
      <c r="M239" s="760"/>
      <c r="N239" s="760"/>
      <c r="O239" s="760"/>
      <c r="P239" s="760"/>
      <c r="Q239" s="760"/>
      <c r="R239" s="760"/>
      <c r="S239" s="760"/>
      <c r="T239" s="760"/>
      <c r="U239" s="760"/>
      <c r="V239" s="760"/>
      <c r="W239" s="760"/>
      <c r="X239" s="760"/>
      <c r="Y239" s="760"/>
      <c r="Z239" s="760"/>
    </row>
    <row r="240" spans="1:26" ht="12" customHeight="1">
      <c r="A240" s="760"/>
      <c r="B240" s="760"/>
      <c r="C240" s="760"/>
      <c r="D240" s="760"/>
      <c r="E240" s="760"/>
      <c r="F240" s="760"/>
      <c r="G240" s="760"/>
      <c r="H240" s="760"/>
      <c r="I240" s="760"/>
      <c r="J240" s="760"/>
      <c r="K240" s="760"/>
      <c r="L240" s="760"/>
      <c r="M240" s="760"/>
      <c r="N240" s="760"/>
      <c r="O240" s="760"/>
      <c r="P240" s="760"/>
      <c r="Q240" s="760"/>
      <c r="R240" s="760"/>
      <c r="S240" s="760"/>
      <c r="T240" s="760"/>
      <c r="U240" s="760"/>
      <c r="V240" s="760"/>
      <c r="W240" s="760"/>
      <c r="X240" s="760"/>
      <c r="Y240" s="760"/>
      <c r="Z240" s="760"/>
    </row>
    <row r="241" spans="1:26" ht="12" customHeight="1">
      <c r="A241" s="760"/>
      <c r="B241" s="760"/>
      <c r="C241" s="760"/>
      <c r="D241" s="760"/>
      <c r="E241" s="760"/>
      <c r="F241" s="760"/>
      <c r="G241" s="760"/>
      <c r="H241" s="760"/>
      <c r="I241" s="760"/>
      <c r="J241" s="760"/>
      <c r="K241" s="760"/>
      <c r="L241" s="760"/>
      <c r="M241" s="760"/>
      <c r="N241" s="760"/>
      <c r="O241" s="760"/>
      <c r="P241" s="760"/>
      <c r="Q241" s="760"/>
      <c r="R241" s="760"/>
      <c r="S241" s="760"/>
      <c r="T241" s="760"/>
      <c r="U241" s="760"/>
      <c r="V241" s="760"/>
      <c r="W241" s="760"/>
      <c r="X241" s="760"/>
      <c r="Y241" s="760"/>
      <c r="Z241" s="760"/>
    </row>
    <row r="242" spans="1:26" ht="12" customHeight="1">
      <c r="A242" s="760"/>
      <c r="B242" s="760"/>
      <c r="C242" s="760"/>
      <c r="D242" s="760"/>
      <c r="E242" s="760"/>
      <c r="F242" s="760"/>
      <c r="G242" s="760"/>
      <c r="H242" s="760"/>
      <c r="I242" s="760"/>
      <c r="J242" s="760"/>
      <c r="K242" s="760"/>
      <c r="L242" s="760"/>
      <c r="M242" s="760"/>
      <c r="N242" s="760"/>
      <c r="O242" s="760"/>
      <c r="P242" s="760"/>
      <c r="Q242" s="760"/>
      <c r="R242" s="760"/>
      <c r="S242" s="760"/>
      <c r="T242" s="760"/>
      <c r="U242" s="760"/>
      <c r="V242" s="760"/>
      <c r="W242" s="760"/>
      <c r="X242" s="760"/>
      <c r="Y242" s="760"/>
      <c r="Z242" s="760"/>
    </row>
    <row r="243" spans="1:26" ht="12" customHeight="1">
      <c r="A243" s="760"/>
      <c r="B243" s="760"/>
      <c r="C243" s="760"/>
      <c r="D243" s="760"/>
      <c r="E243" s="760"/>
      <c r="F243" s="760"/>
      <c r="G243" s="760"/>
      <c r="H243" s="760"/>
      <c r="I243" s="760"/>
      <c r="J243" s="760"/>
      <c r="K243" s="760"/>
      <c r="L243" s="760"/>
      <c r="M243" s="760"/>
      <c r="N243" s="760"/>
      <c r="O243" s="760"/>
      <c r="P243" s="760"/>
      <c r="Q243" s="760"/>
      <c r="R243" s="760"/>
      <c r="S243" s="760"/>
      <c r="T243" s="760"/>
      <c r="U243" s="760"/>
      <c r="V243" s="760"/>
      <c r="W243" s="760"/>
      <c r="X243" s="760"/>
      <c r="Y243" s="760"/>
      <c r="Z243" s="760"/>
    </row>
    <row r="244" spans="1:26" ht="12" customHeight="1">
      <c r="A244" s="760"/>
      <c r="B244" s="760"/>
      <c r="C244" s="760"/>
      <c r="D244" s="760"/>
      <c r="E244" s="760"/>
      <c r="F244" s="760"/>
      <c r="G244" s="760"/>
      <c r="H244" s="760"/>
      <c r="I244" s="760"/>
      <c r="J244" s="760"/>
      <c r="K244" s="760"/>
      <c r="L244" s="760"/>
      <c r="M244" s="760"/>
      <c r="N244" s="760"/>
      <c r="O244" s="760"/>
      <c r="P244" s="760"/>
      <c r="Q244" s="760"/>
      <c r="R244" s="760"/>
      <c r="S244" s="760"/>
      <c r="T244" s="760"/>
      <c r="U244" s="760"/>
      <c r="V244" s="760"/>
      <c r="W244" s="760"/>
      <c r="X244" s="760"/>
      <c r="Y244" s="760"/>
      <c r="Z244" s="760"/>
    </row>
    <row r="245" spans="1:26" ht="12" customHeight="1">
      <c r="A245" s="760"/>
      <c r="B245" s="760"/>
      <c r="C245" s="760"/>
      <c r="D245" s="760"/>
      <c r="E245" s="760"/>
      <c r="F245" s="760"/>
      <c r="G245" s="760"/>
      <c r="H245" s="760"/>
      <c r="I245" s="760"/>
      <c r="J245" s="760"/>
      <c r="K245" s="760"/>
      <c r="L245" s="760"/>
      <c r="M245" s="760"/>
      <c r="N245" s="760"/>
      <c r="O245" s="760"/>
      <c r="P245" s="760"/>
      <c r="Q245" s="760"/>
      <c r="R245" s="760"/>
      <c r="S245" s="760"/>
      <c r="T245" s="760"/>
      <c r="U245" s="760"/>
      <c r="V245" s="760"/>
      <c r="W245" s="760"/>
      <c r="X245" s="760"/>
      <c r="Y245" s="760"/>
      <c r="Z245" s="760"/>
    </row>
    <row r="246" spans="1:26" ht="12" customHeight="1">
      <c r="A246" s="760"/>
      <c r="B246" s="760"/>
      <c r="C246" s="760"/>
      <c r="D246" s="760"/>
      <c r="E246" s="760"/>
      <c r="F246" s="760"/>
      <c r="G246" s="760"/>
      <c r="H246" s="760"/>
      <c r="I246" s="760"/>
      <c r="J246" s="760"/>
      <c r="K246" s="760"/>
      <c r="L246" s="760"/>
      <c r="M246" s="760"/>
      <c r="N246" s="760"/>
      <c r="O246" s="760"/>
      <c r="P246" s="760"/>
      <c r="Q246" s="760"/>
      <c r="R246" s="760"/>
      <c r="S246" s="760"/>
      <c r="T246" s="760"/>
      <c r="U246" s="760"/>
      <c r="V246" s="760"/>
      <c r="W246" s="760"/>
      <c r="X246" s="760"/>
      <c r="Y246" s="760"/>
      <c r="Z246" s="760"/>
    </row>
    <row r="247" spans="1:26" ht="12" customHeight="1">
      <c r="A247" s="760"/>
      <c r="B247" s="760"/>
      <c r="C247" s="760"/>
      <c r="D247" s="760"/>
      <c r="E247" s="760"/>
      <c r="F247" s="760"/>
      <c r="G247" s="760"/>
      <c r="H247" s="760"/>
      <c r="I247" s="760"/>
      <c r="J247" s="760"/>
      <c r="K247" s="760"/>
      <c r="L247" s="760"/>
      <c r="M247" s="760"/>
      <c r="N247" s="760"/>
      <c r="O247" s="760"/>
      <c r="P247" s="760"/>
      <c r="Q247" s="760"/>
      <c r="R247" s="760"/>
      <c r="S247" s="760"/>
      <c r="T247" s="760"/>
      <c r="U247" s="760"/>
      <c r="V247" s="760"/>
      <c r="W247" s="760"/>
      <c r="X247" s="760"/>
      <c r="Y247" s="760"/>
      <c r="Z247" s="760"/>
    </row>
    <row r="248" spans="1:26" ht="12" customHeight="1">
      <c r="A248" s="760"/>
      <c r="B248" s="760"/>
      <c r="C248" s="760"/>
      <c r="D248" s="760"/>
      <c r="E248" s="760"/>
      <c r="F248" s="760"/>
      <c r="G248" s="760"/>
      <c r="H248" s="760"/>
      <c r="I248" s="760"/>
      <c r="J248" s="760"/>
      <c r="K248" s="760"/>
      <c r="L248" s="760"/>
      <c r="M248" s="760"/>
      <c r="N248" s="760"/>
      <c r="O248" s="760"/>
      <c r="P248" s="760"/>
      <c r="Q248" s="760"/>
      <c r="R248" s="760"/>
      <c r="S248" s="760"/>
      <c r="T248" s="760"/>
      <c r="U248" s="760"/>
      <c r="V248" s="760"/>
      <c r="W248" s="760"/>
      <c r="X248" s="760"/>
      <c r="Y248" s="760"/>
      <c r="Z248" s="760"/>
    </row>
    <row r="249" spans="1:26" ht="12" customHeight="1">
      <c r="A249" s="760"/>
      <c r="B249" s="760"/>
      <c r="C249" s="760"/>
      <c r="D249" s="760"/>
      <c r="E249" s="760"/>
      <c r="F249" s="760"/>
      <c r="G249" s="760"/>
      <c r="H249" s="760"/>
      <c r="I249" s="760"/>
      <c r="J249" s="760"/>
      <c r="K249" s="760"/>
      <c r="L249" s="760"/>
      <c r="M249" s="760"/>
      <c r="N249" s="760"/>
      <c r="O249" s="760"/>
      <c r="P249" s="760"/>
      <c r="Q249" s="760"/>
      <c r="R249" s="760"/>
      <c r="S249" s="760"/>
      <c r="T249" s="760"/>
      <c r="U249" s="760"/>
      <c r="V249" s="760"/>
      <c r="W249" s="760"/>
      <c r="X249" s="760"/>
      <c r="Y249" s="760"/>
      <c r="Z249" s="760"/>
    </row>
    <row r="250" spans="1:26" ht="12" customHeight="1">
      <c r="A250" s="760"/>
      <c r="B250" s="760"/>
      <c r="C250" s="760"/>
      <c r="D250" s="760"/>
      <c r="E250" s="760"/>
      <c r="F250" s="760"/>
      <c r="G250" s="760"/>
      <c r="H250" s="760"/>
      <c r="I250" s="760"/>
      <c r="J250" s="760"/>
      <c r="K250" s="760"/>
      <c r="L250" s="760"/>
      <c r="M250" s="760"/>
      <c r="N250" s="760"/>
      <c r="O250" s="760"/>
      <c r="P250" s="760"/>
      <c r="Q250" s="760"/>
      <c r="R250" s="760"/>
      <c r="S250" s="760"/>
      <c r="T250" s="760"/>
      <c r="U250" s="760"/>
      <c r="V250" s="760"/>
      <c r="W250" s="760"/>
      <c r="X250" s="760"/>
      <c r="Y250" s="760"/>
      <c r="Z250" s="760"/>
    </row>
    <row r="251" spans="1:26" ht="12" customHeight="1">
      <c r="A251" s="760"/>
      <c r="B251" s="760"/>
      <c r="C251" s="760"/>
      <c r="D251" s="760"/>
      <c r="E251" s="760"/>
      <c r="F251" s="760"/>
      <c r="G251" s="760"/>
      <c r="H251" s="760"/>
      <c r="I251" s="760"/>
      <c r="J251" s="760"/>
      <c r="K251" s="760"/>
      <c r="L251" s="760"/>
      <c r="M251" s="760"/>
      <c r="N251" s="760"/>
      <c r="O251" s="760"/>
      <c r="P251" s="760"/>
      <c r="Q251" s="760"/>
      <c r="R251" s="760"/>
      <c r="S251" s="760"/>
      <c r="T251" s="760"/>
      <c r="U251" s="760"/>
      <c r="V251" s="760"/>
      <c r="W251" s="760"/>
      <c r="X251" s="760"/>
      <c r="Y251" s="760"/>
      <c r="Z251" s="760"/>
    </row>
    <row r="252" spans="1:26" ht="12" customHeight="1">
      <c r="A252" s="760"/>
      <c r="B252" s="760"/>
      <c r="C252" s="760"/>
      <c r="D252" s="760"/>
      <c r="E252" s="760"/>
      <c r="F252" s="760"/>
      <c r="G252" s="760"/>
      <c r="H252" s="760"/>
      <c r="I252" s="760"/>
      <c r="J252" s="760"/>
      <c r="K252" s="760"/>
      <c r="L252" s="760"/>
      <c r="M252" s="760"/>
      <c r="N252" s="760"/>
      <c r="O252" s="760"/>
      <c r="P252" s="760"/>
      <c r="Q252" s="760"/>
      <c r="R252" s="760"/>
      <c r="S252" s="760"/>
      <c r="T252" s="760"/>
      <c r="U252" s="760"/>
      <c r="V252" s="760"/>
      <c r="W252" s="760"/>
      <c r="X252" s="760"/>
      <c r="Y252" s="760"/>
      <c r="Z252" s="760"/>
    </row>
    <row r="253" spans="1:26" ht="12" customHeight="1">
      <c r="A253" s="760"/>
      <c r="B253" s="760"/>
      <c r="C253" s="760"/>
      <c r="D253" s="760"/>
      <c r="E253" s="760"/>
      <c r="F253" s="760"/>
      <c r="G253" s="760"/>
      <c r="H253" s="760"/>
      <c r="I253" s="760"/>
      <c r="J253" s="760"/>
      <c r="K253" s="760"/>
      <c r="L253" s="760"/>
      <c r="M253" s="760"/>
      <c r="N253" s="760"/>
      <c r="O253" s="760"/>
      <c r="P253" s="760"/>
      <c r="Q253" s="760"/>
      <c r="R253" s="760"/>
      <c r="S253" s="760"/>
      <c r="T253" s="760"/>
      <c r="U253" s="760"/>
      <c r="V253" s="760"/>
      <c r="W253" s="760"/>
      <c r="X253" s="760"/>
      <c r="Y253" s="760"/>
      <c r="Z253" s="760"/>
    </row>
    <row r="254" spans="1:26" ht="12" customHeight="1">
      <c r="A254" s="760"/>
      <c r="B254" s="760"/>
      <c r="C254" s="760"/>
      <c r="D254" s="760"/>
      <c r="E254" s="760"/>
      <c r="F254" s="760"/>
      <c r="G254" s="760"/>
      <c r="H254" s="760"/>
      <c r="I254" s="760"/>
      <c r="J254" s="760"/>
      <c r="K254" s="760"/>
      <c r="L254" s="760"/>
      <c r="M254" s="760"/>
      <c r="N254" s="760"/>
      <c r="O254" s="760"/>
      <c r="P254" s="760"/>
      <c r="Q254" s="760"/>
      <c r="R254" s="760"/>
      <c r="S254" s="760"/>
      <c r="T254" s="760"/>
      <c r="U254" s="760"/>
      <c r="V254" s="760"/>
      <c r="W254" s="760"/>
      <c r="X254" s="760"/>
      <c r="Y254" s="760"/>
      <c r="Z254" s="760"/>
    </row>
    <row r="255" spans="1:26" ht="12" customHeight="1">
      <c r="A255" s="760"/>
      <c r="B255" s="760"/>
      <c r="C255" s="760"/>
      <c r="D255" s="760"/>
      <c r="E255" s="760"/>
      <c r="F255" s="760"/>
      <c r="G255" s="760"/>
      <c r="H255" s="760"/>
      <c r="I255" s="760"/>
      <c r="J255" s="760"/>
      <c r="K255" s="760"/>
      <c r="L255" s="760"/>
      <c r="M255" s="760"/>
      <c r="N255" s="760"/>
      <c r="O255" s="760"/>
      <c r="P255" s="760"/>
      <c r="Q255" s="760"/>
      <c r="R255" s="760"/>
      <c r="S255" s="760"/>
      <c r="T255" s="760"/>
      <c r="U255" s="760"/>
      <c r="V255" s="760"/>
      <c r="W255" s="760"/>
      <c r="X255" s="760"/>
      <c r="Y255" s="760"/>
      <c r="Z255" s="760"/>
    </row>
    <row r="256" spans="1:26" ht="12" customHeight="1">
      <c r="A256" s="760"/>
      <c r="B256" s="760"/>
      <c r="C256" s="760"/>
      <c r="D256" s="760"/>
      <c r="E256" s="760"/>
      <c r="F256" s="760"/>
      <c r="G256" s="760"/>
      <c r="H256" s="760"/>
      <c r="I256" s="760"/>
      <c r="J256" s="760"/>
      <c r="K256" s="760"/>
      <c r="L256" s="760"/>
      <c r="M256" s="760"/>
      <c r="N256" s="760"/>
      <c r="O256" s="760"/>
      <c r="P256" s="760"/>
      <c r="Q256" s="760"/>
      <c r="R256" s="760"/>
      <c r="S256" s="760"/>
      <c r="T256" s="760"/>
      <c r="U256" s="760"/>
      <c r="V256" s="760"/>
      <c r="W256" s="760"/>
      <c r="X256" s="760"/>
      <c r="Y256" s="760"/>
      <c r="Z256" s="760"/>
    </row>
    <row r="257" spans="1:26" ht="12" customHeight="1">
      <c r="A257" s="760"/>
      <c r="B257" s="760"/>
      <c r="C257" s="760"/>
      <c r="D257" s="760"/>
      <c r="E257" s="760"/>
      <c r="F257" s="760"/>
      <c r="G257" s="760"/>
      <c r="H257" s="760"/>
      <c r="I257" s="760"/>
      <c r="J257" s="760"/>
      <c r="K257" s="760"/>
      <c r="L257" s="760"/>
      <c r="M257" s="760"/>
      <c r="N257" s="760"/>
      <c r="O257" s="760"/>
      <c r="P257" s="760"/>
      <c r="Q257" s="760"/>
      <c r="R257" s="760"/>
      <c r="S257" s="760"/>
      <c r="T257" s="760"/>
      <c r="U257" s="760"/>
      <c r="V257" s="760"/>
      <c r="W257" s="760"/>
      <c r="X257" s="760"/>
      <c r="Y257" s="760"/>
      <c r="Z257" s="760"/>
    </row>
    <row r="258" spans="1:26" ht="12" customHeight="1">
      <c r="A258" s="760"/>
      <c r="B258" s="760"/>
      <c r="C258" s="760"/>
      <c r="D258" s="760"/>
      <c r="E258" s="760"/>
      <c r="F258" s="760"/>
      <c r="G258" s="760"/>
      <c r="H258" s="760"/>
      <c r="I258" s="760"/>
      <c r="J258" s="760"/>
      <c r="K258" s="760"/>
      <c r="L258" s="760"/>
      <c r="M258" s="760"/>
      <c r="N258" s="760"/>
      <c r="O258" s="760"/>
      <c r="P258" s="760"/>
      <c r="Q258" s="760"/>
      <c r="R258" s="760"/>
      <c r="S258" s="760"/>
      <c r="T258" s="760"/>
      <c r="U258" s="760"/>
      <c r="V258" s="760"/>
      <c r="W258" s="760"/>
      <c r="X258" s="760"/>
      <c r="Y258" s="760"/>
      <c r="Z258" s="760"/>
    </row>
    <row r="259" spans="1:26" ht="12" customHeight="1">
      <c r="A259" s="760"/>
      <c r="B259" s="760"/>
      <c r="C259" s="760"/>
      <c r="D259" s="760"/>
      <c r="E259" s="760"/>
      <c r="F259" s="760"/>
      <c r="G259" s="760"/>
      <c r="H259" s="760"/>
      <c r="I259" s="760"/>
      <c r="J259" s="760"/>
      <c r="K259" s="760"/>
      <c r="L259" s="760"/>
      <c r="M259" s="760"/>
      <c r="N259" s="760"/>
      <c r="O259" s="760"/>
      <c r="P259" s="760"/>
      <c r="Q259" s="760"/>
      <c r="R259" s="760"/>
      <c r="S259" s="760"/>
      <c r="T259" s="760"/>
      <c r="U259" s="760"/>
      <c r="V259" s="760"/>
      <c r="W259" s="760"/>
      <c r="X259" s="760"/>
      <c r="Y259" s="760"/>
      <c r="Z259" s="760"/>
    </row>
    <row r="260" spans="1:26" ht="12" customHeight="1">
      <c r="A260" s="760"/>
      <c r="B260" s="760"/>
      <c r="C260" s="760"/>
      <c r="D260" s="760"/>
      <c r="E260" s="760"/>
      <c r="F260" s="760"/>
      <c r="G260" s="760"/>
      <c r="H260" s="760"/>
      <c r="I260" s="760"/>
      <c r="J260" s="760"/>
      <c r="K260" s="760"/>
      <c r="L260" s="760"/>
      <c r="M260" s="760"/>
      <c r="N260" s="760"/>
      <c r="O260" s="760"/>
      <c r="P260" s="760"/>
      <c r="Q260" s="760"/>
      <c r="R260" s="760"/>
      <c r="S260" s="760"/>
      <c r="T260" s="760"/>
      <c r="U260" s="760"/>
      <c r="V260" s="760"/>
      <c r="W260" s="760"/>
      <c r="X260" s="760"/>
      <c r="Y260" s="760"/>
      <c r="Z260" s="760"/>
    </row>
    <row r="261" spans="1:26" ht="12" customHeight="1">
      <c r="A261" s="760"/>
      <c r="B261" s="760"/>
      <c r="C261" s="760"/>
      <c r="D261" s="760"/>
      <c r="E261" s="760"/>
      <c r="F261" s="760"/>
      <c r="G261" s="760"/>
      <c r="H261" s="760"/>
      <c r="I261" s="760"/>
      <c r="J261" s="760"/>
      <c r="K261" s="760"/>
      <c r="L261" s="760"/>
      <c r="M261" s="760"/>
      <c r="N261" s="760"/>
      <c r="O261" s="760"/>
      <c r="P261" s="760"/>
      <c r="Q261" s="760"/>
      <c r="R261" s="760"/>
      <c r="S261" s="760"/>
      <c r="T261" s="760"/>
      <c r="U261" s="760"/>
      <c r="V261" s="760"/>
      <c r="W261" s="760"/>
      <c r="X261" s="760"/>
      <c r="Y261" s="760"/>
      <c r="Z261" s="760"/>
    </row>
    <row r="262" spans="1:26" ht="12" customHeight="1">
      <c r="A262" s="760"/>
      <c r="B262" s="760"/>
      <c r="C262" s="760"/>
      <c r="D262" s="760"/>
      <c r="E262" s="760"/>
      <c r="F262" s="760"/>
      <c r="G262" s="760"/>
      <c r="H262" s="760"/>
      <c r="I262" s="760"/>
      <c r="J262" s="760"/>
      <c r="K262" s="760"/>
      <c r="L262" s="760"/>
      <c r="M262" s="760"/>
      <c r="N262" s="760"/>
      <c r="O262" s="760"/>
      <c r="P262" s="760"/>
      <c r="Q262" s="760"/>
      <c r="R262" s="760"/>
      <c r="S262" s="760"/>
      <c r="T262" s="760"/>
      <c r="U262" s="760"/>
      <c r="V262" s="760"/>
      <c r="W262" s="760"/>
      <c r="X262" s="760"/>
      <c r="Y262" s="760"/>
      <c r="Z262" s="760"/>
    </row>
    <row r="263" spans="1:26" ht="12" customHeight="1">
      <c r="A263" s="760"/>
      <c r="B263" s="760"/>
      <c r="C263" s="760"/>
      <c r="D263" s="760"/>
      <c r="E263" s="760"/>
      <c r="F263" s="760"/>
      <c r="G263" s="760"/>
      <c r="H263" s="760"/>
      <c r="I263" s="760"/>
      <c r="J263" s="760"/>
      <c r="K263" s="760"/>
      <c r="L263" s="760"/>
      <c r="M263" s="760"/>
      <c r="N263" s="760"/>
      <c r="O263" s="760"/>
      <c r="P263" s="760"/>
      <c r="Q263" s="760"/>
      <c r="R263" s="760"/>
      <c r="S263" s="760"/>
      <c r="T263" s="760"/>
      <c r="U263" s="760"/>
      <c r="V263" s="760"/>
      <c r="W263" s="760"/>
      <c r="X263" s="760"/>
      <c r="Y263" s="760"/>
      <c r="Z263" s="760"/>
    </row>
    <row r="264" spans="1:26" ht="12" customHeight="1">
      <c r="A264" s="760"/>
      <c r="B264" s="760"/>
      <c r="C264" s="760"/>
      <c r="D264" s="760"/>
      <c r="E264" s="760"/>
      <c r="F264" s="760"/>
      <c r="G264" s="760"/>
      <c r="H264" s="760"/>
      <c r="I264" s="760"/>
      <c r="J264" s="760"/>
      <c r="K264" s="760"/>
      <c r="L264" s="760"/>
      <c r="M264" s="760"/>
      <c r="N264" s="760"/>
      <c r="O264" s="760"/>
      <c r="P264" s="760"/>
      <c r="Q264" s="760"/>
      <c r="R264" s="760"/>
      <c r="S264" s="760"/>
      <c r="T264" s="760"/>
      <c r="U264" s="760"/>
      <c r="V264" s="760"/>
      <c r="W264" s="760"/>
      <c r="X264" s="760"/>
      <c r="Y264" s="760"/>
      <c r="Z264" s="760"/>
    </row>
    <row r="265" spans="1:26" ht="12" customHeight="1">
      <c r="A265" s="760"/>
      <c r="B265" s="760"/>
      <c r="C265" s="760"/>
      <c r="D265" s="760"/>
      <c r="E265" s="760"/>
      <c r="F265" s="760"/>
      <c r="G265" s="760"/>
      <c r="H265" s="760"/>
      <c r="I265" s="760"/>
      <c r="J265" s="760"/>
      <c r="K265" s="760"/>
      <c r="L265" s="760"/>
      <c r="M265" s="760"/>
      <c r="N265" s="760"/>
      <c r="O265" s="760"/>
      <c r="P265" s="760"/>
      <c r="Q265" s="760"/>
      <c r="R265" s="760"/>
      <c r="S265" s="760"/>
      <c r="T265" s="760"/>
      <c r="U265" s="760"/>
      <c r="V265" s="760"/>
      <c r="W265" s="760"/>
      <c r="X265" s="760"/>
      <c r="Y265" s="760"/>
      <c r="Z265" s="760"/>
    </row>
    <row r="266" spans="1:26" ht="12" customHeight="1">
      <c r="A266" s="760"/>
      <c r="B266" s="760"/>
      <c r="C266" s="760"/>
      <c r="D266" s="760"/>
      <c r="E266" s="760"/>
      <c r="F266" s="760"/>
      <c r="G266" s="760"/>
      <c r="H266" s="760"/>
      <c r="I266" s="760"/>
      <c r="J266" s="760"/>
      <c r="K266" s="760"/>
      <c r="L266" s="760"/>
      <c r="M266" s="760"/>
      <c r="N266" s="760"/>
      <c r="O266" s="760"/>
      <c r="P266" s="760"/>
      <c r="Q266" s="760"/>
      <c r="R266" s="760"/>
      <c r="S266" s="760"/>
      <c r="T266" s="760"/>
      <c r="U266" s="760"/>
      <c r="V266" s="760"/>
      <c r="W266" s="760"/>
      <c r="X266" s="760"/>
      <c r="Y266" s="760"/>
      <c r="Z266" s="760"/>
    </row>
    <row r="267" spans="1:26" ht="12" customHeight="1">
      <c r="A267" s="760"/>
      <c r="B267" s="760"/>
      <c r="C267" s="760"/>
      <c r="D267" s="760"/>
      <c r="E267" s="760"/>
      <c r="F267" s="760"/>
      <c r="G267" s="760"/>
      <c r="H267" s="760"/>
      <c r="I267" s="760"/>
      <c r="J267" s="760"/>
      <c r="K267" s="760"/>
      <c r="L267" s="760"/>
      <c r="M267" s="760"/>
      <c r="N267" s="760"/>
      <c r="O267" s="760"/>
      <c r="P267" s="760"/>
      <c r="Q267" s="760"/>
      <c r="R267" s="760"/>
      <c r="S267" s="760"/>
      <c r="T267" s="760"/>
      <c r="U267" s="760"/>
      <c r="V267" s="760"/>
      <c r="W267" s="760"/>
      <c r="X267" s="760"/>
      <c r="Y267" s="760"/>
      <c r="Z267" s="760"/>
    </row>
    <row r="268" spans="1:26" ht="12" customHeight="1">
      <c r="A268" s="760"/>
      <c r="B268" s="760"/>
      <c r="C268" s="760"/>
      <c r="D268" s="760"/>
      <c r="E268" s="760"/>
      <c r="F268" s="760"/>
      <c r="G268" s="760"/>
      <c r="H268" s="760"/>
      <c r="I268" s="760"/>
      <c r="J268" s="760"/>
      <c r="K268" s="760"/>
      <c r="L268" s="760"/>
      <c r="M268" s="760"/>
      <c r="N268" s="760"/>
      <c r="O268" s="760"/>
      <c r="P268" s="760"/>
      <c r="Q268" s="760"/>
      <c r="R268" s="760"/>
      <c r="S268" s="760"/>
      <c r="T268" s="760"/>
      <c r="U268" s="760"/>
      <c r="V268" s="760"/>
      <c r="W268" s="760"/>
      <c r="X268" s="760"/>
      <c r="Y268" s="760"/>
      <c r="Z268" s="760"/>
    </row>
    <row r="269" spans="1:26" ht="12" customHeight="1">
      <c r="A269" s="760"/>
      <c r="B269" s="760"/>
      <c r="C269" s="760"/>
      <c r="D269" s="760"/>
      <c r="E269" s="760"/>
      <c r="F269" s="760"/>
      <c r="G269" s="760"/>
      <c r="H269" s="760"/>
      <c r="I269" s="760"/>
      <c r="J269" s="760"/>
      <c r="K269" s="760"/>
      <c r="L269" s="760"/>
      <c r="M269" s="760"/>
      <c r="N269" s="760"/>
      <c r="O269" s="760"/>
      <c r="P269" s="760"/>
      <c r="Q269" s="760"/>
      <c r="R269" s="760"/>
      <c r="S269" s="760"/>
      <c r="T269" s="760"/>
      <c r="U269" s="760"/>
      <c r="V269" s="760"/>
      <c r="W269" s="760"/>
      <c r="X269" s="760"/>
      <c r="Y269" s="760"/>
      <c r="Z269" s="760"/>
    </row>
    <row r="270" spans="1:26" ht="12" customHeight="1">
      <c r="A270" s="760"/>
      <c r="B270" s="760"/>
      <c r="C270" s="760"/>
      <c r="D270" s="760"/>
      <c r="E270" s="760"/>
      <c r="F270" s="760"/>
      <c r="G270" s="760"/>
      <c r="H270" s="760"/>
      <c r="I270" s="760"/>
      <c r="J270" s="760"/>
      <c r="K270" s="760"/>
      <c r="L270" s="760"/>
      <c r="M270" s="760"/>
      <c r="N270" s="760"/>
      <c r="O270" s="760"/>
      <c r="P270" s="760"/>
      <c r="Q270" s="760"/>
      <c r="R270" s="760"/>
      <c r="S270" s="760"/>
      <c r="T270" s="760"/>
      <c r="U270" s="760"/>
      <c r="V270" s="760"/>
      <c r="W270" s="760"/>
      <c r="X270" s="760"/>
      <c r="Y270" s="760"/>
      <c r="Z270" s="760"/>
    </row>
    <row r="271" spans="1:26" ht="12" customHeight="1">
      <c r="A271" s="760"/>
      <c r="B271" s="760"/>
      <c r="C271" s="760"/>
      <c r="D271" s="760"/>
      <c r="E271" s="760"/>
      <c r="F271" s="760"/>
      <c r="G271" s="760"/>
      <c r="H271" s="760"/>
      <c r="I271" s="760"/>
      <c r="J271" s="760"/>
      <c r="K271" s="760"/>
      <c r="L271" s="760"/>
      <c r="M271" s="760"/>
      <c r="N271" s="760"/>
      <c r="O271" s="760"/>
      <c r="P271" s="760"/>
      <c r="Q271" s="760"/>
      <c r="R271" s="760"/>
      <c r="S271" s="760"/>
      <c r="T271" s="760"/>
      <c r="U271" s="760"/>
      <c r="V271" s="760"/>
      <c r="W271" s="760"/>
      <c r="X271" s="760"/>
      <c r="Y271" s="760"/>
      <c r="Z271" s="760"/>
    </row>
    <row r="272" spans="1:26" ht="12" customHeight="1">
      <c r="A272" s="760"/>
      <c r="B272" s="760"/>
      <c r="C272" s="760"/>
      <c r="D272" s="760"/>
      <c r="E272" s="760"/>
      <c r="F272" s="760"/>
      <c r="G272" s="760"/>
      <c r="H272" s="760"/>
      <c r="I272" s="760"/>
      <c r="J272" s="760"/>
      <c r="K272" s="760"/>
      <c r="L272" s="760"/>
      <c r="M272" s="760"/>
      <c r="N272" s="760"/>
      <c r="O272" s="760"/>
      <c r="P272" s="760"/>
      <c r="Q272" s="760"/>
      <c r="R272" s="760"/>
      <c r="S272" s="760"/>
      <c r="T272" s="760"/>
      <c r="U272" s="760"/>
      <c r="V272" s="760"/>
      <c r="W272" s="760"/>
      <c r="X272" s="760"/>
      <c r="Y272" s="760"/>
      <c r="Z272" s="760"/>
    </row>
    <row r="273" spans="1:26" ht="12" customHeight="1">
      <c r="A273" s="760"/>
      <c r="B273" s="760"/>
      <c r="C273" s="760"/>
      <c r="D273" s="760"/>
      <c r="E273" s="760"/>
      <c r="F273" s="760"/>
      <c r="G273" s="760"/>
      <c r="H273" s="760"/>
      <c r="I273" s="760"/>
      <c r="J273" s="760"/>
      <c r="K273" s="760"/>
      <c r="L273" s="760"/>
      <c r="M273" s="760"/>
      <c r="N273" s="760"/>
      <c r="O273" s="760"/>
      <c r="P273" s="760"/>
      <c r="Q273" s="760"/>
      <c r="R273" s="760"/>
      <c r="S273" s="760"/>
      <c r="T273" s="760"/>
      <c r="U273" s="760"/>
      <c r="V273" s="760"/>
      <c r="W273" s="760"/>
      <c r="X273" s="760"/>
      <c r="Y273" s="760"/>
      <c r="Z273" s="760"/>
    </row>
    <row r="274" spans="1:26" ht="12" customHeight="1">
      <c r="A274" s="760"/>
      <c r="B274" s="760"/>
      <c r="C274" s="760"/>
      <c r="D274" s="760"/>
      <c r="E274" s="760"/>
      <c r="F274" s="760"/>
      <c r="G274" s="760"/>
      <c r="H274" s="760"/>
      <c r="I274" s="760"/>
      <c r="J274" s="760"/>
      <c r="K274" s="760"/>
      <c r="L274" s="760"/>
      <c r="M274" s="760"/>
      <c r="N274" s="760"/>
      <c r="O274" s="760"/>
      <c r="P274" s="760"/>
      <c r="Q274" s="760"/>
      <c r="R274" s="760"/>
      <c r="S274" s="760"/>
      <c r="T274" s="760"/>
      <c r="U274" s="760"/>
      <c r="V274" s="760"/>
      <c r="W274" s="760"/>
      <c r="X274" s="760"/>
      <c r="Y274" s="760"/>
      <c r="Z274" s="760"/>
    </row>
    <row r="275" spans="1:26" ht="12" customHeight="1">
      <c r="A275" s="760"/>
      <c r="B275" s="760"/>
      <c r="C275" s="760"/>
      <c r="D275" s="760"/>
      <c r="E275" s="760"/>
      <c r="F275" s="760"/>
      <c r="G275" s="760"/>
      <c r="H275" s="760"/>
      <c r="I275" s="760"/>
      <c r="J275" s="760"/>
      <c r="K275" s="760"/>
      <c r="L275" s="760"/>
      <c r="M275" s="760"/>
      <c r="N275" s="760"/>
      <c r="O275" s="760"/>
      <c r="P275" s="760"/>
      <c r="Q275" s="760"/>
      <c r="R275" s="760"/>
      <c r="S275" s="760"/>
      <c r="T275" s="760"/>
      <c r="U275" s="760"/>
      <c r="V275" s="760"/>
      <c r="W275" s="760"/>
      <c r="X275" s="760"/>
      <c r="Y275" s="760"/>
      <c r="Z275" s="760"/>
    </row>
    <row r="276" spans="1:26" ht="12" customHeight="1">
      <c r="A276" s="760"/>
      <c r="B276" s="760"/>
      <c r="C276" s="760"/>
      <c r="D276" s="760"/>
      <c r="E276" s="760"/>
      <c r="F276" s="760"/>
      <c r="G276" s="760"/>
      <c r="H276" s="760"/>
      <c r="I276" s="760"/>
      <c r="J276" s="760"/>
      <c r="K276" s="760"/>
      <c r="L276" s="760"/>
      <c r="M276" s="760"/>
      <c r="N276" s="760"/>
      <c r="O276" s="760"/>
      <c r="P276" s="760"/>
      <c r="Q276" s="760"/>
      <c r="R276" s="760"/>
      <c r="S276" s="760"/>
      <c r="T276" s="760"/>
      <c r="U276" s="760"/>
      <c r="V276" s="760"/>
      <c r="W276" s="760"/>
      <c r="X276" s="760"/>
      <c r="Y276" s="760"/>
      <c r="Z276" s="760"/>
    </row>
    <row r="277" spans="1:26" ht="12" customHeight="1">
      <c r="A277" s="760"/>
      <c r="B277" s="760"/>
      <c r="C277" s="760"/>
      <c r="D277" s="760"/>
      <c r="E277" s="760"/>
      <c r="F277" s="760"/>
      <c r="G277" s="760"/>
      <c r="H277" s="760"/>
      <c r="I277" s="760"/>
      <c r="J277" s="760"/>
      <c r="K277" s="760"/>
      <c r="L277" s="760"/>
      <c r="M277" s="760"/>
      <c r="N277" s="760"/>
      <c r="O277" s="760"/>
      <c r="P277" s="760"/>
      <c r="Q277" s="760"/>
      <c r="R277" s="760"/>
      <c r="S277" s="760"/>
      <c r="T277" s="760"/>
      <c r="U277" s="760"/>
      <c r="V277" s="760"/>
      <c r="W277" s="760"/>
      <c r="X277" s="760"/>
      <c r="Y277" s="760"/>
      <c r="Z277" s="760"/>
    </row>
    <row r="278" spans="1:26" ht="12" customHeight="1">
      <c r="A278" s="760"/>
      <c r="B278" s="760"/>
      <c r="C278" s="760"/>
      <c r="D278" s="760"/>
      <c r="E278" s="760"/>
      <c r="F278" s="760"/>
      <c r="G278" s="760"/>
      <c r="H278" s="760"/>
      <c r="I278" s="760"/>
      <c r="J278" s="760"/>
      <c r="K278" s="760"/>
      <c r="L278" s="760"/>
      <c r="M278" s="760"/>
      <c r="N278" s="760"/>
      <c r="O278" s="760"/>
      <c r="P278" s="760"/>
      <c r="Q278" s="760"/>
      <c r="R278" s="760"/>
      <c r="S278" s="760"/>
      <c r="T278" s="760"/>
      <c r="U278" s="760"/>
      <c r="V278" s="760"/>
      <c r="W278" s="760"/>
      <c r="X278" s="760"/>
      <c r="Y278" s="760"/>
      <c r="Z278" s="760"/>
    </row>
    <row r="279" spans="1:26" ht="12" customHeight="1">
      <c r="A279" s="760"/>
      <c r="B279" s="760"/>
      <c r="C279" s="760"/>
      <c r="D279" s="760"/>
      <c r="E279" s="760"/>
      <c r="F279" s="760"/>
      <c r="G279" s="760"/>
      <c r="H279" s="760"/>
      <c r="I279" s="760"/>
      <c r="J279" s="760"/>
      <c r="K279" s="760"/>
      <c r="L279" s="760"/>
      <c r="M279" s="760"/>
      <c r="N279" s="760"/>
      <c r="O279" s="760"/>
      <c r="P279" s="760"/>
      <c r="Q279" s="760"/>
      <c r="R279" s="760"/>
      <c r="S279" s="760"/>
      <c r="T279" s="760"/>
      <c r="U279" s="760"/>
      <c r="V279" s="760"/>
      <c r="W279" s="760"/>
      <c r="X279" s="760"/>
      <c r="Y279" s="760"/>
      <c r="Z279" s="760"/>
    </row>
    <row r="280" spans="1:26" ht="12" customHeight="1">
      <c r="A280" s="760"/>
      <c r="B280" s="760"/>
      <c r="C280" s="760"/>
      <c r="D280" s="760"/>
      <c r="E280" s="760"/>
      <c r="F280" s="760"/>
      <c r="G280" s="760"/>
      <c r="H280" s="760"/>
      <c r="I280" s="760"/>
      <c r="J280" s="760"/>
      <c r="K280" s="760"/>
      <c r="L280" s="760"/>
      <c r="M280" s="760"/>
      <c r="N280" s="760"/>
      <c r="O280" s="760"/>
      <c r="P280" s="760"/>
      <c r="Q280" s="760"/>
      <c r="R280" s="760"/>
      <c r="S280" s="760"/>
      <c r="T280" s="760"/>
      <c r="U280" s="760"/>
      <c r="V280" s="760"/>
      <c r="W280" s="760"/>
      <c r="X280" s="760"/>
      <c r="Y280" s="760"/>
      <c r="Z280" s="760"/>
    </row>
    <row r="281" spans="1:26" ht="12" customHeight="1">
      <c r="A281" s="760"/>
      <c r="B281" s="760"/>
      <c r="C281" s="760"/>
      <c r="D281" s="760"/>
      <c r="E281" s="760"/>
      <c r="F281" s="760"/>
      <c r="G281" s="760"/>
      <c r="H281" s="760"/>
      <c r="I281" s="760"/>
      <c r="J281" s="760"/>
      <c r="K281" s="760"/>
      <c r="L281" s="760"/>
      <c r="M281" s="760"/>
      <c r="N281" s="760"/>
      <c r="O281" s="760"/>
      <c r="P281" s="760"/>
      <c r="Q281" s="760"/>
      <c r="R281" s="760"/>
      <c r="S281" s="760"/>
      <c r="T281" s="760"/>
      <c r="U281" s="760"/>
      <c r="V281" s="760"/>
      <c r="W281" s="760"/>
      <c r="X281" s="760"/>
      <c r="Y281" s="760"/>
      <c r="Z281" s="760"/>
    </row>
    <row r="282" spans="1:26" ht="12" customHeight="1">
      <c r="A282" s="760"/>
      <c r="B282" s="760"/>
      <c r="C282" s="760"/>
      <c r="D282" s="760"/>
      <c r="E282" s="760"/>
      <c r="F282" s="760"/>
      <c r="G282" s="760"/>
      <c r="H282" s="760"/>
      <c r="I282" s="760"/>
      <c r="J282" s="760"/>
      <c r="K282" s="760"/>
      <c r="L282" s="760"/>
      <c r="M282" s="760"/>
      <c r="N282" s="760"/>
      <c r="O282" s="760"/>
      <c r="P282" s="760"/>
      <c r="Q282" s="760"/>
      <c r="R282" s="760"/>
      <c r="S282" s="760"/>
      <c r="T282" s="760"/>
      <c r="U282" s="760"/>
      <c r="V282" s="760"/>
      <c r="W282" s="760"/>
      <c r="X282" s="760"/>
      <c r="Y282" s="760"/>
      <c r="Z282" s="760"/>
    </row>
    <row r="283" spans="1:26" ht="12" customHeight="1">
      <c r="A283" s="760"/>
      <c r="B283" s="760"/>
      <c r="C283" s="760"/>
      <c r="D283" s="760"/>
      <c r="E283" s="760"/>
      <c r="F283" s="760"/>
      <c r="G283" s="760"/>
      <c r="H283" s="760"/>
      <c r="I283" s="760"/>
      <c r="J283" s="760"/>
      <c r="K283" s="760"/>
      <c r="L283" s="760"/>
      <c r="M283" s="760"/>
      <c r="N283" s="760"/>
      <c r="O283" s="760"/>
      <c r="P283" s="760"/>
      <c r="Q283" s="760"/>
      <c r="R283" s="760"/>
      <c r="S283" s="760"/>
      <c r="T283" s="760"/>
      <c r="U283" s="760"/>
      <c r="V283" s="760"/>
      <c r="W283" s="760"/>
      <c r="X283" s="760"/>
      <c r="Y283" s="760"/>
      <c r="Z283" s="760"/>
    </row>
    <row r="284" spans="1:26" ht="12" customHeight="1">
      <c r="A284" s="760"/>
      <c r="B284" s="760"/>
      <c r="C284" s="760"/>
      <c r="D284" s="760"/>
      <c r="E284" s="760"/>
      <c r="F284" s="760"/>
      <c r="G284" s="760"/>
      <c r="H284" s="760"/>
      <c r="I284" s="760"/>
      <c r="J284" s="760"/>
      <c r="K284" s="760"/>
      <c r="L284" s="760"/>
      <c r="M284" s="760"/>
      <c r="N284" s="760"/>
      <c r="O284" s="760"/>
      <c r="P284" s="760"/>
      <c r="Q284" s="760"/>
      <c r="R284" s="760"/>
      <c r="S284" s="760"/>
      <c r="T284" s="760"/>
      <c r="U284" s="760"/>
      <c r="V284" s="760"/>
      <c r="W284" s="760"/>
      <c r="X284" s="760"/>
      <c r="Y284" s="760"/>
      <c r="Z284" s="760"/>
    </row>
    <row r="285" spans="1:26" ht="12" customHeight="1">
      <c r="A285" s="760"/>
      <c r="B285" s="760"/>
      <c r="C285" s="760"/>
      <c r="D285" s="760"/>
      <c r="E285" s="760"/>
      <c r="F285" s="760"/>
      <c r="G285" s="760"/>
      <c r="H285" s="760"/>
      <c r="I285" s="760"/>
      <c r="J285" s="760"/>
      <c r="K285" s="760"/>
      <c r="L285" s="760"/>
      <c r="M285" s="760"/>
      <c r="N285" s="760"/>
      <c r="O285" s="760"/>
      <c r="P285" s="760"/>
      <c r="Q285" s="760"/>
      <c r="R285" s="760"/>
      <c r="S285" s="760"/>
      <c r="T285" s="760"/>
      <c r="U285" s="760"/>
      <c r="V285" s="760"/>
      <c r="W285" s="760"/>
      <c r="X285" s="760"/>
      <c r="Y285" s="760"/>
      <c r="Z285" s="760"/>
    </row>
    <row r="286" spans="1:26" ht="12" customHeight="1">
      <c r="A286" s="760"/>
      <c r="B286" s="760"/>
      <c r="C286" s="760"/>
      <c r="D286" s="760"/>
      <c r="E286" s="760"/>
      <c r="F286" s="760"/>
      <c r="G286" s="760"/>
      <c r="H286" s="760"/>
      <c r="I286" s="760"/>
      <c r="J286" s="760"/>
      <c r="K286" s="760"/>
      <c r="L286" s="760"/>
      <c r="M286" s="760"/>
      <c r="N286" s="760"/>
      <c r="O286" s="760"/>
      <c r="P286" s="760"/>
      <c r="Q286" s="760"/>
      <c r="R286" s="760"/>
      <c r="S286" s="760"/>
      <c r="T286" s="760"/>
      <c r="U286" s="760"/>
      <c r="V286" s="760"/>
      <c r="W286" s="760"/>
      <c r="X286" s="760"/>
      <c r="Y286" s="760"/>
      <c r="Z286" s="760"/>
    </row>
    <row r="287" spans="1:26" ht="12" customHeight="1">
      <c r="A287" s="760"/>
      <c r="B287" s="760"/>
      <c r="C287" s="760"/>
      <c r="D287" s="760"/>
      <c r="E287" s="760"/>
      <c r="F287" s="760"/>
      <c r="G287" s="760"/>
      <c r="H287" s="760"/>
      <c r="I287" s="760"/>
      <c r="J287" s="760"/>
      <c r="K287" s="760"/>
      <c r="L287" s="760"/>
      <c r="M287" s="760"/>
      <c r="N287" s="760"/>
      <c r="O287" s="760"/>
      <c r="P287" s="760"/>
      <c r="Q287" s="760"/>
      <c r="R287" s="760"/>
      <c r="S287" s="760"/>
      <c r="T287" s="760"/>
      <c r="U287" s="760"/>
      <c r="V287" s="760"/>
      <c r="W287" s="760"/>
      <c r="X287" s="760"/>
      <c r="Y287" s="760"/>
      <c r="Z287" s="760"/>
    </row>
    <row r="288" spans="1:26" ht="12" customHeight="1">
      <c r="A288" s="760"/>
      <c r="B288" s="760"/>
      <c r="C288" s="760"/>
      <c r="D288" s="760"/>
      <c r="E288" s="760"/>
      <c r="F288" s="760"/>
      <c r="G288" s="760"/>
      <c r="H288" s="760"/>
      <c r="I288" s="760"/>
      <c r="J288" s="760"/>
      <c r="K288" s="760"/>
      <c r="L288" s="760"/>
      <c r="M288" s="760"/>
      <c r="N288" s="760"/>
      <c r="O288" s="760"/>
      <c r="P288" s="760"/>
      <c r="Q288" s="760"/>
      <c r="R288" s="760"/>
      <c r="S288" s="760"/>
      <c r="T288" s="760"/>
      <c r="U288" s="760"/>
      <c r="V288" s="760"/>
      <c r="W288" s="760"/>
      <c r="X288" s="760"/>
      <c r="Y288" s="760"/>
      <c r="Z288" s="760"/>
    </row>
    <row r="289" spans="1:26" ht="12" customHeight="1">
      <c r="A289" s="760"/>
      <c r="B289" s="760"/>
      <c r="C289" s="760"/>
      <c r="D289" s="760"/>
      <c r="E289" s="760"/>
      <c r="F289" s="760"/>
      <c r="G289" s="760"/>
      <c r="H289" s="760"/>
      <c r="I289" s="760"/>
      <c r="J289" s="760"/>
      <c r="K289" s="760"/>
      <c r="L289" s="760"/>
      <c r="M289" s="760"/>
      <c r="N289" s="760"/>
      <c r="O289" s="760"/>
      <c r="P289" s="760"/>
      <c r="Q289" s="760"/>
      <c r="R289" s="760"/>
      <c r="S289" s="760"/>
      <c r="T289" s="760"/>
      <c r="U289" s="760"/>
      <c r="V289" s="760"/>
      <c r="W289" s="760"/>
      <c r="X289" s="760"/>
      <c r="Y289" s="760"/>
      <c r="Z289" s="760"/>
    </row>
    <row r="290" spans="1:26" ht="12" customHeight="1">
      <c r="A290" s="760"/>
      <c r="B290" s="760"/>
      <c r="C290" s="760"/>
      <c r="D290" s="760"/>
      <c r="E290" s="760"/>
      <c r="F290" s="760"/>
      <c r="G290" s="760"/>
      <c r="H290" s="760"/>
      <c r="I290" s="760"/>
      <c r="J290" s="760"/>
      <c r="K290" s="760"/>
      <c r="L290" s="760"/>
      <c r="M290" s="760"/>
      <c r="N290" s="760"/>
      <c r="O290" s="760"/>
      <c r="P290" s="760"/>
      <c r="Q290" s="760"/>
      <c r="R290" s="760"/>
      <c r="S290" s="760"/>
      <c r="T290" s="760"/>
      <c r="U290" s="760"/>
      <c r="V290" s="760"/>
      <c r="W290" s="760"/>
      <c r="X290" s="760"/>
      <c r="Y290" s="760"/>
      <c r="Z290" s="760"/>
    </row>
    <row r="291" spans="1:26" ht="12" customHeight="1">
      <c r="A291" s="760"/>
      <c r="B291" s="760"/>
      <c r="C291" s="760"/>
      <c r="D291" s="760"/>
      <c r="E291" s="760"/>
      <c r="F291" s="760"/>
      <c r="G291" s="760"/>
      <c r="H291" s="760"/>
      <c r="I291" s="760"/>
      <c r="J291" s="760"/>
      <c r="K291" s="760"/>
      <c r="L291" s="760"/>
      <c r="M291" s="760"/>
      <c r="N291" s="760"/>
      <c r="O291" s="760"/>
      <c r="P291" s="760"/>
      <c r="Q291" s="760"/>
      <c r="R291" s="760"/>
      <c r="S291" s="760"/>
      <c r="T291" s="760"/>
      <c r="U291" s="760"/>
      <c r="V291" s="760"/>
      <c r="W291" s="760"/>
      <c r="X291" s="760"/>
      <c r="Y291" s="760"/>
      <c r="Z291" s="760"/>
    </row>
    <row r="292" spans="1:26" ht="12" customHeight="1">
      <c r="A292" s="760"/>
      <c r="B292" s="760"/>
      <c r="C292" s="760"/>
      <c r="D292" s="760"/>
      <c r="E292" s="760"/>
      <c r="F292" s="760"/>
      <c r="G292" s="760"/>
      <c r="H292" s="760"/>
      <c r="I292" s="760"/>
      <c r="J292" s="760"/>
      <c r="K292" s="760"/>
      <c r="L292" s="760"/>
      <c r="M292" s="760"/>
      <c r="N292" s="760"/>
      <c r="O292" s="760"/>
      <c r="P292" s="760"/>
      <c r="Q292" s="760"/>
      <c r="R292" s="760"/>
      <c r="S292" s="760"/>
      <c r="T292" s="760"/>
      <c r="U292" s="760"/>
      <c r="V292" s="760"/>
      <c r="W292" s="760"/>
      <c r="X292" s="760"/>
      <c r="Y292" s="760"/>
      <c r="Z292" s="760"/>
    </row>
    <row r="293" spans="1:26" ht="12" customHeight="1">
      <c r="A293" s="760"/>
      <c r="B293" s="760"/>
      <c r="C293" s="760"/>
      <c r="D293" s="760"/>
      <c r="E293" s="760"/>
      <c r="F293" s="760"/>
      <c r="G293" s="760"/>
      <c r="H293" s="760"/>
      <c r="I293" s="760"/>
      <c r="J293" s="760"/>
      <c r="K293" s="760"/>
      <c r="L293" s="760"/>
      <c r="M293" s="760"/>
      <c r="N293" s="760"/>
      <c r="O293" s="760"/>
      <c r="P293" s="760"/>
      <c r="Q293" s="760"/>
      <c r="R293" s="760"/>
      <c r="S293" s="760"/>
      <c r="T293" s="760"/>
      <c r="U293" s="760"/>
      <c r="V293" s="760"/>
      <c r="W293" s="760"/>
      <c r="X293" s="760"/>
      <c r="Y293" s="760"/>
      <c r="Z293" s="760"/>
    </row>
    <row r="294" spans="1:26" ht="12" customHeight="1">
      <c r="A294" s="760"/>
      <c r="B294" s="760"/>
      <c r="C294" s="760"/>
      <c r="D294" s="760"/>
      <c r="E294" s="760"/>
      <c r="F294" s="760"/>
      <c r="G294" s="760"/>
      <c r="H294" s="760"/>
      <c r="I294" s="760"/>
      <c r="J294" s="760"/>
      <c r="K294" s="760"/>
      <c r="L294" s="760"/>
      <c r="M294" s="760"/>
      <c r="N294" s="760"/>
      <c r="O294" s="760"/>
      <c r="P294" s="760"/>
      <c r="Q294" s="760"/>
      <c r="R294" s="760"/>
      <c r="S294" s="760"/>
      <c r="T294" s="760"/>
      <c r="U294" s="760"/>
      <c r="V294" s="760"/>
      <c r="W294" s="760"/>
      <c r="X294" s="760"/>
      <c r="Y294" s="760"/>
      <c r="Z294" s="760"/>
    </row>
    <row r="295" spans="1:26" ht="12" customHeight="1">
      <c r="A295" s="760"/>
      <c r="B295" s="760"/>
      <c r="C295" s="760"/>
      <c r="D295" s="760"/>
      <c r="E295" s="760"/>
      <c r="F295" s="760"/>
      <c r="G295" s="760"/>
      <c r="H295" s="760"/>
      <c r="I295" s="760"/>
      <c r="J295" s="760"/>
      <c r="K295" s="760"/>
      <c r="L295" s="760"/>
      <c r="M295" s="760"/>
      <c r="N295" s="760"/>
      <c r="O295" s="760"/>
      <c r="P295" s="760"/>
      <c r="Q295" s="760"/>
      <c r="R295" s="760"/>
      <c r="S295" s="760"/>
      <c r="T295" s="760"/>
      <c r="U295" s="760"/>
      <c r="V295" s="760"/>
      <c r="W295" s="760"/>
      <c r="X295" s="760"/>
      <c r="Y295" s="760"/>
      <c r="Z295" s="760"/>
    </row>
    <row r="296" spans="1:26" ht="12" customHeight="1">
      <c r="A296" s="760"/>
      <c r="B296" s="760"/>
      <c r="C296" s="760"/>
      <c r="D296" s="760"/>
      <c r="E296" s="760"/>
      <c r="F296" s="760"/>
      <c r="G296" s="760"/>
      <c r="H296" s="760"/>
      <c r="I296" s="760"/>
      <c r="J296" s="760"/>
      <c r="K296" s="760"/>
      <c r="L296" s="760"/>
      <c r="M296" s="760"/>
      <c r="N296" s="760"/>
      <c r="O296" s="760"/>
      <c r="P296" s="760"/>
      <c r="Q296" s="760"/>
      <c r="R296" s="760"/>
      <c r="S296" s="760"/>
      <c r="T296" s="760"/>
      <c r="U296" s="760"/>
      <c r="V296" s="760"/>
      <c r="W296" s="760"/>
      <c r="X296" s="760"/>
      <c r="Y296" s="760"/>
      <c r="Z296" s="760"/>
    </row>
    <row r="297" spans="1:26" ht="12" customHeight="1">
      <c r="A297" s="760"/>
      <c r="B297" s="760"/>
      <c r="C297" s="760"/>
      <c r="D297" s="760"/>
      <c r="E297" s="760"/>
      <c r="F297" s="760"/>
      <c r="G297" s="760"/>
      <c r="H297" s="760"/>
      <c r="I297" s="760"/>
      <c r="J297" s="760"/>
      <c r="K297" s="760"/>
      <c r="L297" s="760"/>
      <c r="M297" s="760"/>
      <c r="N297" s="760"/>
      <c r="O297" s="760"/>
      <c r="P297" s="760"/>
      <c r="Q297" s="760"/>
      <c r="R297" s="760"/>
      <c r="S297" s="760"/>
      <c r="T297" s="760"/>
      <c r="U297" s="760"/>
      <c r="V297" s="760"/>
      <c r="W297" s="760"/>
      <c r="X297" s="760"/>
      <c r="Y297" s="760"/>
      <c r="Z297" s="760"/>
    </row>
    <row r="298" spans="1:26" ht="12" customHeight="1">
      <c r="A298" s="760"/>
      <c r="B298" s="760"/>
      <c r="C298" s="760"/>
      <c r="D298" s="760"/>
      <c r="E298" s="760"/>
      <c r="F298" s="760"/>
      <c r="G298" s="760"/>
      <c r="H298" s="760"/>
      <c r="I298" s="760"/>
      <c r="J298" s="760"/>
      <c r="K298" s="760"/>
      <c r="L298" s="760"/>
      <c r="M298" s="760"/>
      <c r="N298" s="760"/>
      <c r="O298" s="760"/>
      <c r="P298" s="760"/>
      <c r="Q298" s="760"/>
      <c r="R298" s="760"/>
      <c r="S298" s="760"/>
      <c r="T298" s="760"/>
      <c r="U298" s="760"/>
      <c r="V298" s="760"/>
      <c r="W298" s="760"/>
      <c r="X298" s="760"/>
      <c r="Y298" s="760"/>
      <c r="Z298" s="760"/>
    </row>
    <row r="299" spans="1:26" ht="12" customHeight="1">
      <c r="A299" s="760"/>
      <c r="B299" s="760"/>
      <c r="C299" s="760"/>
      <c r="D299" s="760"/>
      <c r="E299" s="760"/>
      <c r="F299" s="760"/>
      <c r="G299" s="760"/>
      <c r="H299" s="760"/>
      <c r="I299" s="760"/>
      <c r="J299" s="760"/>
      <c r="K299" s="760"/>
      <c r="L299" s="760"/>
      <c r="M299" s="760"/>
      <c r="N299" s="760"/>
      <c r="O299" s="760"/>
      <c r="P299" s="760"/>
      <c r="Q299" s="760"/>
      <c r="R299" s="760"/>
      <c r="S299" s="760"/>
      <c r="T299" s="760"/>
      <c r="U299" s="760"/>
      <c r="V299" s="760"/>
      <c r="W299" s="760"/>
      <c r="X299" s="760"/>
      <c r="Y299" s="760"/>
      <c r="Z299" s="760"/>
    </row>
    <row r="300" spans="1:26" ht="12" customHeight="1">
      <c r="A300" s="760"/>
      <c r="B300" s="760"/>
      <c r="C300" s="760"/>
      <c r="D300" s="760"/>
      <c r="E300" s="760"/>
      <c r="F300" s="760"/>
      <c r="G300" s="760"/>
      <c r="H300" s="760"/>
      <c r="I300" s="760"/>
      <c r="J300" s="760"/>
      <c r="K300" s="760"/>
      <c r="L300" s="760"/>
      <c r="M300" s="760"/>
      <c r="N300" s="760"/>
      <c r="O300" s="760"/>
      <c r="P300" s="760"/>
      <c r="Q300" s="760"/>
      <c r="R300" s="760"/>
      <c r="S300" s="760"/>
      <c r="T300" s="760"/>
      <c r="U300" s="760"/>
      <c r="V300" s="760"/>
      <c r="W300" s="760"/>
      <c r="X300" s="760"/>
      <c r="Y300" s="760"/>
      <c r="Z300" s="760"/>
    </row>
    <row r="301" spans="1:26" ht="12" customHeight="1">
      <c r="A301" s="760"/>
      <c r="B301" s="760"/>
      <c r="C301" s="760"/>
      <c r="D301" s="760"/>
      <c r="E301" s="760"/>
      <c r="F301" s="760"/>
      <c r="G301" s="760"/>
      <c r="H301" s="760"/>
      <c r="I301" s="760"/>
      <c r="J301" s="760"/>
      <c r="K301" s="760"/>
      <c r="L301" s="760"/>
      <c r="M301" s="760"/>
      <c r="N301" s="760"/>
      <c r="O301" s="760"/>
      <c r="P301" s="760"/>
      <c r="Q301" s="760"/>
      <c r="R301" s="760"/>
      <c r="S301" s="760"/>
      <c r="T301" s="760"/>
      <c r="U301" s="760"/>
      <c r="V301" s="760"/>
      <c r="W301" s="760"/>
      <c r="X301" s="760"/>
      <c r="Y301" s="760"/>
      <c r="Z301" s="760"/>
    </row>
    <row r="302" spans="1:26" ht="12" customHeight="1">
      <c r="A302" s="760"/>
      <c r="B302" s="760"/>
      <c r="C302" s="760"/>
      <c r="D302" s="760"/>
      <c r="E302" s="760"/>
      <c r="F302" s="760"/>
      <c r="G302" s="760"/>
      <c r="H302" s="760"/>
      <c r="I302" s="760"/>
      <c r="J302" s="760"/>
      <c r="K302" s="760"/>
      <c r="L302" s="760"/>
      <c r="M302" s="760"/>
      <c r="N302" s="760"/>
      <c r="O302" s="760"/>
      <c r="P302" s="760"/>
      <c r="Q302" s="760"/>
      <c r="R302" s="760"/>
      <c r="S302" s="760"/>
      <c r="T302" s="760"/>
      <c r="U302" s="760"/>
      <c r="V302" s="760"/>
      <c r="W302" s="760"/>
      <c r="X302" s="760"/>
      <c r="Y302" s="760"/>
      <c r="Z302" s="760"/>
    </row>
    <row r="303" spans="1:26" ht="12" customHeight="1">
      <c r="A303" s="760"/>
      <c r="B303" s="760"/>
      <c r="C303" s="760"/>
      <c r="D303" s="760"/>
      <c r="E303" s="760"/>
      <c r="F303" s="760"/>
      <c r="G303" s="760"/>
      <c r="H303" s="760"/>
      <c r="I303" s="760"/>
      <c r="J303" s="760"/>
      <c r="K303" s="760"/>
      <c r="L303" s="760"/>
      <c r="M303" s="760"/>
      <c r="N303" s="760"/>
      <c r="O303" s="760"/>
      <c r="P303" s="760"/>
      <c r="Q303" s="760"/>
      <c r="R303" s="760"/>
      <c r="S303" s="760"/>
      <c r="T303" s="760"/>
      <c r="U303" s="760"/>
      <c r="V303" s="760"/>
      <c r="W303" s="760"/>
      <c r="X303" s="760"/>
      <c r="Y303" s="760"/>
      <c r="Z303" s="760"/>
    </row>
    <row r="304" spans="1:26" ht="12" customHeight="1">
      <c r="A304" s="760"/>
      <c r="B304" s="760"/>
      <c r="C304" s="760"/>
      <c r="D304" s="760"/>
      <c r="E304" s="760"/>
      <c r="F304" s="760"/>
      <c r="G304" s="760"/>
      <c r="H304" s="760"/>
      <c r="I304" s="760"/>
      <c r="J304" s="760"/>
      <c r="K304" s="760"/>
      <c r="L304" s="760"/>
      <c r="M304" s="760"/>
      <c r="N304" s="760"/>
      <c r="O304" s="760"/>
      <c r="P304" s="760"/>
      <c r="Q304" s="760"/>
      <c r="R304" s="760"/>
      <c r="S304" s="760"/>
      <c r="T304" s="760"/>
      <c r="U304" s="760"/>
      <c r="V304" s="760"/>
      <c r="W304" s="760"/>
      <c r="X304" s="760"/>
      <c r="Y304" s="760"/>
      <c r="Z304" s="760"/>
    </row>
    <row r="305" spans="1:26" ht="12" customHeight="1">
      <c r="A305" s="760"/>
      <c r="B305" s="760"/>
      <c r="C305" s="760"/>
      <c r="D305" s="760"/>
      <c r="E305" s="760"/>
      <c r="F305" s="760"/>
      <c r="G305" s="760"/>
      <c r="H305" s="760"/>
      <c r="I305" s="760"/>
      <c r="J305" s="760"/>
      <c r="K305" s="760"/>
      <c r="L305" s="760"/>
      <c r="M305" s="760"/>
      <c r="N305" s="760"/>
      <c r="O305" s="760"/>
      <c r="P305" s="760"/>
      <c r="Q305" s="760"/>
      <c r="R305" s="760"/>
      <c r="S305" s="760"/>
      <c r="T305" s="760"/>
      <c r="U305" s="760"/>
      <c r="V305" s="760"/>
      <c r="W305" s="760"/>
      <c r="X305" s="760"/>
      <c r="Y305" s="760"/>
      <c r="Z305" s="760"/>
    </row>
    <row r="306" spans="1:26" ht="12" customHeight="1">
      <c r="A306" s="760"/>
      <c r="B306" s="760"/>
      <c r="C306" s="760"/>
      <c r="D306" s="760"/>
      <c r="E306" s="760"/>
      <c r="F306" s="760"/>
      <c r="G306" s="760"/>
      <c r="H306" s="760"/>
      <c r="I306" s="760"/>
      <c r="J306" s="760"/>
      <c r="K306" s="760"/>
      <c r="L306" s="760"/>
      <c r="M306" s="760"/>
      <c r="N306" s="760"/>
      <c r="O306" s="760"/>
      <c r="P306" s="760"/>
      <c r="Q306" s="760"/>
      <c r="R306" s="760"/>
      <c r="S306" s="760"/>
      <c r="T306" s="760"/>
      <c r="U306" s="760"/>
      <c r="V306" s="760"/>
      <c r="W306" s="760"/>
      <c r="X306" s="760"/>
      <c r="Y306" s="760"/>
      <c r="Z306" s="760"/>
    </row>
    <row r="307" spans="1:26" ht="12" customHeight="1">
      <c r="A307" s="760"/>
      <c r="B307" s="760"/>
      <c r="C307" s="760"/>
      <c r="D307" s="760"/>
      <c r="E307" s="760"/>
      <c r="F307" s="760"/>
      <c r="G307" s="760"/>
      <c r="H307" s="760"/>
      <c r="I307" s="760"/>
      <c r="J307" s="760"/>
      <c r="K307" s="760"/>
      <c r="L307" s="760"/>
      <c r="M307" s="760"/>
      <c r="N307" s="760"/>
      <c r="O307" s="760"/>
      <c r="P307" s="760"/>
      <c r="Q307" s="760"/>
      <c r="R307" s="760"/>
      <c r="S307" s="760"/>
      <c r="T307" s="760"/>
      <c r="U307" s="760"/>
      <c r="V307" s="760"/>
      <c r="W307" s="760"/>
      <c r="X307" s="760"/>
      <c r="Y307" s="760"/>
      <c r="Z307" s="760"/>
    </row>
    <row r="308" spans="1:26" ht="12" customHeight="1">
      <c r="A308" s="760"/>
      <c r="B308" s="760"/>
      <c r="C308" s="760"/>
      <c r="D308" s="760"/>
      <c r="E308" s="760"/>
      <c r="F308" s="760"/>
      <c r="G308" s="760"/>
      <c r="H308" s="760"/>
      <c r="I308" s="760"/>
      <c r="J308" s="760"/>
      <c r="K308" s="760"/>
      <c r="L308" s="760"/>
      <c r="M308" s="760"/>
      <c r="N308" s="760"/>
      <c r="O308" s="760"/>
      <c r="P308" s="760"/>
      <c r="Q308" s="760"/>
      <c r="R308" s="760"/>
      <c r="S308" s="760"/>
      <c r="T308" s="760"/>
      <c r="U308" s="760"/>
      <c r="V308" s="760"/>
      <c r="W308" s="760"/>
      <c r="X308" s="760"/>
      <c r="Y308" s="760"/>
      <c r="Z308" s="760"/>
    </row>
    <row r="309" spans="1:26" ht="12" customHeight="1">
      <c r="A309" s="760"/>
      <c r="B309" s="760"/>
      <c r="C309" s="760"/>
      <c r="D309" s="760"/>
      <c r="E309" s="760"/>
      <c r="F309" s="760"/>
      <c r="G309" s="760"/>
      <c r="H309" s="760"/>
      <c r="I309" s="760"/>
      <c r="J309" s="760"/>
      <c r="K309" s="760"/>
      <c r="L309" s="760"/>
      <c r="M309" s="760"/>
      <c r="N309" s="760"/>
      <c r="O309" s="760"/>
      <c r="P309" s="760"/>
      <c r="Q309" s="760"/>
      <c r="R309" s="760"/>
      <c r="S309" s="760"/>
      <c r="T309" s="760"/>
      <c r="U309" s="760"/>
      <c r="V309" s="760"/>
      <c r="W309" s="760"/>
      <c r="X309" s="760"/>
      <c r="Y309" s="760"/>
      <c r="Z309" s="760"/>
    </row>
    <row r="310" spans="1:26" ht="12" customHeight="1">
      <c r="A310" s="760"/>
      <c r="B310" s="760"/>
      <c r="C310" s="760"/>
      <c r="D310" s="760"/>
      <c r="E310" s="760"/>
      <c r="F310" s="760"/>
      <c r="G310" s="760"/>
      <c r="H310" s="760"/>
      <c r="I310" s="760"/>
      <c r="J310" s="760"/>
      <c r="K310" s="760"/>
      <c r="L310" s="760"/>
      <c r="M310" s="760"/>
      <c r="N310" s="760"/>
      <c r="O310" s="760"/>
      <c r="P310" s="760"/>
      <c r="Q310" s="760"/>
      <c r="R310" s="760"/>
      <c r="S310" s="760"/>
      <c r="T310" s="760"/>
      <c r="U310" s="760"/>
      <c r="V310" s="760"/>
      <c r="W310" s="760"/>
      <c r="X310" s="760"/>
      <c r="Y310" s="760"/>
      <c r="Z310" s="760"/>
    </row>
    <row r="311" spans="1:26" ht="12" customHeight="1">
      <c r="A311" s="760"/>
      <c r="B311" s="760"/>
      <c r="C311" s="760"/>
      <c r="D311" s="760"/>
      <c r="E311" s="760"/>
      <c r="F311" s="760"/>
      <c r="G311" s="760"/>
      <c r="H311" s="760"/>
      <c r="I311" s="760"/>
      <c r="J311" s="760"/>
      <c r="K311" s="760"/>
      <c r="L311" s="760"/>
      <c r="M311" s="760"/>
      <c r="N311" s="760"/>
      <c r="O311" s="760"/>
      <c r="P311" s="760"/>
      <c r="Q311" s="760"/>
      <c r="R311" s="760"/>
      <c r="S311" s="760"/>
      <c r="T311" s="760"/>
      <c r="U311" s="760"/>
      <c r="V311" s="760"/>
      <c r="W311" s="760"/>
      <c r="X311" s="760"/>
      <c r="Y311" s="760"/>
      <c r="Z311" s="760"/>
    </row>
    <row r="312" spans="1:26" ht="12" customHeight="1">
      <c r="A312" s="760"/>
      <c r="B312" s="760"/>
      <c r="C312" s="760"/>
      <c r="D312" s="760"/>
      <c r="E312" s="760"/>
      <c r="F312" s="760"/>
      <c r="G312" s="760"/>
      <c r="H312" s="760"/>
      <c r="I312" s="760"/>
      <c r="J312" s="760"/>
      <c r="K312" s="760"/>
      <c r="L312" s="760"/>
      <c r="M312" s="760"/>
      <c r="N312" s="760"/>
      <c r="O312" s="760"/>
      <c r="P312" s="760"/>
      <c r="Q312" s="760"/>
      <c r="R312" s="760"/>
      <c r="S312" s="760"/>
      <c r="T312" s="760"/>
      <c r="U312" s="760"/>
      <c r="V312" s="760"/>
      <c r="W312" s="760"/>
      <c r="X312" s="760"/>
      <c r="Y312" s="760"/>
      <c r="Z312" s="760"/>
    </row>
    <row r="313" spans="1:26" ht="12" customHeight="1">
      <c r="A313" s="760"/>
      <c r="B313" s="760"/>
      <c r="C313" s="760"/>
      <c r="D313" s="760"/>
      <c r="E313" s="760"/>
      <c r="F313" s="760"/>
      <c r="G313" s="760"/>
      <c r="H313" s="760"/>
      <c r="I313" s="760"/>
      <c r="J313" s="760"/>
      <c r="K313" s="760"/>
      <c r="L313" s="760"/>
      <c r="M313" s="760"/>
      <c r="N313" s="760"/>
      <c r="O313" s="760"/>
      <c r="P313" s="760"/>
      <c r="Q313" s="760"/>
      <c r="R313" s="760"/>
      <c r="S313" s="760"/>
      <c r="T313" s="760"/>
      <c r="U313" s="760"/>
      <c r="V313" s="760"/>
      <c r="W313" s="760"/>
      <c r="X313" s="760"/>
      <c r="Y313" s="760"/>
      <c r="Z313" s="760"/>
    </row>
    <row r="314" spans="1:26" ht="12" customHeight="1">
      <c r="A314" s="760"/>
      <c r="B314" s="760"/>
      <c r="C314" s="760"/>
      <c r="D314" s="760"/>
      <c r="E314" s="760"/>
      <c r="F314" s="760"/>
      <c r="G314" s="760"/>
      <c r="H314" s="760"/>
      <c r="I314" s="760"/>
      <c r="J314" s="760"/>
      <c r="K314" s="760"/>
      <c r="L314" s="760"/>
      <c r="M314" s="760"/>
      <c r="N314" s="760"/>
      <c r="O314" s="760"/>
      <c r="P314" s="760"/>
      <c r="Q314" s="760"/>
      <c r="R314" s="760"/>
      <c r="S314" s="760"/>
      <c r="T314" s="760"/>
      <c r="U314" s="760"/>
      <c r="V314" s="760"/>
      <c r="W314" s="760"/>
      <c r="X314" s="760"/>
      <c r="Y314" s="760"/>
      <c r="Z314" s="760"/>
    </row>
    <row r="315" spans="1:26" ht="12" customHeight="1">
      <c r="A315" s="760"/>
      <c r="B315" s="760"/>
      <c r="C315" s="760"/>
      <c r="D315" s="760"/>
      <c r="E315" s="760"/>
      <c r="F315" s="760"/>
      <c r="G315" s="760"/>
      <c r="H315" s="760"/>
      <c r="I315" s="760"/>
      <c r="J315" s="760"/>
      <c r="K315" s="760"/>
      <c r="L315" s="760"/>
      <c r="M315" s="760"/>
      <c r="N315" s="760"/>
      <c r="O315" s="760"/>
      <c r="P315" s="760"/>
      <c r="Q315" s="760"/>
      <c r="R315" s="760"/>
      <c r="S315" s="760"/>
      <c r="T315" s="760"/>
      <c r="U315" s="760"/>
      <c r="V315" s="760"/>
      <c r="W315" s="760"/>
      <c r="X315" s="760"/>
      <c r="Y315" s="760"/>
      <c r="Z315" s="760"/>
    </row>
    <row r="316" spans="1:26" ht="12" customHeight="1">
      <c r="A316" s="760"/>
      <c r="B316" s="760"/>
      <c r="C316" s="760"/>
      <c r="D316" s="760"/>
      <c r="E316" s="760"/>
      <c r="F316" s="760"/>
      <c r="G316" s="760"/>
      <c r="H316" s="760"/>
      <c r="I316" s="760"/>
      <c r="J316" s="760"/>
      <c r="K316" s="760"/>
      <c r="L316" s="760"/>
      <c r="M316" s="760"/>
      <c r="N316" s="760"/>
      <c r="O316" s="760"/>
      <c r="P316" s="760"/>
      <c r="Q316" s="760"/>
      <c r="R316" s="760"/>
      <c r="S316" s="760"/>
      <c r="T316" s="760"/>
      <c r="U316" s="760"/>
      <c r="V316" s="760"/>
      <c r="W316" s="760"/>
      <c r="X316" s="760"/>
      <c r="Y316" s="760"/>
      <c r="Z316" s="760"/>
    </row>
    <row r="317" spans="1:26" ht="12" customHeight="1">
      <c r="A317" s="760"/>
      <c r="B317" s="760"/>
      <c r="C317" s="760"/>
      <c r="D317" s="760"/>
      <c r="E317" s="760"/>
      <c r="F317" s="760"/>
      <c r="G317" s="760"/>
      <c r="H317" s="760"/>
      <c r="I317" s="760"/>
      <c r="J317" s="760"/>
      <c r="K317" s="760"/>
      <c r="L317" s="760"/>
      <c r="M317" s="760"/>
      <c r="N317" s="760"/>
      <c r="O317" s="760"/>
      <c r="P317" s="760"/>
      <c r="Q317" s="760"/>
      <c r="R317" s="760"/>
      <c r="S317" s="760"/>
      <c r="T317" s="760"/>
      <c r="U317" s="760"/>
      <c r="V317" s="760"/>
      <c r="W317" s="760"/>
      <c r="X317" s="760"/>
      <c r="Y317" s="760"/>
      <c r="Z317" s="760"/>
    </row>
    <row r="318" spans="1:26" ht="12" customHeight="1">
      <c r="A318" s="760"/>
      <c r="B318" s="760"/>
      <c r="C318" s="760"/>
      <c r="D318" s="760"/>
      <c r="E318" s="760"/>
      <c r="F318" s="760"/>
      <c r="G318" s="760"/>
      <c r="H318" s="760"/>
      <c r="I318" s="760"/>
      <c r="J318" s="760"/>
      <c r="K318" s="760"/>
      <c r="L318" s="760"/>
      <c r="M318" s="760"/>
      <c r="N318" s="760"/>
      <c r="O318" s="760"/>
      <c r="P318" s="760"/>
      <c r="Q318" s="760"/>
      <c r="R318" s="760"/>
      <c r="S318" s="760"/>
      <c r="T318" s="760"/>
      <c r="U318" s="760"/>
      <c r="V318" s="760"/>
      <c r="W318" s="760"/>
      <c r="X318" s="760"/>
      <c r="Y318" s="760"/>
      <c r="Z318" s="760"/>
    </row>
    <row r="319" spans="1:26" ht="12" customHeight="1">
      <c r="A319" s="760"/>
      <c r="B319" s="760"/>
      <c r="C319" s="760"/>
      <c r="D319" s="760"/>
      <c r="E319" s="760"/>
      <c r="F319" s="760"/>
      <c r="G319" s="760"/>
      <c r="H319" s="760"/>
      <c r="I319" s="760"/>
      <c r="J319" s="760"/>
      <c r="K319" s="760"/>
      <c r="L319" s="760"/>
      <c r="M319" s="760"/>
      <c r="N319" s="760"/>
      <c r="O319" s="760"/>
      <c r="P319" s="760"/>
      <c r="Q319" s="760"/>
      <c r="R319" s="760"/>
      <c r="S319" s="760"/>
      <c r="T319" s="760"/>
      <c r="U319" s="760"/>
      <c r="V319" s="760"/>
      <c r="W319" s="760"/>
      <c r="X319" s="760"/>
      <c r="Y319" s="760"/>
      <c r="Z319" s="760"/>
    </row>
    <row r="320" spans="1:26" ht="12" customHeight="1">
      <c r="A320" s="760"/>
      <c r="B320" s="760"/>
      <c r="C320" s="760"/>
      <c r="D320" s="760"/>
      <c r="E320" s="760"/>
      <c r="F320" s="760"/>
      <c r="G320" s="760"/>
      <c r="H320" s="760"/>
      <c r="I320" s="760"/>
      <c r="J320" s="760"/>
      <c r="K320" s="760"/>
      <c r="L320" s="760"/>
      <c r="M320" s="760"/>
      <c r="N320" s="760"/>
      <c r="O320" s="760"/>
      <c r="P320" s="760"/>
      <c r="Q320" s="760"/>
      <c r="R320" s="760"/>
      <c r="S320" s="760"/>
      <c r="T320" s="760"/>
      <c r="U320" s="760"/>
      <c r="V320" s="760"/>
      <c r="W320" s="760"/>
      <c r="X320" s="760"/>
      <c r="Y320" s="760"/>
      <c r="Z320" s="760"/>
    </row>
    <row r="321" spans="1:26" ht="12" customHeight="1">
      <c r="A321" s="760"/>
      <c r="B321" s="760"/>
      <c r="C321" s="760"/>
      <c r="D321" s="760"/>
      <c r="E321" s="760"/>
      <c r="F321" s="760"/>
      <c r="G321" s="760"/>
      <c r="H321" s="760"/>
      <c r="I321" s="760"/>
      <c r="J321" s="760"/>
      <c r="K321" s="760"/>
      <c r="L321" s="760"/>
      <c r="M321" s="760"/>
      <c r="N321" s="760"/>
      <c r="O321" s="760"/>
      <c r="P321" s="760"/>
      <c r="Q321" s="760"/>
      <c r="R321" s="760"/>
      <c r="S321" s="760"/>
      <c r="T321" s="760"/>
      <c r="U321" s="760"/>
      <c r="V321" s="760"/>
      <c r="W321" s="760"/>
      <c r="X321" s="760"/>
      <c r="Y321" s="760"/>
      <c r="Z321" s="760"/>
    </row>
    <row r="322" spans="1:26" ht="12" customHeight="1">
      <c r="A322" s="760"/>
      <c r="B322" s="760"/>
      <c r="C322" s="760"/>
      <c r="D322" s="760"/>
      <c r="E322" s="760"/>
      <c r="F322" s="760"/>
      <c r="G322" s="760"/>
      <c r="H322" s="760"/>
      <c r="I322" s="760"/>
      <c r="J322" s="760"/>
      <c r="K322" s="760"/>
      <c r="L322" s="760"/>
      <c r="M322" s="760"/>
      <c r="N322" s="760"/>
      <c r="O322" s="760"/>
      <c r="P322" s="760"/>
      <c r="Q322" s="760"/>
      <c r="R322" s="760"/>
      <c r="S322" s="760"/>
      <c r="T322" s="760"/>
      <c r="U322" s="760"/>
      <c r="V322" s="760"/>
      <c r="W322" s="760"/>
      <c r="X322" s="760"/>
      <c r="Y322" s="760"/>
      <c r="Z322" s="760"/>
    </row>
    <row r="323" spans="1:26" ht="12" customHeight="1">
      <c r="A323" s="760"/>
      <c r="B323" s="760"/>
      <c r="C323" s="760"/>
      <c r="D323" s="760"/>
      <c r="E323" s="760"/>
      <c r="F323" s="760"/>
      <c r="G323" s="760"/>
      <c r="H323" s="760"/>
      <c r="I323" s="760"/>
      <c r="J323" s="760"/>
      <c r="K323" s="760"/>
      <c r="L323" s="760"/>
      <c r="M323" s="760"/>
      <c r="N323" s="760"/>
      <c r="O323" s="760"/>
      <c r="P323" s="760"/>
      <c r="Q323" s="760"/>
      <c r="R323" s="760"/>
      <c r="S323" s="760"/>
      <c r="T323" s="760"/>
      <c r="U323" s="760"/>
      <c r="V323" s="760"/>
      <c r="W323" s="760"/>
      <c r="X323" s="760"/>
      <c r="Y323" s="760"/>
      <c r="Z323" s="760"/>
    </row>
    <row r="324" spans="1:26" ht="12" customHeight="1">
      <c r="A324" s="760"/>
      <c r="B324" s="760"/>
      <c r="C324" s="760"/>
      <c r="D324" s="760"/>
      <c r="E324" s="760"/>
      <c r="F324" s="760"/>
      <c r="G324" s="760"/>
      <c r="H324" s="760"/>
      <c r="I324" s="760"/>
      <c r="J324" s="760"/>
      <c r="K324" s="760"/>
      <c r="L324" s="760"/>
      <c r="M324" s="760"/>
      <c r="N324" s="760"/>
      <c r="O324" s="760"/>
      <c r="P324" s="760"/>
      <c r="Q324" s="760"/>
      <c r="R324" s="760"/>
      <c r="S324" s="760"/>
      <c r="T324" s="760"/>
      <c r="U324" s="760"/>
      <c r="V324" s="760"/>
      <c r="W324" s="760"/>
      <c r="X324" s="760"/>
      <c r="Y324" s="760"/>
      <c r="Z324" s="760"/>
    </row>
    <row r="325" spans="1:26" ht="12" customHeight="1">
      <c r="A325" s="760"/>
      <c r="B325" s="760"/>
      <c r="C325" s="760"/>
      <c r="D325" s="760"/>
      <c r="E325" s="760"/>
      <c r="F325" s="760"/>
      <c r="G325" s="760"/>
      <c r="H325" s="760"/>
      <c r="I325" s="760"/>
      <c r="J325" s="760"/>
      <c r="K325" s="760"/>
      <c r="L325" s="760"/>
      <c r="M325" s="760"/>
      <c r="N325" s="760"/>
      <c r="O325" s="760"/>
      <c r="P325" s="760"/>
      <c r="Q325" s="760"/>
      <c r="R325" s="760"/>
      <c r="S325" s="760"/>
      <c r="T325" s="760"/>
      <c r="U325" s="760"/>
      <c r="V325" s="760"/>
      <c r="W325" s="760"/>
      <c r="X325" s="760"/>
      <c r="Y325" s="760"/>
      <c r="Z325" s="760"/>
    </row>
    <row r="326" spans="1:26" ht="12" customHeight="1">
      <c r="A326" s="760"/>
      <c r="B326" s="760"/>
      <c r="C326" s="760"/>
      <c r="D326" s="760"/>
      <c r="E326" s="760"/>
      <c r="F326" s="760"/>
      <c r="G326" s="760"/>
      <c r="H326" s="760"/>
      <c r="I326" s="760"/>
      <c r="J326" s="760"/>
      <c r="K326" s="760"/>
      <c r="L326" s="760"/>
      <c r="M326" s="760"/>
      <c r="N326" s="760"/>
      <c r="O326" s="760"/>
      <c r="P326" s="760"/>
      <c r="Q326" s="760"/>
      <c r="R326" s="760"/>
      <c r="S326" s="760"/>
      <c r="T326" s="760"/>
      <c r="U326" s="760"/>
      <c r="V326" s="760"/>
      <c r="W326" s="760"/>
      <c r="X326" s="760"/>
      <c r="Y326" s="760"/>
      <c r="Z326" s="760"/>
    </row>
    <row r="327" spans="1:26" ht="12" customHeight="1">
      <c r="A327" s="760"/>
      <c r="B327" s="760"/>
      <c r="C327" s="760"/>
      <c r="D327" s="760"/>
      <c r="E327" s="760"/>
      <c r="F327" s="760"/>
      <c r="G327" s="760"/>
      <c r="H327" s="760"/>
      <c r="I327" s="760"/>
      <c r="J327" s="760"/>
      <c r="K327" s="760"/>
      <c r="L327" s="760"/>
      <c r="M327" s="760"/>
      <c r="N327" s="760"/>
      <c r="O327" s="760"/>
      <c r="P327" s="760"/>
      <c r="Q327" s="760"/>
      <c r="R327" s="760"/>
      <c r="S327" s="760"/>
      <c r="T327" s="760"/>
      <c r="U327" s="760"/>
      <c r="V327" s="760"/>
      <c r="W327" s="760"/>
      <c r="X327" s="760"/>
      <c r="Y327" s="760"/>
      <c r="Z327" s="760"/>
    </row>
    <row r="328" spans="1:26" ht="12" customHeight="1">
      <c r="A328" s="760"/>
      <c r="B328" s="760"/>
      <c r="C328" s="760"/>
      <c r="D328" s="760"/>
      <c r="E328" s="760"/>
      <c r="F328" s="760"/>
      <c r="G328" s="760"/>
      <c r="H328" s="760"/>
      <c r="I328" s="760"/>
      <c r="J328" s="760"/>
      <c r="K328" s="760"/>
      <c r="L328" s="760"/>
      <c r="M328" s="760"/>
      <c r="N328" s="760"/>
      <c r="O328" s="760"/>
      <c r="P328" s="760"/>
      <c r="Q328" s="760"/>
      <c r="R328" s="760"/>
      <c r="S328" s="760"/>
      <c r="T328" s="760"/>
      <c r="U328" s="760"/>
      <c r="V328" s="760"/>
      <c r="W328" s="760"/>
      <c r="X328" s="760"/>
      <c r="Y328" s="760"/>
      <c r="Z328" s="760"/>
    </row>
    <row r="329" spans="1:26" ht="12" customHeight="1">
      <c r="A329" s="760"/>
      <c r="B329" s="760"/>
      <c r="C329" s="760"/>
      <c r="D329" s="760"/>
      <c r="E329" s="760"/>
      <c r="F329" s="760"/>
      <c r="G329" s="760"/>
      <c r="H329" s="760"/>
      <c r="I329" s="760"/>
      <c r="J329" s="760"/>
      <c r="K329" s="760"/>
      <c r="L329" s="760"/>
      <c r="M329" s="760"/>
      <c r="N329" s="760"/>
      <c r="O329" s="760"/>
      <c r="P329" s="760"/>
      <c r="Q329" s="760"/>
      <c r="R329" s="760"/>
      <c r="S329" s="760"/>
      <c r="T329" s="760"/>
      <c r="U329" s="760"/>
      <c r="V329" s="760"/>
      <c r="W329" s="760"/>
      <c r="X329" s="760"/>
      <c r="Y329" s="760"/>
      <c r="Z329" s="760"/>
    </row>
    <row r="330" spans="1:26" ht="12" customHeight="1">
      <c r="A330" s="760"/>
      <c r="B330" s="760"/>
      <c r="C330" s="760"/>
      <c r="D330" s="760"/>
      <c r="E330" s="760"/>
      <c r="F330" s="760"/>
      <c r="G330" s="760"/>
      <c r="H330" s="760"/>
      <c r="I330" s="760"/>
      <c r="J330" s="760"/>
      <c r="K330" s="760"/>
      <c r="L330" s="760"/>
      <c r="M330" s="760"/>
      <c r="N330" s="760"/>
      <c r="O330" s="760"/>
      <c r="P330" s="760"/>
      <c r="Q330" s="760"/>
      <c r="R330" s="760"/>
      <c r="S330" s="760"/>
      <c r="T330" s="760"/>
      <c r="U330" s="760"/>
      <c r="V330" s="760"/>
      <c r="W330" s="760"/>
      <c r="X330" s="760"/>
      <c r="Y330" s="760"/>
      <c r="Z330" s="760"/>
    </row>
    <row r="331" spans="1:26" ht="12" customHeight="1">
      <c r="A331" s="760"/>
      <c r="B331" s="760"/>
      <c r="C331" s="760"/>
      <c r="D331" s="760"/>
      <c r="E331" s="760"/>
      <c r="F331" s="760"/>
      <c r="G331" s="760"/>
      <c r="H331" s="760"/>
      <c r="I331" s="760"/>
      <c r="J331" s="760"/>
      <c r="K331" s="760"/>
      <c r="L331" s="760"/>
      <c r="M331" s="760"/>
      <c r="N331" s="760"/>
      <c r="O331" s="760"/>
      <c r="P331" s="760"/>
      <c r="Q331" s="760"/>
      <c r="R331" s="760"/>
      <c r="S331" s="760"/>
      <c r="T331" s="760"/>
      <c r="U331" s="760"/>
      <c r="V331" s="760"/>
      <c r="W331" s="760"/>
      <c r="X331" s="760"/>
      <c r="Y331" s="760"/>
      <c r="Z331" s="760"/>
    </row>
    <row r="332" spans="1:26" ht="12" customHeight="1">
      <c r="A332" s="760"/>
      <c r="B332" s="760"/>
      <c r="C332" s="760"/>
      <c r="D332" s="760"/>
      <c r="E332" s="760"/>
      <c r="F332" s="760"/>
      <c r="G332" s="760"/>
      <c r="H332" s="760"/>
      <c r="I332" s="760"/>
      <c r="J332" s="760"/>
      <c r="K332" s="760"/>
      <c r="L332" s="760"/>
      <c r="M332" s="760"/>
      <c r="N332" s="760"/>
      <c r="O332" s="760"/>
      <c r="P332" s="760"/>
      <c r="Q332" s="760"/>
      <c r="R332" s="760"/>
      <c r="S332" s="760"/>
      <c r="T332" s="760"/>
      <c r="U332" s="760"/>
      <c r="V332" s="760"/>
      <c r="W332" s="760"/>
      <c r="X332" s="760"/>
      <c r="Y332" s="760"/>
      <c r="Z332" s="760"/>
    </row>
    <row r="333" spans="1:26" ht="12" customHeight="1">
      <c r="A333" s="760"/>
      <c r="B333" s="760"/>
      <c r="C333" s="760"/>
      <c r="D333" s="760"/>
      <c r="E333" s="760"/>
      <c r="F333" s="760"/>
      <c r="G333" s="760"/>
      <c r="H333" s="760"/>
      <c r="I333" s="760"/>
      <c r="J333" s="760"/>
      <c r="K333" s="760"/>
      <c r="L333" s="760"/>
      <c r="M333" s="760"/>
      <c r="N333" s="760"/>
      <c r="O333" s="760"/>
      <c r="P333" s="760"/>
      <c r="Q333" s="760"/>
      <c r="R333" s="760"/>
      <c r="S333" s="760"/>
      <c r="T333" s="760"/>
      <c r="U333" s="760"/>
      <c r="V333" s="760"/>
      <c r="W333" s="760"/>
      <c r="X333" s="760"/>
      <c r="Y333" s="760"/>
      <c r="Z333" s="760"/>
    </row>
    <row r="334" spans="1:26" ht="12" customHeight="1">
      <c r="A334" s="760"/>
      <c r="B334" s="760"/>
      <c r="C334" s="760"/>
      <c r="D334" s="760"/>
      <c r="E334" s="760"/>
      <c r="F334" s="760"/>
      <c r="G334" s="760"/>
      <c r="H334" s="760"/>
      <c r="I334" s="760"/>
      <c r="J334" s="760"/>
      <c r="K334" s="760"/>
      <c r="L334" s="760"/>
      <c r="M334" s="760"/>
      <c r="N334" s="760"/>
      <c r="O334" s="760"/>
      <c r="P334" s="760"/>
      <c r="Q334" s="760"/>
      <c r="R334" s="760"/>
      <c r="S334" s="760"/>
      <c r="T334" s="760"/>
      <c r="U334" s="760"/>
      <c r="V334" s="760"/>
      <c r="W334" s="760"/>
      <c r="X334" s="760"/>
      <c r="Y334" s="760"/>
      <c r="Z334" s="760"/>
    </row>
    <row r="335" spans="1:26" ht="12" customHeight="1">
      <c r="A335" s="760"/>
      <c r="B335" s="760"/>
      <c r="C335" s="760"/>
      <c r="D335" s="760"/>
      <c r="E335" s="760"/>
      <c r="F335" s="760"/>
      <c r="G335" s="760"/>
      <c r="H335" s="760"/>
      <c r="I335" s="760"/>
      <c r="J335" s="760"/>
      <c r="K335" s="760"/>
      <c r="L335" s="760"/>
      <c r="M335" s="760"/>
      <c r="N335" s="760"/>
      <c r="O335" s="760"/>
      <c r="P335" s="760"/>
      <c r="Q335" s="760"/>
      <c r="R335" s="760"/>
      <c r="S335" s="760"/>
      <c r="T335" s="760"/>
      <c r="U335" s="760"/>
      <c r="V335" s="760"/>
      <c r="W335" s="760"/>
      <c r="X335" s="760"/>
      <c r="Y335" s="760"/>
      <c r="Z335" s="760"/>
    </row>
    <row r="336" spans="1:26" ht="12" customHeight="1">
      <c r="A336" s="760"/>
      <c r="B336" s="760"/>
      <c r="C336" s="760"/>
      <c r="D336" s="760"/>
      <c r="E336" s="760"/>
      <c r="F336" s="760"/>
      <c r="G336" s="760"/>
      <c r="H336" s="760"/>
      <c r="I336" s="760"/>
      <c r="J336" s="760"/>
      <c r="K336" s="760"/>
      <c r="L336" s="760"/>
      <c r="M336" s="760"/>
      <c r="N336" s="760"/>
      <c r="O336" s="760"/>
      <c r="P336" s="760"/>
      <c r="Q336" s="760"/>
      <c r="R336" s="760"/>
      <c r="S336" s="760"/>
      <c r="T336" s="760"/>
      <c r="U336" s="760"/>
      <c r="V336" s="760"/>
      <c r="W336" s="760"/>
      <c r="X336" s="760"/>
      <c r="Y336" s="760"/>
      <c r="Z336" s="760"/>
    </row>
    <row r="337" spans="1:26" ht="12" customHeight="1">
      <c r="A337" s="760"/>
      <c r="B337" s="760"/>
      <c r="C337" s="760"/>
      <c r="D337" s="760"/>
      <c r="E337" s="760"/>
      <c r="F337" s="760"/>
      <c r="G337" s="760"/>
      <c r="H337" s="760"/>
      <c r="I337" s="760"/>
      <c r="J337" s="760"/>
      <c r="K337" s="760"/>
      <c r="L337" s="760"/>
      <c r="M337" s="760"/>
      <c r="N337" s="760"/>
      <c r="O337" s="760"/>
      <c r="P337" s="760"/>
      <c r="Q337" s="760"/>
      <c r="R337" s="760"/>
      <c r="S337" s="760"/>
      <c r="T337" s="760"/>
      <c r="U337" s="760"/>
      <c r="V337" s="760"/>
      <c r="W337" s="760"/>
      <c r="X337" s="760"/>
      <c r="Y337" s="760"/>
      <c r="Z337" s="760"/>
    </row>
    <row r="338" spans="1:26" ht="12" customHeight="1">
      <c r="A338" s="760"/>
      <c r="B338" s="760"/>
      <c r="C338" s="760"/>
      <c r="D338" s="760"/>
      <c r="E338" s="760"/>
      <c r="F338" s="760"/>
      <c r="G338" s="760"/>
      <c r="H338" s="760"/>
      <c r="I338" s="760"/>
      <c r="J338" s="760"/>
      <c r="K338" s="760"/>
      <c r="L338" s="760"/>
      <c r="M338" s="760"/>
      <c r="N338" s="760"/>
      <c r="O338" s="760"/>
      <c r="P338" s="760"/>
      <c r="Q338" s="760"/>
      <c r="R338" s="760"/>
      <c r="S338" s="760"/>
      <c r="T338" s="760"/>
      <c r="U338" s="760"/>
      <c r="V338" s="760"/>
      <c r="W338" s="760"/>
      <c r="X338" s="760"/>
      <c r="Y338" s="760"/>
      <c r="Z338" s="760"/>
    </row>
    <row r="339" spans="1:26" ht="12" customHeight="1">
      <c r="A339" s="760"/>
      <c r="B339" s="760"/>
      <c r="C339" s="760"/>
      <c r="D339" s="760"/>
      <c r="E339" s="760"/>
      <c r="F339" s="760"/>
      <c r="G339" s="760"/>
      <c r="H339" s="760"/>
      <c r="I339" s="760"/>
      <c r="J339" s="760"/>
      <c r="K339" s="760"/>
      <c r="L339" s="760"/>
      <c r="M339" s="760"/>
      <c r="N339" s="760"/>
      <c r="O339" s="760"/>
      <c r="P339" s="760"/>
      <c r="Q339" s="760"/>
      <c r="R339" s="760"/>
      <c r="S339" s="760"/>
      <c r="T339" s="760"/>
      <c r="U339" s="760"/>
      <c r="V339" s="760"/>
      <c r="W339" s="760"/>
      <c r="X339" s="760"/>
      <c r="Y339" s="760"/>
      <c r="Z339" s="760"/>
    </row>
    <row r="340" spans="1:26" ht="12" customHeight="1">
      <c r="A340" s="760"/>
      <c r="B340" s="760"/>
      <c r="C340" s="760"/>
      <c r="D340" s="760"/>
      <c r="E340" s="760"/>
      <c r="F340" s="760"/>
      <c r="G340" s="760"/>
      <c r="H340" s="760"/>
      <c r="I340" s="760"/>
      <c r="J340" s="760"/>
      <c r="K340" s="760"/>
      <c r="L340" s="760"/>
      <c r="M340" s="760"/>
      <c r="N340" s="760"/>
      <c r="O340" s="760"/>
      <c r="P340" s="760"/>
      <c r="Q340" s="760"/>
      <c r="R340" s="760"/>
      <c r="S340" s="760"/>
      <c r="T340" s="760"/>
      <c r="U340" s="760"/>
      <c r="V340" s="760"/>
      <c r="W340" s="760"/>
      <c r="X340" s="760"/>
      <c r="Y340" s="760"/>
      <c r="Z340" s="760"/>
    </row>
    <row r="341" spans="1:26" ht="12" customHeight="1">
      <c r="A341" s="760"/>
      <c r="B341" s="760"/>
      <c r="C341" s="760"/>
      <c r="D341" s="760"/>
      <c r="E341" s="760"/>
      <c r="F341" s="760"/>
      <c r="G341" s="760"/>
      <c r="H341" s="760"/>
      <c r="I341" s="760"/>
      <c r="J341" s="760"/>
      <c r="K341" s="760"/>
      <c r="L341" s="760"/>
      <c r="M341" s="760"/>
      <c r="N341" s="760"/>
      <c r="O341" s="760"/>
      <c r="P341" s="760"/>
      <c r="Q341" s="760"/>
      <c r="R341" s="760"/>
      <c r="S341" s="760"/>
      <c r="T341" s="760"/>
      <c r="U341" s="760"/>
      <c r="V341" s="760"/>
      <c r="W341" s="760"/>
      <c r="X341" s="760"/>
      <c r="Y341" s="760"/>
      <c r="Z341" s="760"/>
    </row>
    <row r="342" spans="1:26" ht="12" customHeight="1">
      <c r="A342" s="760"/>
      <c r="B342" s="760"/>
      <c r="C342" s="760"/>
      <c r="D342" s="760"/>
      <c r="E342" s="760"/>
      <c r="F342" s="760"/>
      <c r="G342" s="760"/>
      <c r="H342" s="760"/>
      <c r="I342" s="760"/>
      <c r="J342" s="760"/>
      <c r="K342" s="760"/>
      <c r="L342" s="760"/>
      <c r="M342" s="760"/>
      <c r="N342" s="760"/>
      <c r="O342" s="760"/>
      <c r="P342" s="760"/>
      <c r="Q342" s="760"/>
      <c r="R342" s="760"/>
      <c r="S342" s="760"/>
      <c r="T342" s="760"/>
      <c r="U342" s="760"/>
      <c r="V342" s="760"/>
      <c r="W342" s="760"/>
      <c r="X342" s="760"/>
      <c r="Y342" s="760"/>
      <c r="Z342" s="760"/>
    </row>
    <row r="343" spans="1:26" ht="12" customHeight="1">
      <c r="A343" s="760"/>
      <c r="B343" s="760"/>
      <c r="C343" s="760"/>
      <c r="D343" s="760"/>
      <c r="E343" s="760"/>
      <c r="F343" s="760"/>
      <c r="G343" s="760"/>
      <c r="H343" s="760"/>
      <c r="I343" s="760"/>
      <c r="J343" s="760"/>
      <c r="K343" s="760"/>
      <c r="L343" s="760"/>
      <c r="M343" s="760"/>
      <c r="N343" s="760"/>
      <c r="O343" s="760"/>
      <c r="P343" s="760"/>
      <c r="Q343" s="760"/>
      <c r="R343" s="760"/>
      <c r="S343" s="760"/>
      <c r="T343" s="760"/>
      <c r="U343" s="760"/>
      <c r="V343" s="760"/>
      <c r="W343" s="760"/>
      <c r="X343" s="760"/>
      <c r="Y343" s="760"/>
      <c r="Z343" s="760"/>
    </row>
    <row r="344" spans="1:26" ht="12" customHeight="1">
      <c r="A344" s="760"/>
      <c r="B344" s="760"/>
      <c r="C344" s="760"/>
      <c r="D344" s="760"/>
      <c r="E344" s="760"/>
      <c r="F344" s="760"/>
      <c r="G344" s="760"/>
      <c r="H344" s="760"/>
      <c r="I344" s="760"/>
      <c r="J344" s="760"/>
      <c r="K344" s="760"/>
      <c r="L344" s="760"/>
      <c r="M344" s="760"/>
      <c r="N344" s="760"/>
      <c r="O344" s="760"/>
      <c r="P344" s="760"/>
      <c r="Q344" s="760"/>
      <c r="R344" s="760"/>
      <c r="S344" s="760"/>
      <c r="T344" s="760"/>
      <c r="U344" s="760"/>
      <c r="V344" s="760"/>
      <c r="W344" s="760"/>
      <c r="X344" s="760"/>
      <c r="Y344" s="760"/>
      <c r="Z344" s="760"/>
    </row>
    <row r="345" spans="1:26" ht="12" customHeight="1">
      <c r="A345" s="760"/>
      <c r="B345" s="760"/>
      <c r="C345" s="760"/>
      <c r="D345" s="760"/>
      <c r="E345" s="760"/>
      <c r="F345" s="760"/>
      <c r="G345" s="760"/>
      <c r="H345" s="760"/>
      <c r="I345" s="760"/>
      <c r="J345" s="760"/>
      <c r="K345" s="760"/>
      <c r="L345" s="760"/>
      <c r="M345" s="760"/>
      <c r="N345" s="760"/>
      <c r="O345" s="760"/>
      <c r="P345" s="760"/>
      <c r="Q345" s="760"/>
      <c r="R345" s="760"/>
      <c r="S345" s="760"/>
      <c r="T345" s="760"/>
      <c r="U345" s="760"/>
      <c r="V345" s="760"/>
      <c r="W345" s="760"/>
      <c r="X345" s="760"/>
      <c r="Y345" s="760"/>
      <c r="Z345" s="760"/>
    </row>
    <row r="346" spans="1:26" ht="12" customHeight="1">
      <c r="A346" s="760"/>
      <c r="B346" s="760"/>
      <c r="C346" s="760"/>
      <c r="D346" s="760"/>
      <c r="E346" s="760"/>
      <c r="F346" s="760"/>
      <c r="G346" s="760"/>
      <c r="H346" s="760"/>
      <c r="I346" s="760"/>
      <c r="J346" s="760"/>
      <c r="K346" s="760"/>
      <c r="L346" s="760"/>
      <c r="M346" s="760"/>
      <c r="N346" s="760"/>
      <c r="O346" s="760"/>
      <c r="P346" s="760"/>
      <c r="Q346" s="760"/>
      <c r="R346" s="760"/>
      <c r="S346" s="760"/>
      <c r="T346" s="760"/>
      <c r="U346" s="760"/>
      <c r="V346" s="760"/>
      <c r="W346" s="760"/>
      <c r="X346" s="760"/>
      <c r="Y346" s="760"/>
      <c r="Z346" s="760"/>
    </row>
    <row r="347" spans="1:26" ht="12" customHeight="1">
      <c r="A347" s="760"/>
      <c r="B347" s="760"/>
      <c r="C347" s="760"/>
      <c r="D347" s="760"/>
      <c r="E347" s="760"/>
      <c r="F347" s="760"/>
      <c r="G347" s="760"/>
      <c r="H347" s="760"/>
      <c r="I347" s="760"/>
      <c r="J347" s="760"/>
      <c r="K347" s="760"/>
      <c r="L347" s="760"/>
      <c r="M347" s="760"/>
      <c r="N347" s="760"/>
      <c r="O347" s="760"/>
      <c r="P347" s="760"/>
      <c r="Q347" s="760"/>
      <c r="R347" s="760"/>
      <c r="S347" s="760"/>
      <c r="T347" s="760"/>
      <c r="U347" s="760"/>
      <c r="V347" s="760"/>
      <c r="W347" s="760"/>
      <c r="X347" s="760"/>
      <c r="Y347" s="760"/>
      <c r="Z347" s="760"/>
    </row>
    <row r="348" spans="1:26" ht="12" customHeight="1">
      <c r="A348" s="760"/>
      <c r="B348" s="760"/>
      <c r="C348" s="760"/>
      <c r="D348" s="760"/>
      <c r="E348" s="760"/>
      <c r="F348" s="760"/>
      <c r="G348" s="760"/>
      <c r="H348" s="760"/>
      <c r="I348" s="760"/>
      <c r="J348" s="760"/>
      <c r="K348" s="760"/>
      <c r="L348" s="760"/>
      <c r="M348" s="760"/>
      <c r="N348" s="760"/>
      <c r="O348" s="760"/>
      <c r="P348" s="760"/>
      <c r="Q348" s="760"/>
      <c r="R348" s="760"/>
      <c r="S348" s="760"/>
      <c r="T348" s="760"/>
      <c r="U348" s="760"/>
      <c r="V348" s="760"/>
      <c r="W348" s="760"/>
      <c r="X348" s="760"/>
      <c r="Y348" s="760"/>
      <c r="Z348" s="760"/>
    </row>
    <row r="349" spans="1:26" ht="12" customHeight="1">
      <c r="A349" s="760"/>
      <c r="B349" s="760"/>
      <c r="C349" s="760"/>
      <c r="D349" s="760"/>
      <c r="E349" s="760"/>
      <c r="F349" s="760"/>
      <c r="G349" s="760"/>
      <c r="H349" s="760"/>
      <c r="I349" s="760"/>
      <c r="J349" s="760"/>
      <c r="K349" s="760"/>
      <c r="L349" s="760"/>
      <c r="M349" s="760"/>
      <c r="N349" s="760"/>
      <c r="O349" s="760"/>
      <c r="P349" s="760"/>
      <c r="Q349" s="760"/>
      <c r="R349" s="760"/>
      <c r="S349" s="760"/>
      <c r="T349" s="760"/>
      <c r="U349" s="760"/>
      <c r="V349" s="760"/>
      <c r="W349" s="760"/>
      <c r="X349" s="760"/>
      <c r="Y349" s="760"/>
      <c r="Z349" s="760"/>
    </row>
    <row r="350" spans="1:26" ht="12" customHeight="1">
      <c r="A350" s="760"/>
      <c r="B350" s="760"/>
      <c r="C350" s="760"/>
      <c r="D350" s="760"/>
      <c r="E350" s="760"/>
      <c r="F350" s="760"/>
      <c r="G350" s="760"/>
      <c r="H350" s="760"/>
      <c r="I350" s="760"/>
      <c r="J350" s="760"/>
      <c r="K350" s="760"/>
      <c r="L350" s="760"/>
      <c r="M350" s="760"/>
      <c r="N350" s="760"/>
      <c r="O350" s="760"/>
      <c r="P350" s="760"/>
      <c r="Q350" s="760"/>
      <c r="R350" s="760"/>
      <c r="S350" s="760"/>
      <c r="T350" s="760"/>
      <c r="U350" s="760"/>
      <c r="V350" s="760"/>
      <c r="W350" s="760"/>
      <c r="X350" s="760"/>
      <c r="Y350" s="760"/>
      <c r="Z350" s="760"/>
    </row>
    <row r="351" spans="1:26" ht="12" customHeight="1">
      <c r="A351" s="760"/>
      <c r="B351" s="760"/>
      <c r="C351" s="760"/>
      <c r="D351" s="760"/>
      <c r="E351" s="760"/>
      <c r="F351" s="760"/>
      <c r="G351" s="760"/>
      <c r="H351" s="760"/>
      <c r="I351" s="760"/>
      <c r="J351" s="760"/>
      <c r="K351" s="760"/>
      <c r="L351" s="760"/>
      <c r="M351" s="760"/>
      <c r="N351" s="760"/>
      <c r="O351" s="760"/>
      <c r="P351" s="760"/>
      <c r="Q351" s="760"/>
      <c r="R351" s="760"/>
      <c r="S351" s="760"/>
      <c r="T351" s="760"/>
      <c r="U351" s="760"/>
      <c r="V351" s="760"/>
      <c r="W351" s="760"/>
      <c r="X351" s="760"/>
      <c r="Y351" s="760"/>
      <c r="Z351" s="760"/>
    </row>
    <row r="352" spans="1:26" ht="12" customHeight="1">
      <c r="A352" s="760"/>
      <c r="B352" s="760"/>
      <c r="C352" s="760"/>
      <c r="D352" s="760"/>
      <c r="E352" s="760"/>
      <c r="F352" s="760"/>
      <c r="G352" s="760"/>
      <c r="H352" s="760"/>
      <c r="I352" s="760"/>
      <c r="J352" s="760"/>
      <c r="K352" s="760"/>
      <c r="L352" s="760"/>
      <c r="M352" s="760"/>
      <c r="N352" s="760"/>
      <c r="O352" s="760"/>
      <c r="P352" s="760"/>
      <c r="Q352" s="760"/>
      <c r="R352" s="760"/>
      <c r="S352" s="760"/>
      <c r="T352" s="760"/>
      <c r="U352" s="760"/>
      <c r="V352" s="760"/>
      <c r="W352" s="760"/>
      <c r="X352" s="760"/>
      <c r="Y352" s="760"/>
      <c r="Z352" s="760"/>
    </row>
    <row r="353" spans="1:26" ht="12" customHeight="1">
      <c r="A353" s="760"/>
      <c r="B353" s="760"/>
      <c r="C353" s="760"/>
      <c r="D353" s="760"/>
      <c r="E353" s="760"/>
      <c r="F353" s="760"/>
      <c r="G353" s="760"/>
      <c r="H353" s="760"/>
      <c r="I353" s="760"/>
      <c r="J353" s="760"/>
      <c r="K353" s="760"/>
      <c r="L353" s="760"/>
      <c r="M353" s="760"/>
      <c r="N353" s="760"/>
      <c r="O353" s="760"/>
      <c r="P353" s="760"/>
      <c r="Q353" s="760"/>
      <c r="R353" s="760"/>
      <c r="S353" s="760"/>
      <c r="T353" s="760"/>
      <c r="U353" s="760"/>
      <c r="V353" s="760"/>
      <c r="W353" s="760"/>
      <c r="X353" s="760"/>
      <c r="Y353" s="760"/>
      <c r="Z353" s="760"/>
    </row>
    <row r="354" spans="1:26" ht="12" customHeight="1">
      <c r="A354" s="760"/>
      <c r="B354" s="760"/>
      <c r="C354" s="760"/>
      <c r="D354" s="760"/>
      <c r="E354" s="760"/>
      <c r="F354" s="760"/>
      <c r="G354" s="760"/>
      <c r="H354" s="760"/>
      <c r="I354" s="760"/>
      <c r="J354" s="760"/>
      <c r="K354" s="760"/>
      <c r="L354" s="760"/>
      <c r="M354" s="760"/>
      <c r="N354" s="760"/>
      <c r="O354" s="760"/>
      <c r="P354" s="760"/>
      <c r="Q354" s="760"/>
      <c r="R354" s="760"/>
      <c r="S354" s="760"/>
      <c r="T354" s="760"/>
      <c r="U354" s="760"/>
      <c r="V354" s="760"/>
      <c r="W354" s="760"/>
      <c r="X354" s="760"/>
      <c r="Y354" s="760"/>
      <c r="Z354" s="760"/>
    </row>
    <row r="355" spans="1:26" ht="12" customHeight="1">
      <c r="A355" s="760"/>
      <c r="B355" s="760"/>
      <c r="C355" s="760"/>
      <c r="D355" s="760"/>
      <c r="E355" s="760"/>
      <c r="F355" s="760"/>
      <c r="G355" s="760"/>
      <c r="H355" s="760"/>
      <c r="I355" s="760"/>
      <c r="J355" s="760"/>
      <c r="K355" s="760"/>
      <c r="L355" s="760"/>
      <c r="M355" s="760"/>
      <c r="N355" s="760"/>
      <c r="O355" s="760"/>
      <c r="P355" s="760"/>
      <c r="Q355" s="760"/>
      <c r="R355" s="760"/>
      <c r="S355" s="760"/>
      <c r="T355" s="760"/>
      <c r="U355" s="760"/>
      <c r="V355" s="760"/>
      <c r="W355" s="760"/>
      <c r="X355" s="760"/>
      <c r="Y355" s="760"/>
      <c r="Z355" s="760"/>
    </row>
    <row r="356" spans="1:26" ht="12" customHeight="1">
      <c r="A356" s="760"/>
      <c r="B356" s="760"/>
      <c r="C356" s="760"/>
      <c r="D356" s="760"/>
      <c r="E356" s="760"/>
      <c r="F356" s="760"/>
      <c r="G356" s="760"/>
      <c r="H356" s="760"/>
      <c r="I356" s="760"/>
      <c r="J356" s="760"/>
      <c r="K356" s="760"/>
      <c r="L356" s="760"/>
      <c r="M356" s="760"/>
      <c r="N356" s="760"/>
      <c r="O356" s="760"/>
      <c r="P356" s="760"/>
      <c r="Q356" s="760"/>
      <c r="R356" s="760"/>
      <c r="S356" s="760"/>
      <c r="T356" s="760"/>
      <c r="U356" s="760"/>
      <c r="V356" s="760"/>
      <c r="W356" s="760"/>
      <c r="X356" s="760"/>
      <c r="Y356" s="760"/>
      <c r="Z356" s="760"/>
    </row>
    <row r="357" spans="1:26" ht="12" customHeight="1">
      <c r="A357" s="760"/>
      <c r="B357" s="760"/>
      <c r="C357" s="760"/>
      <c r="D357" s="760"/>
      <c r="E357" s="760"/>
      <c r="F357" s="760"/>
      <c r="G357" s="760"/>
      <c r="H357" s="760"/>
      <c r="I357" s="760"/>
      <c r="J357" s="760"/>
      <c r="K357" s="760"/>
      <c r="L357" s="760"/>
      <c r="M357" s="760"/>
      <c r="N357" s="760"/>
      <c r="O357" s="760"/>
      <c r="P357" s="760"/>
      <c r="Q357" s="760"/>
      <c r="R357" s="760"/>
      <c r="S357" s="760"/>
      <c r="T357" s="760"/>
      <c r="U357" s="760"/>
      <c r="V357" s="760"/>
      <c r="W357" s="760"/>
      <c r="X357" s="760"/>
      <c r="Y357" s="760"/>
      <c r="Z357" s="760"/>
    </row>
    <row r="358" spans="1:26" ht="12" customHeight="1">
      <c r="A358" s="760"/>
      <c r="B358" s="760"/>
      <c r="C358" s="760"/>
      <c r="D358" s="760"/>
      <c r="E358" s="760"/>
      <c r="F358" s="760"/>
      <c r="G358" s="760"/>
      <c r="H358" s="760"/>
      <c r="I358" s="760"/>
      <c r="J358" s="760"/>
      <c r="K358" s="760"/>
      <c r="L358" s="760"/>
      <c r="M358" s="760"/>
      <c r="N358" s="760"/>
      <c r="O358" s="760"/>
      <c r="P358" s="760"/>
      <c r="Q358" s="760"/>
      <c r="R358" s="760"/>
      <c r="S358" s="760"/>
      <c r="T358" s="760"/>
      <c r="U358" s="760"/>
      <c r="V358" s="760"/>
      <c r="W358" s="760"/>
      <c r="X358" s="760"/>
      <c r="Y358" s="760"/>
      <c r="Z358" s="760"/>
    </row>
    <row r="359" spans="1:26" ht="12" customHeight="1">
      <c r="A359" s="760"/>
      <c r="B359" s="760"/>
      <c r="C359" s="760"/>
      <c r="D359" s="760"/>
      <c r="E359" s="760"/>
      <c r="F359" s="760"/>
      <c r="G359" s="760"/>
      <c r="H359" s="760"/>
      <c r="I359" s="760"/>
      <c r="J359" s="760"/>
      <c r="K359" s="760"/>
      <c r="L359" s="760"/>
      <c r="M359" s="760"/>
      <c r="N359" s="760"/>
      <c r="O359" s="760"/>
      <c r="P359" s="760"/>
      <c r="Q359" s="760"/>
      <c r="R359" s="760"/>
      <c r="S359" s="760"/>
      <c r="T359" s="760"/>
      <c r="U359" s="760"/>
      <c r="V359" s="760"/>
      <c r="W359" s="760"/>
      <c r="X359" s="760"/>
      <c r="Y359" s="760"/>
      <c r="Z359" s="760"/>
    </row>
    <row r="360" spans="1:26" ht="12" customHeight="1">
      <c r="A360" s="760"/>
      <c r="B360" s="760"/>
      <c r="C360" s="760"/>
      <c r="D360" s="760"/>
      <c r="E360" s="760"/>
      <c r="F360" s="760"/>
      <c r="G360" s="760"/>
      <c r="H360" s="760"/>
      <c r="I360" s="760"/>
      <c r="J360" s="760"/>
      <c r="K360" s="760"/>
      <c r="L360" s="760"/>
      <c r="M360" s="760"/>
      <c r="N360" s="760"/>
      <c r="O360" s="760"/>
      <c r="P360" s="760"/>
      <c r="Q360" s="760"/>
      <c r="R360" s="760"/>
      <c r="S360" s="760"/>
      <c r="T360" s="760"/>
      <c r="U360" s="760"/>
      <c r="V360" s="760"/>
      <c r="W360" s="760"/>
      <c r="X360" s="760"/>
      <c r="Y360" s="760"/>
      <c r="Z360" s="760"/>
    </row>
    <row r="361" spans="1:26" ht="12" customHeight="1">
      <c r="A361" s="760"/>
      <c r="B361" s="760"/>
      <c r="C361" s="760"/>
      <c r="D361" s="760"/>
      <c r="E361" s="760"/>
      <c r="F361" s="760"/>
      <c r="G361" s="760"/>
      <c r="H361" s="760"/>
      <c r="I361" s="760"/>
      <c r="J361" s="760"/>
      <c r="K361" s="760"/>
      <c r="L361" s="760"/>
      <c r="M361" s="760"/>
      <c r="N361" s="760"/>
      <c r="O361" s="760"/>
      <c r="P361" s="760"/>
      <c r="Q361" s="760"/>
      <c r="R361" s="760"/>
      <c r="S361" s="760"/>
      <c r="T361" s="760"/>
      <c r="U361" s="760"/>
      <c r="V361" s="760"/>
      <c r="W361" s="760"/>
      <c r="X361" s="760"/>
      <c r="Y361" s="760"/>
      <c r="Z361" s="760"/>
    </row>
    <row r="362" spans="1:26" ht="12" customHeight="1">
      <c r="A362" s="760"/>
      <c r="B362" s="760"/>
      <c r="C362" s="760"/>
      <c r="D362" s="760"/>
      <c r="E362" s="760"/>
      <c r="F362" s="760"/>
      <c r="G362" s="760"/>
      <c r="H362" s="760"/>
      <c r="I362" s="760"/>
      <c r="J362" s="760"/>
      <c r="K362" s="760"/>
      <c r="L362" s="760"/>
      <c r="M362" s="760"/>
      <c r="N362" s="760"/>
      <c r="O362" s="760"/>
      <c r="P362" s="760"/>
      <c r="Q362" s="760"/>
      <c r="R362" s="760"/>
      <c r="S362" s="760"/>
      <c r="T362" s="760"/>
      <c r="U362" s="760"/>
      <c r="V362" s="760"/>
      <c r="W362" s="760"/>
      <c r="X362" s="760"/>
      <c r="Y362" s="760"/>
      <c r="Z362" s="760"/>
    </row>
    <row r="363" spans="1:26" ht="12" customHeight="1">
      <c r="A363" s="760"/>
      <c r="B363" s="760"/>
      <c r="C363" s="760"/>
      <c r="D363" s="760"/>
      <c r="E363" s="760"/>
      <c r="F363" s="760"/>
      <c r="G363" s="760"/>
      <c r="H363" s="760"/>
      <c r="I363" s="760"/>
      <c r="J363" s="760"/>
      <c r="K363" s="760"/>
      <c r="L363" s="760"/>
      <c r="M363" s="760"/>
      <c r="N363" s="760"/>
      <c r="O363" s="760"/>
      <c r="P363" s="760"/>
      <c r="Q363" s="760"/>
      <c r="R363" s="760"/>
      <c r="S363" s="760"/>
      <c r="T363" s="760"/>
      <c r="U363" s="760"/>
      <c r="V363" s="760"/>
      <c r="W363" s="760"/>
      <c r="X363" s="760"/>
      <c r="Y363" s="760"/>
      <c r="Z363" s="760"/>
    </row>
    <row r="364" spans="1:26" ht="12" customHeight="1">
      <c r="A364" s="760"/>
      <c r="B364" s="760"/>
      <c r="C364" s="760"/>
      <c r="D364" s="760"/>
      <c r="E364" s="760"/>
      <c r="F364" s="760"/>
      <c r="G364" s="760"/>
      <c r="H364" s="760"/>
      <c r="I364" s="760"/>
      <c r="J364" s="760"/>
      <c r="K364" s="760"/>
      <c r="L364" s="760"/>
      <c r="M364" s="760"/>
      <c r="N364" s="760"/>
      <c r="O364" s="760"/>
      <c r="P364" s="760"/>
      <c r="Q364" s="760"/>
      <c r="R364" s="760"/>
      <c r="S364" s="760"/>
      <c r="T364" s="760"/>
      <c r="U364" s="760"/>
      <c r="V364" s="760"/>
      <c r="W364" s="760"/>
      <c r="X364" s="760"/>
      <c r="Y364" s="760"/>
      <c r="Z364" s="760"/>
    </row>
    <row r="365" spans="1:26" ht="12" customHeight="1">
      <c r="A365" s="760"/>
      <c r="B365" s="760"/>
      <c r="C365" s="760"/>
      <c r="D365" s="760"/>
      <c r="E365" s="760"/>
      <c r="F365" s="760"/>
      <c r="G365" s="760"/>
      <c r="H365" s="760"/>
      <c r="I365" s="760"/>
      <c r="J365" s="760"/>
      <c r="K365" s="760"/>
      <c r="L365" s="760"/>
      <c r="M365" s="760"/>
      <c r="N365" s="760"/>
      <c r="O365" s="760"/>
      <c r="P365" s="760"/>
      <c r="Q365" s="760"/>
      <c r="R365" s="760"/>
      <c r="S365" s="760"/>
      <c r="T365" s="760"/>
      <c r="U365" s="760"/>
      <c r="V365" s="760"/>
      <c r="W365" s="760"/>
      <c r="X365" s="760"/>
      <c r="Y365" s="760"/>
      <c r="Z365" s="760"/>
    </row>
    <row r="366" spans="1:26" ht="12" customHeight="1">
      <c r="A366" s="760"/>
      <c r="B366" s="760"/>
      <c r="C366" s="760"/>
      <c r="D366" s="760"/>
      <c r="E366" s="760"/>
      <c r="F366" s="760"/>
      <c r="G366" s="760"/>
      <c r="H366" s="760"/>
      <c r="I366" s="760"/>
      <c r="J366" s="760"/>
      <c r="K366" s="760"/>
      <c r="L366" s="760"/>
      <c r="M366" s="760"/>
      <c r="N366" s="760"/>
      <c r="O366" s="760"/>
      <c r="P366" s="760"/>
      <c r="Q366" s="760"/>
      <c r="R366" s="760"/>
      <c r="S366" s="760"/>
      <c r="T366" s="760"/>
      <c r="U366" s="760"/>
      <c r="V366" s="760"/>
      <c r="W366" s="760"/>
      <c r="X366" s="760"/>
      <c r="Y366" s="760"/>
      <c r="Z366" s="760"/>
    </row>
    <row r="367" spans="1:26" ht="12" customHeight="1">
      <c r="A367" s="760"/>
      <c r="B367" s="760"/>
      <c r="C367" s="760"/>
      <c r="D367" s="760"/>
      <c r="E367" s="760"/>
      <c r="F367" s="760"/>
      <c r="G367" s="760"/>
      <c r="H367" s="760"/>
      <c r="I367" s="760"/>
      <c r="J367" s="760"/>
      <c r="K367" s="760"/>
      <c r="L367" s="760"/>
      <c r="M367" s="760"/>
      <c r="N367" s="760"/>
      <c r="O367" s="760"/>
      <c r="P367" s="760"/>
      <c r="Q367" s="760"/>
      <c r="R367" s="760"/>
      <c r="S367" s="760"/>
      <c r="T367" s="760"/>
      <c r="U367" s="760"/>
      <c r="V367" s="760"/>
      <c r="W367" s="760"/>
      <c r="X367" s="760"/>
      <c r="Y367" s="760"/>
      <c r="Z367" s="760"/>
    </row>
    <row r="368" spans="1:26" ht="12" customHeight="1">
      <c r="A368" s="760"/>
      <c r="B368" s="760"/>
      <c r="C368" s="760"/>
      <c r="D368" s="760"/>
      <c r="E368" s="760"/>
      <c r="F368" s="760"/>
      <c r="G368" s="760"/>
      <c r="H368" s="760"/>
      <c r="I368" s="760"/>
      <c r="J368" s="760"/>
      <c r="K368" s="760"/>
      <c r="L368" s="760"/>
      <c r="M368" s="760"/>
      <c r="N368" s="760"/>
      <c r="O368" s="760"/>
      <c r="P368" s="760"/>
      <c r="Q368" s="760"/>
      <c r="R368" s="760"/>
      <c r="S368" s="760"/>
      <c r="T368" s="760"/>
      <c r="U368" s="760"/>
      <c r="V368" s="760"/>
      <c r="W368" s="760"/>
      <c r="X368" s="760"/>
      <c r="Y368" s="760"/>
      <c r="Z368" s="760"/>
    </row>
    <row r="369" spans="1:26" ht="12" customHeight="1">
      <c r="A369" s="760"/>
      <c r="B369" s="760"/>
      <c r="C369" s="760"/>
      <c r="D369" s="760"/>
      <c r="E369" s="760"/>
      <c r="F369" s="760"/>
      <c r="G369" s="760"/>
      <c r="H369" s="760"/>
      <c r="I369" s="760"/>
      <c r="J369" s="760"/>
      <c r="K369" s="760"/>
      <c r="L369" s="760"/>
      <c r="M369" s="760"/>
      <c r="N369" s="760"/>
      <c r="O369" s="760"/>
      <c r="P369" s="760"/>
      <c r="Q369" s="760"/>
      <c r="R369" s="760"/>
      <c r="S369" s="760"/>
      <c r="T369" s="760"/>
      <c r="U369" s="760"/>
      <c r="V369" s="760"/>
      <c r="W369" s="760"/>
      <c r="X369" s="760"/>
      <c r="Y369" s="760"/>
      <c r="Z369" s="760"/>
    </row>
    <row r="370" spans="1:26" ht="12" customHeight="1">
      <c r="A370" s="760"/>
      <c r="B370" s="760"/>
      <c r="C370" s="760"/>
      <c r="D370" s="760"/>
      <c r="E370" s="760"/>
      <c r="F370" s="760"/>
      <c r="G370" s="760"/>
      <c r="H370" s="760"/>
      <c r="I370" s="760"/>
      <c r="J370" s="760"/>
      <c r="K370" s="760"/>
      <c r="L370" s="760"/>
      <c r="M370" s="760"/>
      <c r="N370" s="760"/>
      <c r="O370" s="760"/>
      <c r="P370" s="760"/>
      <c r="Q370" s="760"/>
      <c r="R370" s="760"/>
      <c r="S370" s="760"/>
      <c r="T370" s="760"/>
      <c r="U370" s="760"/>
      <c r="V370" s="760"/>
      <c r="W370" s="760"/>
      <c r="X370" s="760"/>
      <c r="Y370" s="760"/>
      <c r="Z370" s="760"/>
    </row>
    <row r="371" spans="1:26" ht="12" customHeight="1">
      <c r="A371" s="760"/>
      <c r="B371" s="760"/>
      <c r="C371" s="760"/>
      <c r="D371" s="760"/>
      <c r="E371" s="760"/>
      <c r="F371" s="760"/>
      <c r="G371" s="760"/>
      <c r="H371" s="760"/>
      <c r="I371" s="760"/>
      <c r="J371" s="760"/>
      <c r="K371" s="760"/>
      <c r="L371" s="760"/>
      <c r="M371" s="760"/>
      <c r="N371" s="760"/>
      <c r="O371" s="760"/>
      <c r="P371" s="760"/>
      <c r="Q371" s="760"/>
      <c r="R371" s="760"/>
      <c r="S371" s="760"/>
      <c r="T371" s="760"/>
      <c r="U371" s="760"/>
      <c r="V371" s="760"/>
      <c r="W371" s="760"/>
      <c r="X371" s="760"/>
      <c r="Y371" s="760"/>
      <c r="Z371" s="760"/>
    </row>
    <row r="372" spans="1:26" ht="12" customHeight="1">
      <c r="A372" s="760"/>
      <c r="B372" s="760"/>
      <c r="C372" s="760"/>
      <c r="D372" s="760"/>
      <c r="E372" s="760"/>
      <c r="F372" s="760"/>
      <c r="G372" s="760"/>
      <c r="H372" s="760"/>
      <c r="I372" s="760"/>
      <c r="J372" s="760"/>
      <c r="K372" s="760"/>
      <c r="L372" s="760"/>
      <c r="M372" s="760"/>
      <c r="N372" s="760"/>
      <c r="O372" s="760"/>
      <c r="P372" s="760"/>
      <c r="Q372" s="760"/>
      <c r="R372" s="760"/>
      <c r="S372" s="760"/>
      <c r="T372" s="760"/>
      <c r="U372" s="760"/>
      <c r="V372" s="760"/>
      <c r="W372" s="760"/>
      <c r="X372" s="760"/>
      <c r="Y372" s="760"/>
      <c r="Z372" s="760"/>
    </row>
    <row r="373" spans="1:26" ht="12" customHeight="1">
      <c r="A373" s="760"/>
      <c r="B373" s="760"/>
      <c r="C373" s="760"/>
      <c r="D373" s="760"/>
      <c r="E373" s="760"/>
      <c r="F373" s="760"/>
      <c r="G373" s="760"/>
      <c r="H373" s="760"/>
      <c r="I373" s="760"/>
      <c r="J373" s="760"/>
      <c r="K373" s="760"/>
      <c r="L373" s="760"/>
      <c r="M373" s="760"/>
      <c r="N373" s="760"/>
      <c r="O373" s="760"/>
      <c r="P373" s="760"/>
      <c r="Q373" s="760"/>
      <c r="R373" s="760"/>
      <c r="S373" s="760"/>
      <c r="T373" s="760"/>
      <c r="U373" s="760"/>
      <c r="V373" s="760"/>
      <c r="W373" s="760"/>
      <c r="X373" s="760"/>
      <c r="Y373" s="760"/>
      <c r="Z373" s="760"/>
    </row>
    <row r="374" spans="1:26" ht="12" customHeight="1">
      <c r="A374" s="760"/>
      <c r="B374" s="760"/>
      <c r="C374" s="760"/>
      <c r="D374" s="760"/>
      <c r="E374" s="760"/>
      <c r="F374" s="760"/>
      <c r="G374" s="760"/>
      <c r="H374" s="760"/>
      <c r="I374" s="760"/>
      <c r="J374" s="760"/>
      <c r="K374" s="760"/>
      <c r="L374" s="760"/>
      <c r="M374" s="760"/>
      <c r="N374" s="760"/>
      <c r="O374" s="760"/>
      <c r="P374" s="760"/>
      <c r="Q374" s="760"/>
      <c r="R374" s="760"/>
      <c r="S374" s="760"/>
      <c r="T374" s="760"/>
      <c r="U374" s="760"/>
      <c r="V374" s="760"/>
      <c r="W374" s="760"/>
      <c r="X374" s="760"/>
      <c r="Y374" s="760"/>
      <c r="Z374" s="760"/>
    </row>
    <row r="375" spans="1:26" ht="12" customHeight="1">
      <c r="A375" s="760"/>
      <c r="B375" s="760"/>
      <c r="C375" s="760"/>
      <c r="D375" s="760"/>
      <c r="E375" s="760"/>
      <c r="F375" s="760"/>
      <c r="G375" s="760"/>
      <c r="H375" s="760"/>
      <c r="I375" s="760"/>
      <c r="J375" s="760"/>
      <c r="K375" s="760"/>
      <c r="L375" s="760"/>
      <c r="M375" s="760"/>
      <c r="N375" s="760"/>
      <c r="O375" s="760"/>
      <c r="P375" s="760"/>
      <c r="Q375" s="760"/>
      <c r="R375" s="760"/>
      <c r="S375" s="760"/>
      <c r="T375" s="760"/>
      <c r="U375" s="760"/>
      <c r="V375" s="760"/>
      <c r="W375" s="760"/>
      <c r="X375" s="760"/>
      <c r="Y375" s="760"/>
      <c r="Z375" s="760"/>
    </row>
    <row r="376" spans="1:26" ht="12" customHeight="1">
      <c r="A376" s="760"/>
      <c r="B376" s="760"/>
      <c r="C376" s="760"/>
      <c r="D376" s="760"/>
      <c r="E376" s="760"/>
      <c r="F376" s="760"/>
      <c r="G376" s="760"/>
      <c r="H376" s="760"/>
      <c r="I376" s="760"/>
      <c r="J376" s="760"/>
      <c r="K376" s="760"/>
      <c r="L376" s="760"/>
      <c r="M376" s="760"/>
      <c r="N376" s="760"/>
      <c r="O376" s="760"/>
      <c r="P376" s="760"/>
      <c r="Q376" s="760"/>
      <c r="R376" s="760"/>
      <c r="S376" s="760"/>
      <c r="T376" s="760"/>
      <c r="U376" s="760"/>
      <c r="V376" s="760"/>
      <c r="W376" s="760"/>
      <c r="X376" s="760"/>
      <c r="Y376" s="760"/>
      <c r="Z376" s="760"/>
    </row>
    <row r="377" spans="1:26" ht="12" customHeight="1">
      <c r="A377" s="760"/>
      <c r="B377" s="760"/>
      <c r="C377" s="760"/>
      <c r="D377" s="760"/>
      <c r="E377" s="760"/>
      <c r="F377" s="760"/>
      <c r="G377" s="760"/>
      <c r="H377" s="760"/>
      <c r="I377" s="760"/>
      <c r="J377" s="760"/>
      <c r="K377" s="760"/>
      <c r="L377" s="760"/>
      <c r="M377" s="760"/>
      <c r="N377" s="760"/>
      <c r="O377" s="760"/>
      <c r="P377" s="760"/>
      <c r="Q377" s="760"/>
      <c r="R377" s="760"/>
      <c r="S377" s="760"/>
      <c r="T377" s="760"/>
      <c r="U377" s="760"/>
      <c r="V377" s="760"/>
      <c r="W377" s="760"/>
      <c r="X377" s="760"/>
      <c r="Y377" s="760"/>
      <c r="Z377" s="760"/>
    </row>
    <row r="378" spans="1:26" ht="12" customHeight="1">
      <c r="A378" s="760"/>
      <c r="B378" s="760"/>
      <c r="C378" s="760"/>
      <c r="D378" s="760"/>
      <c r="E378" s="760"/>
      <c r="F378" s="760"/>
      <c r="G378" s="760"/>
      <c r="H378" s="760"/>
      <c r="I378" s="760"/>
      <c r="J378" s="760"/>
      <c r="K378" s="760"/>
      <c r="L378" s="760"/>
      <c r="M378" s="760"/>
      <c r="N378" s="760"/>
      <c r="O378" s="760"/>
      <c r="P378" s="760"/>
      <c r="Q378" s="760"/>
      <c r="R378" s="760"/>
      <c r="S378" s="760"/>
      <c r="T378" s="760"/>
      <c r="U378" s="760"/>
      <c r="V378" s="760"/>
      <c r="W378" s="760"/>
      <c r="X378" s="760"/>
      <c r="Y378" s="760"/>
      <c r="Z378" s="760"/>
    </row>
    <row r="379" spans="1:26" ht="12" customHeight="1">
      <c r="A379" s="760"/>
      <c r="B379" s="760"/>
      <c r="C379" s="760"/>
      <c r="D379" s="760"/>
      <c r="E379" s="760"/>
      <c r="F379" s="760"/>
      <c r="G379" s="760"/>
      <c r="H379" s="760"/>
      <c r="I379" s="760"/>
      <c r="J379" s="760"/>
      <c r="K379" s="760"/>
      <c r="L379" s="760"/>
      <c r="M379" s="760"/>
      <c r="N379" s="760"/>
      <c r="O379" s="760"/>
      <c r="P379" s="760"/>
      <c r="Q379" s="760"/>
      <c r="R379" s="760"/>
      <c r="S379" s="760"/>
      <c r="T379" s="760"/>
      <c r="U379" s="760"/>
      <c r="V379" s="760"/>
      <c r="W379" s="760"/>
      <c r="X379" s="760"/>
      <c r="Y379" s="760"/>
      <c r="Z379" s="760"/>
    </row>
    <row r="380" spans="1:26" ht="12" customHeight="1">
      <c r="A380" s="760"/>
      <c r="B380" s="760"/>
      <c r="C380" s="760"/>
      <c r="D380" s="760"/>
      <c r="E380" s="760"/>
      <c r="F380" s="760"/>
      <c r="G380" s="760"/>
      <c r="H380" s="760"/>
      <c r="I380" s="760"/>
      <c r="J380" s="760"/>
      <c r="K380" s="760"/>
      <c r="L380" s="760"/>
      <c r="M380" s="760"/>
      <c r="N380" s="760"/>
      <c r="O380" s="760"/>
      <c r="P380" s="760"/>
      <c r="Q380" s="760"/>
      <c r="R380" s="760"/>
      <c r="S380" s="760"/>
      <c r="T380" s="760"/>
      <c r="U380" s="760"/>
      <c r="V380" s="760"/>
      <c r="W380" s="760"/>
      <c r="X380" s="760"/>
      <c r="Y380" s="760"/>
      <c r="Z380" s="760"/>
    </row>
    <row r="381" spans="1:26" ht="12" customHeight="1">
      <c r="A381" s="760"/>
      <c r="B381" s="760"/>
      <c r="C381" s="760"/>
      <c r="D381" s="760"/>
      <c r="E381" s="760"/>
      <c r="F381" s="760"/>
      <c r="G381" s="760"/>
      <c r="H381" s="760"/>
      <c r="I381" s="760"/>
      <c r="J381" s="760"/>
      <c r="K381" s="760"/>
      <c r="L381" s="760"/>
      <c r="M381" s="760"/>
      <c r="N381" s="760"/>
      <c r="O381" s="760"/>
      <c r="P381" s="760"/>
      <c r="Q381" s="760"/>
      <c r="R381" s="760"/>
      <c r="S381" s="760"/>
      <c r="T381" s="760"/>
      <c r="U381" s="760"/>
      <c r="V381" s="760"/>
      <c r="W381" s="760"/>
      <c r="X381" s="760"/>
      <c r="Y381" s="760"/>
      <c r="Z381" s="760"/>
    </row>
    <row r="382" spans="1:26" ht="12" customHeight="1">
      <c r="A382" s="760"/>
      <c r="B382" s="760"/>
      <c r="C382" s="760"/>
      <c r="D382" s="760"/>
      <c r="E382" s="760"/>
      <c r="F382" s="760"/>
      <c r="G382" s="760"/>
      <c r="H382" s="760"/>
      <c r="I382" s="760"/>
      <c r="J382" s="760"/>
      <c r="K382" s="760"/>
      <c r="L382" s="760"/>
      <c r="M382" s="760"/>
      <c r="N382" s="760"/>
      <c r="O382" s="760"/>
      <c r="P382" s="760"/>
      <c r="Q382" s="760"/>
      <c r="R382" s="760"/>
      <c r="S382" s="760"/>
      <c r="T382" s="760"/>
      <c r="U382" s="760"/>
      <c r="V382" s="760"/>
      <c r="W382" s="760"/>
      <c r="X382" s="760"/>
      <c r="Y382" s="760"/>
      <c r="Z382" s="760"/>
    </row>
    <row r="383" spans="1:26" ht="12" customHeight="1">
      <c r="A383" s="760"/>
      <c r="B383" s="760"/>
      <c r="C383" s="760"/>
      <c r="D383" s="760"/>
      <c r="E383" s="760"/>
      <c r="F383" s="760"/>
      <c r="G383" s="760"/>
      <c r="H383" s="760"/>
      <c r="I383" s="760"/>
      <c r="J383" s="760"/>
      <c r="K383" s="760"/>
      <c r="L383" s="760"/>
      <c r="M383" s="760"/>
      <c r="N383" s="760"/>
      <c r="O383" s="760"/>
      <c r="P383" s="760"/>
      <c r="Q383" s="760"/>
      <c r="R383" s="760"/>
      <c r="S383" s="760"/>
      <c r="T383" s="760"/>
      <c r="U383" s="760"/>
      <c r="V383" s="760"/>
      <c r="W383" s="760"/>
      <c r="X383" s="760"/>
      <c r="Y383" s="760"/>
      <c r="Z383" s="760"/>
    </row>
    <row r="384" spans="1:26" ht="12" customHeight="1">
      <c r="A384" s="760"/>
      <c r="B384" s="760"/>
      <c r="C384" s="760"/>
      <c r="D384" s="760"/>
      <c r="E384" s="760"/>
      <c r="F384" s="760"/>
      <c r="G384" s="760"/>
      <c r="H384" s="760"/>
      <c r="I384" s="760"/>
      <c r="J384" s="760"/>
      <c r="K384" s="760"/>
      <c r="L384" s="760"/>
      <c r="M384" s="760"/>
      <c r="N384" s="760"/>
      <c r="O384" s="760"/>
      <c r="P384" s="760"/>
      <c r="Q384" s="760"/>
      <c r="R384" s="760"/>
      <c r="S384" s="760"/>
      <c r="T384" s="760"/>
      <c r="U384" s="760"/>
      <c r="V384" s="760"/>
      <c r="W384" s="760"/>
      <c r="X384" s="760"/>
      <c r="Y384" s="760"/>
      <c r="Z384" s="760"/>
    </row>
    <row r="385" spans="1:26" ht="12" customHeight="1">
      <c r="A385" s="760"/>
      <c r="B385" s="760"/>
      <c r="C385" s="760"/>
      <c r="D385" s="760"/>
      <c r="E385" s="760"/>
      <c r="F385" s="760"/>
      <c r="G385" s="760"/>
      <c r="H385" s="760"/>
      <c r="I385" s="760"/>
      <c r="J385" s="760"/>
      <c r="K385" s="760"/>
      <c r="L385" s="760"/>
      <c r="M385" s="760"/>
      <c r="N385" s="760"/>
      <c r="O385" s="760"/>
      <c r="P385" s="760"/>
      <c r="Q385" s="760"/>
      <c r="R385" s="760"/>
      <c r="S385" s="760"/>
      <c r="T385" s="760"/>
      <c r="U385" s="760"/>
      <c r="V385" s="760"/>
      <c r="W385" s="760"/>
      <c r="X385" s="760"/>
      <c r="Y385" s="760"/>
      <c r="Z385" s="760"/>
    </row>
    <row r="386" spans="1:26" ht="12" customHeight="1">
      <c r="A386" s="760"/>
      <c r="B386" s="760"/>
      <c r="C386" s="760"/>
      <c r="D386" s="760"/>
      <c r="E386" s="760"/>
      <c r="F386" s="760"/>
      <c r="G386" s="760"/>
      <c r="H386" s="760"/>
      <c r="I386" s="760"/>
      <c r="J386" s="760"/>
      <c r="K386" s="760"/>
      <c r="L386" s="760"/>
      <c r="M386" s="760"/>
      <c r="N386" s="760"/>
      <c r="O386" s="760"/>
      <c r="P386" s="760"/>
      <c r="Q386" s="760"/>
      <c r="R386" s="760"/>
      <c r="S386" s="760"/>
      <c r="T386" s="760"/>
      <c r="U386" s="760"/>
      <c r="V386" s="760"/>
      <c r="W386" s="760"/>
      <c r="X386" s="760"/>
      <c r="Y386" s="760"/>
      <c r="Z386" s="760"/>
    </row>
    <row r="387" spans="1:26" ht="12" customHeight="1">
      <c r="A387" s="760"/>
      <c r="B387" s="760"/>
      <c r="C387" s="760"/>
      <c r="D387" s="760"/>
      <c r="E387" s="760"/>
      <c r="F387" s="760"/>
      <c r="G387" s="760"/>
      <c r="H387" s="760"/>
      <c r="I387" s="760"/>
      <c r="J387" s="760"/>
      <c r="K387" s="760"/>
      <c r="L387" s="760"/>
      <c r="M387" s="760"/>
      <c r="N387" s="760"/>
      <c r="O387" s="760"/>
      <c r="P387" s="760"/>
      <c r="Q387" s="760"/>
      <c r="R387" s="760"/>
      <c r="S387" s="760"/>
      <c r="T387" s="760"/>
      <c r="U387" s="760"/>
      <c r="V387" s="760"/>
      <c r="W387" s="760"/>
      <c r="X387" s="760"/>
      <c r="Y387" s="760"/>
      <c r="Z387" s="760"/>
    </row>
    <row r="388" spans="1:26" ht="12" customHeight="1">
      <c r="A388" s="760"/>
      <c r="B388" s="760"/>
      <c r="C388" s="760"/>
      <c r="D388" s="760"/>
      <c r="E388" s="760"/>
      <c r="F388" s="760"/>
      <c r="G388" s="760"/>
      <c r="H388" s="760"/>
      <c r="I388" s="760"/>
      <c r="J388" s="760"/>
      <c r="K388" s="760"/>
      <c r="L388" s="760"/>
      <c r="M388" s="760"/>
      <c r="N388" s="760"/>
      <c r="O388" s="760"/>
      <c r="P388" s="760"/>
      <c r="Q388" s="760"/>
      <c r="R388" s="760"/>
      <c r="S388" s="760"/>
      <c r="T388" s="760"/>
      <c r="U388" s="760"/>
      <c r="V388" s="760"/>
      <c r="W388" s="760"/>
      <c r="X388" s="760"/>
      <c r="Y388" s="760"/>
      <c r="Z388" s="760"/>
    </row>
    <row r="389" spans="1:26" ht="12" customHeight="1">
      <c r="A389" s="760"/>
      <c r="B389" s="760"/>
      <c r="C389" s="760"/>
      <c r="D389" s="760"/>
      <c r="E389" s="760"/>
      <c r="F389" s="760"/>
      <c r="G389" s="760"/>
      <c r="H389" s="760"/>
      <c r="I389" s="760"/>
      <c r="J389" s="760"/>
      <c r="K389" s="760"/>
      <c r="L389" s="760"/>
      <c r="M389" s="760"/>
      <c r="N389" s="760"/>
      <c r="O389" s="760"/>
      <c r="P389" s="760"/>
      <c r="Q389" s="760"/>
      <c r="R389" s="760"/>
      <c r="S389" s="760"/>
      <c r="T389" s="760"/>
      <c r="U389" s="760"/>
      <c r="V389" s="760"/>
      <c r="W389" s="760"/>
      <c r="X389" s="760"/>
      <c r="Y389" s="760"/>
      <c r="Z389" s="760"/>
    </row>
    <row r="390" spans="1:26" ht="12" customHeight="1">
      <c r="A390" s="760"/>
      <c r="B390" s="760"/>
      <c r="C390" s="760"/>
      <c r="D390" s="760"/>
      <c r="E390" s="760"/>
      <c r="F390" s="760"/>
      <c r="G390" s="760"/>
      <c r="H390" s="760"/>
      <c r="I390" s="760"/>
      <c r="J390" s="760"/>
      <c r="K390" s="760"/>
      <c r="L390" s="760"/>
      <c r="M390" s="760"/>
      <c r="N390" s="760"/>
      <c r="O390" s="760"/>
      <c r="P390" s="760"/>
      <c r="Q390" s="760"/>
      <c r="R390" s="760"/>
      <c r="S390" s="760"/>
      <c r="T390" s="760"/>
      <c r="U390" s="760"/>
      <c r="V390" s="760"/>
      <c r="W390" s="760"/>
      <c r="X390" s="760"/>
      <c r="Y390" s="760"/>
      <c r="Z390" s="760"/>
    </row>
    <row r="391" spans="1:26" ht="12" customHeight="1">
      <c r="A391" s="760"/>
      <c r="B391" s="760"/>
      <c r="C391" s="760"/>
      <c r="D391" s="760"/>
      <c r="E391" s="760"/>
      <c r="F391" s="760"/>
      <c r="G391" s="760"/>
      <c r="H391" s="760"/>
      <c r="I391" s="760"/>
      <c r="J391" s="760"/>
      <c r="K391" s="760"/>
      <c r="L391" s="760"/>
      <c r="M391" s="760"/>
      <c r="N391" s="760"/>
      <c r="O391" s="760"/>
      <c r="P391" s="760"/>
      <c r="Q391" s="760"/>
      <c r="R391" s="760"/>
      <c r="S391" s="760"/>
      <c r="T391" s="760"/>
      <c r="U391" s="760"/>
      <c r="V391" s="760"/>
      <c r="W391" s="760"/>
      <c r="X391" s="760"/>
      <c r="Y391" s="760"/>
      <c r="Z391" s="760"/>
    </row>
    <row r="392" spans="1:26" ht="12" customHeight="1">
      <c r="A392" s="760"/>
      <c r="B392" s="760"/>
      <c r="C392" s="760"/>
      <c r="D392" s="760"/>
      <c r="E392" s="760"/>
      <c r="F392" s="760"/>
      <c r="G392" s="760"/>
      <c r="H392" s="760"/>
      <c r="I392" s="760"/>
      <c r="J392" s="760"/>
      <c r="K392" s="760"/>
      <c r="L392" s="760"/>
      <c r="M392" s="760"/>
      <c r="N392" s="760"/>
      <c r="O392" s="760"/>
      <c r="P392" s="760"/>
      <c r="Q392" s="760"/>
      <c r="R392" s="760"/>
      <c r="S392" s="760"/>
      <c r="T392" s="760"/>
      <c r="U392" s="760"/>
      <c r="V392" s="760"/>
      <c r="W392" s="760"/>
      <c r="X392" s="760"/>
      <c r="Y392" s="760"/>
      <c r="Z392" s="760"/>
    </row>
    <row r="393" spans="1:26" ht="12" customHeight="1">
      <c r="A393" s="760"/>
      <c r="B393" s="760"/>
      <c r="C393" s="760"/>
      <c r="D393" s="760"/>
      <c r="E393" s="760"/>
      <c r="F393" s="760"/>
      <c r="G393" s="760"/>
      <c r="H393" s="760"/>
      <c r="I393" s="760"/>
      <c r="J393" s="760"/>
      <c r="K393" s="760"/>
      <c r="L393" s="760"/>
      <c r="M393" s="760"/>
      <c r="N393" s="760"/>
      <c r="O393" s="760"/>
      <c r="P393" s="760"/>
      <c r="Q393" s="760"/>
      <c r="R393" s="760"/>
      <c r="S393" s="760"/>
      <c r="T393" s="760"/>
      <c r="U393" s="760"/>
      <c r="V393" s="760"/>
      <c r="W393" s="760"/>
      <c r="X393" s="760"/>
      <c r="Y393" s="760"/>
      <c r="Z393" s="760"/>
    </row>
    <row r="394" spans="1:26" ht="12" customHeight="1">
      <c r="A394" s="760"/>
      <c r="B394" s="760"/>
      <c r="C394" s="760"/>
      <c r="D394" s="760"/>
      <c r="E394" s="760"/>
      <c r="F394" s="760"/>
      <c r="G394" s="760"/>
      <c r="H394" s="760"/>
      <c r="I394" s="760"/>
      <c r="J394" s="760"/>
      <c r="K394" s="760"/>
      <c r="L394" s="760"/>
      <c r="M394" s="760"/>
      <c r="N394" s="760"/>
      <c r="O394" s="760"/>
      <c r="P394" s="760"/>
      <c r="Q394" s="760"/>
      <c r="R394" s="760"/>
      <c r="S394" s="760"/>
      <c r="T394" s="760"/>
      <c r="U394" s="760"/>
      <c r="V394" s="760"/>
      <c r="W394" s="760"/>
      <c r="X394" s="760"/>
      <c r="Y394" s="760"/>
      <c r="Z394" s="760"/>
    </row>
    <row r="395" spans="1:26" ht="12" customHeight="1">
      <c r="A395" s="760"/>
      <c r="B395" s="760"/>
      <c r="C395" s="760"/>
      <c r="D395" s="760"/>
      <c r="E395" s="760"/>
      <c r="F395" s="760"/>
      <c r="G395" s="760"/>
      <c r="H395" s="760"/>
      <c r="I395" s="760"/>
      <c r="J395" s="760"/>
      <c r="K395" s="760"/>
      <c r="L395" s="760"/>
      <c r="M395" s="760"/>
      <c r="N395" s="760"/>
      <c r="O395" s="760"/>
      <c r="P395" s="760"/>
      <c r="Q395" s="760"/>
      <c r="R395" s="760"/>
      <c r="S395" s="760"/>
      <c r="T395" s="760"/>
      <c r="U395" s="760"/>
      <c r="V395" s="760"/>
      <c r="W395" s="760"/>
      <c r="X395" s="760"/>
      <c r="Y395" s="760"/>
      <c r="Z395" s="760"/>
    </row>
    <row r="396" spans="1:26" ht="12" customHeight="1">
      <c r="A396" s="760"/>
      <c r="B396" s="760"/>
      <c r="C396" s="760"/>
      <c r="D396" s="760"/>
      <c r="E396" s="760"/>
      <c r="F396" s="760"/>
      <c r="G396" s="760"/>
      <c r="H396" s="760"/>
      <c r="I396" s="760"/>
      <c r="J396" s="760"/>
      <c r="K396" s="760"/>
      <c r="L396" s="760"/>
      <c r="M396" s="760"/>
      <c r="N396" s="760"/>
      <c r="O396" s="760"/>
      <c r="P396" s="760"/>
      <c r="Q396" s="760"/>
      <c r="R396" s="760"/>
      <c r="S396" s="760"/>
      <c r="T396" s="760"/>
      <c r="U396" s="760"/>
      <c r="V396" s="760"/>
      <c r="W396" s="760"/>
      <c r="X396" s="760"/>
      <c r="Y396" s="760"/>
      <c r="Z396" s="760"/>
    </row>
    <row r="397" spans="1:26" ht="12" customHeight="1">
      <c r="A397" s="760"/>
      <c r="B397" s="760"/>
      <c r="C397" s="760"/>
      <c r="D397" s="760"/>
      <c r="E397" s="760"/>
      <c r="F397" s="760"/>
      <c r="G397" s="760"/>
      <c r="H397" s="760"/>
      <c r="I397" s="760"/>
      <c r="J397" s="760"/>
      <c r="K397" s="760"/>
      <c r="L397" s="760"/>
      <c r="M397" s="760"/>
      <c r="N397" s="760"/>
      <c r="O397" s="760"/>
      <c r="P397" s="760"/>
      <c r="Q397" s="760"/>
      <c r="R397" s="760"/>
      <c r="S397" s="760"/>
      <c r="T397" s="760"/>
      <c r="U397" s="760"/>
      <c r="V397" s="760"/>
      <c r="W397" s="760"/>
      <c r="X397" s="760"/>
      <c r="Y397" s="760"/>
      <c r="Z397" s="760"/>
    </row>
    <row r="398" spans="1:26" ht="12" customHeight="1">
      <c r="A398" s="760"/>
      <c r="B398" s="760"/>
      <c r="C398" s="760"/>
      <c r="D398" s="760"/>
      <c r="E398" s="760"/>
      <c r="F398" s="760"/>
      <c r="G398" s="760"/>
      <c r="H398" s="760"/>
      <c r="I398" s="760"/>
      <c r="J398" s="760"/>
      <c r="K398" s="760"/>
      <c r="L398" s="760"/>
      <c r="M398" s="760"/>
      <c r="N398" s="760"/>
      <c r="O398" s="760"/>
      <c r="P398" s="760"/>
      <c r="Q398" s="760"/>
      <c r="R398" s="760"/>
      <c r="S398" s="760"/>
      <c r="T398" s="760"/>
      <c r="U398" s="760"/>
      <c r="V398" s="760"/>
      <c r="W398" s="760"/>
      <c r="X398" s="760"/>
      <c r="Y398" s="760"/>
      <c r="Z398" s="760"/>
    </row>
    <row r="399" spans="1:26" ht="12" customHeight="1">
      <c r="A399" s="760"/>
      <c r="B399" s="760"/>
      <c r="C399" s="760"/>
      <c r="D399" s="760"/>
      <c r="E399" s="760"/>
      <c r="F399" s="760"/>
      <c r="G399" s="760"/>
      <c r="H399" s="760"/>
      <c r="I399" s="760"/>
      <c r="J399" s="760"/>
      <c r="K399" s="760"/>
      <c r="L399" s="760"/>
      <c r="M399" s="760"/>
      <c r="N399" s="760"/>
      <c r="O399" s="760"/>
      <c r="P399" s="760"/>
      <c r="Q399" s="760"/>
      <c r="R399" s="760"/>
      <c r="S399" s="760"/>
      <c r="T399" s="760"/>
      <c r="U399" s="760"/>
      <c r="V399" s="760"/>
      <c r="W399" s="760"/>
      <c r="X399" s="760"/>
      <c r="Y399" s="760"/>
      <c r="Z399" s="760"/>
    </row>
    <row r="400" spans="1:26" ht="12" customHeight="1">
      <c r="A400" s="760"/>
      <c r="B400" s="760"/>
      <c r="C400" s="760"/>
      <c r="D400" s="760"/>
      <c r="E400" s="760"/>
      <c r="F400" s="760"/>
      <c r="G400" s="760"/>
      <c r="H400" s="760"/>
      <c r="I400" s="760"/>
      <c r="J400" s="760"/>
      <c r="K400" s="760"/>
      <c r="L400" s="760"/>
      <c r="M400" s="760"/>
      <c r="N400" s="760"/>
      <c r="O400" s="760"/>
      <c r="P400" s="760"/>
      <c r="Q400" s="760"/>
      <c r="R400" s="760"/>
      <c r="S400" s="760"/>
      <c r="T400" s="760"/>
      <c r="U400" s="760"/>
      <c r="V400" s="760"/>
      <c r="W400" s="760"/>
      <c r="X400" s="760"/>
      <c r="Y400" s="760"/>
      <c r="Z400" s="760"/>
    </row>
    <row r="401" spans="1:26" ht="12" customHeight="1">
      <c r="A401" s="760"/>
      <c r="B401" s="760"/>
      <c r="C401" s="760"/>
      <c r="D401" s="760"/>
      <c r="E401" s="760"/>
      <c r="F401" s="760"/>
      <c r="G401" s="760"/>
      <c r="H401" s="760"/>
      <c r="I401" s="760"/>
      <c r="J401" s="760"/>
      <c r="K401" s="760"/>
      <c r="L401" s="760"/>
      <c r="M401" s="760"/>
      <c r="N401" s="760"/>
      <c r="O401" s="760"/>
      <c r="P401" s="760"/>
      <c r="Q401" s="760"/>
      <c r="R401" s="760"/>
      <c r="S401" s="760"/>
      <c r="T401" s="760"/>
      <c r="U401" s="760"/>
      <c r="V401" s="760"/>
      <c r="W401" s="760"/>
      <c r="X401" s="760"/>
      <c r="Y401" s="760"/>
      <c r="Z401" s="760"/>
    </row>
    <row r="402" spans="1:26" ht="12" customHeight="1">
      <c r="A402" s="760"/>
      <c r="B402" s="760"/>
      <c r="C402" s="760"/>
      <c r="D402" s="760"/>
      <c r="E402" s="760"/>
      <c r="F402" s="760"/>
      <c r="G402" s="760"/>
      <c r="H402" s="760"/>
      <c r="I402" s="760"/>
      <c r="J402" s="760"/>
      <c r="K402" s="760"/>
      <c r="L402" s="760"/>
      <c r="M402" s="760"/>
      <c r="N402" s="760"/>
      <c r="O402" s="760"/>
      <c r="P402" s="760"/>
      <c r="Q402" s="760"/>
      <c r="R402" s="760"/>
      <c r="S402" s="760"/>
      <c r="T402" s="760"/>
      <c r="U402" s="760"/>
      <c r="V402" s="760"/>
      <c r="W402" s="760"/>
      <c r="X402" s="760"/>
      <c r="Y402" s="760"/>
      <c r="Z402" s="760"/>
    </row>
    <row r="403" spans="1:26" ht="12" customHeight="1">
      <c r="A403" s="760"/>
      <c r="B403" s="760"/>
      <c r="C403" s="760"/>
      <c r="D403" s="760"/>
      <c r="E403" s="760"/>
      <c r="F403" s="760"/>
      <c r="G403" s="760"/>
      <c r="H403" s="760"/>
      <c r="I403" s="760"/>
      <c r="J403" s="760"/>
      <c r="K403" s="760"/>
      <c r="L403" s="760"/>
      <c r="M403" s="760"/>
      <c r="N403" s="760"/>
      <c r="O403" s="760"/>
      <c r="P403" s="760"/>
      <c r="Q403" s="760"/>
      <c r="R403" s="760"/>
      <c r="S403" s="760"/>
      <c r="T403" s="760"/>
      <c r="U403" s="760"/>
      <c r="V403" s="760"/>
      <c r="W403" s="760"/>
      <c r="X403" s="760"/>
      <c r="Y403" s="760"/>
      <c r="Z403" s="760"/>
    </row>
    <row r="404" spans="1:26" ht="12" customHeight="1">
      <c r="A404" s="760"/>
      <c r="B404" s="760"/>
      <c r="C404" s="760"/>
      <c r="D404" s="760"/>
      <c r="E404" s="760"/>
      <c r="F404" s="760"/>
      <c r="G404" s="760"/>
      <c r="H404" s="760"/>
      <c r="I404" s="760"/>
      <c r="J404" s="760"/>
      <c r="K404" s="760"/>
      <c r="L404" s="760"/>
      <c r="M404" s="760"/>
      <c r="N404" s="760"/>
      <c r="O404" s="760"/>
      <c r="P404" s="760"/>
      <c r="Q404" s="760"/>
      <c r="R404" s="760"/>
      <c r="S404" s="760"/>
      <c r="T404" s="760"/>
      <c r="U404" s="760"/>
      <c r="V404" s="760"/>
      <c r="W404" s="760"/>
      <c r="X404" s="760"/>
      <c r="Y404" s="760"/>
      <c r="Z404" s="760"/>
    </row>
    <row r="405" spans="1:26" ht="12" customHeight="1">
      <c r="A405" s="760"/>
      <c r="B405" s="760"/>
      <c r="C405" s="760"/>
      <c r="D405" s="760"/>
      <c r="E405" s="760"/>
      <c r="F405" s="760"/>
      <c r="G405" s="760"/>
      <c r="H405" s="760"/>
      <c r="I405" s="760"/>
      <c r="J405" s="760"/>
      <c r="K405" s="760"/>
      <c r="L405" s="760"/>
      <c r="M405" s="760"/>
      <c r="N405" s="760"/>
      <c r="O405" s="760"/>
      <c r="P405" s="760"/>
      <c r="Q405" s="760"/>
      <c r="R405" s="760"/>
      <c r="S405" s="760"/>
      <c r="T405" s="760"/>
      <c r="U405" s="760"/>
      <c r="V405" s="760"/>
      <c r="W405" s="760"/>
      <c r="X405" s="760"/>
      <c r="Y405" s="760"/>
      <c r="Z405" s="760"/>
    </row>
    <row r="406" spans="1:26" ht="12" customHeight="1">
      <c r="A406" s="760"/>
      <c r="B406" s="760"/>
      <c r="C406" s="760"/>
      <c r="D406" s="760"/>
      <c r="E406" s="760"/>
      <c r="F406" s="760"/>
      <c r="G406" s="760"/>
      <c r="H406" s="760"/>
      <c r="I406" s="760"/>
      <c r="J406" s="760"/>
      <c r="K406" s="760"/>
      <c r="L406" s="760"/>
      <c r="M406" s="760"/>
      <c r="N406" s="760"/>
      <c r="O406" s="760"/>
      <c r="P406" s="760"/>
      <c r="Q406" s="760"/>
      <c r="R406" s="760"/>
      <c r="S406" s="760"/>
      <c r="T406" s="760"/>
      <c r="U406" s="760"/>
      <c r="V406" s="760"/>
      <c r="W406" s="760"/>
      <c r="X406" s="760"/>
      <c r="Y406" s="760"/>
      <c r="Z406" s="760"/>
    </row>
    <row r="407" spans="1:26" ht="12" customHeight="1">
      <c r="A407" s="760"/>
      <c r="B407" s="760"/>
      <c r="C407" s="760"/>
      <c r="D407" s="760"/>
      <c r="E407" s="760"/>
      <c r="F407" s="760"/>
      <c r="G407" s="760"/>
      <c r="H407" s="760"/>
      <c r="I407" s="760"/>
      <c r="J407" s="760"/>
      <c r="K407" s="760"/>
      <c r="L407" s="760"/>
      <c r="M407" s="760"/>
      <c r="N407" s="760"/>
      <c r="O407" s="760"/>
      <c r="P407" s="760"/>
      <c r="Q407" s="760"/>
      <c r="R407" s="760"/>
      <c r="S407" s="760"/>
      <c r="T407" s="760"/>
      <c r="U407" s="760"/>
      <c r="V407" s="760"/>
      <c r="W407" s="760"/>
      <c r="X407" s="760"/>
      <c r="Y407" s="760"/>
      <c r="Z407" s="760"/>
    </row>
    <row r="408" spans="1:26" ht="12" customHeight="1">
      <c r="A408" s="760"/>
      <c r="B408" s="760"/>
      <c r="C408" s="760"/>
      <c r="D408" s="760"/>
      <c r="E408" s="760"/>
      <c r="F408" s="760"/>
      <c r="G408" s="760"/>
      <c r="H408" s="760"/>
      <c r="I408" s="760"/>
      <c r="J408" s="760"/>
      <c r="K408" s="760"/>
      <c r="L408" s="760"/>
      <c r="M408" s="760"/>
      <c r="N408" s="760"/>
      <c r="O408" s="760"/>
      <c r="P408" s="760"/>
      <c r="Q408" s="760"/>
      <c r="R408" s="760"/>
      <c r="S408" s="760"/>
      <c r="T408" s="760"/>
      <c r="U408" s="760"/>
      <c r="V408" s="760"/>
      <c r="W408" s="760"/>
      <c r="X408" s="760"/>
      <c r="Y408" s="760"/>
      <c r="Z408" s="760"/>
    </row>
    <row r="409" spans="1:26" ht="12" customHeight="1">
      <c r="A409" s="760"/>
      <c r="B409" s="760"/>
      <c r="C409" s="760"/>
      <c r="D409" s="760"/>
      <c r="E409" s="760"/>
      <c r="F409" s="760"/>
      <c r="G409" s="760"/>
      <c r="H409" s="760"/>
      <c r="I409" s="760"/>
      <c r="J409" s="760"/>
      <c r="K409" s="760"/>
      <c r="L409" s="760"/>
      <c r="M409" s="760"/>
      <c r="N409" s="760"/>
      <c r="O409" s="760"/>
      <c r="P409" s="760"/>
      <c r="Q409" s="760"/>
      <c r="R409" s="760"/>
      <c r="S409" s="760"/>
      <c r="T409" s="760"/>
      <c r="U409" s="760"/>
      <c r="V409" s="760"/>
      <c r="W409" s="760"/>
      <c r="X409" s="760"/>
      <c r="Y409" s="760"/>
      <c r="Z409" s="760"/>
    </row>
    <row r="410" spans="1:26" ht="12" customHeight="1">
      <c r="A410" s="760"/>
      <c r="B410" s="760"/>
      <c r="C410" s="760"/>
      <c r="D410" s="760"/>
      <c r="E410" s="760"/>
      <c r="F410" s="760"/>
      <c r="G410" s="760"/>
      <c r="H410" s="760"/>
      <c r="I410" s="760"/>
      <c r="J410" s="760"/>
      <c r="K410" s="760"/>
      <c r="L410" s="760"/>
      <c r="M410" s="760"/>
      <c r="N410" s="760"/>
      <c r="O410" s="760"/>
      <c r="P410" s="760"/>
      <c r="Q410" s="760"/>
      <c r="R410" s="760"/>
      <c r="S410" s="760"/>
      <c r="T410" s="760"/>
      <c r="U410" s="760"/>
      <c r="V410" s="760"/>
      <c r="W410" s="760"/>
      <c r="X410" s="760"/>
      <c r="Y410" s="760"/>
      <c r="Z410" s="760"/>
    </row>
    <row r="411" spans="1:26" ht="12" customHeight="1">
      <c r="A411" s="760"/>
      <c r="B411" s="760"/>
      <c r="C411" s="760"/>
      <c r="D411" s="760"/>
      <c r="E411" s="760"/>
      <c r="F411" s="760"/>
      <c r="G411" s="760"/>
      <c r="H411" s="760"/>
      <c r="I411" s="760"/>
      <c r="J411" s="760"/>
      <c r="K411" s="760"/>
      <c r="L411" s="760"/>
      <c r="M411" s="760"/>
      <c r="N411" s="760"/>
      <c r="O411" s="760"/>
      <c r="P411" s="760"/>
      <c r="Q411" s="760"/>
      <c r="R411" s="760"/>
      <c r="S411" s="760"/>
      <c r="T411" s="760"/>
      <c r="U411" s="760"/>
      <c r="V411" s="760"/>
      <c r="W411" s="760"/>
      <c r="X411" s="760"/>
      <c r="Y411" s="760"/>
      <c r="Z411" s="760"/>
    </row>
    <row r="412" spans="1:26" ht="12" customHeight="1">
      <c r="A412" s="760"/>
      <c r="B412" s="760"/>
      <c r="C412" s="760"/>
      <c r="D412" s="760"/>
      <c r="E412" s="760"/>
      <c r="F412" s="760"/>
      <c r="G412" s="760"/>
      <c r="H412" s="760"/>
      <c r="I412" s="760"/>
      <c r="J412" s="760"/>
      <c r="K412" s="760"/>
      <c r="L412" s="760"/>
      <c r="M412" s="760"/>
      <c r="N412" s="760"/>
      <c r="O412" s="760"/>
      <c r="P412" s="760"/>
      <c r="Q412" s="760"/>
      <c r="R412" s="760"/>
      <c r="S412" s="760"/>
      <c r="T412" s="760"/>
      <c r="U412" s="760"/>
      <c r="V412" s="760"/>
      <c r="W412" s="760"/>
      <c r="X412" s="760"/>
      <c r="Y412" s="760"/>
      <c r="Z412" s="760"/>
    </row>
    <row r="413" spans="1:26" ht="12" customHeight="1">
      <c r="A413" s="760"/>
      <c r="B413" s="760"/>
      <c r="C413" s="760"/>
      <c r="D413" s="760"/>
      <c r="E413" s="760"/>
      <c r="F413" s="760"/>
      <c r="G413" s="760"/>
      <c r="H413" s="760"/>
      <c r="I413" s="760"/>
      <c r="J413" s="760"/>
      <c r="K413" s="760"/>
      <c r="L413" s="760"/>
      <c r="M413" s="760"/>
      <c r="N413" s="760"/>
      <c r="O413" s="760"/>
      <c r="P413" s="760"/>
      <c r="Q413" s="760"/>
      <c r="R413" s="760"/>
      <c r="S413" s="760"/>
      <c r="T413" s="760"/>
      <c r="U413" s="760"/>
      <c r="V413" s="760"/>
      <c r="W413" s="760"/>
      <c r="X413" s="760"/>
      <c r="Y413" s="760"/>
      <c r="Z413" s="760"/>
    </row>
    <row r="414" spans="1:26" ht="12" customHeight="1">
      <c r="A414" s="760"/>
      <c r="B414" s="760"/>
      <c r="C414" s="760"/>
      <c r="D414" s="760"/>
      <c r="E414" s="760"/>
      <c r="F414" s="760"/>
      <c r="G414" s="760"/>
      <c r="H414" s="760"/>
      <c r="I414" s="760"/>
      <c r="J414" s="760"/>
      <c r="K414" s="760"/>
      <c r="L414" s="760"/>
      <c r="M414" s="760"/>
      <c r="N414" s="760"/>
      <c r="O414" s="760"/>
      <c r="P414" s="760"/>
      <c r="Q414" s="760"/>
      <c r="R414" s="760"/>
      <c r="S414" s="760"/>
      <c r="T414" s="760"/>
      <c r="U414" s="760"/>
      <c r="V414" s="760"/>
      <c r="W414" s="760"/>
      <c r="X414" s="760"/>
      <c r="Y414" s="760"/>
      <c r="Z414" s="760"/>
    </row>
    <row r="415" spans="1:26" ht="12" customHeight="1">
      <c r="A415" s="760"/>
      <c r="B415" s="760"/>
      <c r="C415" s="760"/>
      <c r="D415" s="760"/>
      <c r="E415" s="760"/>
      <c r="F415" s="760"/>
      <c r="G415" s="760"/>
      <c r="H415" s="760"/>
      <c r="I415" s="760"/>
      <c r="J415" s="760"/>
      <c r="K415" s="760"/>
      <c r="L415" s="760"/>
      <c r="M415" s="760"/>
      <c r="N415" s="760"/>
      <c r="O415" s="760"/>
      <c r="P415" s="760"/>
      <c r="Q415" s="760"/>
      <c r="R415" s="760"/>
      <c r="S415" s="760"/>
      <c r="T415" s="760"/>
      <c r="U415" s="760"/>
      <c r="V415" s="760"/>
      <c r="W415" s="760"/>
      <c r="X415" s="760"/>
      <c r="Y415" s="760"/>
      <c r="Z415" s="760"/>
    </row>
    <row r="416" spans="1:26" ht="12" customHeight="1">
      <c r="A416" s="760"/>
      <c r="B416" s="760"/>
      <c r="C416" s="760"/>
      <c r="D416" s="760"/>
      <c r="E416" s="760"/>
      <c r="F416" s="760"/>
      <c r="G416" s="760"/>
      <c r="H416" s="760"/>
      <c r="I416" s="760"/>
      <c r="J416" s="760"/>
      <c r="K416" s="760"/>
      <c r="L416" s="760"/>
      <c r="M416" s="760"/>
      <c r="N416" s="760"/>
      <c r="O416" s="760"/>
      <c r="P416" s="760"/>
      <c r="Q416" s="760"/>
      <c r="R416" s="760"/>
      <c r="S416" s="760"/>
      <c r="T416" s="760"/>
      <c r="U416" s="760"/>
      <c r="V416" s="760"/>
      <c r="W416" s="760"/>
      <c r="X416" s="760"/>
      <c r="Y416" s="760"/>
      <c r="Z416" s="760"/>
    </row>
    <row r="417" spans="1:26" ht="12" customHeight="1">
      <c r="A417" s="760"/>
      <c r="B417" s="760"/>
      <c r="C417" s="760"/>
      <c r="D417" s="760"/>
      <c r="E417" s="760"/>
      <c r="F417" s="760"/>
      <c r="G417" s="760"/>
      <c r="H417" s="760"/>
      <c r="I417" s="760"/>
      <c r="J417" s="760"/>
      <c r="K417" s="760"/>
      <c r="L417" s="760"/>
      <c r="M417" s="760"/>
      <c r="N417" s="760"/>
      <c r="O417" s="760"/>
      <c r="P417" s="760"/>
      <c r="Q417" s="760"/>
      <c r="R417" s="760"/>
      <c r="S417" s="760"/>
      <c r="T417" s="760"/>
      <c r="U417" s="760"/>
      <c r="V417" s="760"/>
      <c r="W417" s="760"/>
      <c r="X417" s="760"/>
      <c r="Y417" s="760"/>
      <c r="Z417" s="760"/>
    </row>
    <row r="418" spans="1:26" ht="12" customHeight="1">
      <c r="A418" s="760"/>
      <c r="B418" s="760"/>
      <c r="C418" s="760"/>
      <c r="D418" s="760"/>
      <c r="E418" s="760"/>
      <c r="F418" s="760"/>
      <c r="G418" s="760"/>
      <c r="H418" s="760"/>
      <c r="I418" s="760"/>
      <c r="J418" s="760"/>
      <c r="K418" s="760"/>
      <c r="L418" s="760"/>
      <c r="M418" s="760"/>
      <c r="N418" s="760"/>
      <c r="O418" s="760"/>
      <c r="P418" s="760"/>
      <c r="Q418" s="760"/>
      <c r="R418" s="760"/>
      <c r="S418" s="760"/>
      <c r="T418" s="760"/>
      <c r="U418" s="760"/>
      <c r="V418" s="760"/>
      <c r="W418" s="760"/>
      <c r="X418" s="760"/>
      <c r="Y418" s="760"/>
      <c r="Z418" s="760"/>
    </row>
    <row r="419" spans="1:26" ht="12" customHeight="1">
      <c r="A419" s="760"/>
      <c r="B419" s="760"/>
      <c r="C419" s="760"/>
      <c r="D419" s="760"/>
      <c r="E419" s="760"/>
      <c r="F419" s="760"/>
      <c r="G419" s="760"/>
      <c r="H419" s="760"/>
      <c r="I419" s="760"/>
      <c r="J419" s="760"/>
      <c r="K419" s="760"/>
      <c r="L419" s="760"/>
      <c r="M419" s="760"/>
      <c r="N419" s="760"/>
      <c r="O419" s="760"/>
      <c r="P419" s="760"/>
      <c r="Q419" s="760"/>
      <c r="R419" s="760"/>
      <c r="S419" s="760"/>
      <c r="T419" s="760"/>
      <c r="U419" s="760"/>
      <c r="V419" s="760"/>
      <c r="W419" s="760"/>
      <c r="X419" s="760"/>
      <c r="Y419" s="760"/>
      <c r="Z419" s="760"/>
    </row>
    <row r="420" spans="1:26" ht="12" customHeight="1">
      <c r="A420" s="760"/>
      <c r="B420" s="760"/>
      <c r="C420" s="760"/>
      <c r="D420" s="760"/>
      <c r="E420" s="760"/>
      <c r="F420" s="760"/>
      <c r="G420" s="760"/>
      <c r="H420" s="760"/>
      <c r="I420" s="760"/>
      <c r="J420" s="760"/>
      <c r="K420" s="760"/>
      <c r="L420" s="760"/>
      <c r="M420" s="760"/>
      <c r="N420" s="760"/>
      <c r="O420" s="760"/>
      <c r="P420" s="760"/>
      <c r="Q420" s="760"/>
      <c r="R420" s="760"/>
      <c r="S420" s="760"/>
      <c r="T420" s="760"/>
      <c r="U420" s="760"/>
      <c r="V420" s="760"/>
      <c r="W420" s="760"/>
      <c r="X420" s="760"/>
      <c r="Y420" s="760"/>
      <c r="Z420" s="760"/>
    </row>
    <row r="421" spans="1:26" ht="12" customHeight="1">
      <c r="A421" s="760"/>
      <c r="B421" s="760"/>
      <c r="C421" s="760"/>
      <c r="D421" s="760"/>
      <c r="E421" s="760"/>
      <c r="F421" s="760"/>
      <c r="G421" s="760"/>
      <c r="H421" s="760"/>
      <c r="I421" s="760"/>
      <c r="J421" s="760"/>
      <c r="K421" s="760"/>
      <c r="L421" s="760"/>
      <c r="M421" s="760"/>
      <c r="N421" s="760"/>
      <c r="O421" s="760"/>
      <c r="P421" s="760"/>
      <c r="Q421" s="760"/>
      <c r="R421" s="760"/>
      <c r="S421" s="760"/>
      <c r="T421" s="760"/>
      <c r="U421" s="760"/>
      <c r="V421" s="760"/>
      <c r="W421" s="760"/>
      <c r="X421" s="760"/>
      <c r="Y421" s="760"/>
      <c r="Z421" s="760"/>
    </row>
    <row r="422" spans="1:26" ht="12" customHeight="1">
      <c r="A422" s="760"/>
      <c r="B422" s="760"/>
      <c r="C422" s="760"/>
      <c r="D422" s="760"/>
      <c r="E422" s="760"/>
      <c r="F422" s="760"/>
      <c r="G422" s="760"/>
      <c r="H422" s="760"/>
      <c r="I422" s="760"/>
      <c r="J422" s="760"/>
      <c r="K422" s="760"/>
      <c r="L422" s="760"/>
      <c r="M422" s="760"/>
      <c r="N422" s="760"/>
      <c r="O422" s="760"/>
      <c r="P422" s="760"/>
      <c r="Q422" s="760"/>
      <c r="R422" s="760"/>
      <c r="S422" s="760"/>
      <c r="T422" s="760"/>
      <c r="U422" s="760"/>
      <c r="V422" s="760"/>
      <c r="W422" s="760"/>
      <c r="X422" s="760"/>
      <c r="Y422" s="760"/>
      <c r="Z422" s="760"/>
    </row>
    <row r="423" spans="1:26" ht="12" customHeight="1">
      <c r="A423" s="760"/>
      <c r="B423" s="760"/>
      <c r="C423" s="760"/>
      <c r="D423" s="760"/>
      <c r="E423" s="760"/>
      <c r="F423" s="760"/>
      <c r="G423" s="760"/>
      <c r="H423" s="760"/>
      <c r="I423" s="760"/>
      <c r="J423" s="760"/>
      <c r="K423" s="760"/>
      <c r="L423" s="760"/>
      <c r="M423" s="760"/>
      <c r="N423" s="760"/>
      <c r="O423" s="760"/>
      <c r="P423" s="760"/>
      <c r="Q423" s="760"/>
      <c r="R423" s="760"/>
      <c r="S423" s="760"/>
      <c r="T423" s="760"/>
      <c r="U423" s="760"/>
      <c r="V423" s="760"/>
      <c r="W423" s="760"/>
      <c r="X423" s="760"/>
      <c r="Y423" s="760"/>
      <c r="Z423" s="760"/>
    </row>
    <row r="424" spans="1:26" ht="12" customHeight="1">
      <c r="A424" s="760"/>
      <c r="B424" s="760"/>
      <c r="C424" s="760"/>
      <c r="D424" s="760"/>
      <c r="E424" s="760"/>
      <c r="F424" s="760"/>
      <c r="G424" s="760"/>
      <c r="H424" s="760"/>
      <c r="I424" s="760"/>
      <c r="J424" s="760"/>
      <c r="K424" s="760"/>
      <c r="L424" s="760"/>
      <c r="M424" s="760"/>
      <c r="N424" s="760"/>
      <c r="O424" s="760"/>
      <c r="P424" s="760"/>
      <c r="Q424" s="760"/>
      <c r="R424" s="760"/>
      <c r="S424" s="760"/>
      <c r="T424" s="760"/>
      <c r="U424" s="760"/>
      <c r="V424" s="760"/>
      <c r="W424" s="760"/>
      <c r="X424" s="760"/>
      <c r="Y424" s="760"/>
      <c r="Z424" s="760"/>
    </row>
    <row r="425" spans="1:26" ht="12" customHeight="1">
      <c r="A425" s="760"/>
      <c r="B425" s="760"/>
      <c r="C425" s="760"/>
      <c r="D425" s="760"/>
      <c r="E425" s="760"/>
      <c r="F425" s="760"/>
      <c r="G425" s="760"/>
      <c r="H425" s="760"/>
      <c r="I425" s="760"/>
      <c r="J425" s="760"/>
      <c r="K425" s="760"/>
      <c r="L425" s="760"/>
      <c r="M425" s="760"/>
      <c r="N425" s="760"/>
      <c r="O425" s="760"/>
      <c r="P425" s="760"/>
      <c r="Q425" s="760"/>
      <c r="R425" s="760"/>
      <c r="S425" s="760"/>
      <c r="T425" s="760"/>
      <c r="U425" s="760"/>
      <c r="V425" s="760"/>
      <c r="W425" s="760"/>
      <c r="X425" s="760"/>
      <c r="Y425" s="760"/>
      <c r="Z425" s="760"/>
    </row>
    <row r="426" spans="1:26" ht="12" customHeight="1">
      <c r="A426" s="760"/>
      <c r="B426" s="760"/>
      <c r="C426" s="760"/>
      <c r="D426" s="760"/>
      <c r="E426" s="760"/>
      <c r="F426" s="760"/>
      <c r="G426" s="760"/>
      <c r="H426" s="760"/>
      <c r="I426" s="760"/>
      <c r="J426" s="760"/>
      <c r="K426" s="760"/>
      <c r="L426" s="760"/>
      <c r="M426" s="760"/>
      <c r="N426" s="760"/>
      <c r="O426" s="760"/>
      <c r="P426" s="760"/>
      <c r="Q426" s="760"/>
      <c r="R426" s="760"/>
      <c r="S426" s="760"/>
      <c r="T426" s="760"/>
      <c r="U426" s="760"/>
      <c r="V426" s="760"/>
      <c r="W426" s="760"/>
      <c r="X426" s="760"/>
      <c r="Y426" s="760"/>
      <c r="Z426" s="760"/>
    </row>
    <row r="427" spans="1:26" ht="12" customHeight="1">
      <c r="A427" s="760"/>
      <c r="B427" s="760"/>
      <c r="C427" s="760"/>
      <c r="D427" s="760"/>
      <c r="E427" s="760"/>
      <c r="F427" s="760"/>
      <c r="G427" s="760"/>
      <c r="H427" s="760"/>
      <c r="I427" s="760"/>
      <c r="J427" s="760"/>
      <c r="K427" s="760"/>
      <c r="L427" s="760"/>
      <c r="M427" s="760"/>
      <c r="N427" s="760"/>
      <c r="O427" s="760"/>
      <c r="P427" s="760"/>
      <c r="Q427" s="760"/>
      <c r="R427" s="760"/>
      <c r="S427" s="760"/>
      <c r="T427" s="760"/>
      <c r="U427" s="760"/>
      <c r="V427" s="760"/>
      <c r="W427" s="760"/>
      <c r="X427" s="760"/>
      <c r="Y427" s="760"/>
      <c r="Z427" s="760"/>
    </row>
    <row r="428" spans="1:26" ht="12" customHeight="1">
      <c r="A428" s="760"/>
      <c r="B428" s="760"/>
      <c r="C428" s="760"/>
      <c r="D428" s="760"/>
      <c r="E428" s="760"/>
      <c r="F428" s="760"/>
      <c r="G428" s="760"/>
      <c r="H428" s="760"/>
      <c r="I428" s="760"/>
      <c r="J428" s="760"/>
      <c r="K428" s="760"/>
      <c r="L428" s="760"/>
      <c r="M428" s="760"/>
      <c r="N428" s="760"/>
      <c r="O428" s="760"/>
      <c r="P428" s="760"/>
      <c r="Q428" s="760"/>
      <c r="R428" s="760"/>
      <c r="S428" s="760"/>
      <c r="T428" s="760"/>
      <c r="U428" s="760"/>
      <c r="V428" s="760"/>
      <c r="W428" s="760"/>
      <c r="X428" s="760"/>
      <c r="Y428" s="760"/>
      <c r="Z428" s="760"/>
    </row>
    <row r="429" spans="1:26" ht="12" customHeight="1">
      <c r="A429" s="760"/>
      <c r="B429" s="760"/>
      <c r="C429" s="760"/>
      <c r="D429" s="760"/>
      <c r="E429" s="760"/>
      <c r="F429" s="760"/>
      <c r="G429" s="760"/>
      <c r="H429" s="760"/>
      <c r="I429" s="760"/>
      <c r="J429" s="760"/>
      <c r="K429" s="760"/>
      <c r="L429" s="760"/>
      <c r="M429" s="760"/>
      <c r="N429" s="760"/>
      <c r="O429" s="760"/>
      <c r="P429" s="760"/>
      <c r="Q429" s="760"/>
      <c r="R429" s="760"/>
      <c r="S429" s="760"/>
      <c r="T429" s="760"/>
      <c r="U429" s="760"/>
      <c r="V429" s="760"/>
      <c r="W429" s="760"/>
      <c r="X429" s="760"/>
      <c r="Y429" s="760"/>
      <c r="Z429" s="760"/>
    </row>
    <row r="430" spans="1:26" ht="12" customHeight="1">
      <c r="A430" s="760"/>
      <c r="B430" s="760"/>
      <c r="C430" s="760"/>
      <c r="D430" s="760"/>
      <c r="E430" s="760"/>
      <c r="F430" s="760"/>
      <c r="G430" s="760"/>
      <c r="H430" s="760"/>
      <c r="I430" s="760"/>
      <c r="J430" s="760"/>
      <c r="K430" s="760"/>
      <c r="L430" s="760"/>
      <c r="M430" s="760"/>
      <c r="N430" s="760"/>
      <c r="O430" s="760"/>
      <c r="P430" s="760"/>
      <c r="Q430" s="760"/>
      <c r="R430" s="760"/>
      <c r="S430" s="760"/>
      <c r="T430" s="760"/>
      <c r="U430" s="760"/>
      <c r="V430" s="760"/>
      <c r="W430" s="760"/>
      <c r="X430" s="760"/>
      <c r="Y430" s="760"/>
      <c r="Z430" s="760"/>
    </row>
    <row r="431" spans="1:26" ht="12" customHeight="1">
      <c r="A431" s="760"/>
      <c r="B431" s="760"/>
      <c r="C431" s="760"/>
      <c r="D431" s="760"/>
      <c r="E431" s="760"/>
      <c r="F431" s="760"/>
      <c r="G431" s="760"/>
      <c r="H431" s="760"/>
      <c r="I431" s="760"/>
      <c r="J431" s="760"/>
      <c r="K431" s="760"/>
      <c r="L431" s="760"/>
      <c r="M431" s="760"/>
      <c r="N431" s="760"/>
      <c r="O431" s="760"/>
      <c r="P431" s="760"/>
      <c r="Q431" s="760"/>
      <c r="R431" s="760"/>
      <c r="S431" s="760"/>
      <c r="T431" s="760"/>
      <c r="U431" s="760"/>
      <c r="V431" s="760"/>
      <c r="W431" s="760"/>
      <c r="X431" s="760"/>
      <c r="Y431" s="760"/>
      <c r="Z431" s="760"/>
    </row>
    <row r="432" spans="1:26" ht="12" customHeight="1">
      <c r="A432" s="760"/>
      <c r="B432" s="760"/>
      <c r="C432" s="760"/>
      <c r="D432" s="760"/>
      <c r="E432" s="760"/>
      <c r="F432" s="760"/>
      <c r="G432" s="760"/>
      <c r="H432" s="760"/>
      <c r="I432" s="760"/>
      <c r="J432" s="760"/>
      <c r="K432" s="760"/>
      <c r="L432" s="760"/>
      <c r="M432" s="760"/>
      <c r="N432" s="760"/>
      <c r="O432" s="760"/>
      <c r="P432" s="760"/>
      <c r="Q432" s="760"/>
      <c r="R432" s="760"/>
      <c r="S432" s="760"/>
      <c r="T432" s="760"/>
      <c r="U432" s="760"/>
      <c r="V432" s="760"/>
      <c r="W432" s="760"/>
      <c r="X432" s="760"/>
      <c r="Y432" s="760"/>
      <c r="Z432" s="760"/>
    </row>
    <row r="433" spans="1:26" ht="12" customHeight="1">
      <c r="A433" s="760"/>
      <c r="B433" s="760"/>
      <c r="C433" s="760"/>
      <c r="D433" s="760"/>
      <c r="E433" s="760"/>
      <c r="F433" s="760"/>
      <c r="G433" s="760"/>
      <c r="H433" s="760"/>
      <c r="I433" s="760"/>
      <c r="J433" s="760"/>
      <c r="K433" s="760"/>
      <c r="L433" s="760"/>
      <c r="M433" s="760"/>
      <c r="N433" s="760"/>
      <c r="O433" s="760"/>
      <c r="P433" s="760"/>
      <c r="Q433" s="760"/>
      <c r="R433" s="760"/>
      <c r="S433" s="760"/>
      <c r="T433" s="760"/>
      <c r="U433" s="760"/>
      <c r="V433" s="760"/>
      <c r="W433" s="760"/>
      <c r="X433" s="760"/>
      <c r="Y433" s="760"/>
      <c r="Z433" s="760"/>
    </row>
    <row r="434" spans="1:26" ht="12" customHeight="1">
      <c r="A434" s="760"/>
      <c r="B434" s="760"/>
      <c r="C434" s="760"/>
      <c r="D434" s="760"/>
      <c r="E434" s="760"/>
      <c r="F434" s="760"/>
      <c r="G434" s="760"/>
      <c r="H434" s="760"/>
      <c r="I434" s="760"/>
      <c r="J434" s="760"/>
      <c r="K434" s="760"/>
      <c r="L434" s="760"/>
      <c r="M434" s="760"/>
      <c r="N434" s="760"/>
      <c r="O434" s="760"/>
      <c r="P434" s="760"/>
      <c r="Q434" s="760"/>
      <c r="R434" s="760"/>
      <c r="S434" s="760"/>
      <c r="T434" s="760"/>
      <c r="U434" s="760"/>
      <c r="V434" s="760"/>
      <c r="W434" s="760"/>
      <c r="X434" s="760"/>
      <c r="Y434" s="760"/>
      <c r="Z434" s="760"/>
    </row>
    <row r="435" spans="1:26" ht="12" customHeight="1">
      <c r="A435" s="760"/>
      <c r="B435" s="760"/>
      <c r="C435" s="760"/>
      <c r="D435" s="760"/>
      <c r="E435" s="760"/>
      <c r="F435" s="760"/>
      <c r="G435" s="760"/>
      <c r="H435" s="760"/>
      <c r="I435" s="760"/>
      <c r="J435" s="760"/>
      <c r="K435" s="760"/>
      <c r="L435" s="760"/>
      <c r="M435" s="760"/>
      <c r="N435" s="760"/>
      <c r="O435" s="760"/>
      <c r="P435" s="760"/>
      <c r="Q435" s="760"/>
      <c r="R435" s="760"/>
      <c r="S435" s="760"/>
      <c r="T435" s="760"/>
      <c r="U435" s="760"/>
      <c r="V435" s="760"/>
      <c r="W435" s="760"/>
      <c r="X435" s="760"/>
      <c r="Y435" s="760"/>
      <c r="Z435" s="760"/>
    </row>
    <row r="436" spans="1:26" ht="12" customHeight="1">
      <c r="A436" s="760"/>
      <c r="B436" s="760"/>
      <c r="C436" s="760"/>
      <c r="D436" s="760"/>
      <c r="E436" s="760"/>
      <c r="F436" s="760"/>
      <c r="G436" s="760"/>
      <c r="H436" s="760"/>
      <c r="I436" s="760"/>
      <c r="J436" s="760"/>
      <c r="K436" s="760"/>
      <c r="L436" s="760"/>
      <c r="M436" s="760"/>
      <c r="N436" s="760"/>
      <c r="O436" s="760"/>
      <c r="P436" s="760"/>
      <c r="Q436" s="760"/>
      <c r="R436" s="760"/>
      <c r="S436" s="760"/>
      <c r="T436" s="760"/>
      <c r="U436" s="760"/>
      <c r="V436" s="760"/>
      <c r="W436" s="760"/>
      <c r="X436" s="760"/>
      <c r="Y436" s="760"/>
      <c r="Z436" s="760"/>
    </row>
    <row r="437" spans="1:26" ht="12" customHeight="1">
      <c r="A437" s="760"/>
      <c r="B437" s="760"/>
      <c r="C437" s="760"/>
      <c r="D437" s="760"/>
      <c r="E437" s="760"/>
      <c r="F437" s="760"/>
      <c r="G437" s="760"/>
      <c r="H437" s="760"/>
      <c r="I437" s="760"/>
      <c r="J437" s="760"/>
      <c r="K437" s="760"/>
      <c r="L437" s="760"/>
      <c r="M437" s="760"/>
      <c r="N437" s="760"/>
      <c r="O437" s="760"/>
      <c r="P437" s="760"/>
      <c r="Q437" s="760"/>
      <c r="R437" s="760"/>
      <c r="S437" s="760"/>
      <c r="T437" s="760"/>
      <c r="U437" s="760"/>
      <c r="V437" s="760"/>
      <c r="W437" s="760"/>
      <c r="X437" s="760"/>
      <c r="Y437" s="760"/>
      <c r="Z437" s="760"/>
    </row>
    <row r="438" spans="1:26" ht="12" customHeight="1">
      <c r="A438" s="760"/>
      <c r="B438" s="760"/>
      <c r="C438" s="760"/>
      <c r="D438" s="760"/>
      <c r="E438" s="760"/>
      <c r="F438" s="760"/>
      <c r="G438" s="760"/>
      <c r="H438" s="760"/>
      <c r="I438" s="760"/>
      <c r="J438" s="760"/>
      <c r="K438" s="760"/>
      <c r="L438" s="760"/>
      <c r="M438" s="760"/>
      <c r="N438" s="760"/>
      <c r="O438" s="760"/>
      <c r="P438" s="760"/>
      <c r="Q438" s="760"/>
      <c r="R438" s="760"/>
      <c r="S438" s="760"/>
      <c r="T438" s="760"/>
      <c r="U438" s="760"/>
      <c r="V438" s="760"/>
      <c r="W438" s="760"/>
      <c r="X438" s="760"/>
      <c r="Y438" s="760"/>
      <c r="Z438" s="760"/>
    </row>
    <row r="439" spans="1:26" ht="12" customHeight="1">
      <c r="A439" s="760"/>
      <c r="B439" s="760"/>
      <c r="C439" s="760"/>
      <c r="D439" s="760"/>
      <c r="E439" s="760"/>
      <c r="F439" s="760"/>
      <c r="G439" s="760"/>
      <c r="H439" s="760"/>
      <c r="I439" s="760"/>
      <c r="J439" s="760"/>
      <c r="K439" s="760"/>
      <c r="L439" s="760"/>
      <c r="M439" s="760"/>
      <c r="N439" s="760"/>
      <c r="O439" s="760"/>
      <c r="P439" s="760"/>
      <c r="Q439" s="760"/>
      <c r="R439" s="760"/>
      <c r="S439" s="760"/>
      <c r="T439" s="760"/>
      <c r="U439" s="760"/>
      <c r="V439" s="760"/>
      <c r="W439" s="760"/>
      <c r="X439" s="760"/>
      <c r="Y439" s="760"/>
      <c r="Z439" s="760"/>
    </row>
    <row r="440" spans="1:26" ht="12" customHeight="1">
      <c r="A440" s="760"/>
      <c r="B440" s="760"/>
      <c r="C440" s="760"/>
      <c r="D440" s="760"/>
      <c r="E440" s="760"/>
      <c r="F440" s="760"/>
      <c r="G440" s="760"/>
      <c r="H440" s="760"/>
      <c r="I440" s="760"/>
      <c r="J440" s="760"/>
      <c r="K440" s="760"/>
      <c r="L440" s="760"/>
      <c r="M440" s="760"/>
      <c r="N440" s="760"/>
      <c r="O440" s="760"/>
      <c r="P440" s="760"/>
      <c r="Q440" s="760"/>
      <c r="R440" s="760"/>
      <c r="S440" s="760"/>
      <c r="T440" s="760"/>
      <c r="U440" s="760"/>
      <c r="V440" s="760"/>
      <c r="W440" s="760"/>
      <c r="X440" s="760"/>
      <c r="Y440" s="760"/>
      <c r="Z440" s="760"/>
    </row>
    <row r="441" spans="1:26" ht="12" customHeight="1">
      <c r="A441" s="760"/>
      <c r="B441" s="760"/>
      <c r="C441" s="760"/>
      <c r="D441" s="760"/>
      <c r="E441" s="760"/>
      <c r="F441" s="760"/>
      <c r="G441" s="760"/>
      <c r="H441" s="760"/>
      <c r="I441" s="760"/>
      <c r="J441" s="760"/>
      <c r="K441" s="760"/>
      <c r="L441" s="760"/>
      <c r="M441" s="760"/>
      <c r="N441" s="760"/>
      <c r="O441" s="760"/>
      <c r="P441" s="760"/>
      <c r="Q441" s="760"/>
      <c r="R441" s="760"/>
      <c r="S441" s="760"/>
      <c r="T441" s="760"/>
      <c r="U441" s="760"/>
      <c r="V441" s="760"/>
      <c r="W441" s="760"/>
      <c r="X441" s="760"/>
      <c r="Y441" s="760"/>
      <c r="Z441" s="760"/>
    </row>
    <row r="442" spans="1:26" ht="12" customHeight="1">
      <c r="A442" s="760"/>
      <c r="B442" s="760"/>
      <c r="C442" s="760"/>
      <c r="D442" s="760"/>
      <c r="E442" s="760"/>
      <c r="F442" s="760"/>
      <c r="G442" s="760"/>
      <c r="H442" s="760"/>
      <c r="I442" s="760"/>
      <c r="J442" s="760"/>
      <c r="K442" s="760"/>
      <c r="L442" s="760"/>
      <c r="M442" s="760"/>
      <c r="N442" s="760"/>
      <c r="O442" s="760"/>
      <c r="P442" s="760"/>
      <c r="Q442" s="760"/>
      <c r="R442" s="760"/>
      <c r="S442" s="760"/>
      <c r="T442" s="760"/>
      <c r="U442" s="760"/>
      <c r="V442" s="760"/>
      <c r="W442" s="760"/>
      <c r="X442" s="760"/>
      <c r="Y442" s="760"/>
      <c r="Z442" s="760"/>
    </row>
    <row r="443" spans="1:26" ht="12" customHeight="1">
      <c r="A443" s="760"/>
      <c r="B443" s="760"/>
      <c r="C443" s="760"/>
      <c r="D443" s="760"/>
      <c r="E443" s="760"/>
      <c r="F443" s="760"/>
      <c r="G443" s="760"/>
      <c r="H443" s="760"/>
      <c r="I443" s="760"/>
      <c r="J443" s="760"/>
      <c r="K443" s="760"/>
      <c r="L443" s="760"/>
      <c r="M443" s="760"/>
      <c r="N443" s="760"/>
      <c r="O443" s="760"/>
      <c r="P443" s="760"/>
      <c r="Q443" s="760"/>
      <c r="R443" s="760"/>
      <c r="S443" s="760"/>
      <c r="T443" s="760"/>
      <c r="U443" s="760"/>
      <c r="V443" s="760"/>
      <c r="W443" s="760"/>
      <c r="X443" s="760"/>
      <c r="Y443" s="760"/>
      <c r="Z443" s="760"/>
    </row>
    <row r="444" spans="1:26" ht="12" customHeight="1">
      <c r="A444" s="760"/>
      <c r="B444" s="760"/>
      <c r="C444" s="760"/>
      <c r="D444" s="760"/>
      <c r="E444" s="760"/>
      <c r="F444" s="760"/>
      <c r="G444" s="760"/>
      <c r="H444" s="760"/>
      <c r="I444" s="760"/>
      <c r="J444" s="760"/>
      <c r="K444" s="760"/>
      <c r="L444" s="760"/>
      <c r="M444" s="760"/>
      <c r="N444" s="760"/>
      <c r="O444" s="760"/>
      <c r="P444" s="760"/>
      <c r="Q444" s="760"/>
      <c r="R444" s="760"/>
      <c r="S444" s="760"/>
      <c r="T444" s="760"/>
      <c r="U444" s="760"/>
      <c r="V444" s="760"/>
      <c r="W444" s="760"/>
      <c r="X444" s="760"/>
      <c r="Y444" s="760"/>
      <c r="Z444" s="760"/>
    </row>
    <row r="445" spans="1:26" ht="12" customHeight="1">
      <c r="A445" s="760"/>
      <c r="B445" s="760"/>
      <c r="C445" s="760"/>
      <c r="D445" s="760"/>
      <c r="E445" s="760"/>
      <c r="F445" s="760"/>
      <c r="G445" s="760"/>
      <c r="H445" s="760"/>
      <c r="I445" s="760"/>
      <c r="J445" s="760"/>
      <c r="K445" s="760"/>
      <c r="L445" s="760"/>
      <c r="M445" s="760"/>
      <c r="N445" s="760"/>
      <c r="O445" s="760"/>
      <c r="P445" s="760"/>
      <c r="Q445" s="760"/>
      <c r="R445" s="760"/>
      <c r="S445" s="760"/>
      <c r="T445" s="760"/>
      <c r="U445" s="760"/>
      <c r="V445" s="760"/>
      <c r="W445" s="760"/>
      <c r="X445" s="760"/>
      <c r="Y445" s="760"/>
      <c r="Z445" s="760"/>
    </row>
    <row r="446" spans="1:26" ht="12" customHeight="1">
      <c r="A446" s="760"/>
      <c r="B446" s="760"/>
      <c r="C446" s="760"/>
      <c r="D446" s="760"/>
      <c r="E446" s="760"/>
      <c r="F446" s="760"/>
      <c r="G446" s="760"/>
      <c r="H446" s="760"/>
      <c r="I446" s="760"/>
      <c r="J446" s="760"/>
      <c r="K446" s="760"/>
      <c r="L446" s="760"/>
      <c r="M446" s="760"/>
      <c r="N446" s="760"/>
      <c r="O446" s="760"/>
      <c r="P446" s="760"/>
      <c r="Q446" s="760"/>
      <c r="R446" s="760"/>
      <c r="S446" s="760"/>
      <c r="T446" s="760"/>
      <c r="U446" s="760"/>
      <c r="V446" s="760"/>
      <c r="W446" s="760"/>
      <c r="X446" s="760"/>
      <c r="Y446" s="760"/>
      <c r="Z446" s="760"/>
    </row>
    <row r="447" spans="1:26" ht="12" customHeight="1">
      <c r="A447" s="760"/>
      <c r="B447" s="760"/>
      <c r="C447" s="760"/>
      <c r="D447" s="760"/>
      <c r="E447" s="760"/>
      <c r="F447" s="760"/>
      <c r="G447" s="760"/>
      <c r="H447" s="760"/>
      <c r="I447" s="760"/>
      <c r="J447" s="760"/>
      <c r="K447" s="760"/>
      <c r="L447" s="760"/>
      <c r="M447" s="760"/>
      <c r="N447" s="760"/>
      <c r="O447" s="760"/>
      <c r="P447" s="760"/>
      <c r="Q447" s="760"/>
      <c r="R447" s="760"/>
      <c r="S447" s="760"/>
      <c r="T447" s="760"/>
      <c r="U447" s="760"/>
      <c r="V447" s="760"/>
      <c r="W447" s="760"/>
      <c r="X447" s="760"/>
      <c r="Y447" s="760"/>
      <c r="Z447" s="760"/>
    </row>
    <row r="448" spans="1:26" ht="12" customHeight="1">
      <c r="A448" s="760"/>
      <c r="B448" s="760"/>
      <c r="C448" s="760"/>
      <c r="D448" s="760"/>
      <c r="E448" s="760"/>
      <c r="F448" s="760"/>
      <c r="G448" s="760"/>
      <c r="H448" s="760"/>
      <c r="I448" s="760"/>
      <c r="J448" s="760"/>
      <c r="K448" s="760"/>
      <c r="L448" s="760"/>
      <c r="M448" s="760"/>
      <c r="N448" s="760"/>
      <c r="O448" s="760"/>
      <c r="P448" s="760"/>
      <c r="Q448" s="760"/>
      <c r="R448" s="760"/>
      <c r="S448" s="760"/>
      <c r="T448" s="760"/>
      <c r="U448" s="760"/>
      <c r="V448" s="760"/>
      <c r="W448" s="760"/>
      <c r="X448" s="760"/>
      <c r="Y448" s="760"/>
      <c r="Z448" s="760"/>
    </row>
    <row r="449" spans="1:26" ht="12" customHeight="1">
      <c r="A449" s="760"/>
      <c r="B449" s="760"/>
      <c r="C449" s="760"/>
      <c r="D449" s="760"/>
      <c r="E449" s="760"/>
      <c r="F449" s="760"/>
      <c r="G449" s="760"/>
      <c r="H449" s="760"/>
      <c r="I449" s="760"/>
      <c r="J449" s="760"/>
      <c r="K449" s="760"/>
      <c r="L449" s="760"/>
      <c r="M449" s="760"/>
      <c r="N449" s="760"/>
      <c r="O449" s="760"/>
      <c r="P449" s="760"/>
      <c r="Q449" s="760"/>
      <c r="R449" s="760"/>
      <c r="S449" s="760"/>
      <c r="T449" s="760"/>
      <c r="U449" s="760"/>
      <c r="V449" s="760"/>
      <c r="W449" s="760"/>
      <c r="X449" s="760"/>
      <c r="Y449" s="760"/>
      <c r="Z449" s="760"/>
    </row>
    <row r="450" spans="1:26" ht="12" customHeight="1">
      <c r="A450" s="760"/>
      <c r="B450" s="760"/>
      <c r="C450" s="760"/>
      <c r="D450" s="760"/>
      <c r="E450" s="760"/>
      <c r="F450" s="760"/>
      <c r="G450" s="760"/>
      <c r="H450" s="760"/>
      <c r="I450" s="760"/>
      <c r="J450" s="760"/>
      <c r="K450" s="760"/>
      <c r="L450" s="760"/>
      <c r="M450" s="760"/>
      <c r="N450" s="760"/>
      <c r="O450" s="760"/>
      <c r="P450" s="760"/>
      <c r="Q450" s="760"/>
      <c r="R450" s="760"/>
      <c r="S450" s="760"/>
      <c r="T450" s="760"/>
      <c r="U450" s="760"/>
      <c r="V450" s="760"/>
      <c r="W450" s="760"/>
      <c r="X450" s="760"/>
      <c r="Y450" s="760"/>
      <c r="Z450" s="760"/>
    </row>
    <row r="451" spans="1:26" ht="12" customHeight="1">
      <c r="A451" s="760"/>
      <c r="B451" s="760"/>
      <c r="C451" s="760"/>
      <c r="D451" s="760"/>
      <c r="E451" s="760"/>
      <c r="F451" s="760"/>
      <c r="G451" s="760"/>
      <c r="H451" s="760"/>
      <c r="I451" s="760"/>
      <c r="J451" s="760"/>
      <c r="K451" s="760"/>
      <c r="L451" s="760"/>
      <c r="M451" s="760"/>
      <c r="N451" s="760"/>
      <c r="O451" s="760"/>
      <c r="P451" s="760"/>
      <c r="Q451" s="760"/>
      <c r="R451" s="760"/>
      <c r="S451" s="760"/>
      <c r="T451" s="760"/>
      <c r="U451" s="760"/>
      <c r="V451" s="760"/>
      <c r="W451" s="760"/>
      <c r="X451" s="760"/>
      <c r="Y451" s="760"/>
      <c r="Z451" s="760"/>
    </row>
    <row r="452" spans="1:26" ht="12" customHeight="1">
      <c r="A452" s="760"/>
      <c r="B452" s="760"/>
      <c r="C452" s="760"/>
      <c r="D452" s="760"/>
      <c r="E452" s="760"/>
      <c r="F452" s="760"/>
      <c r="G452" s="760"/>
      <c r="H452" s="760"/>
      <c r="I452" s="760"/>
      <c r="J452" s="760"/>
      <c r="K452" s="760"/>
      <c r="L452" s="760"/>
      <c r="M452" s="760"/>
      <c r="N452" s="760"/>
      <c r="O452" s="760"/>
      <c r="P452" s="760"/>
      <c r="Q452" s="760"/>
      <c r="R452" s="760"/>
      <c r="S452" s="760"/>
      <c r="T452" s="760"/>
      <c r="U452" s="760"/>
      <c r="V452" s="760"/>
      <c r="W452" s="760"/>
      <c r="X452" s="760"/>
      <c r="Y452" s="760"/>
      <c r="Z452" s="760"/>
    </row>
    <row r="453" spans="1:26" ht="12" customHeight="1">
      <c r="A453" s="760"/>
      <c r="B453" s="760"/>
      <c r="C453" s="760"/>
      <c r="D453" s="760"/>
      <c r="E453" s="760"/>
      <c r="F453" s="760"/>
      <c r="G453" s="760"/>
      <c r="H453" s="760"/>
      <c r="I453" s="760"/>
      <c r="J453" s="760"/>
      <c r="K453" s="760"/>
      <c r="L453" s="760"/>
      <c r="M453" s="760"/>
      <c r="N453" s="760"/>
      <c r="O453" s="760"/>
      <c r="P453" s="760"/>
      <c r="Q453" s="760"/>
      <c r="R453" s="760"/>
      <c r="S453" s="760"/>
      <c r="T453" s="760"/>
      <c r="U453" s="760"/>
      <c r="V453" s="760"/>
      <c r="W453" s="760"/>
      <c r="X453" s="760"/>
      <c r="Y453" s="760"/>
      <c r="Z453" s="760"/>
    </row>
    <row r="454" spans="1:26" ht="12" customHeight="1">
      <c r="A454" s="760"/>
      <c r="B454" s="760"/>
      <c r="C454" s="760"/>
      <c r="D454" s="760"/>
      <c r="E454" s="760"/>
      <c r="F454" s="760"/>
      <c r="G454" s="760"/>
      <c r="H454" s="760"/>
      <c r="I454" s="760"/>
      <c r="J454" s="760"/>
      <c r="K454" s="760"/>
      <c r="L454" s="760"/>
      <c r="M454" s="760"/>
      <c r="N454" s="760"/>
      <c r="O454" s="760"/>
      <c r="P454" s="760"/>
      <c r="Q454" s="760"/>
      <c r="R454" s="760"/>
      <c r="S454" s="760"/>
      <c r="T454" s="760"/>
      <c r="U454" s="760"/>
      <c r="V454" s="760"/>
      <c r="W454" s="760"/>
      <c r="X454" s="760"/>
      <c r="Y454" s="760"/>
      <c r="Z454" s="760"/>
    </row>
    <row r="455" spans="1:26" ht="12" customHeight="1">
      <c r="A455" s="760"/>
      <c r="B455" s="760"/>
      <c r="C455" s="760"/>
      <c r="D455" s="760"/>
      <c r="E455" s="760"/>
      <c r="F455" s="760"/>
      <c r="G455" s="760"/>
      <c r="H455" s="760"/>
      <c r="I455" s="760"/>
      <c r="J455" s="760"/>
      <c r="K455" s="760"/>
      <c r="L455" s="760"/>
      <c r="M455" s="760"/>
      <c r="N455" s="760"/>
      <c r="O455" s="760"/>
      <c r="P455" s="760"/>
      <c r="Q455" s="760"/>
      <c r="R455" s="760"/>
      <c r="S455" s="760"/>
      <c r="T455" s="760"/>
      <c r="U455" s="760"/>
      <c r="V455" s="760"/>
      <c r="W455" s="760"/>
      <c r="X455" s="760"/>
      <c r="Y455" s="760"/>
      <c r="Z455" s="760"/>
    </row>
    <row r="456" spans="1:26" ht="12" customHeight="1">
      <c r="A456" s="760"/>
      <c r="B456" s="760"/>
      <c r="C456" s="760"/>
      <c r="D456" s="760"/>
      <c r="E456" s="760"/>
      <c r="F456" s="760"/>
      <c r="G456" s="760"/>
      <c r="H456" s="760"/>
      <c r="I456" s="760"/>
      <c r="J456" s="760"/>
      <c r="K456" s="760"/>
      <c r="L456" s="760"/>
      <c r="M456" s="760"/>
      <c r="N456" s="760"/>
      <c r="O456" s="760"/>
      <c r="P456" s="760"/>
      <c r="Q456" s="760"/>
      <c r="R456" s="760"/>
      <c r="S456" s="760"/>
      <c r="T456" s="760"/>
      <c r="U456" s="760"/>
      <c r="V456" s="760"/>
      <c r="W456" s="760"/>
      <c r="X456" s="760"/>
      <c r="Y456" s="760"/>
      <c r="Z456" s="760"/>
    </row>
    <row r="457" spans="1:26" ht="12" customHeight="1">
      <c r="A457" s="760"/>
      <c r="B457" s="760"/>
      <c r="C457" s="760"/>
      <c r="D457" s="760"/>
      <c r="E457" s="760"/>
      <c r="F457" s="760"/>
      <c r="G457" s="760"/>
      <c r="H457" s="760"/>
      <c r="I457" s="760"/>
      <c r="J457" s="760"/>
      <c r="K457" s="760"/>
      <c r="L457" s="760"/>
      <c r="M457" s="760"/>
      <c r="N457" s="760"/>
      <c r="O457" s="760"/>
      <c r="P457" s="760"/>
      <c r="Q457" s="760"/>
      <c r="R457" s="760"/>
      <c r="S457" s="760"/>
      <c r="T457" s="760"/>
      <c r="U457" s="760"/>
      <c r="V457" s="760"/>
      <c r="W457" s="760"/>
      <c r="X457" s="760"/>
      <c r="Y457" s="760"/>
      <c r="Z457" s="760"/>
    </row>
    <row r="458" spans="1:26" ht="12" customHeight="1">
      <c r="A458" s="760"/>
      <c r="B458" s="760"/>
      <c r="C458" s="760"/>
      <c r="D458" s="760"/>
      <c r="E458" s="760"/>
      <c r="F458" s="760"/>
      <c r="G458" s="760"/>
      <c r="H458" s="760"/>
      <c r="I458" s="760"/>
      <c r="J458" s="760"/>
      <c r="K458" s="760"/>
      <c r="L458" s="760"/>
      <c r="M458" s="760"/>
      <c r="N458" s="760"/>
      <c r="O458" s="760"/>
      <c r="P458" s="760"/>
      <c r="Q458" s="760"/>
      <c r="R458" s="760"/>
      <c r="S458" s="760"/>
      <c r="T458" s="760"/>
      <c r="U458" s="760"/>
      <c r="V458" s="760"/>
      <c r="W458" s="760"/>
      <c r="X458" s="760"/>
      <c r="Y458" s="760"/>
      <c r="Z458" s="760"/>
    </row>
    <row r="459" spans="1:26" ht="12" customHeight="1">
      <c r="A459" s="760"/>
      <c r="B459" s="760"/>
      <c r="C459" s="760"/>
      <c r="D459" s="760"/>
      <c r="E459" s="760"/>
      <c r="F459" s="760"/>
      <c r="G459" s="760"/>
      <c r="H459" s="760"/>
      <c r="I459" s="760"/>
      <c r="J459" s="760"/>
      <c r="K459" s="760"/>
      <c r="L459" s="760"/>
      <c r="M459" s="760"/>
      <c r="N459" s="760"/>
      <c r="O459" s="760"/>
      <c r="P459" s="760"/>
      <c r="Q459" s="760"/>
      <c r="R459" s="760"/>
      <c r="S459" s="760"/>
      <c r="T459" s="760"/>
      <c r="U459" s="760"/>
      <c r="V459" s="760"/>
      <c r="W459" s="760"/>
      <c r="X459" s="760"/>
      <c r="Y459" s="760"/>
      <c r="Z459" s="760"/>
    </row>
    <row r="460" spans="1:26" ht="12" customHeight="1">
      <c r="A460" s="760"/>
      <c r="B460" s="760"/>
      <c r="C460" s="760"/>
      <c r="D460" s="760"/>
      <c r="E460" s="760"/>
      <c r="F460" s="760"/>
      <c r="G460" s="760"/>
      <c r="H460" s="760"/>
      <c r="I460" s="760"/>
      <c r="J460" s="760"/>
      <c r="K460" s="760"/>
      <c r="L460" s="760"/>
      <c r="M460" s="760"/>
      <c r="N460" s="760"/>
      <c r="O460" s="760"/>
      <c r="P460" s="760"/>
      <c r="Q460" s="760"/>
      <c r="R460" s="760"/>
      <c r="S460" s="760"/>
      <c r="T460" s="760"/>
      <c r="U460" s="760"/>
      <c r="V460" s="760"/>
      <c r="W460" s="760"/>
      <c r="X460" s="760"/>
      <c r="Y460" s="760"/>
      <c r="Z460" s="760"/>
    </row>
    <row r="461" spans="1:26" ht="12" customHeight="1">
      <c r="A461" s="760"/>
      <c r="B461" s="760"/>
      <c r="C461" s="760"/>
      <c r="D461" s="760"/>
      <c r="E461" s="760"/>
      <c r="F461" s="760"/>
      <c r="G461" s="760"/>
      <c r="H461" s="760"/>
      <c r="I461" s="760"/>
      <c r="J461" s="760"/>
      <c r="K461" s="760"/>
      <c r="L461" s="760"/>
      <c r="M461" s="760"/>
      <c r="N461" s="760"/>
      <c r="O461" s="760"/>
      <c r="P461" s="760"/>
      <c r="Q461" s="760"/>
      <c r="R461" s="760"/>
      <c r="S461" s="760"/>
      <c r="T461" s="760"/>
      <c r="U461" s="760"/>
      <c r="V461" s="760"/>
      <c r="W461" s="760"/>
      <c r="X461" s="760"/>
      <c r="Y461" s="760"/>
      <c r="Z461" s="760"/>
    </row>
    <row r="462" spans="1:26" ht="12" customHeight="1">
      <c r="A462" s="760"/>
      <c r="B462" s="760"/>
      <c r="C462" s="760"/>
      <c r="D462" s="760"/>
      <c r="E462" s="760"/>
      <c r="F462" s="760"/>
      <c r="G462" s="760"/>
      <c r="H462" s="760"/>
      <c r="I462" s="760"/>
      <c r="J462" s="760"/>
      <c r="K462" s="760"/>
      <c r="L462" s="760"/>
      <c r="M462" s="760"/>
      <c r="N462" s="760"/>
      <c r="O462" s="760"/>
      <c r="P462" s="760"/>
      <c r="Q462" s="760"/>
      <c r="R462" s="760"/>
      <c r="S462" s="760"/>
      <c r="T462" s="760"/>
      <c r="U462" s="760"/>
      <c r="V462" s="760"/>
      <c r="W462" s="760"/>
      <c r="X462" s="760"/>
      <c r="Y462" s="760"/>
      <c r="Z462" s="760"/>
    </row>
    <row r="463" spans="1:26" ht="12" customHeight="1">
      <c r="A463" s="760"/>
      <c r="B463" s="760"/>
      <c r="C463" s="760"/>
      <c r="D463" s="760"/>
      <c r="E463" s="760"/>
      <c r="F463" s="760"/>
      <c r="G463" s="760"/>
      <c r="H463" s="760"/>
      <c r="I463" s="760"/>
      <c r="J463" s="760"/>
      <c r="K463" s="760"/>
      <c r="L463" s="760"/>
      <c r="M463" s="760"/>
      <c r="N463" s="760"/>
      <c r="O463" s="760"/>
      <c r="P463" s="760"/>
      <c r="Q463" s="760"/>
      <c r="R463" s="760"/>
      <c r="S463" s="760"/>
      <c r="T463" s="760"/>
      <c r="U463" s="760"/>
      <c r="V463" s="760"/>
      <c r="W463" s="760"/>
      <c r="X463" s="760"/>
      <c r="Y463" s="760"/>
      <c r="Z463" s="760"/>
    </row>
    <row r="464" spans="1:26" ht="12" customHeight="1">
      <c r="A464" s="760"/>
      <c r="B464" s="760"/>
      <c r="C464" s="760"/>
      <c r="D464" s="760"/>
      <c r="E464" s="760"/>
      <c r="F464" s="760"/>
      <c r="G464" s="760"/>
      <c r="H464" s="760"/>
      <c r="I464" s="760"/>
      <c r="J464" s="760"/>
      <c r="K464" s="760"/>
      <c r="L464" s="760"/>
      <c r="M464" s="760"/>
      <c r="N464" s="760"/>
      <c r="O464" s="760"/>
      <c r="P464" s="760"/>
      <c r="Q464" s="760"/>
      <c r="R464" s="760"/>
      <c r="S464" s="760"/>
      <c r="T464" s="760"/>
      <c r="U464" s="760"/>
      <c r="V464" s="760"/>
      <c r="W464" s="760"/>
      <c r="X464" s="760"/>
      <c r="Y464" s="760"/>
      <c r="Z464" s="760"/>
    </row>
    <row r="465" spans="1:26" ht="12" customHeight="1">
      <c r="A465" s="760"/>
      <c r="B465" s="760"/>
      <c r="C465" s="760"/>
      <c r="D465" s="760"/>
      <c r="E465" s="760"/>
      <c r="F465" s="760"/>
      <c r="G465" s="760"/>
      <c r="H465" s="760"/>
      <c r="I465" s="760"/>
      <c r="J465" s="760"/>
      <c r="K465" s="760"/>
      <c r="L465" s="760"/>
      <c r="M465" s="760"/>
      <c r="N465" s="760"/>
      <c r="O465" s="760"/>
      <c r="P465" s="760"/>
      <c r="Q465" s="760"/>
      <c r="R465" s="760"/>
      <c r="S465" s="760"/>
      <c r="T465" s="760"/>
      <c r="U465" s="760"/>
      <c r="V465" s="760"/>
      <c r="W465" s="760"/>
      <c r="X465" s="760"/>
      <c r="Y465" s="760"/>
      <c r="Z465" s="760"/>
    </row>
    <row r="466" spans="1:26" ht="12" customHeight="1">
      <c r="A466" s="760"/>
      <c r="B466" s="760"/>
      <c r="C466" s="760"/>
      <c r="D466" s="760"/>
      <c r="E466" s="760"/>
      <c r="F466" s="760"/>
      <c r="G466" s="760"/>
      <c r="H466" s="760"/>
      <c r="I466" s="760"/>
      <c r="J466" s="760"/>
      <c r="K466" s="760"/>
      <c r="L466" s="760"/>
      <c r="M466" s="760"/>
      <c r="N466" s="760"/>
      <c r="O466" s="760"/>
      <c r="P466" s="760"/>
      <c r="Q466" s="760"/>
      <c r="R466" s="760"/>
      <c r="S466" s="760"/>
      <c r="T466" s="760"/>
      <c r="U466" s="760"/>
      <c r="V466" s="760"/>
      <c r="W466" s="760"/>
      <c r="X466" s="760"/>
      <c r="Y466" s="760"/>
      <c r="Z466" s="760"/>
    </row>
    <row r="467" spans="1:26" ht="12" customHeight="1">
      <c r="A467" s="760"/>
      <c r="B467" s="760"/>
      <c r="C467" s="760"/>
      <c r="D467" s="760"/>
      <c r="E467" s="760"/>
      <c r="F467" s="760"/>
      <c r="G467" s="760"/>
      <c r="H467" s="760"/>
      <c r="I467" s="760"/>
      <c r="J467" s="760"/>
      <c r="K467" s="760"/>
      <c r="L467" s="760"/>
      <c r="M467" s="760"/>
      <c r="N467" s="760"/>
      <c r="O467" s="760"/>
      <c r="P467" s="760"/>
      <c r="Q467" s="760"/>
      <c r="R467" s="760"/>
      <c r="S467" s="760"/>
      <c r="T467" s="760"/>
      <c r="U467" s="760"/>
      <c r="V467" s="760"/>
      <c r="W467" s="760"/>
      <c r="X467" s="760"/>
      <c r="Y467" s="760"/>
      <c r="Z467" s="760"/>
    </row>
    <row r="468" spans="1:26" ht="12" customHeight="1">
      <c r="A468" s="760"/>
      <c r="B468" s="760"/>
      <c r="C468" s="760"/>
      <c r="D468" s="760"/>
      <c r="E468" s="760"/>
      <c r="F468" s="760"/>
      <c r="G468" s="760"/>
      <c r="H468" s="760"/>
      <c r="I468" s="760"/>
      <c r="J468" s="760"/>
      <c r="K468" s="760"/>
      <c r="L468" s="760"/>
      <c r="M468" s="760"/>
      <c r="N468" s="760"/>
      <c r="O468" s="760"/>
      <c r="P468" s="760"/>
      <c r="Q468" s="760"/>
      <c r="R468" s="760"/>
      <c r="S468" s="760"/>
      <c r="T468" s="760"/>
      <c r="U468" s="760"/>
      <c r="V468" s="760"/>
      <c r="W468" s="760"/>
      <c r="X468" s="760"/>
      <c r="Y468" s="760"/>
      <c r="Z468" s="760"/>
    </row>
    <row r="469" spans="1:26" ht="12" customHeight="1">
      <c r="A469" s="760"/>
      <c r="B469" s="760"/>
      <c r="C469" s="760"/>
      <c r="D469" s="760"/>
      <c r="E469" s="760"/>
      <c r="F469" s="760"/>
      <c r="G469" s="760"/>
      <c r="H469" s="760"/>
      <c r="I469" s="760"/>
      <c r="J469" s="760"/>
      <c r="K469" s="760"/>
      <c r="L469" s="760"/>
      <c r="M469" s="760"/>
      <c r="N469" s="760"/>
      <c r="O469" s="760"/>
      <c r="P469" s="760"/>
      <c r="Q469" s="760"/>
      <c r="R469" s="760"/>
      <c r="S469" s="760"/>
      <c r="T469" s="760"/>
      <c r="U469" s="760"/>
      <c r="V469" s="760"/>
      <c r="W469" s="760"/>
      <c r="X469" s="760"/>
      <c r="Y469" s="760"/>
      <c r="Z469" s="760"/>
    </row>
    <row r="470" spans="1:26" ht="12" customHeight="1">
      <c r="A470" s="760"/>
      <c r="B470" s="760"/>
      <c r="C470" s="760"/>
      <c r="D470" s="760"/>
      <c r="E470" s="760"/>
      <c r="F470" s="760"/>
      <c r="G470" s="760"/>
      <c r="H470" s="760"/>
      <c r="I470" s="760"/>
      <c r="J470" s="760"/>
      <c r="K470" s="760"/>
      <c r="L470" s="760"/>
      <c r="M470" s="760"/>
      <c r="N470" s="760"/>
      <c r="O470" s="760"/>
      <c r="P470" s="760"/>
      <c r="Q470" s="760"/>
      <c r="R470" s="760"/>
      <c r="S470" s="760"/>
      <c r="T470" s="760"/>
      <c r="U470" s="760"/>
      <c r="V470" s="760"/>
      <c r="W470" s="760"/>
      <c r="X470" s="760"/>
      <c r="Y470" s="760"/>
      <c r="Z470" s="760"/>
    </row>
    <row r="471" spans="1:26" ht="12" customHeight="1">
      <c r="A471" s="760"/>
      <c r="B471" s="760"/>
      <c r="C471" s="760"/>
      <c r="D471" s="760"/>
      <c r="E471" s="760"/>
      <c r="F471" s="760"/>
      <c r="G471" s="760"/>
      <c r="H471" s="760"/>
      <c r="I471" s="760"/>
      <c r="J471" s="760"/>
      <c r="K471" s="760"/>
      <c r="L471" s="760"/>
      <c r="M471" s="760"/>
      <c r="N471" s="760"/>
      <c r="O471" s="760"/>
      <c r="P471" s="760"/>
      <c r="Q471" s="760"/>
      <c r="R471" s="760"/>
      <c r="S471" s="760"/>
      <c r="T471" s="760"/>
      <c r="U471" s="760"/>
      <c r="V471" s="760"/>
      <c r="W471" s="760"/>
      <c r="X471" s="760"/>
      <c r="Y471" s="760"/>
      <c r="Z471" s="760"/>
    </row>
    <row r="472" spans="1:26" ht="12" customHeight="1">
      <c r="A472" s="760"/>
      <c r="B472" s="760"/>
      <c r="C472" s="760"/>
      <c r="D472" s="760"/>
      <c r="E472" s="760"/>
      <c r="F472" s="760"/>
      <c r="G472" s="760"/>
      <c r="H472" s="760"/>
      <c r="I472" s="760"/>
      <c r="J472" s="760"/>
      <c r="K472" s="760"/>
      <c r="L472" s="760"/>
      <c r="M472" s="760"/>
      <c r="N472" s="760"/>
      <c r="O472" s="760"/>
      <c r="P472" s="760"/>
      <c r="Q472" s="760"/>
      <c r="R472" s="760"/>
      <c r="S472" s="760"/>
      <c r="T472" s="760"/>
      <c r="U472" s="760"/>
      <c r="V472" s="760"/>
      <c r="W472" s="760"/>
      <c r="X472" s="760"/>
      <c r="Y472" s="760"/>
      <c r="Z472" s="760"/>
    </row>
    <row r="473" spans="1:26" ht="12" customHeight="1">
      <c r="A473" s="760"/>
      <c r="B473" s="760"/>
      <c r="C473" s="760"/>
      <c r="D473" s="760"/>
      <c r="E473" s="760"/>
      <c r="F473" s="760"/>
      <c r="G473" s="760"/>
      <c r="H473" s="760"/>
      <c r="I473" s="760"/>
      <c r="J473" s="760"/>
      <c r="K473" s="760"/>
      <c r="L473" s="760"/>
      <c r="M473" s="760"/>
      <c r="N473" s="760"/>
      <c r="O473" s="760"/>
      <c r="P473" s="760"/>
      <c r="Q473" s="760"/>
      <c r="R473" s="760"/>
      <c r="S473" s="760"/>
      <c r="T473" s="760"/>
      <c r="U473" s="760"/>
      <c r="V473" s="760"/>
      <c r="W473" s="760"/>
      <c r="X473" s="760"/>
      <c r="Y473" s="760"/>
      <c r="Z473" s="760"/>
    </row>
    <row r="474" spans="1:26" ht="12" customHeight="1">
      <c r="A474" s="760"/>
      <c r="B474" s="760"/>
      <c r="C474" s="760"/>
      <c r="D474" s="760"/>
      <c r="E474" s="760"/>
      <c r="F474" s="760"/>
      <c r="G474" s="760"/>
      <c r="H474" s="760"/>
      <c r="I474" s="760"/>
      <c r="J474" s="760"/>
      <c r="K474" s="760"/>
      <c r="L474" s="760"/>
      <c r="M474" s="760"/>
      <c r="N474" s="760"/>
      <c r="O474" s="760"/>
      <c r="P474" s="760"/>
      <c r="Q474" s="760"/>
      <c r="R474" s="760"/>
      <c r="S474" s="760"/>
      <c r="T474" s="760"/>
      <c r="U474" s="760"/>
      <c r="V474" s="760"/>
      <c r="W474" s="760"/>
      <c r="X474" s="760"/>
      <c r="Y474" s="760"/>
      <c r="Z474" s="760"/>
    </row>
    <row r="475" spans="1:26" ht="12" customHeight="1">
      <c r="A475" s="760"/>
      <c r="B475" s="760"/>
      <c r="C475" s="760"/>
      <c r="D475" s="760"/>
      <c r="E475" s="760"/>
      <c r="F475" s="760"/>
      <c r="G475" s="760"/>
      <c r="H475" s="760"/>
      <c r="I475" s="760"/>
      <c r="J475" s="760"/>
      <c r="K475" s="760"/>
      <c r="L475" s="760"/>
      <c r="M475" s="760"/>
      <c r="N475" s="760"/>
      <c r="O475" s="760"/>
      <c r="P475" s="760"/>
      <c r="Q475" s="760"/>
      <c r="R475" s="760"/>
      <c r="S475" s="760"/>
      <c r="T475" s="760"/>
      <c r="U475" s="760"/>
      <c r="V475" s="760"/>
      <c r="W475" s="760"/>
      <c r="X475" s="760"/>
      <c r="Y475" s="760"/>
      <c r="Z475" s="760"/>
    </row>
    <row r="476" spans="1:26" ht="12" customHeight="1">
      <c r="A476" s="760"/>
      <c r="B476" s="760"/>
      <c r="C476" s="760"/>
      <c r="D476" s="760"/>
      <c r="E476" s="760"/>
      <c r="F476" s="760"/>
      <c r="G476" s="760"/>
      <c r="H476" s="760"/>
      <c r="I476" s="760"/>
      <c r="J476" s="760"/>
      <c r="K476" s="760"/>
      <c r="L476" s="760"/>
      <c r="M476" s="760"/>
      <c r="N476" s="760"/>
      <c r="O476" s="760"/>
      <c r="P476" s="760"/>
      <c r="Q476" s="760"/>
      <c r="R476" s="760"/>
      <c r="S476" s="760"/>
      <c r="T476" s="760"/>
      <c r="U476" s="760"/>
      <c r="V476" s="760"/>
      <c r="W476" s="760"/>
      <c r="X476" s="760"/>
      <c r="Y476" s="760"/>
      <c r="Z476" s="760"/>
    </row>
    <row r="477" spans="1:26" ht="12" customHeight="1">
      <c r="A477" s="760"/>
      <c r="B477" s="760"/>
      <c r="C477" s="760"/>
      <c r="D477" s="760"/>
      <c r="E477" s="760"/>
      <c r="F477" s="760"/>
      <c r="G477" s="760"/>
      <c r="H477" s="760"/>
      <c r="I477" s="760"/>
      <c r="J477" s="760"/>
      <c r="K477" s="760"/>
      <c r="L477" s="760"/>
      <c r="M477" s="760"/>
      <c r="N477" s="760"/>
      <c r="O477" s="760"/>
      <c r="P477" s="760"/>
      <c r="Q477" s="760"/>
      <c r="R477" s="760"/>
      <c r="S477" s="760"/>
      <c r="T477" s="760"/>
      <c r="U477" s="760"/>
      <c r="V477" s="760"/>
      <c r="W477" s="760"/>
      <c r="X477" s="760"/>
      <c r="Y477" s="760"/>
      <c r="Z477" s="760"/>
    </row>
    <row r="478" spans="1:26" ht="12" customHeight="1">
      <c r="A478" s="760"/>
      <c r="B478" s="760"/>
      <c r="C478" s="760"/>
      <c r="D478" s="760"/>
      <c r="E478" s="760"/>
      <c r="F478" s="760"/>
      <c r="G478" s="760"/>
      <c r="H478" s="760"/>
      <c r="I478" s="760"/>
      <c r="J478" s="760"/>
      <c r="K478" s="760"/>
      <c r="L478" s="760"/>
      <c r="M478" s="760"/>
      <c r="N478" s="760"/>
      <c r="O478" s="760"/>
      <c r="P478" s="760"/>
      <c r="Q478" s="760"/>
      <c r="R478" s="760"/>
      <c r="S478" s="760"/>
      <c r="T478" s="760"/>
      <c r="U478" s="760"/>
      <c r="V478" s="760"/>
      <c r="W478" s="760"/>
      <c r="X478" s="760"/>
      <c r="Y478" s="760"/>
      <c r="Z478" s="760"/>
    </row>
    <row r="479" spans="1:26" ht="12" customHeight="1">
      <c r="A479" s="760"/>
      <c r="B479" s="760"/>
      <c r="C479" s="760"/>
      <c r="D479" s="760"/>
      <c r="E479" s="760"/>
      <c r="F479" s="760"/>
      <c r="G479" s="760"/>
      <c r="H479" s="760"/>
      <c r="I479" s="760"/>
      <c r="J479" s="760"/>
      <c r="K479" s="760"/>
      <c r="L479" s="760"/>
      <c r="M479" s="760"/>
      <c r="N479" s="760"/>
      <c r="O479" s="760"/>
      <c r="P479" s="760"/>
      <c r="Q479" s="760"/>
      <c r="R479" s="760"/>
      <c r="S479" s="760"/>
      <c r="T479" s="760"/>
      <c r="U479" s="760"/>
      <c r="V479" s="760"/>
      <c r="W479" s="760"/>
      <c r="X479" s="760"/>
      <c r="Y479" s="760"/>
      <c r="Z479" s="760"/>
    </row>
    <row r="480" spans="1:26" ht="12" customHeight="1">
      <c r="A480" s="760"/>
      <c r="B480" s="760"/>
      <c r="C480" s="760"/>
      <c r="D480" s="760"/>
      <c r="E480" s="760"/>
      <c r="F480" s="760"/>
      <c r="G480" s="760"/>
      <c r="H480" s="760"/>
      <c r="I480" s="760"/>
      <c r="J480" s="760"/>
      <c r="K480" s="760"/>
      <c r="L480" s="760"/>
      <c r="M480" s="760"/>
      <c r="N480" s="760"/>
      <c r="O480" s="760"/>
      <c r="P480" s="760"/>
      <c r="Q480" s="760"/>
      <c r="R480" s="760"/>
      <c r="S480" s="760"/>
      <c r="T480" s="760"/>
      <c r="U480" s="760"/>
      <c r="V480" s="760"/>
      <c r="W480" s="760"/>
      <c r="X480" s="760"/>
      <c r="Y480" s="760"/>
      <c r="Z480" s="760"/>
    </row>
    <row r="481" spans="1:26" ht="12" customHeight="1">
      <c r="A481" s="760"/>
      <c r="B481" s="760"/>
      <c r="C481" s="760"/>
      <c r="D481" s="760"/>
      <c r="E481" s="760"/>
      <c r="F481" s="760"/>
      <c r="G481" s="760"/>
      <c r="H481" s="760"/>
      <c r="I481" s="760"/>
      <c r="J481" s="760"/>
      <c r="K481" s="760"/>
      <c r="L481" s="760"/>
      <c r="M481" s="760"/>
      <c r="N481" s="760"/>
      <c r="O481" s="760"/>
      <c r="P481" s="760"/>
      <c r="Q481" s="760"/>
      <c r="R481" s="760"/>
      <c r="S481" s="760"/>
      <c r="T481" s="760"/>
      <c r="U481" s="760"/>
      <c r="V481" s="760"/>
      <c r="W481" s="760"/>
      <c r="X481" s="760"/>
      <c r="Y481" s="760"/>
      <c r="Z481" s="760"/>
    </row>
    <row r="482" spans="1:26" ht="12" customHeight="1">
      <c r="A482" s="760"/>
      <c r="B482" s="760"/>
      <c r="C482" s="760"/>
      <c r="D482" s="760"/>
      <c r="E482" s="760"/>
      <c r="F482" s="760"/>
      <c r="G482" s="760"/>
      <c r="H482" s="760"/>
      <c r="I482" s="760"/>
      <c r="J482" s="760"/>
      <c r="K482" s="760"/>
      <c r="L482" s="760"/>
      <c r="M482" s="760"/>
      <c r="N482" s="760"/>
      <c r="O482" s="760"/>
      <c r="P482" s="760"/>
      <c r="Q482" s="760"/>
      <c r="R482" s="760"/>
      <c r="S482" s="760"/>
      <c r="T482" s="760"/>
      <c r="U482" s="760"/>
      <c r="V482" s="760"/>
      <c r="W482" s="760"/>
      <c r="X482" s="760"/>
      <c r="Y482" s="760"/>
      <c r="Z482" s="760"/>
    </row>
    <row r="483" spans="1:26" ht="12" customHeight="1">
      <c r="A483" s="760"/>
      <c r="B483" s="760"/>
      <c r="C483" s="760"/>
      <c r="D483" s="760"/>
      <c r="E483" s="760"/>
      <c r="F483" s="760"/>
      <c r="G483" s="760"/>
      <c r="H483" s="760"/>
      <c r="I483" s="760"/>
      <c r="J483" s="760"/>
      <c r="K483" s="760"/>
      <c r="L483" s="760"/>
      <c r="M483" s="760"/>
      <c r="N483" s="760"/>
      <c r="O483" s="760"/>
      <c r="P483" s="760"/>
      <c r="Q483" s="760"/>
      <c r="R483" s="760"/>
      <c r="S483" s="760"/>
      <c r="T483" s="760"/>
      <c r="U483" s="760"/>
      <c r="V483" s="760"/>
      <c r="W483" s="760"/>
      <c r="X483" s="760"/>
      <c r="Y483" s="760"/>
      <c r="Z483" s="760"/>
    </row>
    <row r="484" spans="1:26" ht="12" customHeight="1">
      <c r="A484" s="760"/>
      <c r="B484" s="760"/>
      <c r="C484" s="760"/>
      <c r="D484" s="760"/>
      <c r="E484" s="760"/>
      <c r="F484" s="760"/>
      <c r="G484" s="760"/>
      <c r="H484" s="760"/>
      <c r="I484" s="760"/>
      <c r="J484" s="760"/>
      <c r="K484" s="760"/>
      <c r="L484" s="760"/>
      <c r="M484" s="760"/>
      <c r="N484" s="760"/>
      <c r="O484" s="760"/>
      <c r="P484" s="760"/>
      <c r="Q484" s="760"/>
      <c r="R484" s="760"/>
      <c r="S484" s="760"/>
      <c r="T484" s="760"/>
      <c r="U484" s="760"/>
      <c r="V484" s="760"/>
      <c r="W484" s="760"/>
      <c r="X484" s="760"/>
      <c r="Y484" s="760"/>
      <c r="Z484" s="760"/>
    </row>
    <row r="485" spans="1:26" ht="12" customHeight="1">
      <c r="A485" s="760"/>
      <c r="B485" s="760"/>
      <c r="C485" s="760"/>
      <c r="D485" s="760"/>
      <c r="E485" s="760"/>
      <c r="F485" s="760"/>
      <c r="G485" s="760"/>
      <c r="H485" s="760"/>
      <c r="I485" s="760"/>
      <c r="J485" s="760"/>
      <c r="K485" s="760"/>
      <c r="L485" s="760"/>
      <c r="M485" s="760"/>
      <c r="N485" s="760"/>
      <c r="O485" s="760"/>
      <c r="P485" s="760"/>
      <c r="Q485" s="760"/>
      <c r="R485" s="760"/>
      <c r="S485" s="760"/>
      <c r="T485" s="760"/>
      <c r="U485" s="760"/>
      <c r="V485" s="760"/>
      <c r="W485" s="760"/>
      <c r="X485" s="760"/>
      <c r="Y485" s="760"/>
      <c r="Z485" s="760"/>
    </row>
    <row r="486" spans="1:26" ht="12" customHeight="1">
      <c r="A486" s="760"/>
      <c r="B486" s="760"/>
      <c r="C486" s="760"/>
      <c r="D486" s="760"/>
      <c r="E486" s="760"/>
      <c r="F486" s="760"/>
      <c r="G486" s="760"/>
      <c r="H486" s="760"/>
      <c r="I486" s="760"/>
      <c r="J486" s="760"/>
      <c r="K486" s="760"/>
      <c r="L486" s="760"/>
      <c r="M486" s="760"/>
      <c r="N486" s="760"/>
      <c r="O486" s="760"/>
      <c r="P486" s="760"/>
      <c r="Q486" s="760"/>
      <c r="R486" s="760"/>
      <c r="S486" s="760"/>
      <c r="T486" s="760"/>
      <c r="U486" s="760"/>
      <c r="V486" s="760"/>
      <c r="W486" s="760"/>
      <c r="X486" s="760"/>
      <c r="Y486" s="760"/>
      <c r="Z486" s="760"/>
    </row>
    <row r="487" spans="1:26" ht="12" customHeight="1">
      <c r="A487" s="760"/>
      <c r="B487" s="760"/>
      <c r="C487" s="760"/>
      <c r="D487" s="760"/>
      <c r="E487" s="760"/>
      <c r="F487" s="760"/>
      <c r="G487" s="760"/>
      <c r="H487" s="760"/>
      <c r="I487" s="760"/>
      <c r="J487" s="760"/>
      <c r="K487" s="760"/>
      <c r="L487" s="760"/>
      <c r="M487" s="760"/>
      <c r="N487" s="760"/>
      <c r="O487" s="760"/>
      <c r="P487" s="760"/>
      <c r="Q487" s="760"/>
      <c r="R487" s="760"/>
      <c r="S487" s="760"/>
      <c r="T487" s="760"/>
      <c r="U487" s="760"/>
      <c r="V487" s="760"/>
      <c r="W487" s="760"/>
      <c r="X487" s="760"/>
      <c r="Y487" s="760"/>
      <c r="Z487" s="760"/>
    </row>
    <row r="488" spans="1:26" ht="12" customHeight="1">
      <c r="A488" s="760"/>
      <c r="B488" s="760"/>
      <c r="C488" s="760"/>
      <c r="D488" s="760"/>
      <c r="E488" s="760"/>
      <c r="F488" s="760"/>
      <c r="G488" s="760"/>
      <c r="H488" s="760"/>
      <c r="I488" s="760"/>
      <c r="J488" s="760"/>
      <c r="K488" s="760"/>
      <c r="L488" s="760"/>
      <c r="M488" s="760"/>
      <c r="N488" s="760"/>
      <c r="O488" s="760"/>
      <c r="P488" s="760"/>
      <c r="Q488" s="760"/>
      <c r="R488" s="760"/>
      <c r="S488" s="760"/>
      <c r="T488" s="760"/>
      <c r="U488" s="760"/>
      <c r="V488" s="760"/>
      <c r="W488" s="760"/>
      <c r="X488" s="760"/>
      <c r="Y488" s="760"/>
      <c r="Z488" s="760"/>
    </row>
    <row r="489" spans="1:26" ht="12" customHeight="1">
      <c r="A489" s="760"/>
      <c r="B489" s="760"/>
      <c r="C489" s="760"/>
      <c r="D489" s="760"/>
      <c r="E489" s="760"/>
      <c r="F489" s="760"/>
      <c r="G489" s="760"/>
      <c r="H489" s="760"/>
      <c r="I489" s="760"/>
      <c r="J489" s="760"/>
      <c r="K489" s="760"/>
      <c r="L489" s="760"/>
      <c r="M489" s="760"/>
      <c r="N489" s="760"/>
      <c r="O489" s="760"/>
      <c r="P489" s="760"/>
      <c r="Q489" s="760"/>
      <c r="R489" s="760"/>
      <c r="S489" s="760"/>
      <c r="T489" s="760"/>
      <c r="U489" s="760"/>
      <c r="V489" s="760"/>
      <c r="W489" s="760"/>
      <c r="X489" s="760"/>
      <c r="Y489" s="760"/>
      <c r="Z489" s="760"/>
    </row>
    <row r="490" spans="1:26" ht="12" customHeight="1">
      <c r="A490" s="760"/>
      <c r="B490" s="760"/>
      <c r="C490" s="760"/>
      <c r="D490" s="760"/>
      <c r="E490" s="760"/>
      <c r="F490" s="760"/>
      <c r="G490" s="760"/>
      <c r="H490" s="760"/>
      <c r="I490" s="760"/>
      <c r="J490" s="760"/>
      <c r="K490" s="760"/>
      <c r="L490" s="760"/>
      <c r="M490" s="760"/>
      <c r="N490" s="760"/>
      <c r="O490" s="760"/>
      <c r="P490" s="760"/>
      <c r="Q490" s="760"/>
      <c r="R490" s="760"/>
      <c r="S490" s="760"/>
      <c r="T490" s="760"/>
      <c r="U490" s="760"/>
      <c r="V490" s="760"/>
      <c r="W490" s="760"/>
      <c r="X490" s="760"/>
      <c r="Y490" s="760"/>
      <c r="Z490" s="760"/>
    </row>
    <row r="491" spans="1:26" ht="12" customHeight="1">
      <c r="A491" s="760"/>
      <c r="B491" s="760"/>
      <c r="C491" s="760"/>
      <c r="D491" s="760"/>
      <c r="E491" s="760"/>
      <c r="F491" s="760"/>
      <c r="G491" s="760"/>
      <c r="H491" s="760"/>
      <c r="I491" s="760"/>
      <c r="J491" s="760"/>
      <c r="K491" s="760"/>
      <c r="L491" s="760"/>
      <c r="M491" s="760"/>
      <c r="N491" s="760"/>
      <c r="O491" s="760"/>
      <c r="P491" s="760"/>
      <c r="Q491" s="760"/>
      <c r="R491" s="760"/>
      <c r="S491" s="760"/>
      <c r="T491" s="760"/>
      <c r="U491" s="760"/>
      <c r="V491" s="760"/>
      <c r="W491" s="760"/>
      <c r="X491" s="760"/>
      <c r="Y491" s="760"/>
      <c r="Z491" s="760"/>
    </row>
    <row r="492" spans="1:26" ht="12" customHeight="1">
      <c r="A492" s="760"/>
      <c r="B492" s="760"/>
      <c r="C492" s="760"/>
      <c r="D492" s="760"/>
      <c r="E492" s="760"/>
      <c r="F492" s="760"/>
      <c r="G492" s="760"/>
      <c r="H492" s="760"/>
      <c r="I492" s="760"/>
      <c r="J492" s="760"/>
      <c r="K492" s="760"/>
      <c r="L492" s="760"/>
      <c r="M492" s="760"/>
      <c r="N492" s="760"/>
      <c r="O492" s="760"/>
      <c r="P492" s="760"/>
      <c r="Q492" s="760"/>
      <c r="R492" s="760"/>
      <c r="S492" s="760"/>
      <c r="T492" s="760"/>
      <c r="U492" s="760"/>
      <c r="V492" s="760"/>
      <c r="W492" s="760"/>
      <c r="X492" s="760"/>
      <c r="Y492" s="760"/>
      <c r="Z492" s="760"/>
    </row>
    <row r="493" spans="1:26" ht="12" customHeight="1">
      <c r="A493" s="760"/>
      <c r="B493" s="760"/>
      <c r="C493" s="760"/>
      <c r="D493" s="760"/>
      <c r="E493" s="760"/>
      <c r="F493" s="760"/>
      <c r="G493" s="760"/>
      <c r="H493" s="760"/>
      <c r="I493" s="760"/>
      <c r="J493" s="760"/>
      <c r="K493" s="760"/>
      <c r="L493" s="760"/>
      <c r="M493" s="760"/>
      <c r="N493" s="760"/>
      <c r="O493" s="760"/>
      <c r="P493" s="760"/>
      <c r="Q493" s="760"/>
      <c r="R493" s="760"/>
      <c r="S493" s="760"/>
      <c r="T493" s="760"/>
      <c r="U493" s="760"/>
      <c r="V493" s="760"/>
      <c r="W493" s="760"/>
      <c r="X493" s="760"/>
      <c r="Y493" s="760"/>
      <c r="Z493" s="760"/>
    </row>
    <row r="494" spans="1:26" ht="12" customHeight="1">
      <c r="A494" s="760"/>
      <c r="B494" s="760"/>
      <c r="C494" s="760"/>
      <c r="D494" s="760"/>
      <c r="E494" s="760"/>
      <c r="F494" s="760"/>
      <c r="G494" s="760"/>
      <c r="H494" s="760"/>
      <c r="I494" s="760"/>
      <c r="J494" s="760"/>
      <c r="K494" s="760"/>
      <c r="L494" s="760"/>
      <c r="M494" s="760"/>
      <c r="N494" s="760"/>
      <c r="O494" s="760"/>
      <c r="P494" s="760"/>
      <c r="Q494" s="760"/>
      <c r="R494" s="760"/>
      <c r="S494" s="760"/>
      <c r="T494" s="760"/>
      <c r="U494" s="760"/>
      <c r="V494" s="760"/>
      <c r="W494" s="760"/>
      <c r="X494" s="760"/>
      <c r="Y494" s="760"/>
      <c r="Z494" s="760"/>
    </row>
    <row r="495" spans="1:26" ht="12" customHeight="1">
      <c r="A495" s="760"/>
      <c r="B495" s="760"/>
      <c r="C495" s="760"/>
      <c r="D495" s="760"/>
      <c r="E495" s="760"/>
      <c r="F495" s="760"/>
      <c r="G495" s="760"/>
      <c r="H495" s="760"/>
      <c r="I495" s="760"/>
      <c r="J495" s="760"/>
      <c r="K495" s="760"/>
      <c r="L495" s="760"/>
      <c r="M495" s="760"/>
      <c r="N495" s="760"/>
      <c r="O495" s="760"/>
      <c r="P495" s="760"/>
      <c r="Q495" s="760"/>
      <c r="R495" s="760"/>
      <c r="S495" s="760"/>
      <c r="T495" s="760"/>
      <c r="U495" s="760"/>
      <c r="V495" s="760"/>
      <c r="W495" s="760"/>
      <c r="X495" s="760"/>
      <c r="Y495" s="760"/>
      <c r="Z495" s="760"/>
    </row>
    <row r="496" spans="1:26" ht="12" customHeight="1">
      <c r="A496" s="760"/>
      <c r="B496" s="760"/>
      <c r="C496" s="760"/>
      <c r="D496" s="760"/>
      <c r="E496" s="760"/>
      <c r="F496" s="760"/>
      <c r="G496" s="760"/>
      <c r="H496" s="760"/>
      <c r="I496" s="760"/>
      <c r="J496" s="760"/>
      <c r="K496" s="760"/>
      <c r="L496" s="760"/>
      <c r="M496" s="760"/>
      <c r="N496" s="760"/>
      <c r="O496" s="760"/>
      <c r="P496" s="760"/>
      <c r="Q496" s="760"/>
      <c r="R496" s="760"/>
      <c r="S496" s="760"/>
      <c r="T496" s="760"/>
      <c r="U496" s="760"/>
      <c r="V496" s="760"/>
      <c r="W496" s="760"/>
      <c r="X496" s="760"/>
      <c r="Y496" s="760"/>
      <c r="Z496" s="760"/>
    </row>
    <row r="497" spans="1:26" ht="12" customHeight="1">
      <c r="A497" s="760"/>
      <c r="B497" s="760"/>
      <c r="C497" s="760"/>
      <c r="D497" s="760"/>
      <c r="E497" s="760"/>
      <c r="F497" s="760"/>
      <c r="G497" s="760"/>
      <c r="H497" s="760"/>
      <c r="I497" s="760"/>
      <c r="J497" s="760"/>
      <c r="K497" s="760"/>
      <c r="L497" s="760"/>
      <c r="M497" s="760"/>
      <c r="N497" s="760"/>
      <c r="O497" s="760"/>
      <c r="P497" s="760"/>
      <c r="Q497" s="760"/>
      <c r="R497" s="760"/>
      <c r="S497" s="760"/>
      <c r="T497" s="760"/>
      <c r="U497" s="760"/>
      <c r="V497" s="760"/>
      <c r="W497" s="760"/>
      <c r="X497" s="760"/>
      <c r="Y497" s="760"/>
      <c r="Z497" s="760"/>
    </row>
    <row r="498" spans="1:26" ht="12" customHeight="1">
      <c r="A498" s="760"/>
      <c r="B498" s="760"/>
      <c r="C498" s="760"/>
      <c r="D498" s="760"/>
      <c r="E498" s="760"/>
      <c r="F498" s="760"/>
      <c r="G498" s="760"/>
      <c r="H498" s="760"/>
      <c r="I498" s="760"/>
      <c r="J498" s="760"/>
      <c r="K498" s="760"/>
      <c r="L498" s="760"/>
      <c r="M498" s="760"/>
      <c r="N498" s="760"/>
      <c r="O498" s="760"/>
      <c r="P498" s="760"/>
      <c r="Q498" s="760"/>
      <c r="R498" s="760"/>
      <c r="S498" s="760"/>
      <c r="T498" s="760"/>
      <c r="U498" s="760"/>
      <c r="V498" s="760"/>
      <c r="W498" s="760"/>
      <c r="X498" s="760"/>
      <c r="Y498" s="760"/>
      <c r="Z498" s="760"/>
    </row>
    <row r="499" spans="1:26" ht="12" customHeight="1">
      <c r="A499" s="760"/>
      <c r="B499" s="760"/>
      <c r="C499" s="760"/>
      <c r="D499" s="760"/>
      <c r="E499" s="760"/>
      <c r="F499" s="760"/>
      <c r="G499" s="760"/>
      <c r="H499" s="760"/>
      <c r="I499" s="760"/>
      <c r="J499" s="760"/>
      <c r="K499" s="760"/>
      <c r="L499" s="760"/>
      <c r="M499" s="760"/>
      <c r="N499" s="760"/>
      <c r="O499" s="760"/>
      <c r="P499" s="760"/>
      <c r="Q499" s="760"/>
      <c r="R499" s="760"/>
      <c r="S499" s="760"/>
      <c r="T499" s="760"/>
      <c r="U499" s="760"/>
      <c r="V499" s="760"/>
      <c r="W499" s="760"/>
      <c r="X499" s="760"/>
      <c r="Y499" s="760"/>
      <c r="Z499" s="760"/>
    </row>
    <row r="500" spans="1:26" ht="12" customHeight="1">
      <c r="A500" s="760"/>
      <c r="B500" s="760"/>
      <c r="C500" s="760"/>
      <c r="D500" s="760"/>
      <c r="E500" s="760"/>
      <c r="F500" s="760"/>
      <c r="G500" s="760"/>
      <c r="H500" s="760"/>
      <c r="I500" s="760"/>
      <c r="J500" s="760"/>
      <c r="K500" s="760"/>
      <c r="L500" s="760"/>
      <c r="M500" s="760"/>
      <c r="N500" s="760"/>
      <c r="O500" s="760"/>
      <c r="P500" s="760"/>
      <c r="Q500" s="760"/>
      <c r="R500" s="760"/>
      <c r="S500" s="760"/>
      <c r="T500" s="760"/>
      <c r="U500" s="760"/>
      <c r="V500" s="760"/>
      <c r="W500" s="760"/>
      <c r="X500" s="760"/>
      <c r="Y500" s="760"/>
      <c r="Z500" s="760"/>
    </row>
    <row r="501" spans="1:26" ht="12" customHeight="1">
      <c r="A501" s="760"/>
      <c r="B501" s="760"/>
      <c r="C501" s="760"/>
      <c r="D501" s="760"/>
      <c r="E501" s="760"/>
      <c r="F501" s="760"/>
      <c r="G501" s="760"/>
      <c r="H501" s="760"/>
      <c r="I501" s="760"/>
      <c r="J501" s="760"/>
      <c r="K501" s="760"/>
      <c r="L501" s="760"/>
      <c r="M501" s="760"/>
      <c r="N501" s="760"/>
      <c r="O501" s="760"/>
      <c r="P501" s="760"/>
      <c r="Q501" s="760"/>
      <c r="R501" s="760"/>
      <c r="S501" s="760"/>
      <c r="T501" s="760"/>
      <c r="U501" s="760"/>
      <c r="V501" s="760"/>
      <c r="W501" s="760"/>
      <c r="X501" s="760"/>
      <c r="Y501" s="760"/>
      <c r="Z501" s="760"/>
    </row>
    <row r="502" spans="1:26" ht="12" customHeight="1">
      <c r="A502" s="760"/>
      <c r="B502" s="760"/>
      <c r="C502" s="760"/>
      <c r="D502" s="760"/>
      <c r="E502" s="760"/>
      <c r="F502" s="760"/>
      <c r="G502" s="760"/>
      <c r="H502" s="760"/>
      <c r="I502" s="760"/>
      <c r="J502" s="760"/>
      <c r="K502" s="760"/>
      <c r="L502" s="760"/>
      <c r="M502" s="760"/>
      <c r="N502" s="760"/>
      <c r="O502" s="760"/>
      <c r="P502" s="760"/>
      <c r="Q502" s="760"/>
      <c r="R502" s="760"/>
      <c r="S502" s="760"/>
      <c r="T502" s="760"/>
      <c r="U502" s="760"/>
      <c r="V502" s="760"/>
      <c r="W502" s="760"/>
      <c r="X502" s="760"/>
      <c r="Y502" s="760"/>
      <c r="Z502" s="760"/>
    </row>
    <row r="503" spans="1:26" ht="12" customHeight="1">
      <c r="A503" s="760"/>
      <c r="B503" s="760"/>
      <c r="C503" s="760"/>
      <c r="D503" s="760"/>
      <c r="E503" s="760"/>
      <c r="F503" s="760"/>
      <c r="G503" s="760"/>
      <c r="H503" s="760"/>
      <c r="I503" s="760"/>
      <c r="J503" s="760"/>
      <c r="K503" s="760"/>
      <c r="L503" s="760"/>
      <c r="M503" s="760"/>
      <c r="N503" s="760"/>
      <c r="O503" s="760"/>
      <c r="P503" s="760"/>
      <c r="Q503" s="760"/>
      <c r="R503" s="760"/>
      <c r="S503" s="760"/>
      <c r="T503" s="760"/>
      <c r="U503" s="760"/>
      <c r="V503" s="760"/>
      <c r="W503" s="760"/>
      <c r="X503" s="760"/>
      <c r="Y503" s="760"/>
      <c r="Z503" s="760"/>
    </row>
    <row r="504" spans="1:26" ht="12" customHeight="1">
      <c r="A504" s="760"/>
      <c r="B504" s="760"/>
      <c r="C504" s="760"/>
      <c r="D504" s="760"/>
      <c r="E504" s="760"/>
      <c r="F504" s="760"/>
      <c r="G504" s="760"/>
      <c r="H504" s="760"/>
      <c r="I504" s="760"/>
      <c r="J504" s="760"/>
      <c r="K504" s="760"/>
      <c r="L504" s="760"/>
      <c r="M504" s="760"/>
      <c r="N504" s="760"/>
      <c r="O504" s="760"/>
      <c r="P504" s="760"/>
      <c r="Q504" s="760"/>
      <c r="R504" s="760"/>
      <c r="S504" s="760"/>
      <c r="T504" s="760"/>
      <c r="U504" s="760"/>
      <c r="V504" s="760"/>
      <c r="W504" s="760"/>
      <c r="X504" s="760"/>
      <c r="Y504" s="760"/>
      <c r="Z504" s="760"/>
    </row>
    <row r="505" spans="1:26" ht="12" customHeight="1">
      <c r="A505" s="760"/>
      <c r="B505" s="760"/>
      <c r="C505" s="760"/>
      <c r="D505" s="760"/>
      <c r="E505" s="760"/>
      <c r="F505" s="760"/>
      <c r="G505" s="760"/>
      <c r="H505" s="760"/>
      <c r="I505" s="760"/>
      <c r="J505" s="760"/>
      <c r="K505" s="760"/>
      <c r="L505" s="760"/>
      <c r="M505" s="760"/>
      <c r="N505" s="760"/>
      <c r="O505" s="760"/>
      <c r="P505" s="760"/>
      <c r="Q505" s="760"/>
      <c r="R505" s="760"/>
      <c r="S505" s="760"/>
      <c r="T505" s="760"/>
      <c r="U505" s="760"/>
      <c r="V505" s="760"/>
      <c r="W505" s="760"/>
      <c r="X505" s="760"/>
      <c r="Y505" s="760"/>
      <c r="Z505" s="760"/>
    </row>
    <row r="506" spans="1:26" ht="12" customHeight="1">
      <c r="A506" s="760"/>
      <c r="B506" s="760"/>
      <c r="C506" s="760"/>
      <c r="D506" s="760"/>
      <c r="E506" s="760"/>
      <c r="F506" s="760"/>
      <c r="G506" s="760"/>
      <c r="H506" s="760"/>
      <c r="I506" s="760"/>
      <c r="J506" s="760"/>
      <c r="K506" s="760"/>
      <c r="L506" s="760"/>
      <c r="M506" s="760"/>
      <c r="N506" s="760"/>
      <c r="O506" s="760"/>
      <c r="P506" s="760"/>
      <c r="Q506" s="760"/>
      <c r="R506" s="760"/>
      <c r="S506" s="760"/>
      <c r="T506" s="760"/>
      <c r="U506" s="760"/>
      <c r="V506" s="760"/>
      <c r="W506" s="760"/>
      <c r="X506" s="760"/>
      <c r="Y506" s="760"/>
      <c r="Z506" s="760"/>
    </row>
    <row r="507" spans="1:26" ht="12" customHeight="1">
      <c r="A507" s="760"/>
      <c r="B507" s="760"/>
      <c r="C507" s="760"/>
      <c r="D507" s="760"/>
      <c r="E507" s="760"/>
      <c r="F507" s="760"/>
      <c r="G507" s="760"/>
      <c r="H507" s="760"/>
      <c r="I507" s="760"/>
      <c r="J507" s="760"/>
      <c r="K507" s="760"/>
      <c r="L507" s="760"/>
      <c r="M507" s="760"/>
      <c r="N507" s="760"/>
      <c r="O507" s="760"/>
      <c r="P507" s="760"/>
      <c r="Q507" s="760"/>
      <c r="R507" s="760"/>
      <c r="S507" s="760"/>
      <c r="T507" s="760"/>
      <c r="U507" s="760"/>
      <c r="V507" s="760"/>
      <c r="W507" s="760"/>
      <c r="X507" s="760"/>
      <c r="Y507" s="760"/>
      <c r="Z507" s="760"/>
    </row>
    <row r="508" spans="1:26" ht="12" customHeight="1">
      <c r="A508" s="760"/>
      <c r="B508" s="760"/>
      <c r="C508" s="760"/>
      <c r="D508" s="760"/>
      <c r="E508" s="760"/>
      <c r="F508" s="760"/>
      <c r="G508" s="760"/>
      <c r="H508" s="760"/>
      <c r="I508" s="760"/>
      <c r="J508" s="760"/>
      <c r="K508" s="760"/>
      <c r="L508" s="760"/>
      <c r="M508" s="760"/>
      <c r="N508" s="760"/>
      <c r="O508" s="760"/>
      <c r="P508" s="760"/>
      <c r="Q508" s="760"/>
      <c r="R508" s="760"/>
      <c r="S508" s="760"/>
      <c r="T508" s="760"/>
      <c r="U508" s="760"/>
      <c r="V508" s="760"/>
      <c r="W508" s="760"/>
      <c r="X508" s="760"/>
      <c r="Y508" s="760"/>
      <c r="Z508" s="760"/>
    </row>
    <row r="509" spans="1:26" ht="12" customHeight="1">
      <c r="A509" s="760"/>
      <c r="B509" s="760"/>
      <c r="C509" s="760"/>
      <c r="D509" s="760"/>
      <c r="E509" s="760"/>
      <c r="F509" s="760"/>
      <c r="G509" s="760"/>
      <c r="H509" s="760"/>
      <c r="I509" s="760"/>
      <c r="J509" s="760"/>
      <c r="K509" s="760"/>
      <c r="L509" s="760"/>
      <c r="M509" s="760"/>
      <c r="N509" s="760"/>
      <c r="O509" s="760"/>
      <c r="P509" s="760"/>
      <c r="Q509" s="760"/>
      <c r="R509" s="760"/>
      <c r="S509" s="760"/>
      <c r="T509" s="760"/>
      <c r="U509" s="760"/>
      <c r="V509" s="760"/>
      <c r="W509" s="760"/>
      <c r="X509" s="760"/>
      <c r="Y509" s="760"/>
      <c r="Z509" s="760"/>
    </row>
    <row r="510" spans="1:26" ht="12" customHeight="1">
      <c r="A510" s="760"/>
      <c r="B510" s="760"/>
      <c r="C510" s="760"/>
      <c r="D510" s="760"/>
      <c r="E510" s="760"/>
      <c r="F510" s="760"/>
      <c r="G510" s="760"/>
      <c r="H510" s="760"/>
      <c r="I510" s="760"/>
      <c r="J510" s="760"/>
      <c r="K510" s="760"/>
      <c r="L510" s="760"/>
      <c r="M510" s="760"/>
      <c r="N510" s="760"/>
      <c r="O510" s="760"/>
      <c r="P510" s="760"/>
      <c r="Q510" s="760"/>
      <c r="R510" s="760"/>
      <c r="S510" s="760"/>
      <c r="T510" s="760"/>
      <c r="U510" s="760"/>
      <c r="V510" s="760"/>
      <c r="W510" s="760"/>
      <c r="X510" s="760"/>
      <c r="Y510" s="760"/>
      <c r="Z510" s="760"/>
    </row>
    <row r="511" spans="1:26" ht="12" customHeight="1">
      <c r="A511" s="760"/>
      <c r="B511" s="760"/>
      <c r="C511" s="760"/>
      <c r="D511" s="760"/>
      <c r="E511" s="760"/>
      <c r="F511" s="760"/>
      <c r="G511" s="760"/>
      <c r="H511" s="760"/>
      <c r="I511" s="760"/>
      <c r="J511" s="760"/>
      <c r="K511" s="760"/>
      <c r="L511" s="760"/>
      <c r="M511" s="760"/>
      <c r="N511" s="760"/>
      <c r="O511" s="760"/>
      <c r="P511" s="760"/>
      <c r="Q511" s="760"/>
      <c r="R511" s="760"/>
      <c r="S511" s="760"/>
      <c r="T511" s="760"/>
      <c r="U511" s="760"/>
      <c r="V511" s="760"/>
      <c r="W511" s="760"/>
      <c r="X511" s="760"/>
      <c r="Y511" s="760"/>
      <c r="Z511" s="760"/>
    </row>
    <row r="512" spans="1:26" ht="12" customHeight="1">
      <c r="A512" s="760"/>
      <c r="B512" s="760"/>
      <c r="C512" s="760"/>
      <c r="D512" s="760"/>
      <c r="E512" s="760"/>
      <c r="F512" s="760"/>
      <c r="G512" s="760"/>
      <c r="H512" s="760"/>
      <c r="I512" s="760"/>
      <c r="J512" s="760"/>
      <c r="K512" s="760"/>
      <c r="L512" s="760"/>
      <c r="M512" s="760"/>
      <c r="N512" s="760"/>
      <c r="O512" s="760"/>
      <c r="P512" s="760"/>
      <c r="Q512" s="760"/>
      <c r="R512" s="760"/>
      <c r="S512" s="760"/>
      <c r="T512" s="760"/>
      <c r="U512" s="760"/>
      <c r="V512" s="760"/>
      <c r="W512" s="760"/>
      <c r="X512" s="760"/>
      <c r="Y512" s="760"/>
      <c r="Z512" s="760"/>
    </row>
    <row r="513" spans="1:26" ht="12" customHeight="1">
      <c r="A513" s="760"/>
      <c r="B513" s="760"/>
      <c r="C513" s="760"/>
      <c r="D513" s="760"/>
      <c r="E513" s="760"/>
      <c r="F513" s="760"/>
      <c r="G513" s="760"/>
      <c r="H513" s="760"/>
      <c r="I513" s="760"/>
      <c r="J513" s="760"/>
      <c r="K513" s="760"/>
      <c r="L513" s="760"/>
      <c r="M513" s="760"/>
      <c r="N513" s="760"/>
      <c r="O513" s="760"/>
      <c r="P513" s="760"/>
      <c r="Q513" s="760"/>
      <c r="R513" s="760"/>
      <c r="S513" s="760"/>
      <c r="T513" s="760"/>
      <c r="U513" s="760"/>
      <c r="V513" s="760"/>
      <c r="W513" s="760"/>
      <c r="X513" s="760"/>
      <c r="Y513" s="760"/>
      <c r="Z513" s="760"/>
    </row>
    <row r="514" spans="1:26" ht="12" customHeight="1">
      <c r="A514" s="760"/>
      <c r="B514" s="760"/>
      <c r="C514" s="760"/>
      <c r="D514" s="760"/>
      <c r="E514" s="760"/>
      <c r="F514" s="760"/>
      <c r="G514" s="760"/>
      <c r="H514" s="760"/>
      <c r="I514" s="760"/>
      <c r="J514" s="760"/>
      <c r="K514" s="760"/>
      <c r="L514" s="760"/>
      <c r="M514" s="760"/>
      <c r="N514" s="760"/>
      <c r="O514" s="760"/>
      <c r="P514" s="760"/>
      <c r="Q514" s="760"/>
      <c r="R514" s="760"/>
      <c r="S514" s="760"/>
      <c r="T514" s="760"/>
      <c r="U514" s="760"/>
      <c r="V514" s="760"/>
      <c r="W514" s="760"/>
      <c r="X514" s="760"/>
      <c r="Y514" s="760"/>
      <c r="Z514" s="760"/>
    </row>
    <row r="515" spans="1:26" ht="12" customHeight="1">
      <c r="A515" s="760"/>
      <c r="B515" s="760"/>
      <c r="C515" s="760"/>
      <c r="D515" s="760"/>
      <c r="E515" s="760"/>
      <c r="F515" s="760"/>
      <c r="G515" s="760"/>
      <c r="H515" s="760"/>
      <c r="I515" s="760"/>
      <c r="J515" s="760"/>
      <c r="K515" s="760"/>
      <c r="L515" s="760"/>
      <c r="M515" s="760"/>
      <c r="N515" s="760"/>
      <c r="O515" s="760"/>
      <c r="P515" s="760"/>
      <c r="Q515" s="760"/>
      <c r="R515" s="760"/>
      <c r="S515" s="760"/>
      <c r="T515" s="760"/>
      <c r="U515" s="760"/>
      <c r="V515" s="760"/>
      <c r="W515" s="760"/>
      <c r="X515" s="760"/>
      <c r="Y515" s="760"/>
      <c r="Z515" s="760"/>
    </row>
    <row r="516" spans="1:26" ht="12" customHeight="1">
      <c r="A516" s="760"/>
      <c r="B516" s="760"/>
      <c r="C516" s="760"/>
      <c r="D516" s="760"/>
      <c r="E516" s="760"/>
      <c r="F516" s="760"/>
      <c r="G516" s="760"/>
      <c r="H516" s="760"/>
      <c r="I516" s="760"/>
      <c r="J516" s="760"/>
      <c r="K516" s="760"/>
      <c r="L516" s="760"/>
      <c r="M516" s="760"/>
      <c r="N516" s="760"/>
      <c r="O516" s="760"/>
      <c r="P516" s="760"/>
      <c r="Q516" s="760"/>
      <c r="R516" s="760"/>
      <c r="S516" s="760"/>
      <c r="T516" s="760"/>
      <c r="U516" s="760"/>
      <c r="V516" s="760"/>
      <c r="W516" s="760"/>
      <c r="X516" s="760"/>
      <c r="Y516" s="760"/>
      <c r="Z516" s="760"/>
    </row>
    <row r="517" spans="1:26" ht="12" customHeight="1">
      <c r="A517" s="760"/>
      <c r="B517" s="760"/>
      <c r="C517" s="760"/>
      <c r="D517" s="760"/>
      <c r="E517" s="760"/>
      <c r="F517" s="760"/>
      <c r="G517" s="760"/>
      <c r="H517" s="760"/>
      <c r="I517" s="760"/>
      <c r="J517" s="760"/>
      <c r="K517" s="760"/>
      <c r="L517" s="760"/>
      <c r="M517" s="760"/>
      <c r="N517" s="760"/>
      <c r="O517" s="760"/>
      <c r="P517" s="760"/>
      <c r="Q517" s="760"/>
      <c r="R517" s="760"/>
      <c r="S517" s="760"/>
      <c r="T517" s="760"/>
      <c r="U517" s="760"/>
      <c r="V517" s="760"/>
      <c r="W517" s="760"/>
      <c r="X517" s="760"/>
      <c r="Y517" s="760"/>
      <c r="Z517" s="760"/>
    </row>
    <row r="518" spans="1:26" ht="12" customHeight="1">
      <c r="A518" s="760"/>
      <c r="B518" s="760"/>
      <c r="C518" s="760"/>
      <c r="D518" s="760"/>
      <c r="E518" s="760"/>
      <c r="F518" s="760"/>
      <c r="G518" s="760"/>
      <c r="H518" s="760"/>
      <c r="I518" s="760"/>
      <c r="J518" s="760"/>
      <c r="K518" s="760"/>
      <c r="L518" s="760"/>
      <c r="M518" s="760"/>
      <c r="N518" s="760"/>
      <c r="O518" s="760"/>
      <c r="P518" s="760"/>
      <c r="Q518" s="760"/>
      <c r="R518" s="760"/>
      <c r="S518" s="760"/>
      <c r="T518" s="760"/>
      <c r="U518" s="760"/>
      <c r="V518" s="760"/>
      <c r="W518" s="760"/>
      <c r="X518" s="760"/>
      <c r="Y518" s="760"/>
      <c r="Z518" s="760"/>
    </row>
    <row r="519" spans="1:26" ht="12" customHeight="1">
      <c r="A519" s="760"/>
      <c r="B519" s="760"/>
      <c r="C519" s="760"/>
      <c r="D519" s="760"/>
      <c r="E519" s="760"/>
      <c r="F519" s="760"/>
      <c r="G519" s="760"/>
      <c r="H519" s="760"/>
      <c r="I519" s="760"/>
      <c r="J519" s="760"/>
      <c r="K519" s="760"/>
      <c r="L519" s="760"/>
      <c r="M519" s="760"/>
      <c r="N519" s="760"/>
      <c r="O519" s="760"/>
      <c r="P519" s="760"/>
      <c r="Q519" s="760"/>
      <c r="R519" s="760"/>
      <c r="S519" s="760"/>
      <c r="T519" s="760"/>
      <c r="U519" s="760"/>
      <c r="V519" s="760"/>
      <c r="W519" s="760"/>
      <c r="X519" s="760"/>
      <c r="Y519" s="760"/>
      <c r="Z519" s="760"/>
    </row>
    <row r="520" spans="1:26" ht="12" customHeight="1">
      <c r="A520" s="760"/>
      <c r="B520" s="760"/>
      <c r="C520" s="760"/>
      <c r="D520" s="760"/>
      <c r="E520" s="760"/>
      <c r="F520" s="760"/>
      <c r="G520" s="760"/>
      <c r="H520" s="760"/>
      <c r="I520" s="760"/>
      <c r="J520" s="760"/>
      <c r="K520" s="760"/>
      <c r="L520" s="760"/>
      <c r="M520" s="760"/>
      <c r="N520" s="760"/>
      <c r="O520" s="760"/>
      <c r="P520" s="760"/>
      <c r="Q520" s="760"/>
      <c r="R520" s="760"/>
      <c r="S520" s="760"/>
      <c r="T520" s="760"/>
      <c r="U520" s="760"/>
      <c r="V520" s="760"/>
      <c r="W520" s="760"/>
      <c r="X520" s="760"/>
      <c r="Y520" s="760"/>
      <c r="Z520" s="760"/>
    </row>
    <row r="521" spans="1:26" ht="12" customHeight="1">
      <c r="A521" s="760"/>
      <c r="B521" s="760"/>
      <c r="C521" s="760"/>
      <c r="D521" s="760"/>
      <c r="E521" s="760"/>
      <c r="F521" s="760"/>
      <c r="G521" s="760"/>
      <c r="H521" s="760"/>
      <c r="I521" s="760"/>
      <c r="J521" s="760"/>
      <c r="K521" s="760"/>
      <c r="L521" s="760"/>
      <c r="M521" s="760"/>
      <c r="N521" s="760"/>
      <c r="O521" s="760"/>
      <c r="P521" s="760"/>
      <c r="Q521" s="760"/>
      <c r="R521" s="760"/>
      <c r="S521" s="760"/>
      <c r="T521" s="760"/>
      <c r="U521" s="760"/>
      <c r="V521" s="760"/>
      <c r="W521" s="760"/>
      <c r="X521" s="760"/>
      <c r="Y521" s="760"/>
      <c r="Z521" s="760"/>
    </row>
    <row r="522" spans="1:26" ht="12" customHeight="1">
      <c r="A522" s="760"/>
      <c r="B522" s="760"/>
      <c r="C522" s="760"/>
      <c r="D522" s="760"/>
      <c r="E522" s="760"/>
      <c r="F522" s="760"/>
      <c r="G522" s="760"/>
      <c r="H522" s="760"/>
      <c r="I522" s="760"/>
      <c r="J522" s="760"/>
      <c r="K522" s="760"/>
      <c r="L522" s="760"/>
      <c r="M522" s="760"/>
      <c r="N522" s="760"/>
      <c r="O522" s="760"/>
      <c r="P522" s="760"/>
      <c r="Q522" s="760"/>
      <c r="R522" s="760"/>
      <c r="S522" s="760"/>
      <c r="T522" s="760"/>
      <c r="U522" s="760"/>
      <c r="V522" s="760"/>
      <c r="W522" s="760"/>
      <c r="X522" s="760"/>
      <c r="Y522" s="760"/>
      <c r="Z522" s="760"/>
    </row>
    <row r="523" spans="1:26" ht="12" customHeight="1">
      <c r="A523" s="760"/>
      <c r="B523" s="760"/>
      <c r="C523" s="760"/>
      <c r="D523" s="760"/>
      <c r="E523" s="760"/>
      <c r="F523" s="760"/>
      <c r="G523" s="760"/>
      <c r="H523" s="760"/>
      <c r="I523" s="760"/>
      <c r="J523" s="760"/>
      <c r="K523" s="760"/>
      <c r="L523" s="760"/>
      <c r="M523" s="760"/>
      <c r="N523" s="760"/>
      <c r="O523" s="760"/>
      <c r="P523" s="760"/>
      <c r="Q523" s="760"/>
      <c r="R523" s="760"/>
      <c r="S523" s="760"/>
      <c r="T523" s="760"/>
      <c r="U523" s="760"/>
      <c r="V523" s="760"/>
      <c r="W523" s="760"/>
      <c r="X523" s="760"/>
      <c r="Y523" s="760"/>
      <c r="Z523" s="760"/>
    </row>
    <row r="524" spans="1:26" ht="12" customHeight="1">
      <c r="A524" s="760"/>
      <c r="B524" s="760"/>
      <c r="C524" s="760"/>
      <c r="D524" s="760"/>
      <c r="E524" s="760"/>
      <c r="F524" s="760"/>
      <c r="G524" s="760"/>
      <c r="H524" s="760"/>
      <c r="I524" s="760"/>
      <c r="J524" s="760"/>
      <c r="K524" s="760"/>
      <c r="L524" s="760"/>
      <c r="M524" s="760"/>
      <c r="N524" s="760"/>
      <c r="O524" s="760"/>
      <c r="P524" s="760"/>
      <c r="Q524" s="760"/>
      <c r="R524" s="760"/>
      <c r="S524" s="760"/>
      <c r="T524" s="760"/>
      <c r="U524" s="760"/>
      <c r="V524" s="760"/>
      <c r="W524" s="760"/>
      <c r="X524" s="760"/>
      <c r="Y524" s="760"/>
      <c r="Z524" s="760"/>
    </row>
    <row r="525" spans="1:26" ht="12" customHeight="1">
      <c r="A525" s="760"/>
      <c r="B525" s="760"/>
      <c r="C525" s="760"/>
      <c r="D525" s="760"/>
      <c r="E525" s="760"/>
      <c r="F525" s="760"/>
      <c r="G525" s="760"/>
      <c r="H525" s="760"/>
      <c r="I525" s="760"/>
      <c r="J525" s="760"/>
      <c r="K525" s="760"/>
      <c r="L525" s="760"/>
      <c r="M525" s="760"/>
      <c r="N525" s="760"/>
      <c r="O525" s="760"/>
      <c r="P525" s="760"/>
      <c r="Q525" s="760"/>
      <c r="R525" s="760"/>
      <c r="S525" s="760"/>
      <c r="T525" s="760"/>
      <c r="U525" s="760"/>
      <c r="V525" s="760"/>
      <c r="W525" s="760"/>
      <c r="X525" s="760"/>
      <c r="Y525" s="760"/>
      <c r="Z525" s="760"/>
    </row>
    <row r="526" spans="1:26" ht="12" customHeight="1">
      <c r="A526" s="760"/>
      <c r="B526" s="760"/>
      <c r="C526" s="760"/>
      <c r="D526" s="760"/>
      <c r="E526" s="760"/>
      <c r="F526" s="760"/>
      <c r="G526" s="760"/>
      <c r="H526" s="760"/>
      <c r="I526" s="760"/>
      <c r="J526" s="760"/>
      <c r="K526" s="760"/>
      <c r="L526" s="760"/>
      <c r="M526" s="760"/>
      <c r="N526" s="760"/>
      <c r="O526" s="760"/>
      <c r="P526" s="760"/>
      <c r="Q526" s="760"/>
      <c r="R526" s="760"/>
      <c r="S526" s="760"/>
      <c r="T526" s="760"/>
      <c r="U526" s="760"/>
      <c r="V526" s="760"/>
      <c r="W526" s="760"/>
      <c r="X526" s="760"/>
      <c r="Y526" s="760"/>
      <c r="Z526" s="760"/>
    </row>
    <row r="527" spans="1:26" ht="12" customHeight="1">
      <c r="A527" s="760"/>
      <c r="B527" s="760"/>
      <c r="C527" s="760"/>
      <c r="D527" s="760"/>
      <c r="E527" s="760"/>
      <c r="F527" s="760"/>
      <c r="G527" s="760"/>
      <c r="H527" s="760"/>
      <c r="I527" s="760"/>
      <c r="J527" s="760"/>
      <c r="K527" s="760"/>
      <c r="L527" s="760"/>
      <c r="M527" s="760"/>
      <c r="N527" s="760"/>
      <c r="O527" s="760"/>
      <c r="P527" s="760"/>
      <c r="Q527" s="760"/>
      <c r="R527" s="760"/>
      <c r="S527" s="760"/>
      <c r="T527" s="760"/>
      <c r="U527" s="760"/>
      <c r="V527" s="760"/>
      <c r="W527" s="760"/>
      <c r="X527" s="760"/>
      <c r="Y527" s="760"/>
      <c r="Z527" s="760"/>
    </row>
    <row r="528" spans="1:26" ht="12" customHeight="1">
      <c r="A528" s="760"/>
      <c r="B528" s="760"/>
      <c r="C528" s="760"/>
      <c r="D528" s="760"/>
      <c r="E528" s="760"/>
      <c r="F528" s="760"/>
      <c r="G528" s="760"/>
      <c r="H528" s="760"/>
      <c r="I528" s="760"/>
      <c r="J528" s="760"/>
      <c r="K528" s="760"/>
      <c r="L528" s="760"/>
      <c r="M528" s="760"/>
      <c r="N528" s="760"/>
      <c r="O528" s="760"/>
      <c r="P528" s="760"/>
      <c r="Q528" s="760"/>
      <c r="R528" s="760"/>
      <c r="S528" s="760"/>
      <c r="T528" s="760"/>
      <c r="U528" s="760"/>
      <c r="V528" s="760"/>
      <c r="W528" s="760"/>
      <c r="X528" s="760"/>
      <c r="Y528" s="760"/>
      <c r="Z528" s="760"/>
    </row>
    <row r="529" spans="1:26" ht="12" customHeight="1">
      <c r="A529" s="760"/>
      <c r="B529" s="760"/>
      <c r="C529" s="760"/>
      <c r="D529" s="760"/>
      <c r="E529" s="760"/>
      <c r="F529" s="760"/>
      <c r="G529" s="760"/>
      <c r="H529" s="760"/>
      <c r="I529" s="760"/>
      <c r="J529" s="760"/>
      <c r="K529" s="760"/>
      <c r="L529" s="760"/>
      <c r="M529" s="760"/>
      <c r="N529" s="760"/>
      <c r="O529" s="760"/>
      <c r="P529" s="760"/>
      <c r="Q529" s="760"/>
      <c r="R529" s="760"/>
      <c r="S529" s="760"/>
      <c r="T529" s="760"/>
      <c r="U529" s="760"/>
      <c r="V529" s="760"/>
      <c r="W529" s="760"/>
      <c r="X529" s="760"/>
      <c r="Y529" s="760"/>
      <c r="Z529" s="760"/>
    </row>
    <row r="530" spans="1:26" ht="12" customHeight="1">
      <c r="A530" s="760"/>
      <c r="B530" s="760"/>
      <c r="C530" s="760"/>
      <c r="D530" s="760"/>
      <c r="E530" s="760"/>
      <c r="F530" s="760"/>
      <c r="G530" s="760"/>
      <c r="H530" s="760"/>
      <c r="I530" s="760"/>
      <c r="J530" s="760"/>
      <c r="K530" s="760"/>
      <c r="L530" s="760"/>
      <c r="M530" s="760"/>
      <c r="N530" s="760"/>
      <c r="O530" s="760"/>
      <c r="P530" s="760"/>
      <c r="Q530" s="760"/>
      <c r="R530" s="760"/>
      <c r="S530" s="760"/>
      <c r="T530" s="760"/>
      <c r="U530" s="760"/>
      <c r="V530" s="760"/>
      <c r="W530" s="760"/>
      <c r="X530" s="760"/>
      <c r="Y530" s="760"/>
      <c r="Z530" s="760"/>
    </row>
    <row r="531" spans="1:26" ht="12" customHeight="1">
      <c r="A531" s="760"/>
      <c r="B531" s="760"/>
      <c r="C531" s="760"/>
      <c r="D531" s="760"/>
      <c r="E531" s="760"/>
      <c r="F531" s="760"/>
      <c r="G531" s="760"/>
      <c r="H531" s="760"/>
      <c r="I531" s="760"/>
      <c r="J531" s="760"/>
      <c r="K531" s="760"/>
      <c r="L531" s="760"/>
      <c r="M531" s="760"/>
      <c r="N531" s="760"/>
      <c r="O531" s="760"/>
      <c r="P531" s="760"/>
      <c r="Q531" s="760"/>
      <c r="R531" s="760"/>
      <c r="S531" s="760"/>
      <c r="T531" s="760"/>
      <c r="U531" s="760"/>
      <c r="V531" s="760"/>
      <c r="W531" s="760"/>
      <c r="X531" s="760"/>
      <c r="Y531" s="760"/>
      <c r="Z531" s="760"/>
    </row>
    <row r="532" spans="1:26" ht="12" customHeight="1">
      <c r="A532" s="760"/>
      <c r="B532" s="760"/>
      <c r="C532" s="760"/>
      <c r="D532" s="760"/>
      <c r="E532" s="760"/>
      <c r="F532" s="760"/>
      <c r="G532" s="760"/>
      <c r="H532" s="760"/>
      <c r="I532" s="760"/>
      <c r="J532" s="760"/>
      <c r="K532" s="760"/>
      <c r="L532" s="760"/>
      <c r="M532" s="760"/>
      <c r="N532" s="760"/>
      <c r="O532" s="760"/>
      <c r="P532" s="760"/>
      <c r="Q532" s="760"/>
      <c r="R532" s="760"/>
      <c r="S532" s="760"/>
      <c r="T532" s="760"/>
      <c r="U532" s="760"/>
      <c r="V532" s="760"/>
      <c r="W532" s="760"/>
      <c r="X532" s="760"/>
      <c r="Y532" s="760"/>
      <c r="Z532" s="760"/>
    </row>
    <row r="533" spans="1:26" ht="12" customHeight="1">
      <c r="A533" s="760"/>
      <c r="B533" s="760"/>
      <c r="C533" s="760"/>
      <c r="D533" s="760"/>
      <c r="E533" s="760"/>
      <c r="F533" s="760"/>
      <c r="G533" s="760"/>
      <c r="H533" s="760"/>
      <c r="I533" s="760"/>
      <c r="J533" s="760"/>
      <c r="K533" s="760"/>
      <c r="L533" s="760"/>
      <c r="M533" s="760"/>
      <c r="N533" s="760"/>
      <c r="O533" s="760"/>
      <c r="P533" s="760"/>
      <c r="Q533" s="760"/>
      <c r="R533" s="760"/>
      <c r="S533" s="760"/>
      <c r="T533" s="760"/>
      <c r="U533" s="760"/>
      <c r="V533" s="760"/>
      <c r="W533" s="760"/>
      <c r="X533" s="760"/>
      <c r="Y533" s="760"/>
      <c r="Z533" s="760"/>
    </row>
    <row r="534" spans="1:26" ht="12" customHeight="1">
      <c r="A534" s="760"/>
      <c r="B534" s="760"/>
      <c r="C534" s="760"/>
      <c r="D534" s="760"/>
      <c r="E534" s="760"/>
      <c r="F534" s="760"/>
      <c r="G534" s="760"/>
      <c r="H534" s="760"/>
      <c r="I534" s="760"/>
      <c r="J534" s="760"/>
      <c r="K534" s="760"/>
      <c r="L534" s="760"/>
      <c r="M534" s="760"/>
      <c r="N534" s="760"/>
      <c r="O534" s="760"/>
      <c r="P534" s="760"/>
      <c r="Q534" s="760"/>
      <c r="R534" s="760"/>
      <c r="S534" s="760"/>
      <c r="T534" s="760"/>
      <c r="U534" s="760"/>
      <c r="V534" s="760"/>
      <c r="W534" s="760"/>
      <c r="X534" s="760"/>
      <c r="Y534" s="760"/>
      <c r="Z534" s="760"/>
    </row>
    <row r="535" spans="1:26" ht="12" customHeight="1">
      <c r="A535" s="760"/>
      <c r="B535" s="760"/>
      <c r="C535" s="760"/>
      <c r="D535" s="760"/>
      <c r="E535" s="760"/>
      <c r="F535" s="760"/>
      <c r="G535" s="760"/>
      <c r="H535" s="760"/>
      <c r="I535" s="760"/>
      <c r="J535" s="760"/>
      <c r="K535" s="760"/>
      <c r="L535" s="760"/>
      <c r="M535" s="760"/>
      <c r="N535" s="760"/>
      <c r="O535" s="760"/>
      <c r="P535" s="760"/>
      <c r="Q535" s="760"/>
      <c r="R535" s="760"/>
      <c r="S535" s="760"/>
      <c r="T535" s="760"/>
      <c r="U535" s="760"/>
      <c r="V535" s="760"/>
      <c r="W535" s="760"/>
      <c r="X535" s="760"/>
      <c r="Y535" s="760"/>
      <c r="Z535" s="760"/>
    </row>
    <row r="536" spans="1:26" ht="12" customHeight="1">
      <c r="A536" s="760"/>
      <c r="B536" s="760"/>
      <c r="C536" s="760"/>
      <c r="D536" s="760"/>
      <c r="E536" s="760"/>
      <c r="F536" s="760"/>
      <c r="G536" s="760"/>
      <c r="H536" s="760"/>
      <c r="I536" s="760"/>
      <c r="J536" s="760"/>
      <c r="K536" s="760"/>
      <c r="L536" s="760"/>
      <c r="M536" s="760"/>
      <c r="N536" s="760"/>
      <c r="O536" s="760"/>
      <c r="P536" s="760"/>
      <c r="Q536" s="760"/>
      <c r="R536" s="760"/>
      <c r="S536" s="760"/>
      <c r="T536" s="760"/>
      <c r="U536" s="760"/>
      <c r="V536" s="760"/>
      <c r="W536" s="760"/>
      <c r="X536" s="760"/>
      <c r="Y536" s="760"/>
      <c r="Z536" s="760"/>
    </row>
    <row r="537" spans="1:26" ht="12" customHeight="1">
      <c r="A537" s="760"/>
      <c r="B537" s="760"/>
      <c r="C537" s="760"/>
      <c r="D537" s="760"/>
      <c r="E537" s="760"/>
      <c r="F537" s="760"/>
      <c r="G537" s="760"/>
      <c r="H537" s="760"/>
      <c r="I537" s="760"/>
      <c r="J537" s="760"/>
      <c r="K537" s="760"/>
      <c r="L537" s="760"/>
      <c r="M537" s="760"/>
      <c r="N537" s="760"/>
      <c r="O537" s="760"/>
      <c r="P537" s="760"/>
      <c r="Q537" s="760"/>
      <c r="R537" s="760"/>
      <c r="S537" s="760"/>
      <c r="T537" s="760"/>
      <c r="U537" s="760"/>
      <c r="V537" s="760"/>
      <c r="W537" s="760"/>
      <c r="X537" s="760"/>
      <c r="Y537" s="760"/>
      <c r="Z537" s="760"/>
    </row>
    <row r="538" spans="1:26" ht="12" customHeight="1">
      <c r="A538" s="760"/>
      <c r="B538" s="760"/>
      <c r="C538" s="760"/>
      <c r="D538" s="760"/>
      <c r="E538" s="760"/>
      <c r="F538" s="760"/>
      <c r="G538" s="760"/>
      <c r="H538" s="760"/>
      <c r="I538" s="760"/>
      <c r="J538" s="760"/>
      <c r="K538" s="760"/>
      <c r="L538" s="760"/>
      <c r="M538" s="760"/>
      <c r="N538" s="760"/>
      <c r="O538" s="760"/>
      <c r="P538" s="760"/>
      <c r="Q538" s="760"/>
      <c r="R538" s="760"/>
      <c r="S538" s="760"/>
      <c r="T538" s="760"/>
      <c r="U538" s="760"/>
      <c r="V538" s="760"/>
      <c r="W538" s="760"/>
      <c r="X538" s="760"/>
      <c r="Y538" s="760"/>
      <c r="Z538" s="760"/>
    </row>
    <row r="539" spans="1:26" ht="12" customHeight="1">
      <c r="A539" s="760"/>
      <c r="B539" s="760"/>
      <c r="C539" s="760"/>
      <c r="D539" s="760"/>
      <c r="E539" s="760"/>
      <c r="F539" s="760"/>
      <c r="G539" s="760"/>
      <c r="H539" s="760"/>
      <c r="I539" s="760"/>
      <c r="J539" s="760"/>
      <c r="K539" s="760"/>
      <c r="L539" s="760"/>
      <c r="M539" s="760"/>
      <c r="N539" s="760"/>
      <c r="O539" s="760"/>
      <c r="P539" s="760"/>
      <c r="Q539" s="760"/>
      <c r="R539" s="760"/>
      <c r="S539" s="760"/>
      <c r="T539" s="760"/>
      <c r="U539" s="760"/>
      <c r="V539" s="760"/>
      <c r="W539" s="760"/>
      <c r="X539" s="760"/>
      <c r="Y539" s="760"/>
      <c r="Z539" s="760"/>
    </row>
    <row r="540" spans="1:26" ht="12" customHeight="1">
      <c r="A540" s="760"/>
      <c r="B540" s="760"/>
      <c r="C540" s="760"/>
      <c r="D540" s="760"/>
      <c r="E540" s="760"/>
      <c r="F540" s="760"/>
      <c r="G540" s="760"/>
      <c r="H540" s="760"/>
      <c r="I540" s="760"/>
      <c r="J540" s="760"/>
      <c r="K540" s="760"/>
      <c r="L540" s="760"/>
      <c r="M540" s="760"/>
      <c r="N540" s="760"/>
      <c r="O540" s="760"/>
      <c r="P540" s="760"/>
      <c r="Q540" s="760"/>
      <c r="R540" s="760"/>
      <c r="S540" s="760"/>
      <c r="T540" s="760"/>
      <c r="U540" s="760"/>
      <c r="V540" s="760"/>
      <c r="W540" s="760"/>
      <c r="X540" s="760"/>
      <c r="Y540" s="760"/>
      <c r="Z540" s="760"/>
    </row>
    <row r="541" spans="1:26" ht="12" customHeight="1">
      <c r="A541" s="760"/>
      <c r="B541" s="760"/>
      <c r="C541" s="760"/>
      <c r="D541" s="760"/>
      <c r="E541" s="760"/>
      <c r="F541" s="760"/>
      <c r="G541" s="760"/>
      <c r="H541" s="760"/>
      <c r="I541" s="760"/>
      <c r="J541" s="760"/>
      <c r="K541" s="760"/>
      <c r="L541" s="760"/>
      <c r="M541" s="760"/>
      <c r="N541" s="760"/>
      <c r="O541" s="760"/>
      <c r="P541" s="760"/>
      <c r="Q541" s="760"/>
      <c r="R541" s="760"/>
      <c r="S541" s="760"/>
      <c r="T541" s="760"/>
      <c r="U541" s="760"/>
      <c r="V541" s="760"/>
      <c r="W541" s="760"/>
      <c r="X541" s="760"/>
      <c r="Y541" s="760"/>
      <c r="Z541" s="760"/>
    </row>
    <row r="542" spans="1:26" ht="12" customHeight="1">
      <c r="A542" s="760"/>
      <c r="B542" s="760"/>
      <c r="C542" s="760"/>
      <c r="D542" s="760"/>
      <c r="E542" s="760"/>
      <c r="F542" s="760"/>
      <c r="G542" s="760"/>
      <c r="H542" s="760"/>
      <c r="I542" s="760"/>
      <c r="J542" s="760"/>
      <c r="K542" s="760"/>
      <c r="L542" s="760"/>
      <c r="M542" s="760"/>
      <c r="N542" s="760"/>
      <c r="O542" s="760"/>
      <c r="P542" s="760"/>
      <c r="Q542" s="760"/>
      <c r="R542" s="760"/>
      <c r="S542" s="760"/>
      <c r="T542" s="760"/>
      <c r="U542" s="760"/>
      <c r="V542" s="760"/>
      <c r="W542" s="760"/>
      <c r="X542" s="760"/>
      <c r="Y542" s="760"/>
      <c r="Z542" s="760"/>
    </row>
    <row r="543" spans="1:26" ht="12" customHeight="1">
      <c r="A543" s="760"/>
      <c r="B543" s="760"/>
      <c r="C543" s="760"/>
      <c r="D543" s="760"/>
      <c r="E543" s="760"/>
      <c r="F543" s="760"/>
      <c r="G543" s="760"/>
      <c r="H543" s="760"/>
      <c r="I543" s="760"/>
      <c r="J543" s="760"/>
      <c r="K543" s="760"/>
      <c r="L543" s="760"/>
      <c r="M543" s="760"/>
      <c r="N543" s="760"/>
      <c r="O543" s="760"/>
      <c r="P543" s="760"/>
      <c r="Q543" s="760"/>
      <c r="R543" s="760"/>
      <c r="S543" s="760"/>
      <c r="T543" s="760"/>
      <c r="U543" s="760"/>
      <c r="V543" s="760"/>
      <c r="W543" s="760"/>
      <c r="X543" s="760"/>
      <c r="Y543" s="760"/>
      <c r="Z543" s="760"/>
    </row>
    <row r="544" spans="1:26" ht="12" customHeight="1">
      <c r="A544" s="760"/>
      <c r="B544" s="760"/>
      <c r="C544" s="760"/>
      <c r="D544" s="760"/>
      <c r="E544" s="760"/>
      <c r="F544" s="760"/>
      <c r="G544" s="760"/>
      <c r="H544" s="760"/>
      <c r="I544" s="760"/>
      <c r="J544" s="760"/>
      <c r="K544" s="760"/>
      <c r="L544" s="760"/>
      <c r="M544" s="760"/>
      <c r="N544" s="760"/>
      <c r="O544" s="760"/>
      <c r="P544" s="760"/>
      <c r="Q544" s="760"/>
      <c r="R544" s="760"/>
      <c r="S544" s="760"/>
      <c r="T544" s="760"/>
      <c r="U544" s="760"/>
      <c r="V544" s="760"/>
      <c r="W544" s="760"/>
      <c r="X544" s="760"/>
      <c r="Y544" s="760"/>
      <c r="Z544" s="760"/>
    </row>
    <row r="545" spans="1:26" ht="12" customHeight="1">
      <c r="A545" s="760"/>
      <c r="B545" s="760"/>
      <c r="C545" s="760"/>
      <c r="D545" s="760"/>
      <c r="E545" s="760"/>
      <c r="F545" s="760"/>
      <c r="G545" s="760"/>
      <c r="H545" s="760"/>
      <c r="I545" s="760"/>
      <c r="J545" s="760"/>
      <c r="K545" s="760"/>
      <c r="L545" s="760"/>
      <c r="M545" s="760"/>
      <c r="N545" s="760"/>
      <c r="O545" s="760"/>
      <c r="P545" s="760"/>
      <c r="Q545" s="760"/>
      <c r="R545" s="760"/>
      <c r="S545" s="760"/>
      <c r="T545" s="760"/>
      <c r="U545" s="760"/>
      <c r="V545" s="760"/>
      <c r="W545" s="760"/>
      <c r="X545" s="760"/>
      <c r="Y545" s="760"/>
      <c r="Z545" s="760"/>
    </row>
    <row r="546" spans="1:26" ht="12" customHeight="1">
      <c r="A546" s="760"/>
      <c r="B546" s="760"/>
      <c r="C546" s="760"/>
      <c r="D546" s="760"/>
      <c r="E546" s="760"/>
      <c r="F546" s="760"/>
      <c r="G546" s="760"/>
      <c r="H546" s="760"/>
      <c r="I546" s="760"/>
      <c r="J546" s="760"/>
      <c r="K546" s="760"/>
      <c r="L546" s="760"/>
      <c r="M546" s="760"/>
      <c r="N546" s="760"/>
      <c r="O546" s="760"/>
      <c r="P546" s="760"/>
      <c r="Q546" s="760"/>
      <c r="R546" s="760"/>
      <c r="S546" s="760"/>
      <c r="T546" s="760"/>
      <c r="U546" s="760"/>
      <c r="V546" s="760"/>
      <c r="W546" s="760"/>
      <c r="X546" s="760"/>
      <c r="Y546" s="760"/>
      <c r="Z546" s="760"/>
    </row>
    <row r="547" spans="1:26" ht="12" customHeight="1">
      <c r="A547" s="760"/>
      <c r="B547" s="760"/>
      <c r="C547" s="760"/>
      <c r="D547" s="760"/>
      <c r="E547" s="760"/>
      <c r="F547" s="760"/>
      <c r="G547" s="760"/>
      <c r="H547" s="760"/>
      <c r="I547" s="760"/>
      <c r="J547" s="760"/>
      <c r="K547" s="760"/>
      <c r="L547" s="760"/>
      <c r="M547" s="760"/>
      <c r="N547" s="760"/>
      <c r="O547" s="760"/>
      <c r="P547" s="760"/>
      <c r="Q547" s="760"/>
      <c r="R547" s="760"/>
      <c r="S547" s="760"/>
      <c r="T547" s="760"/>
      <c r="U547" s="760"/>
      <c r="V547" s="760"/>
      <c r="W547" s="760"/>
      <c r="X547" s="760"/>
      <c r="Y547" s="760"/>
      <c r="Z547" s="760"/>
    </row>
    <row r="548" spans="1:26" ht="12" customHeight="1">
      <c r="A548" s="760"/>
      <c r="B548" s="760"/>
      <c r="C548" s="760"/>
      <c r="D548" s="760"/>
      <c r="E548" s="760"/>
      <c r="F548" s="760"/>
      <c r="G548" s="760"/>
      <c r="H548" s="760"/>
      <c r="I548" s="760"/>
      <c r="J548" s="760"/>
      <c r="K548" s="760"/>
      <c r="L548" s="760"/>
      <c r="M548" s="760"/>
      <c r="N548" s="760"/>
      <c r="O548" s="760"/>
      <c r="P548" s="760"/>
      <c r="Q548" s="760"/>
      <c r="R548" s="760"/>
      <c r="S548" s="760"/>
      <c r="T548" s="760"/>
      <c r="U548" s="760"/>
      <c r="V548" s="760"/>
      <c r="W548" s="760"/>
      <c r="X548" s="760"/>
      <c r="Y548" s="760"/>
      <c r="Z548" s="760"/>
    </row>
    <row r="549" spans="1:26" ht="12" customHeight="1">
      <c r="A549" s="760"/>
      <c r="B549" s="760"/>
      <c r="C549" s="760"/>
      <c r="D549" s="760"/>
      <c r="E549" s="760"/>
      <c r="F549" s="760"/>
      <c r="G549" s="760"/>
      <c r="H549" s="760"/>
      <c r="I549" s="760"/>
      <c r="J549" s="760"/>
      <c r="K549" s="760"/>
      <c r="L549" s="760"/>
      <c r="M549" s="760"/>
      <c r="N549" s="760"/>
      <c r="O549" s="760"/>
      <c r="P549" s="760"/>
      <c r="Q549" s="760"/>
      <c r="R549" s="760"/>
      <c r="S549" s="760"/>
      <c r="T549" s="760"/>
      <c r="U549" s="760"/>
      <c r="V549" s="760"/>
      <c r="W549" s="760"/>
      <c r="X549" s="760"/>
      <c r="Y549" s="760"/>
      <c r="Z549" s="760"/>
    </row>
    <row r="550" spans="1:26" ht="12" customHeight="1">
      <c r="A550" s="760"/>
      <c r="B550" s="760"/>
      <c r="C550" s="760"/>
      <c r="D550" s="760"/>
      <c r="E550" s="760"/>
      <c r="F550" s="760"/>
      <c r="G550" s="760"/>
      <c r="H550" s="760"/>
      <c r="I550" s="760"/>
      <c r="J550" s="760"/>
      <c r="K550" s="760"/>
      <c r="L550" s="760"/>
      <c r="M550" s="760"/>
      <c r="N550" s="760"/>
      <c r="O550" s="760"/>
      <c r="P550" s="760"/>
      <c r="Q550" s="760"/>
      <c r="R550" s="760"/>
      <c r="S550" s="760"/>
      <c r="T550" s="760"/>
      <c r="U550" s="760"/>
      <c r="V550" s="760"/>
      <c r="W550" s="760"/>
      <c r="X550" s="760"/>
      <c r="Y550" s="760"/>
      <c r="Z550" s="760"/>
    </row>
    <row r="551" spans="1:26" ht="12" customHeight="1">
      <c r="A551" s="760"/>
      <c r="B551" s="760"/>
      <c r="C551" s="760"/>
      <c r="D551" s="760"/>
      <c r="E551" s="760"/>
      <c r="F551" s="760"/>
      <c r="G551" s="760"/>
      <c r="H551" s="760"/>
      <c r="I551" s="760"/>
      <c r="J551" s="760"/>
      <c r="K551" s="760"/>
      <c r="L551" s="760"/>
      <c r="M551" s="760"/>
      <c r="N551" s="760"/>
      <c r="O551" s="760"/>
      <c r="P551" s="760"/>
      <c r="Q551" s="760"/>
      <c r="R551" s="760"/>
      <c r="S551" s="760"/>
      <c r="T551" s="760"/>
      <c r="U551" s="760"/>
      <c r="V551" s="760"/>
      <c r="W551" s="760"/>
      <c r="X551" s="760"/>
      <c r="Y551" s="760"/>
      <c r="Z551" s="760"/>
    </row>
    <row r="552" spans="1:26" ht="12" customHeight="1">
      <c r="A552" s="760"/>
      <c r="B552" s="760"/>
      <c r="C552" s="760"/>
      <c r="D552" s="760"/>
      <c r="E552" s="760"/>
      <c r="F552" s="760"/>
      <c r="G552" s="760"/>
      <c r="H552" s="760"/>
      <c r="I552" s="760"/>
      <c r="J552" s="760"/>
      <c r="K552" s="760"/>
      <c r="L552" s="760"/>
      <c r="M552" s="760"/>
      <c r="N552" s="760"/>
      <c r="O552" s="760"/>
      <c r="P552" s="760"/>
      <c r="Q552" s="760"/>
      <c r="R552" s="760"/>
      <c r="S552" s="760"/>
      <c r="T552" s="760"/>
      <c r="U552" s="760"/>
      <c r="V552" s="760"/>
      <c r="W552" s="760"/>
      <c r="X552" s="760"/>
      <c r="Y552" s="760"/>
      <c r="Z552" s="760"/>
    </row>
    <row r="553" spans="1:26" ht="12" customHeight="1">
      <c r="A553" s="760"/>
      <c r="B553" s="760"/>
      <c r="C553" s="760"/>
      <c r="D553" s="760"/>
      <c r="E553" s="760"/>
      <c r="F553" s="760"/>
      <c r="G553" s="760"/>
      <c r="H553" s="760"/>
      <c r="I553" s="760"/>
      <c r="J553" s="760"/>
      <c r="K553" s="760"/>
      <c r="L553" s="760"/>
      <c r="M553" s="760"/>
      <c r="N553" s="760"/>
      <c r="O553" s="760"/>
      <c r="P553" s="760"/>
      <c r="Q553" s="760"/>
      <c r="R553" s="760"/>
      <c r="S553" s="760"/>
      <c r="T553" s="760"/>
      <c r="U553" s="760"/>
      <c r="V553" s="760"/>
      <c r="W553" s="760"/>
      <c r="X553" s="760"/>
      <c r="Y553" s="760"/>
      <c r="Z553" s="760"/>
    </row>
    <row r="554" spans="1:26" ht="12" customHeight="1">
      <c r="A554" s="760"/>
      <c r="B554" s="760"/>
      <c r="C554" s="760"/>
      <c r="D554" s="760"/>
      <c r="E554" s="760"/>
      <c r="F554" s="760"/>
      <c r="G554" s="760"/>
      <c r="H554" s="760"/>
      <c r="I554" s="760"/>
      <c r="J554" s="760"/>
      <c r="K554" s="760"/>
      <c r="L554" s="760"/>
      <c r="M554" s="760"/>
      <c r="N554" s="760"/>
      <c r="O554" s="760"/>
      <c r="P554" s="760"/>
      <c r="Q554" s="760"/>
      <c r="R554" s="760"/>
      <c r="S554" s="760"/>
      <c r="T554" s="760"/>
      <c r="U554" s="760"/>
      <c r="V554" s="760"/>
      <c r="W554" s="760"/>
      <c r="X554" s="760"/>
      <c r="Y554" s="760"/>
      <c r="Z554" s="760"/>
    </row>
    <row r="555" spans="1:26" ht="12" customHeight="1">
      <c r="A555" s="760"/>
      <c r="B555" s="760"/>
      <c r="C555" s="760"/>
      <c r="D555" s="760"/>
      <c r="E555" s="760"/>
      <c r="F555" s="760"/>
      <c r="G555" s="760"/>
      <c r="H555" s="760"/>
      <c r="I555" s="760"/>
      <c r="J555" s="760"/>
      <c r="K555" s="760"/>
      <c r="L555" s="760"/>
      <c r="M555" s="760"/>
      <c r="N555" s="760"/>
      <c r="O555" s="760"/>
      <c r="P555" s="760"/>
      <c r="Q555" s="760"/>
      <c r="R555" s="760"/>
      <c r="S555" s="760"/>
      <c r="T555" s="760"/>
      <c r="U555" s="760"/>
      <c r="V555" s="760"/>
      <c r="W555" s="760"/>
      <c r="X555" s="760"/>
      <c r="Y555" s="760"/>
      <c r="Z555" s="760"/>
    </row>
    <row r="556" spans="1:26" ht="12" customHeight="1">
      <c r="A556" s="760"/>
      <c r="B556" s="760"/>
      <c r="C556" s="760"/>
      <c r="D556" s="760"/>
      <c r="E556" s="760"/>
      <c r="F556" s="760"/>
      <c r="G556" s="760"/>
      <c r="H556" s="760"/>
      <c r="I556" s="760"/>
      <c r="J556" s="760"/>
      <c r="K556" s="760"/>
      <c r="L556" s="760"/>
      <c r="M556" s="760"/>
      <c r="N556" s="760"/>
      <c r="O556" s="760"/>
      <c r="P556" s="760"/>
      <c r="Q556" s="760"/>
      <c r="R556" s="760"/>
      <c r="S556" s="760"/>
      <c r="T556" s="760"/>
      <c r="U556" s="760"/>
      <c r="V556" s="760"/>
      <c r="W556" s="760"/>
      <c r="X556" s="760"/>
      <c r="Y556" s="760"/>
      <c r="Z556" s="760"/>
    </row>
    <row r="557" spans="1:26" ht="12" customHeight="1">
      <c r="A557" s="760"/>
      <c r="B557" s="760"/>
      <c r="C557" s="760"/>
      <c r="D557" s="760"/>
      <c r="E557" s="760"/>
      <c r="F557" s="760"/>
      <c r="G557" s="760"/>
      <c r="H557" s="760"/>
      <c r="I557" s="760"/>
      <c r="J557" s="760"/>
      <c r="K557" s="760"/>
      <c r="L557" s="760"/>
      <c r="M557" s="760"/>
      <c r="N557" s="760"/>
      <c r="O557" s="760"/>
      <c r="P557" s="760"/>
      <c r="Q557" s="760"/>
      <c r="R557" s="760"/>
      <c r="S557" s="760"/>
      <c r="T557" s="760"/>
      <c r="U557" s="760"/>
      <c r="V557" s="760"/>
      <c r="W557" s="760"/>
      <c r="X557" s="760"/>
      <c r="Y557" s="760"/>
      <c r="Z557" s="760"/>
    </row>
    <row r="558" spans="1:26" ht="12" customHeight="1">
      <c r="A558" s="760"/>
      <c r="B558" s="760"/>
      <c r="C558" s="760"/>
      <c r="D558" s="760"/>
      <c r="E558" s="760"/>
      <c r="F558" s="760"/>
      <c r="G558" s="760"/>
      <c r="H558" s="760"/>
      <c r="I558" s="760"/>
      <c r="J558" s="760"/>
      <c r="K558" s="760"/>
      <c r="L558" s="760"/>
      <c r="M558" s="760"/>
      <c r="N558" s="760"/>
      <c r="O558" s="760"/>
      <c r="P558" s="760"/>
      <c r="Q558" s="760"/>
      <c r="R558" s="760"/>
      <c r="S558" s="760"/>
      <c r="T558" s="760"/>
      <c r="U558" s="760"/>
      <c r="V558" s="760"/>
      <c r="W558" s="760"/>
      <c r="X558" s="760"/>
      <c r="Y558" s="760"/>
      <c r="Z558" s="760"/>
    </row>
    <row r="559" spans="1:26" ht="12" customHeight="1">
      <c r="A559" s="760"/>
      <c r="B559" s="760"/>
      <c r="C559" s="760"/>
      <c r="D559" s="760"/>
      <c r="E559" s="760"/>
      <c r="F559" s="760"/>
      <c r="G559" s="760"/>
      <c r="H559" s="760"/>
      <c r="I559" s="760"/>
      <c r="J559" s="760"/>
      <c r="K559" s="760"/>
      <c r="L559" s="760"/>
      <c r="M559" s="760"/>
      <c r="N559" s="760"/>
      <c r="O559" s="760"/>
      <c r="P559" s="760"/>
      <c r="Q559" s="760"/>
      <c r="R559" s="760"/>
      <c r="S559" s="760"/>
      <c r="T559" s="760"/>
      <c r="U559" s="760"/>
      <c r="V559" s="760"/>
      <c r="W559" s="760"/>
      <c r="X559" s="760"/>
      <c r="Y559" s="760"/>
      <c r="Z559" s="760"/>
    </row>
    <row r="560" spans="1:26" ht="12" customHeight="1">
      <c r="A560" s="760"/>
      <c r="B560" s="760"/>
      <c r="C560" s="760"/>
      <c r="D560" s="760"/>
      <c r="E560" s="760"/>
      <c r="F560" s="760"/>
      <c r="G560" s="760"/>
      <c r="H560" s="760"/>
      <c r="I560" s="760"/>
      <c r="J560" s="760"/>
      <c r="K560" s="760"/>
      <c r="L560" s="760"/>
      <c r="M560" s="760"/>
      <c r="N560" s="760"/>
      <c r="O560" s="760"/>
      <c r="P560" s="760"/>
      <c r="Q560" s="760"/>
      <c r="R560" s="760"/>
      <c r="S560" s="760"/>
      <c r="T560" s="760"/>
      <c r="U560" s="760"/>
      <c r="V560" s="760"/>
      <c r="W560" s="760"/>
      <c r="X560" s="760"/>
      <c r="Y560" s="760"/>
      <c r="Z560" s="760"/>
    </row>
    <row r="561" spans="1:26" ht="12" customHeight="1">
      <c r="A561" s="760"/>
      <c r="B561" s="760"/>
      <c r="C561" s="760"/>
      <c r="D561" s="760"/>
      <c r="E561" s="760"/>
      <c r="F561" s="760"/>
      <c r="G561" s="760"/>
      <c r="H561" s="760"/>
      <c r="I561" s="760"/>
      <c r="J561" s="760"/>
      <c r="K561" s="760"/>
      <c r="L561" s="760"/>
      <c r="M561" s="760"/>
      <c r="N561" s="760"/>
      <c r="O561" s="760"/>
      <c r="P561" s="760"/>
      <c r="Q561" s="760"/>
      <c r="R561" s="760"/>
      <c r="S561" s="760"/>
      <c r="T561" s="760"/>
      <c r="U561" s="760"/>
      <c r="V561" s="760"/>
      <c r="W561" s="760"/>
      <c r="X561" s="760"/>
      <c r="Y561" s="760"/>
      <c r="Z561" s="760"/>
    </row>
    <row r="562" spans="1:26" ht="12" customHeight="1">
      <c r="A562" s="760"/>
      <c r="B562" s="760"/>
      <c r="C562" s="760"/>
      <c r="D562" s="760"/>
      <c r="E562" s="760"/>
      <c r="F562" s="760"/>
      <c r="G562" s="760"/>
      <c r="H562" s="760"/>
      <c r="I562" s="760"/>
      <c r="J562" s="760"/>
      <c r="K562" s="760"/>
      <c r="L562" s="760"/>
      <c r="M562" s="760"/>
      <c r="N562" s="760"/>
      <c r="O562" s="760"/>
      <c r="P562" s="760"/>
      <c r="Q562" s="760"/>
      <c r="R562" s="760"/>
      <c r="S562" s="760"/>
      <c r="T562" s="760"/>
      <c r="U562" s="760"/>
      <c r="V562" s="760"/>
      <c r="W562" s="760"/>
      <c r="X562" s="760"/>
      <c r="Y562" s="760"/>
      <c r="Z562" s="760"/>
    </row>
    <row r="563" spans="1:26" ht="12" customHeight="1">
      <c r="A563" s="760"/>
      <c r="B563" s="760"/>
      <c r="C563" s="760"/>
      <c r="D563" s="760"/>
      <c r="E563" s="760"/>
      <c r="F563" s="760"/>
      <c r="G563" s="760"/>
      <c r="H563" s="760"/>
      <c r="I563" s="760"/>
      <c r="J563" s="760"/>
      <c r="K563" s="760"/>
      <c r="L563" s="760"/>
      <c r="M563" s="760"/>
      <c r="N563" s="760"/>
      <c r="O563" s="760"/>
      <c r="P563" s="760"/>
      <c r="Q563" s="760"/>
      <c r="R563" s="760"/>
      <c r="S563" s="760"/>
      <c r="T563" s="760"/>
      <c r="U563" s="760"/>
      <c r="V563" s="760"/>
      <c r="W563" s="760"/>
      <c r="X563" s="760"/>
      <c r="Y563" s="760"/>
      <c r="Z563" s="760"/>
    </row>
    <row r="564" spans="1:26" ht="12" customHeight="1">
      <c r="A564" s="760"/>
      <c r="B564" s="760"/>
      <c r="C564" s="760"/>
      <c r="D564" s="760"/>
      <c r="E564" s="760"/>
      <c r="F564" s="760"/>
      <c r="G564" s="760"/>
      <c r="H564" s="760"/>
      <c r="I564" s="760"/>
      <c r="J564" s="760"/>
      <c r="K564" s="760"/>
      <c r="L564" s="760"/>
      <c r="M564" s="760"/>
      <c r="N564" s="760"/>
      <c r="O564" s="760"/>
      <c r="P564" s="760"/>
      <c r="Q564" s="760"/>
      <c r="R564" s="760"/>
      <c r="S564" s="760"/>
      <c r="T564" s="760"/>
      <c r="U564" s="760"/>
      <c r="V564" s="760"/>
      <c r="W564" s="760"/>
      <c r="X564" s="760"/>
      <c r="Y564" s="760"/>
      <c r="Z564" s="760"/>
    </row>
    <row r="565" spans="1:26" ht="12" customHeight="1">
      <c r="A565" s="760"/>
      <c r="B565" s="760"/>
      <c r="C565" s="760"/>
      <c r="D565" s="760"/>
      <c r="E565" s="760"/>
      <c r="F565" s="760"/>
      <c r="G565" s="760"/>
      <c r="H565" s="760"/>
      <c r="I565" s="760"/>
      <c r="J565" s="760"/>
      <c r="K565" s="760"/>
      <c r="L565" s="760"/>
      <c r="M565" s="760"/>
      <c r="N565" s="760"/>
      <c r="O565" s="760"/>
      <c r="P565" s="760"/>
      <c r="Q565" s="760"/>
      <c r="R565" s="760"/>
      <c r="S565" s="760"/>
      <c r="T565" s="760"/>
      <c r="U565" s="760"/>
      <c r="V565" s="760"/>
      <c r="W565" s="760"/>
      <c r="X565" s="760"/>
      <c r="Y565" s="760"/>
      <c r="Z565" s="760"/>
    </row>
    <row r="566" spans="1:26" ht="12" customHeight="1">
      <c r="A566" s="760"/>
      <c r="B566" s="760"/>
      <c r="C566" s="760"/>
      <c r="D566" s="760"/>
      <c r="E566" s="760"/>
      <c r="F566" s="760"/>
      <c r="G566" s="760"/>
      <c r="H566" s="760"/>
      <c r="I566" s="760"/>
      <c r="J566" s="760"/>
      <c r="K566" s="760"/>
      <c r="L566" s="760"/>
      <c r="M566" s="760"/>
      <c r="N566" s="760"/>
      <c r="O566" s="760"/>
      <c r="P566" s="760"/>
      <c r="Q566" s="760"/>
      <c r="R566" s="760"/>
      <c r="S566" s="760"/>
      <c r="T566" s="760"/>
      <c r="U566" s="760"/>
      <c r="V566" s="760"/>
      <c r="W566" s="760"/>
      <c r="X566" s="760"/>
      <c r="Y566" s="760"/>
      <c r="Z566" s="760"/>
    </row>
    <row r="567" spans="1:26" ht="12" customHeight="1">
      <c r="A567" s="760"/>
      <c r="B567" s="760"/>
      <c r="C567" s="760"/>
      <c r="D567" s="760"/>
      <c r="E567" s="760"/>
      <c r="F567" s="760"/>
      <c r="G567" s="760"/>
      <c r="H567" s="760"/>
      <c r="I567" s="760"/>
      <c r="J567" s="760"/>
      <c r="K567" s="760"/>
      <c r="L567" s="760"/>
      <c r="M567" s="760"/>
      <c r="N567" s="760"/>
      <c r="O567" s="760"/>
      <c r="P567" s="760"/>
      <c r="Q567" s="760"/>
      <c r="R567" s="760"/>
      <c r="S567" s="760"/>
      <c r="T567" s="760"/>
      <c r="U567" s="760"/>
      <c r="V567" s="760"/>
      <c r="W567" s="760"/>
      <c r="X567" s="760"/>
      <c r="Y567" s="760"/>
      <c r="Z567" s="760"/>
    </row>
    <row r="568" spans="1:26" ht="12" customHeight="1">
      <c r="A568" s="760"/>
      <c r="B568" s="760"/>
      <c r="C568" s="760"/>
      <c r="D568" s="760"/>
      <c r="E568" s="760"/>
      <c r="F568" s="760"/>
      <c r="G568" s="760"/>
      <c r="H568" s="760"/>
      <c r="I568" s="760"/>
      <c r="J568" s="760"/>
      <c r="K568" s="760"/>
      <c r="L568" s="760"/>
      <c r="M568" s="760"/>
      <c r="N568" s="760"/>
      <c r="O568" s="760"/>
      <c r="P568" s="760"/>
      <c r="Q568" s="760"/>
      <c r="R568" s="760"/>
      <c r="S568" s="760"/>
      <c r="T568" s="760"/>
      <c r="U568" s="760"/>
      <c r="V568" s="760"/>
      <c r="W568" s="760"/>
      <c r="X568" s="760"/>
      <c r="Y568" s="760"/>
      <c r="Z568" s="760"/>
    </row>
    <row r="569" spans="1:26" ht="12" customHeight="1">
      <c r="A569" s="760"/>
      <c r="B569" s="760"/>
      <c r="C569" s="760"/>
      <c r="D569" s="760"/>
      <c r="E569" s="760"/>
      <c r="F569" s="760"/>
      <c r="G569" s="760"/>
      <c r="H569" s="760"/>
      <c r="I569" s="760"/>
      <c r="J569" s="760"/>
      <c r="K569" s="760"/>
      <c r="L569" s="760"/>
      <c r="M569" s="760"/>
      <c r="N569" s="760"/>
      <c r="O569" s="760"/>
      <c r="P569" s="760"/>
      <c r="Q569" s="760"/>
      <c r="R569" s="760"/>
      <c r="S569" s="760"/>
      <c r="T569" s="760"/>
      <c r="U569" s="760"/>
      <c r="V569" s="760"/>
      <c r="W569" s="760"/>
      <c r="X569" s="760"/>
      <c r="Y569" s="760"/>
      <c r="Z569" s="760"/>
    </row>
    <row r="570" spans="1:26" ht="12" customHeight="1">
      <c r="A570" s="760"/>
      <c r="B570" s="760"/>
      <c r="C570" s="760"/>
      <c r="D570" s="760"/>
      <c r="E570" s="760"/>
      <c r="F570" s="760"/>
      <c r="G570" s="760"/>
      <c r="H570" s="760"/>
      <c r="I570" s="760"/>
      <c r="J570" s="760"/>
      <c r="K570" s="760"/>
      <c r="L570" s="760"/>
      <c r="M570" s="760"/>
      <c r="N570" s="760"/>
      <c r="O570" s="760"/>
      <c r="P570" s="760"/>
      <c r="Q570" s="760"/>
      <c r="R570" s="760"/>
      <c r="S570" s="760"/>
      <c r="T570" s="760"/>
      <c r="U570" s="760"/>
      <c r="V570" s="760"/>
      <c r="W570" s="760"/>
      <c r="X570" s="760"/>
      <c r="Y570" s="760"/>
      <c r="Z570" s="760"/>
    </row>
    <row r="571" spans="1:26" ht="12" customHeight="1">
      <c r="A571" s="760"/>
      <c r="B571" s="760"/>
      <c r="C571" s="760"/>
      <c r="D571" s="760"/>
      <c r="E571" s="760"/>
      <c r="F571" s="760"/>
      <c r="G571" s="760"/>
      <c r="H571" s="760"/>
      <c r="I571" s="760"/>
      <c r="J571" s="760"/>
      <c r="K571" s="760"/>
      <c r="L571" s="760"/>
      <c r="M571" s="760"/>
      <c r="N571" s="760"/>
      <c r="O571" s="760"/>
      <c r="P571" s="760"/>
      <c r="Q571" s="760"/>
      <c r="R571" s="760"/>
      <c r="S571" s="760"/>
      <c r="T571" s="760"/>
      <c r="U571" s="760"/>
      <c r="V571" s="760"/>
      <c r="W571" s="760"/>
      <c r="X571" s="760"/>
      <c r="Y571" s="760"/>
      <c r="Z571" s="760"/>
    </row>
    <row r="572" spans="1:26" ht="12" customHeight="1">
      <c r="A572" s="760"/>
      <c r="B572" s="760"/>
      <c r="C572" s="760"/>
      <c r="D572" s="760"/>
      <c r="E572" s="760"/>
      <c r="F572" s="760"/>
      <c r="G572" s="760"/>
      <c r="H572" s="760"/>
      <c r="I572" s="760"/>
      <c r="J572" s="760"/>
      <c r="K572" s="760"/>
      <c r="L572" s="760"/>
      <c r="M572" s="760"/>
      <c r="N572" s="760"/>
      <c r="O572" s="760"/>
      <c r="P572" s="760"/>
      <c r="Q572" s="760"/>
      <c r="R572" s="760"/>
      <c r="S572" s="760"/>
      <c r="T572" s="760"/>
      <c r="U572" s="760"/>
      <c r="V572" s="760"/>
      <c r="W572" s="760"/>
      <c r="X572" s="760"/>
      <c r="Y572" s="760"/>
      <c r="Z572" s="760"/>
    </row>
    <row r="573" spans="1:26" ht="12" customHeight="1">
      <c r="A573" s="760"/>
      <c r="B573" s="760"/>
      <c r="C573" s="760"/>
      <c r="D573" s="760"/>
      <c r="E573" s="760"/>
      <c r="F573" s="760"/>
      <c r="G573" s="760"/>
      <c r="H573" s="760"/>
      <c r="I573" s="760"/>
      <c r="J573" s="760"/>
      <c r="K573" s="760"/>
      <c r="L573" s="760"/>
      <c r="M573" s="760"/>
      <c r="N573" s="760"/>
      <c r="O573" s="760"/>
      <c r="P573" s="760"/>
      <c r="Q573" s="760"/>
      <c r="R573" s="760"/>
      <c r="S573" s="760"/>
      <c r="T573" s="760"/>
      <c r="U573" s="760"/>
      <c r="V573" s="760"/>
      <c r="W573" s="760"/>
      <c r="X573" s="760"/>
      <c r="Y573" s="760"/>
      <c r="Z573" s="760"/>
    </row>
    <row r="574" spans="1:26" ht="12" customHeight="1">
      <c r="A574" s="760"/>
      <c r="B574" s="760"/>
      <c r="C574" s="760"/>
      <c r="D574" s="760"/>
      <c r="E574" s="760"/>
      <c r="F574" s="760"/>
      <c r="G574" s="760"/>
      <c r="H574" s="760"/>
      <c r="I574" s="760"/>
      <c r="J574" s="760"/>
      <c r="K574" s="760"/>
      <c r="L574" s="760"/>
      <c r="M574" s="760"/>
      <c r="N574" s="760"/>
      <c r="O574" s="760"/>
      <c r="P574" s="760"/>
      <c r="Q574" s="760"/>
      <c r="R574" s="760"/>
      <c r="S574" s="760"/>
      <c r="T574" s="760"/>
      <c r="U574" s="760"/>
      <c r="V574" s="760"/>
      <c r="W574" s="760"/>
      <c r="X574" s="760"/>
      <c r="Y574" s="760"/>
      <c r="Z574" s="760"/>
    </row>
    <row r="575" spans="1:26" ht="12" customHeight="1">
      <c r="A575" s="760"/>
      <c r="B575" s="760"/>
      <c r="C575" s="760"/>
      <c r="D575" s="760"/>
      <c r="E575" s="760"/>
      <c r="F575" s="760"/>
      <c r="G575" s="760"/>
      <c r="H575" s="760"/>
      <c r="I575" s="760"/>
      <c r="J575" s="760"/>
      <c r="K575" s="760"/>
      <c r="L575" s="760"/>
      <c r="M575" s="760"/>
      <c r="N575" s="760"/>
      <c r="O575" s="760"/>
      <c r="P575" s="760"/>
      <c r="Q575" s="760"/>
      <c r="R575" s="760"/>
      <c r="S575" s="760"/>
      <c r="T575" s="760"/>
      <c r="U575" s="760"/>
      <c r="V575" s="760"/>
      <c r="W575" s="760"/>
      <c r="X575" s="760"/>
      <c r="Y575" s="760"/>
      <c r="Z575" s="760"/>
    </row>
    <row r="576" spans="1:26" ht="12" customHeight="1">
      <c r="A576" s="760"/>
      <c r="B576" s="760"/>
      <c r="C576" s="760"/>
      <c r="D576" s="760"/>
      <c r="E576" s="760"/>
      <c r="F576" s="760"/>
      <c r="G576" s="760"/>
      <c r="H576" s="760"/>
      <c r="I576" s="760"/>
      <c r="J576" s="760"/>
      <c r="K576" s="760"/>
      <c r="L576" s="760"/>
      <c r="M576" s="760"/>
      <c r="N576" s="760"/>
      <c r="O576" s="760"/>
      <c r="P576" s="760"/>
      <c r="Q576" s="760"/>
      <c r="R576" s="760"/>
      <c r="S576" s="760"/>
      <c r="T576" s="760"/>
      <c r="U576" s="760"/>
      <c r="V576" s="760"/>
      <c r="W576" s="760"/>
      <c r="X576" s="760"/>
      <c r="Y576" s="760"/>
      <c r="Z576" s="760"/>
    </row>
    <row r="577" spans="1:26" ht="12" customHeight="1">
      <c r="A577" s="760"/>
      <c r="B577" s="760"/>
      <c r="C577" s="760"/>
      <c r="D577" s="760"/>
      <c r="E577" s="760"/>
      <c r="F577" s="760"/>
      <c r="G577" s="760"/>
      <c r="H577" s="760"/>
      <c r="I577" s="760"/>
      <c r="J577" s="760"/>
      <c r="K577" s="760"/>
      <c r="L577" s="760"/>
      <c r="M577" s="760"/>
      <c r="N577" s="760"/>
      <c r="O577" s="760"/>
      <c r="P577" s="760"/>
      <c r="Q577" s="760"/>
      <c r="R577" s="760"/>
      <c r="S577" s="760"/>
      <c r="T577" s="760"/>
      <c r="U577" s="760"/>
      <c r="V577" s="760"/>
      <c r="W577" s="760"/>
      <c r="X577" s="760"/>
      <c r="Y577" s="760"/>
      <c r="Z577" s="760"/>
    </row>
    <row r="578" spans="1:26" ht="12" customHeight="1">
      <c r="A578" s="760"/>
      <c r="B578" s="760"/>
      <c r="C578" s="760"/>
      <c r="D578" s="760"/>
      <c r="E578" s="760"/>
      <c r="F578" s="760"/>
      <c r="G578" s="760"/>
      <c r="H578" s="760"/>
      <c r="I578" s="760"/>
      <c r="J578" s="760"/>
      <c r="K578" s="760"/>
      <c r="L578" s="760"/>
      <c r="M578" s="760"/>
      <c r="N578" s="760"/>
      <c r="O578" s="760"/>
      <c r="P578" s="760"/>
      <c r="Q578" s="760"/>
      <c r="R578" s="760"/>
      <c r="S578" s="760"/>
      <c r="T578" s="760"/>
      <c r="U578" s="760"/>
      <c r="V578" s="760"/>
      <c r="W578" s="760"/>
      <c r="X578" s="760"/>
      <c r="Y578" s="760"/>
      <c r="Z578" s="760"/>
    </row>
    <row r="579" spans="1:26" ht="12" customHeight="1">
      <c r="A579" s="760"/>
      <c r="B579" s="760"/>
      <c r="C579" s="760"/>
      <c r="D579" s="760"/>
      <c r="E579" s="760"/>
      <c r="F579" s="760"/>
      <c r="G579" s="760"/>
      <c r="H579" s="760"/>
      <c r="I579" s="760"/>
      <c r="J579" s="760"/>
      <c r="K579" s="760"/>
      <c r="L579" s="760"/>
      <c r="M579" s="760"/>
      <c r="N579" s="760"/>
      <c r="O579" s="760"/>
      <c r="P579" s="760"/>
      <c r="Q579" s="760"/>
      <c r="R579" s="760"/>
      <c r="S579" s="760"/>
      <c r="T579" s="760"/>
      <c r="U579" s="760"/>
      <c r="V579" s="760"/>
      <c r="W579" s="760"/>
      <c r="X579" s="760"/>
      <c r="Y579" s="760"/>
      <c r="Z579" s="760"/>
    </row>
    <row r="580" spans="1:26" ht="12" customHeight="1">
      <c r="A580" s="760"/>
      <c r="B580" s="760"/>
      <c r="C580" s="760"/>
      <c r="D580" s="760"/>
      <c r="E580" s="760"/>
      <c r="F580" s="760"/>
      <c r="G580" s="760"/>
      <c r="H580" s="760"/>
      <c r="I580" s="760"/>
      <c r="J580" s="760"/>
      <c r="K580" s="760"/>
      <c r="L580" s="760"/>
      <c r="M580" s="760"/>
      <c r="N580" s="760"/>
      <c r="O580" s="760"/>
      <c r="P580" s="760"/>
      <c r="Q580" s="760"/>
      <c r="R580" s="760"/>
      <c r="S580" s="760"/>
      <c r="T580" s="760"/>
      <c r="U580" s="760"/>
      <c r="V580" s="760"/>
      <c r="W580" s="760"/>
      <c r="X580" s="760"/>
      <c r="Y580" s="760"/>
      <c r="Z580" s="760"/>
    </row>
    <row r="581" spans="1:26" ht="12" customHeight="1">
      <c r="A581" s="760"/>
      <c r="B581" s="760"/>
      <c r="C581" s="760"/>
      <c r="D581" s="760"/>
      <c r="E581" s="760"/>
      <c r="F581" s="760"/>
      <c r="G581" s="760"/>
      <c r="H581" s="760"/>
      <c r="I581" s="760"/>
      <c r="J581" s="760"/>
      <c r="K581" s="760"/>
      <c r="L581" s="760"/>
      <c r="M581" s="760"/>
      <c r="N581" s="760"/>
      <c r="O581" s="760"/>
      <c r="P581" s="760"/>
      <c r="Q581" s="760"/>
      <c r="R581" s="760"/>
      <c r="S581" s="760"/>
      <c r="T581" s="760"/>
      <c r="U581" s="760"/>
      <c r="V581" s="760"/>
      <c r="W581" s="760"/>
      <c r="X581" s="760"/>
      <c r="Y581" s="760"/>
      <c r="Z581" s="760"/>
    </row>
    <row r="582" spans="1:26" ht="12" customHeight="1">
      <c r="A582" s="760"/>
      <c r="B582" s="760"/>
      <c r="C582" s="760"/>
      <c r="D582" s="760"/>
      <c r="E582" s="760"/>
      <c r="F582" s="760"/>
      <c r="G582" s="760"/>
      <c r="H582" s="760"/>
      <c r="I582" s="760"/>
      <c r="J582" s="760"/>
      <c r="K582" s="760"/>
      <c r="L582" s="760"/>
      <c r="M582" s="760"/>
      <c r="N582" s="760"/>
      <c r="O582" s="760"/>
      <c r="P582" s="760"/>
      <c r="Q582" s="760"/>
      <c r="R582" s="760"/>
      <c r="S582" s="760"/>
      <c r="T582" s="760"/>
      <c r="U582" s="760"/>
      <c r="V582" s="760"/>
      <c r="W582" s="760"/>
      <c r="X582" s="760"/>
      <c r="Y582" s="760"/>
      <c r="Z582" s="760"/>
    </row>
    <row r="583" spans="1:26" ht="12" customHeight="1">
      <c r="A583" s="760"/>
      <c r="B583" s="760"/>
      <c r="C583" s="760"/>
      <c r="D583" s="760"/>
      <c r="E583" s="760"/>
      <c r="F583" s="760"/>
      <c r="G583" s="760"/>
      <c r="H583" s="760"/>
      <c r="I583" s="760"/>
      <c r="J583" s="760"/>
      <c r="K583" s="760"/>
      <c r="L583" s="760"/>
      <c r="M583" s="760"/>
      <c r="N583" s="760"/>
      <c r="O583" s="760"/>
      <c r="P583" s="760"/>
      <c r="Q583" s="760"/>
      <c r="R583" s="760"/>
      <c r="S583" s="760"/>
      <c r="T583" s="760"/>
      <c r="U583" s="760"/>
      <c r="V583" s="760"/>
      <c r="W583" s="760"/>
      <c r="X583" s="760"/>
      <c r="Y583" s="760"/>
      <c r="Z583" s="760"/>
    </row>
    <row r="584" spans="1:26" ht="12" customHeight="1">
      <c r="A584" s="760"/>
      <c r="B584" s="760"/>
      <c r="C584" s="760"/>
      <c r="D584" s="760"/>
      <c r="E584" s="760"/>
      <c r="F584" s="760"/>
      <c r="G584" s="760"/>
      <c r="H584" s="760"/>
      <c r="I584" s="760"/>
      <c r="J584" s="760"/>
      <c r="K584" s="760"/>
      <c r="L584" s="760"/>
      <c r="M584" s="760"/>
      <c r="N584" s="760"/>
      <c r="O584" s="760"/>
      <c r="P584" s="760"/>
      <c r="Q584" s="760"/>
      <c r="R584" s="760"/>
      <c r="S584" s="760"/>
      <c r="T584" s="760"/>
      <c r="U584" s="760"/>
      <c r="V584" s="760"/>
      <c r="W584" s="760"/>
      <c r="X584" s="760"/>
      <c r="Y584" s="760"/>
      <c r="Z584" s="760"/>
    </row>
    <row r="585" spans="1:26" ht="12" customHeight="1">
      <c r="A585" s="760"/>
      <c r="B585" s="760"/>
      <c r="C585" s="760"/>
      <c r="D585" s="760"/>
      <c r="E585" s="760"/>
      <c r="F585" s="760"/>
      <c r="G585" s="760"/>
      <c r="H585" s="760"/>
      <c r="I585" s="760"/>
      <c r="J585" s="760"/>
      <c r="K585" s="760"/>
      <c r="L585" s="760"/>
      <c r="M585" s="760"/>
      <c r="N585" s="760"/>
      <c r="O585" s="760"/>
      <c r="P585" s="760"/>
      <c r="Q585" s="760"/>
      <c r="R585" s="760"/>
      <c r="S585" s="760"/>
      <c r="T585" s="760"/>
      <c r="U585" s="760"/>
      <c r="V585" s="760"/>
      <c r="W585" s="760"/>
      <c r="X585" s="760"/>
      <c r="Y585" s="760"/>
      <c r="Z585" s="760"/>
    </row>
    <row r="586" spans="1:26" ht="12" customHeight="1">
      <c r="A586" s="760"/>
      <c r="B586" s="760"/>
      <c r="C586" s="760"/>
      <c r="D586" s="760"/>
      <c r="E586" s="760"/>
      <c r="F586" s="760"/>
      <c r="G586" s="760"/>
      <c r="H586" s="760"/>
      <c r="I586" s="760"/>
      <c r="J586" s="760"/>
      <c r="K586" s="760"/>
      <c r="L586" s="760"/>
      <c r="M586" s="760"/>
      <c r="N586" s="760"/>
      <c r="O586" s="760"/>
      <c r="P586" s="760"/>
      <c r="Q586" s="760"/>
      <c r="R586" s="760"/>
      <c r="S586" s="760"/>
      <c r="T586" s="760"/>
      <c r="U586" s="760"/>
      <c r="V586" s="760"/>
      <c r="W586" s="760"/>
      <c r="X586" s="760"/>
      <c r="Y586" s="760"/>
      <c r="Z586" s="760"/>
    </row>
    <row r="587" spans="1:26" ht="12" customHeight="1">
      <c r="A587" s="760"/>
      <c r="B587" s="760"/>
      <c r="C587" s="760"/>
      <c r="D587" s="760"/>
      <c r="E587" s="760"/>
      <c r="F587" s="760"/>
      <c r="G587" s="760"/>
      <c r="H587" s="760"/>
      <c r="I587" s="760"/>
      <c r="J587" s="760"/>
      <c r="K587" s="760"/>
      <c r="L587" s="760"/>
      <c r="M587" s="760"/>
      <c r="N587" s="760"/>
      <c r="O587" s="760"/>
      <c r="P587" s="760"/>
      <c r="Q587" s="760"/>
      <c r="R587" s="760"/>
      <c r="S587" s="760"/>
      <c r="T587" s="760"/>
      <c r="U587" s="760"/>
      <c r="V587" s="760"/>
      <c r="W587" s="760"/>
      <c r="X587" s="760"/>
      <c r="Y587" s="760"/>
      <c r="Z587" s="760"/>
    </row>
    <row r="588" spans="1:26" ht="12" customHeight="1">
      <c r="A588" s="760"/>
      <c r="B588" s="760"/>
      <c r="C588" s="760"/>
      <c r="D588" s="760"/>
      <c r="E588" s="760"/>
      <c r="F588" s="760"/>
      <c r="G588" s="760"/>
      <c r="H588" s="760"/>
      <c r="I588" s="760"/>
      <c r="J588" s="760"/>
      <c r="K588" s="760"/>
      <c r="L588" s="760"/>
      <c r="M588" s="760"/>
      <c r="N588" s="760"/>
      <c r="O588" s="760"/>
      <c r="P588" s="760"/>
      <c r="Q588" s="760"/>
      <c r="R588" s="760"/>
      <c r="S588" s="760"/>
      <c r="T588" s="760"/>
      <c r="U588" s="760"/>
      <c r="V588" s="760"/>
      <c r="W588" s="760"/>
      <c r="X588" s="760"/>
      <c r="Y588" s="760"/>
      <c r="Z588" s="760"/>
    </row>
    <row r="589" spans="1:26" ht="12" customHeight="1">
      <c r="A589" s="760"/>
      <c r="B589" s="760"/>
      <c r="C589" s="760"/>
      <c r="D589" s="760"/>
      <c r="E589" s="760"/>
      <c r="F589" s="760"/>
      <c r="G589" s="760"/>
      <c r="H589" s="760"/>
      <c r="I589" s="760"/>
      <c r="J589" s="760"/>
      <c r="K589" s="760"/>
      <c r="L589" s="760"/>
      <c r="M589" s="760"/>
      <c r="N589" s="760"/>
      <c r="O589" s="760"/>
      <c r="P589" s="760"/>
      <c r="Q589" s="760"/>
      <c r="R589" s="760"/>
      <c r="S589" s="760"/>
      <c r="T589" s="760"/>
      <c r="U589" s="760"/>
      <c r="V589" s="760"/>
      <c r="W589" s="760"/>
      <c r="X589" s="760"/>
      <c r="Y589" s="760"/>
      <c r="Z589" s="760"/>
    </row>
    <row r="590" spans="1:26" ht="12" customHeight="1">
      <c r="A590" s="760"/>
      <c r="B590" s="760"/>
      <c r="C590" s="760"/>
      <c r="D590" s="760"/>
      <c r="E590" s="760"/>
      <c r="F590" s="760"/>
      <c r="G590" s="760"/>
      <c r="H590" s="760"/>
      <c r="I590" s="760"/>
      <c r="J590" s="760"/>
      <c r="K590" s="760"/>
      <c r="L590" s="760"/>
      <c r="M590" s="760"/>
      <c r="N590" s="760"/>
      <c r="O590" s="760"/>
      <c r="P590" s="760"/>
      <c r="Q590" s="760"/>
      <c r="R590" s="760"/>
      <c r="S590" s="760"/>
      <c r="T590" s="760"/>
      <c r="U590" s="760"/>
      <c r="V590" s="760"/>
      <c r="W590" s="760"/>
      <c r="X590" s="760"/>
      <c r="Y590" s="760"/>
      <c r="Z590" s="760"/>
    </row>
    <row r="591" spans="1:26" ht="12" customHeight="1">
      <c r="A591" s="760"/>
      <c r="B591" s="760"/>
      <c r="C591" s="760"/>
      <c r="D591" s="760"/>
      <c r="E591" s="760"/>
      <c r="F591" s="760"/>
      <c r="G591" s="760"/>
      <c r="H591" s="760"/>
      <c r="I591" s="760"/>
      <c r="J591" s="760"/>
      <c r="K591" s="760"/>
      <c r="L591" s="760"/>
      <c r="M591" s="760"/>
      <c r="N591" s="760"/>
      <c r="O591" s="760"/>
      <c r="P591" s="760"/>
      <c r="Q591" s="760"/>
      <c r="R591" s="760"/>
      <c r="S591" s="760"/>
      <c r="T591" s="760"/>
      <c r="U591" s="760"/>
      <c r="V591" s="760"/>
      <c r="W591" s="760"/>
      <c r="X591" s="760"/>
      <c r="Y591" s="760"/>
      <c r="Z591" s="760"/>
    </row>
    <row r="592" spans="1:26" ht="12" customHeight="1">
      <c r="A592" s="760"/>
      <c r="B592" s="760"/>
      <c r="C592" s="760"/>
      <c r="D592" s="760"/>
      <c r="E592" s="760"/>
      <c r="F592" s="760"/>
      <c r="G592" s="760"/>
      <c r="H592" s="760"/>
      <c r="I592" s="760"/>
      <c r="J592" s="760"/>
      <c r="K592" s="760"/>
      <c r="L592" s="760"/>
      <c r="M592" s="760"/>
      <c r="N592" s="760"/>
      <c r="O592" s="760"/>
      <c r="P592" s="760"/>
      <c r="Q592" s="760"/>
      <c r="R592" s="760"/>
      <c r="S592" s="760"/>
      <c r="T592" s="760"/>
      <c r="U592" s="760"/>
      <c r="V592" s="760"/>
      <c r="W592" s="760"/>
      <c r="X592" s="760"/>
      <c r="Y592" s="760"/>
      <c r="Z592" s="760"/>
    </row>
    <row r="593" spans="1:26" ht="12" customHeight="1">
      <c r="A593" s="760"/>
      <c r="B593" s="760"/>
      <c r="C593" s="760"/>
      <c r="D593" s="760"/>
      <c r="E593" s="760"/>
      <c r="F593" s="760"/>
      <c r="G593" s="760"/>
      <c r="H593" s="760"/>
      <c r="I593" s="760"/>
      <c r="J593" s="760"/>
      <c r="K593" s="760"/>
      <c r="L593" s="760"/>
      <c r="M593" s="760"/>
      <c r="N593" s="760"/>
      <c r="O593" s="760"/>
      <c r="P593" s="760"/>
      <c r="Q593" s="760"/>
      <c r="R593" s="760"/>
      <c r="S593" s="760"/>
      <c r="T593" s="760"/>
      <c r="U593" s="760"/>
      <c r="V593" s="760"/>
      <c r="W593" s="760"/>
      <c r="X593" s="760"/>
      <c r="Y593" s="760"/>
      <c r="Z593" s="760"/>
    </row>
    <row r="594" spans="1:26" ht="12" customHeight="1">
      <c r="A594" s="760"/>
      <c r="B594" s="760"/>
      <c r="C594" s="760"/>
      <c r="D594" s="760"/>
      <c r="E594" s="760"/>
      <c r="F594" s="760"/>
      <c r="G594" s="760"/>
      <c r="H594" s="760"/>
      <c r="I594" s="760"/>
      <c r="J594" s="760"/>
      <c r="K594" s="760"/>
      <c r="L594" s="760"/>
      <c r="M594" s="760"/>
      <c r="N594" s="760"/>
      <c r="O594" s="760"/>
      <c r="P594" s="760"/>
      <c r="Q594" s="760"/>
      <c r="R594" s="760"/>
      <c r="S594" s="760"/>
      <c r="T594" s="760"/>
      <c r="U594" s="760"/>
      <c r="V594" s="760"/>
      <c r="W594" s="760"/>
      <c r="X594" s="760"/>
      <c r="Y594" s="760"/>
      <c r="Z594" s="760"/>
    </row>
    <row r="595" spans="1:26" ht="12" customHeight="1">
      <c r="A595" s="760"/>
      <c r="B595" s="760"/>
      <c r="C595" s="760"/>
      <c r="D595" s="760"/>
      <c r="E595" s="760"/>
      <c r="F595" s="760"/>
      <c r="G595" s="760"/>
      <c r="H595" s="760"/>
      <c r="I595" s="760"/>
      <c r="J595" s="760"/>
      <c r="K595" s="760"/>
      <c r="L595" s="760"/>
      <c r="M595" s="760"/>
      <c r="N595" s="760"/>
      <c r="O595" s="760"/>
      <c r="P595" s="760"/>
      <c r="Q595" s="760"/>
      <c r="R595" s="760"/>
      <c r="S595" s="760"/>
      <c r="T595" s="760"/>
      <c r="U595" s="760"/>
      <c r="V595" s="760"/>
      <c r="W595" s="760"/>
      <c r="X595" s="760"/>
      <c r="Y595" s="760"/>
      <c r="Z595" s="760"/>
    </row>
    <row r="596" spans="1:26" ht="12" customHeight="1">
      <c r="A596" s="760"/>
      <c r="B596" s="760"/>
      <c r="C596" s="760"/>
      <c r="D596" s="760"/>
      <c r="E596" s="760"/>
      <c r="F596" s="760"/>
      <c r="G596" s="760"/>
      <c r="H596" s="760"/>
      <c r="I596" s="760"/>
      <c r="J596" s="760"/>
      <c r="K596" s="760"/>
      <c r="L596" s="760"/>
      <c r="M596" s="760"/>
      <c r="N596" s="760"/>
      <c r="O596" s="760"/>
      <c r="P596" s="760"/>
      <c r="Q596" s="760"/>
      <c r="R596" s="760"/>
      <c r="S596" s="760"/>
      <c r="T596" s="760"/>
      <c r="U596" s="760"/>
      <c r="V596" s="760"/>
      <c r="W596" s="760"/>
      <c r="X596" s="760"/>
      <c r="Y596" s="760"/>
      <c r="Z596" s="760"/>
    </row>
    <row r="597" spans="1:26" ht="12" customHeight="1">
      <c r="A597" s="760"/>
      <c r="B597" s="760"/>
      <c r="C597" s="760"/>
      <c r="D597" s="760"/>
      <c r="E597" s="760"/>
      <c r="F597" s="760"/>
      <c r="G597" s="760"/>
      <c r="H597" s="760"/>
      <c r="I597" s="760"/>
      <c r="J597" s="760"/>
      <c r="K597" s="760"/>
      <c r="L597" s="760"/>
      <c r="M597" s="760"/>
      <c r="N597" s="760"/>
      <c r="O597" s="760"/>
      <c r="P597" s="760"/>
      <c r="Q597" s="760"/>
      <c r="R597" s="760"/>
      <c r="S597" s="760"/>
      <c r="T597" s="760"/>
      <c r="U597" s="760"/>
      <c r="V597" s="760"/>
      <c r="W597" s="760"/>
      <c r="X597" s="760"/>
      <c r="Y597" s="760"/>
      <c r="Z597" s="760"/>
    </row>
    <row r="598" spans="1:26" ht="12" customHeight="1">
      <c r="A598" s="760"/>
      <c r="B598" s="760"/>
      <c r="C598" s="760"/>
      <c r="D598" s="760"/>
      <c r="E598" s="760"/>
      <c r="F598" s="760"/>
      <c r="G598" s="760"/>
      <c r="H598" s="760"/>
      <c r="I598" s="760"/>
      <c r="J598" s="760"/>
      <c r="K598" s="760"/>
      <c r="L598" s="760"/>
      <c r="M598" s="760"/>
      <c r="N598" s="760"/>
      <c r="O598" s="760"/>
      <c r="P598" s="760"/>
      <c r="Q598" s="760"/>
      <c r="R598" s="760"/>
      <c r="S598" s="760"/>
      <c r="T598" s="760"/>
      <c r="U598" s="760"/>
      <c r="V598" s="760"/>
      <c r="W598" s="760"/>
      <c r="X598" s="760"/>
      <c r="Y598" s="760"/>
      <c r="Z598" s="760"/>
    </row>
    <row r="599" spans="1:26" ht="12" customHeight="1">
      <c r="A599" s="760"/>
      <c r="B599" s="760"/>
      <c r="C599" s="760"/>
      <c r="D599" s="760"/>
      <c r="E599" s="760"/>
      <c r="F599" s="760"/>
      <c r="G599" s="760"/>
      <c r="H599" s="760"/>
      <c r="I599" s="760"/>
      <c r="J599" s="760"/>
      <c r="K599" s="760"/>
      <c r="L599" s="760"/>
      <c r="M599" s="760"/>
      <c r="N599" s="760"/>
      <c r="O599" s="760"/>
      <c r="P599" s="760"/>
      <c r="Q599" s="760"/>
      <c r="R599" s="760"/>
      <c r="S599" s="760"/>
      <c r="T599" s="760"/>
      <c r="U599" s="760"/>
      <c r="V599" s="760"/>
      <c r="W599" s="760"/>
      <c r="X599" s="760"/>
      <c r="Y599" s="760"/>
      <c r="Z599" s="760"/>
    </row>
    <row r="600" spans="1:26" ht="12" customHeight="1">
      <c r="A600" s="760"/>
      <c r="B600" s="760"/>
      <c r="C600" s="760"/>
      <c r="D600" s="760"/>
      <c r="E600" s="760"/>
      <c r="F600" s="760"/>
      <c r="G600" s="760"/>
      <c r="H600" s="760"/>
      <c r="I600" s="760"/>
      <c r="J600" s="760"/>
      <c r="K600" s="760"/>
      <c r="L600" s="760"/>
      <c r="M600" s="760"/>
      <c r="N600" s="760"/>
      <c r="O600" s="760"/>
      <c r="P600" s="760"/>
      <c r="Q600" s="760"/>
      <c r="R600" s="760"/>
      <c r="S600" s="760"/>
      <c r="T600" s="760"/>
      <c r="U600" s="760"/>
      <c r="V600" s="760"/>
      <c r="W600" s="760"/>
      <c r="X600" s="760"/>
      <c r="Y600" s="760"/>
      <c r="Z600" s="760"/>
    </row>
    <row r="601" spans="1:26" ht="12" customHeight="1">
      <c r="A601" s="760"/>
      <c r="B601" s="760"/>
      <c r="C601" s="760"/>
      <c r="D601" s="760"/>
      <c r="E601" s="760"/>
      <c r="F601" s="760"/>
      <c r="G601" s="760"/>
      <c r="H601" s="760"/>
      <c r="I601" s="760"/>
      <c r="J601" s="760"/>
      <c r="K601" s="760"/>
      <c r="L601" s="760"/>
      <c r="M601" s="760"/>
      <c r="N601" s="760"/>
      <c r="O601" s="760"/>
      <c r="P601" s="760"/>
      <c r="Q601" s="760"/>
      <c r="R601" s="760"/>
      <c r="S601" s="760"/>
      <c r="T601" s="760"/>
      <c r="U601" s="760"/>
      <c r="V601" s="760"/>
      <c r="W601" s="760"/>
      <c r="X601" s="760"/>
      <c r="Y601" s="760"/>
      <c r="Z601" s="760"/>
    </row>
    <row r="602" spans="1:26" ht="12" customHeight="1">
      <c r="A602" s="760"/>
      <c r="B602" s="760"/>
      <c r="C602" s="760"/>
      <c r="D602" s="760"/>
      <c r="E602" s="760"/>
      <c r="F602" s="760"/>
      <c r="G602" s="760"/>
      <c r="H602" s="760"/>
      <c r="I602" s="760"/>
      <c r="J602" s="760"/>
      <c r="K602" s="760"/>
      <c r="L602" s="760"/>
      <c r="M602" s="760"/>
      <c r="N602" s="760"/>
      <c r="O602" s="760"/>
      <c r="P602" s="760"/>
      <c r="Q602" s="760"/>
      <c r="R602" s="760"/>
      <c r="S602" s="760"/>
      <c r="T602" s="760"/>
      <c r="U602" s="760"/>
      <c r="V602" s="760"/>
      <c r="W602" s="760"/>
      <c r="X602" s="760"/>
      <c r="Y602" s="760"/>
      <c r="Z602" s="760"/>
    </row>
    <row r="603" spans="1:26" ht="12" customHeight="1">
      <c r="A603" s="760"/>
      <c r="B603" s="760"/>
      <c r="C603" s="760"/>
      <c r="D603" s="760"/>
      <c r="E603" s="760"/>
      <c r="F603" s="760"/>
      <c r="G603" s="760"/>
      <c r="H603" s="760"/>
      <c r="I603" s="760"/>
      <c r="J603" s="760"/>
      <c r="K603" s="760"/>
      <c r="L603" s="760"/>
      <c r="M603" s="760"/>
      <c r="N603" s="760"/>
      <c r="O603" s="760"/>
      <c r="P603" s="760"/>
      <c r="Q603" s="760"/>
      <c r="R603" s="760"/>
      <c r="S603" s="760"/>
      <c r="T603" s="760"/>
      <c r="U603" s="760"/>
      <c r="V603" s="760"/>
      <c r="W603" s="760"/>
      <c r="X603" s="760"/>
      <c r="Y603" s="760"/>
      <c r="Z603" s="760"/>
    </row>
    <row r="604" spans="1:26" ht="12" customHeight="1">
      <c r="A604" s="760"/>
      <c r="B604" s="760"/>
      <c r="C604" s="760"/>
      <c r="D604" s="760"/>
      <c r="E604" s="760"/>
      <c r="F604" s="760"/>
      <c r="G604" s="760"/>
      <c r="H604" s="760"/>
      <c r="I604" s="760"/>
      <c r="J604" s="760"/>
      <c r="K604" s="760"/>
      <c r="L604" s="760"/>
      <c r="M604" s="760"/>
      <c r="N604" s="760"/>
      <c r="O604" s="760"/>
      <c r="P604" s="760"/>
      <c r="Q604" s="760"/>
      <c r="R604" s="760"/>
      <c r="S604" s="760"/>
      <c r="T604" s="760"/>
      <c r="U604" s="760"/>
      <c r="V604" s="760"/>
      <c r="W604" s="760"/>
      <c r="X604" s="760"/>
      <c r="Y604" s="760"/>
      <c r="Z604" s="760"/>
    </row>
    <row r="605" spans="1:26" ht="12" customHeight="1">
      <c r="A605" s="760"/>
      <c r="B605" s="760"/>
      <c r="C605" s="760"/>
      <c r="D605" s="760"/>
      <c r="E605" s="760"/>
      <c r="F605" s="760"/>
      <c r="G605" s="760"/>
      <c r="H605" s="760"/>
      <c r="I605" s="760"/>
      <c r="J605" s="760"/>
      <c r="K605" s="760"/>
      <c r="L605" s="760"/>
      <c r="M605" s="760"/>
      <c r="N605" s="760"/>
      <c r="O605" s="760"/>
      <c r="P605" s="760"/>
      <c r="Q605" s="760"/>
      <c r="R605" s="760"/>
      <c r="S605" s="760"/>
      <c r="T605" s="760"/>
      <c r="U605" s="760"/>
      <c r="V605" s="760"/>
      <c r="W605" s="760"/>
      <c r="X605" s="760"/>
      <c r="Y605" s="760"/>
      <c r="Z605" s="760"/>
    </row>
    <row r="606" spans="1:26" ht="12" customHeight="1">
      <c r="A606" s="760"/>
      <c r="B606" s="760"/>
      <c r="C606" s="760"/>
      <c r="D606" s="760"/>
      <c r="E606" s="760"/>
      <c r="F606" s="760"/>
      <c r="G606" s="760"/>
      <c r="H606" s="760"/>
      <c r="I606" s="760"/>
      <c r="J606" s="760"/>
      <c r="K606" s="760"/>
      <c r="L606" s="760"/>
      <c r="M606" s="760"/>
      <c r="N606" s="760"/>
      <c r="O606" s="760"/>
      <c r="P606" s="760"/>
      <c r="Q606" s="760"/>
      <c r="R606" s="760"/>
      <c r="S606" s="760"/>
      <c r="T606" s="760"/>
      <c r="U606" s="760"/>
      <c r="V606" s="760"/>
      <c r="W606" s="760"/>
      <c r="X606" s="760"/>
      <c r="Y606" s="760"/>
      <c r="Z606" s="760"/>
    </row>
    <row r="607" spans="1:26" ht="12" customHeight="1">
      <c r="A607" s="760"/>
      <c r="B607" s="760"/>
      <c r="C607" s="760"/>
      <c r="D607" s="760"/>
      <c r="E607" s="760"/>
      <c r="F607" s="760"/>
      <c r="G607" s="760"/>
      <c r="H607" s="760"/>
      <c r="I607" s="760"/>
      <c r="J607" s="760"/>
      <c r="K607" s="760"/>
      <c r="L607" s="760"/>
      <c r="M607" s="760"/>
      <c r="N607" s="760"/>
      <c r="O607" s="760"/>
      <c r="P607" s="760"/>
      <c r="Q607" s="760"/>
      <c r="R607" s="760"/>
      <c r="S607" s="760"/>
      <c r="T607" s="760"/>
      <c r="U607" s="760"/>
      <c r="V607" s="760"/>
      <c r="W607" s="760"/>
      <c r="X607" s="760"/>
      <c r="Y607" s="760"/>
      <c r="Z607" s="760"/>
    </row>
    <row r="608" spans="1:26" ht="12" customHeight="1">
      <c r="A608" s="760"/>
      <c r="B608" s="760"/>
      <c r="C608" s="760"/>
      <c r="D608" s="760"/>
      <c r="E608" s="760"/>
      <c r="F608" s="760"/>
      <c r="G608" s="760"/>
      <c r="H608" s="760"/>
      <c r="I608" s="760"/>
      <c r="J608" s="760"/>
      <c r="K608" s="760"/>
      <c r="L608" s="760"/>
      <c r="M608" s="760"/>
      <c r="N608" s="760"/>
      <c r="O608" s="760"/>
      <c r="P608" s="760"/>
      <c r="Q608" s="760"/>
      <c r="R608" s="760"/>
      <c r="S608" s="760"/>
      <c r="T608" s="760"/>
      <c r="U608" s="760"/>
      <c r="V608" s="760"/>
      <c r="W608" s="760"/>
      <c r="X608" s="760"/>
      <c r="Y608" s="760"/>
      <c r="Z608" s="760"/>
    </row>
    <row r="609" spans="1:26" ht="12" customHeight="1">
      <c r="A609" s="760"/>
      <c r="B609" s="760"/>
      <c r="C609" s="760"/>
      <c r="D609" s="760"/>
      <c r="E609" s="760"/>
      <c r="F609" s="760"/>
      <c r="G609" s="760"/>
      <c r="H609" s="760"/>
      <c r="I609" s="760"/>
      <c r="J609" s="760"/>
      <c r="K609" s="760"/>
      <c r="L609" s="760"/>
      <c r="M609" s="760"/>
      <c r="N609" s="760"/>
      <c r="O609" s="760"/>
      <c r="P609" s="760"/>
      <c r="Q609" s="760"/>
      <c r="R609" s="760"/>
      <c r="S609" s="760"/>
      <c r="T609" s="760"/>
      <c r="U609" s="760"/>
      <c r="V609" s="760"/>
      <c r="W609" s="760"/>
      <c r="X609" s="760"/>
      <c r="Y609" s="760"/>
      <c r="Z609" s="760"/>
    </row>
    <row r="610" spans="1:26" ht="12" customHeight="1">
      <c r="A610" s="760"/>
      <c r="B610" s="760"/>
      <c r="C610" s="760"/>
      <c r="D610" s="760"/>
      <c r="E610" s="760"/>
      <c r="F610" s="760"/>
      <c r="G610" s="760"/>
      <c r="H610" s="760"/>
      <c r="I610" s="760"/>
      <c r="J610" s="760"/>
      <c r="K610" s="760"/>
      <c r="L610" s="760"/>
      <c r="M610" s="760"/>
      <c r="N610" s="760"/>
      <c r="O610" s="760"/>
      <c r="P610" s="760"/>
      <c r="Q610" s="760"/>
      <c r="R610" s="760"/>
      <c r="S610" s="760"/>
      <c r="T610" s="760"/>
      <c r="U610" s="760"/>
      <c r="V610" s="760"/>
      <c r="W610" s="760"/>
      <c r="X610" s="760"/>
      <c r="Y610" s="760"/>
      <c r="Z610" s="760"/>
    </row>
    <row r="611" spans="1:26" ht="12" customHeight="1">
      <c r="A611" s="760"/>
      <c r="B611" s="760"/>
      <c r="C611" s="760"/>
      <c r="D611" s="760"/>
      <c r="E611" s="760"/>
      <c r="F611" s="760"/>
      <c r="G611" s="760"/>
      <c r="H611" s="760"/>
      <c r="I611" s="760"/>
      <c r="J611" s="760"/>
      <c r="K611" s="760"/>
      <c r="L611" s="760"/>
      <c r="M611" s="760"/>
      <c r="N611" s="760"/>
      <c r="O611" s="760"/>
      <c r="P611" s="760"/>
      <c r="Q611" s="760"/>
      <c r="R611" s="760"/>
      <c r="S611" s="760"/>
      <c r="T611" s="760"/>
      <c r="U611" s="760"/>
      <c r="V611" s="760"/>
      <c r="W611" s="760"/>
      <c r="X611" s="760"/>
      <c r="Y611" s="760"/>
      <c r="Z611" s="760"/>
    </row>
    <row r="612" spans="1:26" ht="12" customHeight="1">
      <c r="A612" s="760"/>
      <c r="B612" s="760"/>
      <c r="C612" s="760"/>
      <c r="D612" s="760"/>
      <c r="E612" s="760"/>
      <c r="F612" s="760"/>
      <c r="G612" s="760"/>
      <c r="H612" s="760"/>
      <c r="I612" s="760"/>
      <c r="J612" s="760"/>
      <c r="K612" s="760"/>
      <c r="L612" s="760"/>
      <c r="M612" s="760"/>
      <c r="N612" s="760"/>
      <c r="O612" s="760"/>
      <c r="P612" s="760"/>
      <c r="Q612" s="760"/>
      <c r="R612" s="760"/>
      <c r="S612" s="760"/>
      <c r="T612" s="760"/>
      <c r="U612" s="760"/>
      <c r="V612" s="760"/>
      <c r="W612" s="760"/>
      <c r="X612" s="760"/>
      <c r="Y612" s="760"/>
      <c r="Z612" s="760"/>
    </row>
    <row r="613" spans="1:26" ht="12" customHeight="1">
      <c r="A613" s="760"/>
      <c r="B613" s="760"/>
      <c r="C613" s="760"/>
      <c r="D613" s="760"/>
      <c r="E613" s="760"/>
      <c r="F613" s="760"/>
      <c r="G613" s="760"/>
      <c r="H613" s="760"/>
      <c r="I613" s="760"/>
      <c r="J613" s="760"/>
      <c r="K613" s="760"/>
      <c r="L613" s="760"/>
      <c r="M613" s="760"/>
      <c r="N613" s="760"/>
      <c r="O613" s="760"/>
      <c r="P613" s="760"/>
      <c r="Q613" s="760"/>
      <c r="R613" s="760"/>
      <c r="S613" s="760"/>
      <c r="T613" s="760"/>
      <c r="U613" s="760"/>
      <c r="V613" s="760"/>
      <c r="W613" s="760"/>
      <c r="X613" s="760"/>
      <c r="Y613" s="760"/>
      <c r="Z613" s="760"/>
    </row>
    <row r="614" spans="1:26" ht="12" customHeight="1">
      <c r="A614" s="760"/>
      <c r="B614" s="760"/>
      <c r="C614" s="760"/>
      <c r="D614" s="760"/>
      <c r="E614" s="760"/>
      <c r="F614" s="760"/>
      <c r="G614" s="760"/>
      <c r="H614" s="760"/>
      <c r="I614" s="760"/>
      <c r="J614" s="760"/>
      <c r="K614" s="760"/>
      <c r="L614" s="760"/>
      <c r="M614" s="760"/>
      <c r="N614" s="760"/>
      <c r="O614" s="760"/>
      <c r="P614" s="760"/>
      <c r="Q614" s="760"/>
      <c r="R614" s="760"/>
      <c r="S614" s="760"/>
      <c r="T614" s="760"/>
      <c r="U614" s="760"/>
      <c r="V614" s="760"/>
      <c r="W614" s="760"/>
      <c r="X614" s="760"/>
      <c r="Y614" s="760"/>
      <c r="Z614" s="760"/>
    </row>
    <row r="615" spans="1:26" ht="12" customHeight="1">
      <c r="A615" s="760"/>
      <c r="B615" s="760"/>
      <c r="C615" s="760"/>
      <c r="D615" s="760"/>
      <c r="E615" s="760"/>
      <c r="F615" s="760"/>
      <c r="G615" s="760"/>
      <c r="H615" s="760"/>
      <c r="I615" s="760"/>
      <c r="J615" s="760"/>
      <c r="K615" s="760"/>
      <c r="L615" s="760"/>
      <c r="M615" s="760"/>
      <c r="N615" s="760"/>
      <c r="O615" s="760"/>
      <c r="P615" s="760"/>
      <c r="Q615" s="760"/>
      <c r="R615" s="760"/>
      <c r="S615" s="760"/>
      <c r="T615" s="760"/>
      <c r="U615" s="760"/>
      <c r="V615" s="760"/>
      <c r="W615" s="760"/>
      <c r="X615" s="760"/>
      <c r="Y615" s="760"/>
      <c r="Z615" s="760"/>
    </row>
    <row r="616" spans="1:26" ht="12" customHeight="1">
      <c r="A616" s="760"/>
      <c r="B616" s="760"/>
      <c r="C616" s="760"/>
      <c r="D616" s="760"/>
      <c r="E616" s="760"/>
      <c r="F616" s="760"/>
      <c r="G616" s="760"/>
      <c r="H616" s="760"/>
      <c r="I616" s="760"/>
      <c r="J616" s="760"/>
      <c r="K616" s="760"/>
      <c r="L616" s="760"/>
      <c r="M616" s="760"/>
      <c r="N616" s="760"/>
      <c r="O616" s="760"/>
      <c r="P616" s="760"/>
      <c r="Q616" s="760"/>
      <c r="R616" s="760"/>
      <c r="S616" s="760"/>
      <c r="T616" s="760"/>
      <c r="U616" s="760"/>
      <c r="V616" s="760"/>
      <c r="W616" s="760"/>
      <c r="X616" s="760"/>
      <c r="Y616" s="760"/>
      <c r="Z616" s="760"/>
    </row>
    <row r="617" spans="1:26" ht="12" customHeight="1">
      <c r="A617" s="760"/>
      <c r="B617" s="760"/>
      <c r="C617" s="760"/>
      <c r="D617" s="760"/>
      <c r="E617" s="760"/>
      <c r="F617" s="760"/>
      <c r="G617" s="760"/>
      <c r="H617" s="760"/>
      <c r="I617" s="760"/>
      <c r="J617" s="760"/>
      <c r="K617" s="760"/>
      <c r="L617" s="760"/>
      <c r="M617" s="760"/>
      <c r="N617" s="760"/>
      <c r="O617" s="760"/>
      <c r="P617" s="760"/>
      <c r="Q617" s="760"/>
      <c r="R617" s="760"/>
      <c r="S617" s="760"/>
      <c r="T617" s="760"/>
      <c r="U617" s="760"/>
      <c r="V617" s="760"/>
      <c r="W617" s="760"/>
      <c r="X617" s="760"/>
      <c r="Y617" s="760"/>
      <c r="Z617" s="760"/>
    </row>
    <row r="618" spans="1:26" ht="12" customHeight="1">
      <c r="A618" s="760"/>
      <c r="B618" s="760"/>
      <c r="C618" s="760"/>
      <c r="D618" s="760"/>
      <c r="E618" s="760"/>
      <c r="F618" s="760"/>
      <c r="G618" s="760"/>
      <c r="H618" s="760"/>
      <c r="I618" s="760"/>
      <c r="J618" s="760"/>
      <c r="K618" s="760"/>
      <c r="L618" s="760"/>
      <c r="M618" s="760"/>
      <c r="N618" s="760"/>
      <c r="O618" s="760"/>
      <c r="P618" s="760"/>
      <c r="Q618" s="760"/>
      <c r="R618" s="760"/>
      <c r="S618" s="760"/>
      <c r="T618" s="760"/>
      <c r="U618" s="760"/>
      <c r="V618" s="760"/>
      <c r="W618" s="760"/>
      <c r="X618" s="760"/>
      <c r="Y618" s="760"/>
      <c r="Z618" s="760"/>
    </row>
    <row r="619" spans="1:26" ht="12" customHeight="1">
      <c r="A619" s="760"/>
      <c r="B619" s="760"/>
      <c r="C619" s="760"/>
      <c r="D619" s="760"/>
      <c r="E619" s="760"/>
      <c r="F619" s="760"/>
      <c r="G619" s="760"/>
      <c r="H619" s="760"/>
      <c r="I619" s="760"/>
      <c r="J619" s="760"/>
      <c r="K619" s="760"/>
      <c r="L619" s="760"/>
      <c r="M619" s="760"/>
      <c r="N619" s="760"/>
      <c r="O619" s="760"/>
      <c r="P619" s="760"/>
      <c r="Q619" s="760"/>
      <c r="R619" s="760"/>
      <c r="S619" s="760"/>
      <c r="T619" s="760"/>
      <c r="U619" s="760"/>
      <c r="V619" s="760"/>
      <c r="W619" s="760"/>
      <c r="X619" s="760"/>
      <c r="Y619" s="760"/>
      <c r="Z619" s="760"/>
    </row>
    <row r="620" spans="1:26" ht="12" customHeight="1">
      <c r="A620" s="760"/>
      <c r="B620" s="760"/>
      <c r="C620" s="760"/>
      <c r="D620" s="760"/>
      <c r="E620" s="760"/>
      <c r="F620" s="760"/>
      <c r="G620" s="760"/>
      <c r="H620" s="760"/>
      <c r="I620" s="760"/>
      <c r="J620" s="760"/>
      <c r="K620" s="760"/>
      <c r="L620" s="760"/>
      <c r="M620" s="760"/>
      <c r="N620" s="760"/>
      <c r="O620" s="760"/>
      <c r="P620" s="760"/>
      <c r="Q620" s="760"/>
      <c r="R620" s="760"/>
      <c r="S620" s="760"/>
      <c r="T620" s="760"/>
      <c r="U620" s="760"/>
      <c r="V620" s="760"/>
      <c r="W620" s="760"/>
      <c r="X620" s="760"/>
      <c r="Y620" s="760"/>
      <c r="Z620" s="760"/>
    </row>
    <row r="621" spans="1:26" ht="12" customHeight="1">
      <c r="A621" s="760"/>
      <c r="B621" s="760"/>
      <c r="C621" s="760"/>
      <c r="D621" s="760"/>
      <c r="E621" s="760"/>
      <c r="F621" s="760"/>
      <c r="G621" s="760"/>
      <c r="H621" s="760"/>
      <c r="I621" s="760"/>
      <c r="J621" s="760"/>
      <c r="K621" s="760"/>
      <c r="L621" s="760"/>
      <c r="M621" s="760"/>
      <c r="N621" s="760"/>
      <c r="O621" s="760"/>
      <c r="P621" s="760"/>
      <c r="Q621" s="760"/>
      <c r="R621" s="760"/>
      <c r="S621" s="760"/>
      <c r="T621" s="760"/>
      <c r="U621" s="760"/>
      <c r="V621" s="760"/>
      <c r="W621" s="760"/>
      <c r="X621" s="760"/>
      <c r="Y621" s="760"/>
      <c r="Z621" s="760"/>
    </row>
    <row r="622" spans="1:26" ht="12" customHeight="1">
      <c r="A622" s="760"/>
      <c r="B622" s="760"/>
      <c r="C622" s="760"/>
      <c r="D622" s="760"/>
      <c r="E622" s="760"/>
      <c r="F622" s="760"/>
      <c r="G622" s="760"/>
      <c r="H622" s="760"/>
      <c r="I622" s="760"/>
      <c r="J622" s="760"/>
      <c r="K622" s="760"/>
      <c r="L622" s="760"/>
      <c r="M622" s="760"/>
      <c r="N622" s="760"/>
      <c r="O622" s="760"/>
      <c r="P622" s="760"/>
      <c r="Q622" s="760"/>
      <c r="R622" s="760"/>
      <c r="S622" s="760"/>
      <c r="T622" s="760"/>
      <c r="U622" s="760"/>
      <c r="V622" s="760"/>
      <c r="W622" s="760"/>
      <c r="X622" s="760"/>
      <c r="Y622" s="760"/>
      <c r="Z622" s="760"/>
    </row>
    <row r="623" spans="1:26" ht="12" customHeight="1">
      <c r="A623" s="760"/>
      <c r="B623" s="760"/>
      <c r="C623" s="760"/>
      <c r="D623" s="760"/>
      <c r="E623" s="760"/>
      <c r="F623" s="760"/>
      <c r="G623" s="760"/>
      <c r="H623" s="760"/>
      <c r="I623" s="760"/>
      <c r="J623" s="760"/>
      <c r="K623" s="760"/>
      <c r="L623" s="760"/>
      <c r="M623" s="760"/>
      <c r="N623" s="760"/>
      <c r="O623" s="760"/>
      <c r="P623" s="760"/>
      <c r="Q623" s="760"/>
      <c r="R623" s="760"/>
      <c r="S623" s="760"/>
      <c r="T623" s="760"/>
      <c r="U623" s="760"/>
      <c r="V623" s="760"/>
      <c r="W623" s="760"/>
      <c r="X623" s="760"/>
      <c r="Y623" s="760"/>
      <c r="Z623" s="760"/>
    </row>
    <row r="624" spans="1:26" ht="12" customHeight="1">
      <c r="A624" s="760"/>
      <c r="B624" s="760"/>
      <c r="C624" s="760"/>
      <c r="D624" s="760"/>
      <c r="E624" s="760"/>
      <c r="F624" s="760"/>
      <c r="G624" s="760"/>
      <c r="H624" s="760"/>
      <c r="I624" s="760"/>
      <c r="J624" s="760"/>
      <c r="K624" s="760"/>
      <c r="L624" s="760"/>
      <c r="M624" s="760"/>
      <c r="N624" s="760"/>
      <c r="O624" s="760"/>
      <c r="P624" s="760"/>
      <c r="Q624" s="760"/>
      <c r="R624" s="760"/>
      <c r="S624" s="760"/>
      <c r="T624" s="760"/>
      <c r="U624" s="760"/>
      <c r="V624" s="760"/>
      <c r="W624" s="760"/>
      <c r="X624" s="760"/>
      <c r="Y624" s="760"/>
      <c r="Z624" s="760"/>
    </row>
    <row r="625" spans="1:26" ht="12" customHeight="1">
      <c r="A625" s="760"/>
      <c r="B625" s="760"/>
      <c r="C625" s="760"/>
      <c r="D625" s="760"/>
      <c r="E625" s="760"/>
      <c r="F625" s="760"/>
      <c r="G625" s="760"/>
      <c r="H625" s="760"/>
      <c r="I625" s="760"/>
      <c r="J625" s="760"/>
      <c r="K625" s="760"/>
      <c r="L625" s="760"/>
      <c r="M625" s="760"/>
      <c r="N625" s="760"/>
      <c r="O625" s="760"/>
      <c r="P625" s="760"/>
      <c r="Q625" s="760"/>
      <c r="R625" s="760"/>
      <c r="S625" s="760"/>
      <c r="T625" s="760"/>
      <c r="U625" s="760"/>
      <c r="V625" s="760"/>
      <c r="W625" s="760"/>
      <c r="X625" s="760"/>
      <c r="Y625" s="760"/>
      <c r="Z625" s="760"/>
    </row>
    <row r="626" spans="1:26" ht="12" customHeight="1">
      <c r="A626" s="760"/>
      <c r="B626" s="760"/>
      <c r="C626" s="760"/>
      <c r="D626" s="760"/>
      <c r="E626" s="760"/>
      <c r="F626" s="760"/>
      <c r="G626" s="760"/>
      <c r="H626" s="760"/>
      <c r="I626" s="760"/>
      <c r="J626" s="760"/>
      <c r="K626" s="760"/>
      <c r="L626" s="760"/>
      <c r="M626" s="760"/>
      <c r="N626" s="760"/>
      <c r="O626" s="760"/>
      <c r="P626" s="760"/>
      <c r="Q626" s="760"/>
      <c r="R626" s="760"/>
      <c r="S626" s="760"/>
      <c r="T626" s="760"/>
      <c r="U626" s="760"/>
      <c r="V626" s="760"/>
      <c r="W626" s="760"/>
      <c r="X626" s="760"/>
      <c r="Y626" s="760"/>
      <c r="Z626" s="760"/>
    </row>
    <row r="627" spans="1:26" ht="12" customHeight="1">
      <c r="A627" s="760"/>
      <c r="B627" s="760"/>
      <c r="C627" s="760"/>
      <c r="D627" s="760"/>
      <c r="E627" s="760"/>
      <c r="F627" s="760"/>
      <c r="G627" s="760"/>
      <c r="H627" s="760"/>
      <c r="I627" s="760"/>
      <c r="J627" s="760"/>
      <c r="K627" s="760"/>
      <c r="L627" s="760"/>
      <c r="M627" s="760"/>
      <c r="N627" s="760"/>
      <c r="O627" s="760"/>
      <c r="P627" s="760"/>
      <c r="Q627" s="760"/>
      <c r="R627" s="760"/>
      <c r="S627" s="760"/>
      <c r="T627" s="760"/>
      <c r="U627" s="760"/>
      <c r="V627" s="760"/>
      <c r="W627" s="760"/>
      <c r="X627" s="760"/>
      <c r="Y627" s="760"/>
      <c r="Z627" s="760"/>
    </row>
    <row r="628" spans="1:26" ht="12" customHeight="1">
      <c r="A628" s="760"/>
      <c r="B628" s="760"/>
      <c r="C628" s="760"/>
      <c r="D628" s="760"/>
      <c r="E628" s="760"/>
      <c r="F628" s="760"/>
      <c r="G628" s="760"/>
      <c r="H628" s="760"/>
      <c r="I628" s="760"/>
      <c r="J628" s="760"/>
      <c r="K628" s="760"/>
      <c r="L628" s="760"/>
      <c r="M628" s="760"/>
      <c r="N628" s="760"/>
      <c r="O628" s="760"/>
      <c r="P628" s="760"/>
      <c r="Q628" s="760"/>
      <c r="R628" s="760"/>
      <c r="S628" s="760"/>
      <c r="T628" s="760"/>
      <c r="U628" s="760"/>
      <c r="V628" s="760"/>
      <c r="W628" s="760"/>
      <c r="X628" s="760"/>
      <c r="Y628" s="760"/>
      <c r="Z628" s="760"/>
    </row>
    <row r="629" spans="1:26" ht="12" customHeight="1">
      <c r="A629" s="760"/>
      <c r="B629" s="760"/>
      <c r="C629" s="760"/>
      <c r="D629" s="760"/>
      <c r="E629" s="760"/>
      <c r="F629" s="760"/>
      <c r="G629" s="760"/>
      <c r="H629" s="760"/>
      <c r="I629" s="760"/>
      <c r="J629" s="760"/>
      <c r="K629" s="760"/>
      <c r="L629" s="760"/>
      <c r="M629" s="760"/>
      <c r="N629" s="760"/>
      <c r="O629" s="760"/>
      <c r="P629" s="760"/>
      <c r="Q629" s="760"/>
      <c r="R629" s="760"/>
      <c r="S629" s="760"/>
      <c r="T629" s="760"/>
      <c r="U629" s="760"/>
      <c r="V629" s="760"/>
      <c r="W629" s="760"/>
      <c r="X629" s="760"/>
      <c r="Y629" s="760"/>
      <c r="Z629" s="760"/>
    </row>
    <row r="630" spans="1:26" ht="12" customHeight="1">
      <c r="A630" s="760"/>
      <c r="B630" s="760"/>
      <c r="C630" s="760"/>
      <c r="D630" s="760"/>
      <c r="E630" s="760"/>
      <c r="F630" s="760"/>
      <c r="G630" s="760"/>
      <c r="H630" s="760"/>
      <c r="I630" s="760"/>
      <c r="J630" s="760"/>
      <c r="K630" s="760"/>
      <c r="L630" s="760"/>
      <c r="M630" s="760"/>
      <c r="N630" s="760"/>
      <c r="O630" s="760"/>
      <c r="P630" s="760"/>
      <c r="Q630" s="760"/>
      <c r="R630" s="760"/>
      <c r="S630" s="760"/>
      <c r="T630" s="760"/>
      <c r="U630" s="760"/>
      <c r="V630" s="760"/>
      <c r="W630" s="760"/>
      <c r="X630" s="760"/>
      <c r="Y630" s="760"/>
      <c r="Z630" s="760"/>
    </row>
    <row r="631" spans="1:26" ht="12" customHeight="1">
      <c r="A631" s="760"/>
      <c r="B631" s="760"/>
      <c r="C631" s="760"/>
      <c r="D631" s="760"/>
      <c r="E631" s="760"/>
      <c r="F631" s="760"/>
      <c r="G631" s="760"/>
      <c r="H631" s="760"/>
      <c r="I631" s="760"/>
      <c r="J631" s="760"/>
      <c r="K631" s="760"/>
      <c r="L631" s="760"/>
      <c r="M631" s="760"/>
      <c r="N631" s="760"/>
      <c r="O631" s="760"/>
      <c r="P631" s="760"/>
      <c r="Q631" s="760"/>
      <c r="R631" s="760"/>
      <c r="S631" s="760"/>
      <c r="T631" s="760"/>
      <c r="U631" s="760"/>
      <c r="V631" s="760"/>
      <c r="W631" s="760"/>
      <c r="X631" s="760"/>
      <c r="Y631" s="760"/>
      <c r="Z631" s="760"/>
    </row>
    <row r="632" spans="1:26" ht="12" customHeight="1">
      <c r="A632" s="760"/>
      <c r="B632" s="760"/>
      <c r="C632" s="760"/>
      <c r="D632" s="760"/>
      <c r="E632" s="760"/>
      <c r="F632" s="760"/>
      <c r="G632" s="760"/>
      <c r="H632" s="760"/>
      <c r="I632" s="760"/>
      <c r="J632" s="760"/>
      <c r="K632" s="760"/>
      <c r="L632" s="760"/>
      <c r="M632" s="760"/>
      <c r="N632" s="760"/>
      <c r="O632" s="760"/>
      <c r="P632" s="760"/>
      <c r="Q632" s="760"/>
      <c r="R632" s="760"/>
      <c r="S632" s="760"/>
      <c r="T632" s="760"/>
      <c r="U632" s="760"/>
      <c r="V632" s="760"/>
      <c r="W632" s="760"/>
      <c r="X632" s="760"/>
      <c r="Y632" s="760"/>
      <c r="Z632" s="760"/>
    </row>
    <row r="633" spans="1:26" ht="12" customHeight="1">
      <c r="A633" s="760"/>
      <c r="B633" s="760"/>
      <c r="C633" s="760"/>
      <c r="D633" s="760"/>
      <c r="E633" s="760"/>
      <c r="F633" s="760"/>
      <c r="G633" s="760"/>
      <c r="H633" s="760"/>
      <c r="I633" s="760"/>
      <c r="J633" s="760"/>
      <c r="K633" s="760"/>
      <c r="L633" s="760"/>
      <c r="M633" s="760"/>
      <c r="N633" s="760"/>
      <c r="O633" s="760"/>
      <c r="P633" s="760"/>
      <c r="Q633" s="760"/>
      <c r="R633" s="760"/>
      <c r="S633" s="760"/>
      <c r="T633" s="760"/>
      <c r="U633" s="760"/>
      <c r="V633" s="760"/>
      <c r="W633" s="760"/>
      <c r="X633" s="760"/>
      <c r="Y633" s="760"/>
      <c r="Z633" s="760"/>
    </row>
    <row r="634" spans="1:26" ht="12" customHeight="1">
      <c r="A634" s="760"/>
      <c r="B634" s="760"/>
      <c r="C634" s="760"/>
      <c r="D634" s="760"/>
      <c r="E634" s="760"/>
      <c r="F634" s="760"/>
      <c r="G634" s="760"/>
      <c r="H634" s="760"/>
      <c r="I634" s="760"/>
      <c r="J634" s="760"/>
      <c r="K634" s="760"/>
      <c r="L634" s="760"/>
      <c r="M634" s="760"/>
      <c r="N634" s="760"/>
      <c r="O634" s="760"/>
      <c r="P634" s="760"/>
      <c r="Q634" s="760"/>
      <c r="R634" s="760"/>
      <c r="S634" s="760"/>
      <c r="T634" s="760"/>
      <c r="U634" s="760"/>
      <c r="V634" s="760"/>
      <c r="W634" s="760"/>
      <c r="X634" s="760"/>
      <c r="Y634" s="760"/>
      <c r="Z634" s="760"/>
    </row>
    <row r="635" spans="1:26" ht="12" customHeight="1">
      <c r="A635" s="760"/>
      <c r="B635" s="760"/>
      <c r="C635" s="760"/>
      <c r="D635" s="760"/>
      <c r="E635" s="760"/>
      <c r="F635" s="760"/>
      <c r="G635" s="760"/>
      <c r="H635" s="760"/>
      <c r="I635" s="760"/>
      <c r="J635" s="760"/>
      <c r="K635" s="760"/>
      <c r="L635" s="760"/>
      <c r="M635" s="760"/>
      <c r="N635" s="760"/>
      <c r="O635" s="760"/>
      <c r="P635" s="760"/>
      <c r="Q635" s="760"/>
      <c r="R635" s="760"/>
      <c r="S635" s="760"/>
      <c r="T635" s="760"/>
      <c r="U635" s="760"/>
      <c r="V635" s="760"/>
      <c r="W635" s="760"/>
      <c r="X635" s="760"/>
      <c r="Y635" s="760"/>
      <c r="Z635" s="760"/>
    </row>
    <row r="636" spans="1:26" ht="12" customHeight="1">
      <c r="A636" s="760"/>
      <c r="B636" s="760"/>
      <c r="C636" s="760"/>
      <c r="D636" s="760"/>
      <c r="E636" s="760"/>
      <c r="F636" s="760"/>
      <c r="G636" s="760"/>
      <c r="H636" s="760"/>
      <c r="I636" s="760"/>
      <c r="J636" s="760"/>
      <c r="K636" s="760"/>
      <c r="L636" s="760"/>
      <c r="M636" s="760"/>
      <c r="N636" s="760"/>
      <c r="O636" s="760"/>
      <c r="P636" s="760"/>
      <c r="Q636" s="760"/>
      <c r="R636" s="760"/>
      <c r="S636" s="760"/>
      <c r="T636" s="760"/>
      <c r="U636" s="760"/>
      <c r="V636" s="760"/>
      <c r="W636" s="760"/>
      <c r="X636" s="760"/>
      <c r="Y636" s="760"/>
      <c r="Z636" s="760"/>
    </row>
    <row r="637" spans="1:26" ht="12" customHeight="1">
      <c r="A637" s="760"/>
      <c r="B637" s="760"/>
      <c r="C637" s="760"/>
      <c r="D637" s="760"/>
      <c r="E637" s="760"/>
      <c r="F637" s="760"/>
      <c r="G637" s="760"/>
      <c r="H637" s="760"/>
      <c r="I637" s="760"/>
      <c r="J637" s="760"/>
      <c r="K637" s="760"/>
      <c r="L637" s="760"/>
      <c r="M637" s="760"/>
      <c r="N637" s="760"/>
      <c r="O637" s="760"/>
      <c r="P637" s="760"/>
      <c r="Q637" s="760"/>
      <c r="R637" s="760"/>
      <c r="S637" s="760"/>
      <c r="T637" s="760"/>
      <c r="U637" s="760"/>
      <c r="V637" s="760"/>
      <c r="W637" s="760"/>
      <c r="X637" s="760"/>
      <c r="Y637" s="760"/>
      <c r="Z637" s="760"/>
    </row>
    <row r="638" spans="1:26" ht="12" customHeight="1">
      <c r="A638" s="760"/>
      <c r="B638" s="760"/>
      <c r="C638" s="760"/>
      <c r="D638" s="760"/>
      <c r="E638" s="760"/>
      <c r="F638" s="760"/>
      <c r="G638" s="760"/>
      <c r="H638" s="760"/>
      <c r="I638" s="760"/>
      <c r="J638" s="760"/>
      <c r="K638" s="760"/>
      <c r="L638" s="760"/>
      <c r="M638" s="760"/>
      <c r="N638" s="760"/>
      <c r="O638" s="760"/>
      <c r="P638" s="760"/>
      <c r="Q638" s="760"/>
      <c r="R638" s="760"/>
      <c r="S638" s="760"/>
      <c r="T638" s="760"/>
      <c r="U638" s="760"/>
      <c r="V638" s="760"/>
      <c r="W638" s="760"/>
      <c r="X638" s="760"/>
      <c r="Y638" s="760"/>
      <c r="Z638" s="760"/>
    </row>
    <row r="639" spans="1:26" ht="12" customHeight="1">
      <c r="A639" s="760"/>
      <c r="B639" s="760"/>
      <c r="C639" s="760"/>
      <c r="D639" s="760"/>
      <c r="E639" s="760"/>
      <c r="F639" s="760"/>
      <c r="G639" s="760"/>
      <c r="H639" s="760"/>
      <c r="I639" s="760"/>
      <c r="J639" s="760"/>
      <c r="K639" s="760"/>
      <c r="L639" s="760"/>
      <c r="M639" s="760"/>
      <c r="N639" s="760"/>
      <c r="O639" s="760"/>
      <c r="P639" s="760"/>
      <c r="Q639" s="760"/>
      <c r="R639" s="760"/>
      <c r="S639" s="760"/>
      <c r="T639" s="760"/>
      <c r="U639" s="760"/>
      <c r="V639" s="760"/>
      <c r="W639" s="760"/>
      <c r="X639" s="760"/>
      <c r="Y639" s="760"/>
      <c r="Z639" s="760"/>
    </row>
    <row r="640" spans="1:26" ht="12" customHeight="1">
      <c r="A640" s="760"/>
      <c r="B640" s="760"/>
      <c r="C640" s="760"/>
      <c r="D640" s="760"/>
      <c r="E640" s="760"/>
      <c r="F640" s="760"/>
      <c r="G640" s="760"/>
      <c r="H640" s="760"/>
      <c r="I640" s="760"/>
      <c r="J640" s="760"/>
      <c r="K640" s="760"/>
      <c r="L640" s="760"/>
      <c r="M640" s="760"/>
      <c r="N640" s="760"/>
      <c r="O640" s="760"/>
      <c r="P640" s="760"/>
      <c r="Q640" s="760"/>
      <c r="R640" s="760"/>
      <c r="S640" s="760"/>
      <c r="T640" s="760"/>
      <c r="U640" s="760"/>
      <c r="V640" s="760"/>
      <c r="W640" s="760"/>
      <c r="X640" s="760"/>
      <c r="Y640" s="760"/>
      <c r="Z640" s="760"/>
    </row>
    <row r="641" spans="1:26" ht="12" customHeight="1">
      <c r="A641" s="760"/>
      <c r="B641" s="760"/>
      <c r="C641" s="760"/>
      <c r="D641" s="760"/>
      <c r="E641" s="760"/>
      <c r="F641" s="760"/>
      <c r="G641" s="760"/>
      <c r="H641" s="760"/>
      <c r="I641" s="760"/>
      <c r="J641" s="760"/>
      <c r="K641" s="760"/>
      <c r="L641" s="760"/>
      <c r="M641" s="760"/>
      <c r="N641" s="760"/>
      <c r="O641" s="760"/>
      <c r="P641" s="760"/>
      <c r="Q641" s="760"/>
      <c r="R641" s="760"/>
      <c r="S641" s="760"/>
      <c r="T641" s="760"/>
      <c r="U641" s="760"/>
      <c r="V641" s="760"/>
      <c r="W641" s="760"/>
      <c r="X641" s="760"/>
      <c r="Y641" s="760"/>
      <c r="Z641" s="760"/>
    </row>
    <row r="642" spans="1:26" ht="12" customHeight="1">
      <c r="A642" s="760"/>
      <c r="B642" s="760"/>
      <c r="C642" s="760"/>
      <c r="D642" s="760"/>
      <c r="E642" s="760"/>
      <c r="F642" s="760"/>
      <c r="G642" s="760"/>
      <c r="H642" s="760"/>
      <c r="I642" s="760"/>
      <c r="J642" s="760"/>
      <c r="K642" s="760"/>
      <c r="L642" s="760"/>
      <c r="M642" s="760"/>
      <c r="N642" s="760"/>
      <c r="O642" s="760"/>
      <c r="P642" s="760"/>
      <c r="Q642" s="760"/>
      <c r="R642" s="760"/>
      <c r="S642" s="760"/>
      <c r="T642" s="760"/>
      <c r="U642" s="760"/>
      <c r="V642" s="760"/>
      <c r="W642" s="760"/>
      <c r="X642" s="760"/>
      <c r="Y642" s="760"/>
      <c r="Z642" s="760"/>
    </row>
    <row r="643" spans="1:26" ht="12" customHeight="1">
      <c r="A643" s="760"/>
      <c r="B643" s="760"/>
      <c r="C643" s="760"/>
      <c r="D643" s="760"/>
      <c r="E643" s="760"/>
      <c r="F643" s="760"/>
      <c r="G643" s="760"/>
      <c r="H643" s="760"/>
      <c r="I643" s="760"/>
      <c r="J643" s="760"/>
      <c r="K643" s="760"/>
      <c r="L643" s="760"/>
      <c r="M643" s="760"/>
      <c r="N643" s="760"/>
      <c r="O643" s="760"/>
      <c r="P643" s="760"/>
      <c r="Q643" s="760"/>
      <c r="R643" s="760"/>
      <c r="S643" s="760"/>
      <c r="T643" s="760"/>
      <c r="U643" s="760"/>
      <c r="V643" s="760"/>
      <c r="W643" s="760"/>
      <c r="X643" s="760"/>
      <c r="Y643" s="760"/>
      <c r="Z643" s="760"/>
    </row>
    <row r="644" spans="1:26" ht="12" customHeight="1">
      <c r="A644" s="760"/>
      <c r="B644" s="760"/>
      <c r="C644" s="760"/>
      <c r="D644" s="760"/>
      <c r="E644" s="760"/>
      <c r="F644" s="760"/>
      <c r="G644" s="760"/>
      <c r="H644" s="760"/>
      <c r="I644" s="760"/>
      <c r="J644" s="760"/>
      <c r="K644" s="760"/>
      <c r="L644" s="760"/>
      <c r="M644" s="760"/>
      <c r="N644" s="760"/>
      <c r="O644" s="760"/>
      <c r="P644" s="760"/>
      <c r="Q644" s="760"/>
      <c r="R644" s="760"/>
      <c r="S644" s="760"/>
      <c r="T644" s="760"/>
      <c r="U644" s="760"/>
      <c r="V644" s="760"/>
      <c r="W644" s="760"/>
      <c r="X644" s="760"/>
      <c r="Y644" s="760"/>
      <c r="Z644" s="760"/>
    </row>
    <row r="645" spans="1:26" ht="12" customHeight="1">
      <c r="A645" s="760"/>
      <c r="B645" s="760"/>
      <c r="C645" s="760"/>
      <c r="D645" s="760"/>
      <c r="E645" s="760"/>
      <c r="F645" s="760"/>
      <c r="G645" s="760"/>
      <c r="H645" s="760"/>
      <c r="I645" s="760"/>
      <c r="J645" s="760"/>
      <c r="K645" s="760"/>
      <c r="L645" s="760"/>
      <c r="M645" s="760"/>
      <c r="N645" s="760"/>
      <c r="O645" s="760"/>
      <c r="P645" s="760"/>
      <c r="Q645" s="760"/>
      <c r="R645" s="760"/>
      <c r="S645" s="760"/>
      <c r="T645" s="760"/>
      <c r="U645" s="760"/>
      <c r="V645" s="760"/>
      <c r="W645" s="760"/>
      <c r="X645" s="760"/>
      <c r="Y645" s="760"/>
      <c r="Z645" s="760"/>
    </row>
    <row r="646" spans="1:26" ht="12" customHeight="1">
      <c r="A646" s="760"/>
      <c r="B646" s="760"/>
      <c r="C646" s="760"/>
      <c r="D646" s="760"/>
      <c r="E646" s="760"/>
      <c r="F646" s="760"/>
      <c r="G646" s="760"/>
      <c r="H646" s="760"/>
      <c r="I646" s="760"/>
      <c r="J646" s="760"/>
      <c r="K646" s="760"/>
      <c r="L646" s="760"/>
      <c r="M646" s="760"/>
      <c r="N646" s="760"/>
      <c r="O646" s="760"/>
      <c r="P646" s="760"/>
      <c r="Q646" s="760"/>
      <c r="R646" s="760"/>
      <c r="S646" s="760"/>
      <c r="T646" s="760"/>
      <c r="U646" s="760"/>
      <c r="V646" s="760"/>
      <c r="W646" s="760"/>
      <c r="X646" s="760"/>
      <c r="Y646" s="760"/>
      <c r="Z646" s="760"/>
    </row>
    <row r="647" spans="1:26" ht="12" customHeight="1">
      <c r="A647" s="760"/>
      <c r="B647" s="760"/>
      <c r="C647" s="760"/>
      <c r="D647" s="760"/>
      <c r="E647" s="760"/>
      <c r="F647" s="760"/>
      <c r="G647" s="760"/>
      <c r="H647" s="760"/>
      <c r="I647" s="760"/>
      <c r="J647" s="760"/>
      <c r="K647" s="760"/>
      <c r="L647" s="760"/>
      <c r="M647" s="760"/>
      <c r="N647" s="760"/>
      <c r="O647" s="760"/>
      <c r="P647" s="760"/>
      <c r="Q647" s="760"/>
      <c r="R647" s="760"/>
      <c r="S647" s="760"/>
      <c r="T647" s="760"/>
      <c r="U647" s="760"/>
      <c r="V647" s="760"/>
      <c r="W647" s="760"/>
      <c r="X647" s="760"/>
      <c r="Y647" s="760"/>
      <c r="Z647" s="760"/>
    </row>
    <row r="648" spans="1:26" ht="12" customHeight="1">
      <c r="A648" s="760"/>
      <c r="B648" s="760"/>
      <c r="C648" s="760"/>
      <c r="D648" s="760"/>
      <c r="E648" s="760"/>
      <c r="F648" s="760"/>
      <c r="G648" s="760"/>
      <c r="H648" s="760"/>
      <c r="I648" s="760"/>
      <c r="J648" s="760"/>
      <c r="K648" s="760"/>
      <c r="L648" s="760"/>
      <c r="M648" s="760"/>
      <c r="N648" s="760"/>
      <c r="O648" s="760"/>
      <c r="P648" s="760"/>
      <c r="Q648" s="760"/>
      <c r="R648" s="760"/>
      <c r="S648" s="760"/>
      <c r="T648" s="760"/>
      <c r="U648" s="760"/>
      <c r="V648" s="760"/>
      <c r="W648" s="760"/>
      <c r="X648" s="760"/>
      <c r="Y648" s="760"/>
      <c r="Z648" s="760"/>
    </row>
    <row r="649" spans="1:26" ht="12" customHeight="1">
      <c r="A649" s="760"/>
      <c r="B649" s="760"/>
      <c r="C649" s="760"/>
      <c r="D649" s="760"/>
      <c r="E649" s="760"/>
      <c r="F649" s="760"/>
      <c r="G649" s="760"/>
      <c r="H649" s="760"/>
      <c r="I649" s="760"/>
      <c r="J649" s="760"/>
      <c r="K649" s="760"/>
      <c r="L649" s="760"/>
      <c r="M649" s="760"/>
      <c r="N649" s="760"/>
      <c r="O649" s="760"/>
      <c r="P649" s="760"/>
      <c r="Q649" s="760"/>
      <c r="R649" s="760"/>
      <c r="S649" s="760"/>
      <c r="T649" s="760"/>
      <c r="U649" s="760"/>
      <c r="V649" s="760"/>
      <c r="W649" s="760"/>
      <c r="X649" s="760"/>
      <c r="Y649" s="760"/>
      <c r="Z649" s="760"/>
    </row>
    <row r="650" spans="1:26" ht="12" customHeight="1">
      <c r="A650" s="760"/>
      <c r="B650" s="760"/>
      <c r="C650" s="760"/>
      <c r="D650" s="760"/>
      <c r="E650" s="760"/>
      <c r="F650" s="760"/>
      <c r="G650" s="760"/>
      <c r="H650" s="760"/>
      <c r="I650" s="760"/>
      <c r="J650" s="760"/>
      <c r="K650" s="760"/>
      <c r="L650" s="760"/>
      <c r="M650" s="760"/>
      <c r="N650" s="760"/>
      <c r="O650" s="760"/>
      <c r="P650" s="760"/>
      <c r="Q650" s="760"/>
      <c r="R650" s="760"/>
      <c r="S650" s="760"/>
      <c r="T650" s="760"/>
      <c r="U650" s="760"/>
      <c r="V650" s="760"/>
      <c r="W650" s="760"/>
      <c r="X650" s="760"/>
      <c r="Y650" s="760"/>
      <c r="Z650" s="760"/>
    </row>
    <row r="651" spans="1:26" ht="12" customHeight="1">
      <c r="A651" s="760"/>
      <c r="B651" s="760"/>
      <c r="C651" s="760"/>
      <c r="D651" s="760"/>
      <c r="E651" s="760"/>
      <c r="F651" s="760"/>
      <c r="G651" s="760"/>
      <c r="H651" s="760"/>
      <c r="I651" s="760"/>
      <c r="J651" s="760"/>
      <c r="K651" s="760"/>
      <c r="L651" s="760"/>
      <c r="M651" s="760"/>
      <c r="N651" s="760"/>
      <c r="O651" s="760"/>
      <c r="P651" s="760"/>
      <c r="Q651" s="760"/>
      <c r="R651" s="760"/>
      <c r="S651" s="760"/>
      <c r="T651" s="760"/>
      <c r="U651" s="760"/>
      <c r="V651" s="760"/>
      <c r="W651" s="760"/>
      <c r="X651" s="760"/>
      <c r="Y651" s="760"/>
      <c r="Z651" s="760"/>
    </row>
    <row r="652" spans="1:26" ht="12" customHeight="1">
      <c r="A652" s="760"/>
      <c r="B652" s="760"/>
      <c r="C652" s="760"/>
      <c r="D652" s="760"/>
      <c r="E652" s="760"/>
      <c r="F652" s="760"/>
      <c r="G652" s="760"/>
      <c r="H652" s="760"/>
      <c r="I652" s="760"/>
      <c r="J652" s="760"/>
      <c r="K652" s="760"/>
      <c r="L652" s="760"/>
      <c r="M652" s="760"/>
      <c r="N652" s="760"/>
      <c r="O652" s="760"/>
      <c r="P652" s="760"/>
      <c r="Q652" s="760"/>
      <c r="R652" s="760"/>
      <c r="S652" s="760"/>
      <c r="T652" s="760"/>
      <c r="U652" s="760"/>
      <c r="V652" s="760"/>
      <c r="W652" s="760"/>
      <c r="X652" s="760"/>
      <c r="Y652" s="760"/>
      <c r="Z652" s="760"/>
    </row>
    <row r="653" spans="1:26" ht="12" customHeight="1">
      <c r="A653" s="760"/>
      <c r="B653" s="760"/>
      <c r="C653" s="760"/>
      <c r="D653" s="760"/>
      <c r="E653" s="760"/>
      <c r="F653" s="760"/>
      <c r="G653" s="760"/>
      <c r="H653" s="760"/>
      <c r="I653" s="760"/>
      <c r="J653" s="760"/>
      <c r="K653" s="760"/>
      <c r="L653" s="760"/>
      <c r="M653" s="760"/>
      <c r="N653" s="760"/>
      <c r="O653" s="760"/>
      <c r="P653" s="760"/>
      <c r="Q653" s="760"/>
      <c r="R653" s="760"/>
      <c r="S653" s="760"/>
      <c r="T653" s="760"/>
      <c r="U653" s="760"/>
      <c r="V653" s="760"/>
      <c r="W653" s="760"/>
      <c r="X653" s="760"/>
      <c r="Y653" s="760"/>
      <c r="Z653" s="760"/>
    </row>
    <row r="654" spans="1:26" ht="12" customHeight="1">
      <c r="A654" s="760"/>
      <c r="B654" s="760"/>
      <c r="C654" s="760"/>
      <c r="D654" s="760"/>
      <c r="E654" s="760"/>
      <c r="F654" s="760"/>
      <c r="G654" s="760"/>
      <c r="H654" s="760"/>
      <c r="I654" s="760"/>
      <c r="J654" s="760"/>
      <c r="K654" s="760"/>
      <c r="L654" s="760"/>
      <c r="M654" s="760"/>
      <c r="N654" s="760"/>
      <c r="O654" s="760"/>
      <c r="P654" s="760"/>
      <c r="Q654" s="760"/>
      <c r="R654" s="760"/>
      <c r="S654" s="760"/>
      <c r="T654" s="760"/>
      <c r="U654" s="760"/>
      <c r="V654" s="760"/>
      <c r="W654" s="760"/>
      <c r="X654" s="760"/>
      <c r="Y654" s="760"/>
      <c r="Z654" s="760"/>
    </row>
    <row r="655" spans="1:26" ht="12" customHeight="1">
      <c r="A655" s="760"/>
      <c r="B655" s="760"/>
      <c r="C655" s="760"/>
      <c r="D655" s="760"/>
      <c r="E655" s="760"/>
      <c r="F655" s="760"/>
      <c r="G655" s="760"/>
      <c r="H655" s="760"/>
      <c r="I655" s="760"/>
      <c r="J655" s="760"/>
      <c r="K655" s="760"/>
      <c r="L655" s="760"/>
      <c r="M655" s="760"/>
      <c r="N655" s="760"/>
      <c r="O655" s="760"/>
      <c r="P655" s="760"/>
      <c r="Q655" s="760"/>
      <c r="R655" s="760"/>
      <c r="S655" s="760"/>
      <c r="T655" s="760"/>
      <c r="U655" s="760"/>
      <c r="V655" s="760"/>
      <c r="W655" s="760"/>
      <c r="X655" s="760"/>
      <c r="Y655" s="760"/>
      <c r="Z655" s="760"/>
    </row>
    <row r="656" spans="1:26" ht="12" customHeight="1">
      <c r="A656" s="760"/>
      <c r="B656" s="760"/>
      <c r="C656" s="760"/>
      <c r="D656" s="760"/>
      <c r="E656" s="760"/>
      <c r="F656" s="760"/>
      <c r="G656" s="760"/>
      <c r="H656" s="760"/>
      <c r="I656" s="760"/>
      <c r="J656" s="760"/>
      <c r="K656" s="760"/>
      <c r="L656" s="760"/>
      <c r="M656" s="760"/>
      <c r="N656" s="760"/>
      <c r="O656" s="760"/>
      <c r="P656" s="760"/>
      <c r="Q656" s="760"/>
      <c r="R656" s="760"/>
      <c r="S656" s="760"/>
      <c r="T656" s="760"/>
      <c r="U656" s="760"/>
      <c r="V656" s="760"/>
      <c r="W656" s="760"/>
      <c r="X656" s="760"/>
      <c r="Y656" s="760"/>
      <c r="Z656" s="760"/>
    </row>
    <row r="657" spans="1:26" ht="12" customHeight="1">
      <c r="A657" s="760"/>
      <c r="B657" s="760"/>
      <c r="C657" s="760"/>
      <c r="D657" s="760"/>
      <c r="E657" s="760"/>
      <c r="F657" s="760"/>
      <c r="G657" s="760"/>
      <c r="H657" s="760"/>
      <c r="I657" s="760"/>
      <c r="J657" s="760"/>
      <c r="K657" s="760"/>
      <c r="L657" s="760"/>
      <c r="M657" s="760"/>
      <c r="N657" s="760"/>
      <c r="O657" s="760"/>
      <c r="P657" s="760"/>
      <c r="Q657" s="760"/>
      <c r="R657" s="760"/>
      <c r="S657" s="760"/>
      <c r="T657" s="760"/>
      <c r="U657" s="760"/>
      <c r="V657" s="760"/>
      <c r="W657" s="760"/>
      <c r="X657" s="760"/>
      <c r="Y657" s="760"/>
      <c r="Z657" s="760"/>
    </row>
    <row r="658" spans="1:26" ht="12" customHeight="1">
      <c r="A658" s="760"/>
      <c r="B658" s="760"/>
      <c r="C658" s="760"/>
      <c r="D658" s="760"/>
      <c r="E658" s="760"/>
      <c r="F658" s="760"/>
      <c r="G658" s="760"/>
      <c r="H658" s="760"/>
      <c r="I658" s="760"/>
      <c r="J658" s="760"/>
      <c r="K658" s="760"/>
      <c r="L658" s="760"/>
      <c r="M658" s="760"/>
      <c r="N658" s="760"/>
      <c r="O658" s="760"/>
      <c r="P658" s="760"/>
      <c r="Q658" s="760"/>
      <c r="R658" s="760"/>
      <c r="S658" s="760"/>
      <c r="T658" s="760"/>
      <c r="U658" s="760"/>
      <c r="V658" s="760"/>
      <c r="W658" s="760"/>
      <c r="X658" s="760"/>
      <c r="Y658" s="760"/>
      <c r="Z658" s="760"/>
    </row>
    <row r="659" spans="1:26" ht="12" customHeight="1">
      <c r="A659" s="760"/>
      <c r="B659" s="760"/>
      <c r="C659" s="760"/>
      <c r="D659" s="760"/>
      <c r="E659" s="760"/>
      <c r="F659" s="760"/>
      <c r="G659" s="760"/>
      <c r="H659" s="760"/>
      <c r="I659" s="760"/>
      <c r="J659" s="760"/>
      <c r="K659" s="760"/>
      <c r="L659" s="760"/>
      <c r="M659" s="760"/>
      <c r="N659" s="760"/>
      <c r="O659" s="760"/>
      <c r="P659" s="760"/>
      <c r="Q659" s="760"/>
      <c r="R659" s="760"/>
      <c r="S659" s="760"/>
      <c r="T659" s="760"/>
      <c r="U659" s="760"/>
      <c r="V659" s="760"/>
      <c r="W659" s="760"/>
      <c r="X659" s="760"/>
      <c r="Y659" s="760"/>
      <c r="Z659" s="760"/>
    </row>
    <row r="660" spans="1:26" ht="12" customHeight="1">
      <c r="A660" s="760"/>
      <c r="B660" s="760"/>
      <c r="C660" s="760"/>
      <c r="D660" s="760"/>
      <c r="E660" s="760"/>
      <c r="F660" s="760"/>
      <c r="G660" s="760"/>
      <c r="H660" s="760"/>
      <c r="I660" s="760"/>
      <c r="J660" s="760"/>
      <c r="K660" s="760"/>
      <c r="L660" s="760"/>
      <c r="M660" s="760"/>
      <c r="N660" s="760"/>
      <c r="O660" s="760"/>
      <c r="P660" s="760"/>
      <c r="Q660" s="760"/>
      <c r="R660" s="760"/>
      <c r="S660" s="760"/>
      <c r="T660" s="760"/>
      <c r="U660" s="760"/>
      <c r="V660" s="760"/>
      <c r="W660" s="760"/>
      <c r="X660" s="760"/>
      <c r="Y660" s="760"/>
      <c r="Z660" s="760"/>
    </row>
    <row r="661" spans="1:26" ht="12" customHeight="1">
      <c r="A661" s="760"/>
      <c r="B661" s="760"/>
      <c r="C661" s="760"/>
      <c r="D661" s="760"/>
      <c r="E661" s="760"/>
      <c r="F661" s="760"/>
      <c r="G661" s="760"/>
      <c r="H661" s="760"/>
      <c r="I661" s="760"/>
      <c r="J661" s="760"/>
      <c r="K661" s="760"/>
      <c r="L661" s="760"/>
      <c r="M661" s="760"/>
      <c r="N661" s="760"/>
      <c r="O661" s="760"/>
      <c r="P661" s="760"/>
      <c r="Q661" s="760"/>
      <c r="R661" s="760"/>
      <c r="S661" s="760"/>
      <c r="T661" s="760"/>
      <c r="U661" s="760"/>
      <c r="V661" s="760"/>
      <c r="W661" s="760"/>
      <c r="X661" s="760"/>
      <c r="Y661" s="760"/>
      <c r="Z661" s="760"/>
    </row>
    <row r="662" spans="1:26" ht="12" customHeight="1">
      <c r="A662" s="760"/>
      <c r="B662" s="760"/>
      <c r="C662" s="760"/>
      <c r="D662" s="760"/>
      <c r="E662" s="760"/>
      <c r="F662" s="760"/>
      <c r="G662" s="760"/>
      <c r="H662" s="760"/>
      <c r="I662" s="760"/>
      <c r="J662" s="760"/>
      <c r="K662" s="760"/>
      <c r="L662" s="760"/>
      <c r="M662" s="760"/>
      <c r="N662" s="760"/>
      <c r="O662" s="760"/>
      <c r="P662" s="760"/>
      <c r="Q662" s="760"/>
      <c r="R662" s="760"/>
      <c r="S662" s="760"/>
      <c r="T662" s="760"/>
      <c r="U662" s="760"/>
      <c r="V662" s="760"/>
      <c r="W662" s="760"/>
      <c r="X662" s="760"/>
      <c r="Y662" s="760"/>
      <c r="Z662" s="760"/>
    </row>
    <row r="663" spans="1:26" ht="12" customHeight="1">
      <c r="A663" s="760"/>
      <c r="B663" s="760"/>
      <c r="C663" s="760"/>
      <c r="D663" s="760"/>
      <c r="E663" s="760"/>
      <c r="F663" s="760"/>
      <c r="G663" s="760"/>
      <c r="H663" s="760"/>
      <c r="I663" s="760"/>
      <c r="J663" s="760"/>
      <c r="K663" s="760"/>
      <c r="L663" s="760"/>
      <c r="M663" s="760"/>
      <c r="N663" s="760"/>
      <c r="O663" s="760"/>
      <c r="P663" s="760"/>
      <c r="Q663" s="760"/>
      <c r="R663" s="760"/>
      <c r="S663" s="760"/>
      <c r="T663" s="760"/>
      <c r="U663" s="760"/>
      <c r="V663" s="760"/>
      <c r="W663" s="760"/>
      <c r="X663" s="760"/>
      <c r="Y663" s="760"/>
      <c r="Z663" s="760"/>
    </row>
    <row r="664" spans="1:26" ht="12" customHeight="1">
      <c r="A664" s="760"/>
      <c r="B664" s="760"/>
      <c r="C664" s="760"/>
      <c r="D664" s="760"/>
      <c r="E664" s="760"/>
      <c r="F664" s="760"/>
      <c r="G664" s="760"/>
      <c r="H664" s="760"/>
      <c r="I664" s="760"/>
      <c r="J664" s="760"/>
      <c r="K664" s="760"/>
      <c r="L664" s="760"/>
      <c r="M664" s="760"/>
      <c r="N664" s="760"/>
      <c r="O664" s="760"/>
      <c r="P664" s="760"/>
      <c r="Q664" s="760"/>
      <c r="R664" s="760"/>
      <c r="S664" s="760"/>
      <c r="T664" s="760"/>
      <c r="U664" s="760"/>
      <c r="V664" s="760"/>
      <c r="W664" s="760"/>
      <c r="X664" s="760"/>
      <c r="Y664" s="760"/>
      <c r="Z664" s="760"/>
    </row>
    <row r="665" spans="1:26" ht="12" customHeight="1">
      <c r="A665" s="760"/>
      <c r="B665" s="760"/>
      <c r="C665" s="760"/>
      <c r="D665" s="760"/>
      <c r="E665" s="760"/>
      <c r="F665" s="760"/>
      <c r="G665" s="760"/>
      <c r="H665" s="760"/>
      <c r="I665" s="760"/>
      <c r="J665" s="760"/>
      <c r="K665" s="760"/>
      <c r="L665" s="760"/>
      <c r="M665" s="760"/>
      <c r="N665" s="760"/>
      <c r="O665" s="760"/>
      <c r="P665" s="760"/>
      <c r="Q665" s="760"/>
      <c r="R665" s="760"/>
      <c r="S665" s="760"/>
      <c r="T665" s="760"/>
      <c r="U665" s="760"/>
      <c r="V665" s="760"/>
      <c r="W665" s="760"/>
      <c r="X665" s="760"/>
      <c r="Y665" s="760"/>
      <c r="Z665" s="760"/>
    </row>
    <row r="666" spans="1:26" ht="12" customHeight="1">
      <c r="A666" s="760"/>
      <c r="B666" s="760"/>
      <c r="C666" s="760"/>
      <c r="D666" s="760"/>
      <c r="E666" s="760"/>
      <c r="F666" s="760"/>
      <c r="G666" s="760"/>
      <c r="H666" s="760"/>
      <c r="I666" s="760"/>
      <c r="J666" s="760"/>
      <c r="K666" s="760"/>
      <c r="L666" s="760"/>
      <c r="M666" s="760"/>
      <c r="N666" s="760"/>
      <c r="O666" s="760"/>
      <c r="P666" s="760"/>
      <c r="Q666" s="760"/>
      <c r="R666" s="760"/>
      <c r="S666" s="760"/>
      <c r="T666" s="760"/>
      <c r="U666" s="760"/>
      <c r="V666" s="760"/>
      <c r="W666" s="760"/>
      <c r="X666" s="760"/>
      <c r="Y666" s="760"/>
      <c r="Z666" s="760"/>
    </row>
    <row r="667" spans="1:26" ht="12" customHeight="1">
      <c r="A667" s="760"/>
      <c r="B667" s="760"/>
      <c r="C667" s="760"/>
      <c r="D667" s="760"/>
      <c r="E667" s="760"/>
      <c r="F667" s="760"/>
      <c r="G667" s="760"/>
      <c r="H667" s="760"/>
      <c r="I667" s="760"/>
      <c r="J667" s="760"/>
      <c r="K667" s="760"/>
      <c r="L667" s="760"/>
      <c r="M667" s="760"/>
      <c r="N667" s="760"/>
      <c r="O667" s="760"/>
      <c r="P667" s="760"/>
      <c r="Q667" s="760"/>
      <c r="R667" s="760"/>
      <c r="S667" s="760"/>
      <c r="T667" s="760"/>
      <c r="U667" s="760"/>
      <c r="V667" s="760"/>
      <c r="W667" s="760"/>
      <c r="X667" s="760"/>
      <c r="Y667" s="760"/>
      <c r="Z667" s="760"/>
    </row>
    <row r="668" spans="1:26" ht="12" customHeight="1">
      <c r="A668" s="760"/>
      <c r="B668" s="760"/>
      <c r="C668" s="760"/>
      <c r="D668" s="760"/>
      <c r="E668" s="760"/>
      <c r="F668" s="760"/>
      <c r="G668" s="760"/>
      <c r="H668" s="760"/>
      <c r="I668" s="760"/>
      <c r="J668" s="760"/>
      <c r="K668" s="760"/>
      <c r="L668" s="760"/>
      <c r="M668" s="760"/>
      <c r="N668" s="760"/>
      <c r="O668" s="760"/>
      <c r="P668" s="760"/>
      <c r="Q668" s="760"/>
      <c r="R668" s="760"/>
      <c r="S668" s="760"/>
      <c r="T668" s="760"/>
      <c r="U668" s="760"/>
      <c r="V668" s="760"/>
      <c r="W668" s="760"/>
      <c r="X668" s="760"/>
      <c r="Y668" s="760"/>
      <c r="Z668" s="760"/>
    </row>
    <row r="669" spans="1:26" ht="12" customHeight="1">
      <c r="A669" s="760"/>
      <c r="B669" s="760"/>
      <c r="C669" s="760"/>
      <c r="D669" s="760"/>
      <c r="E669" s="760"/>
      <c r="F669" s="760"/>
      <c r="G669" s="760"/>
      <c r="H669" s="760"/>
      <c r="I669" s="760"/>
      <c r="J669" s="760"/>
      <c r="K669" s="760"/>
      <c r="L669" s="760"/>
      <c r="M669" s="760"/>
      <c r="N669" s="760"/>
      <c r="O669" s="760"/>
      <c r="P669" s="760"/>
      <c r="Q669" s="760"/>
      <c r="R669" s="760"/>
      <c r="S669" s="760"/>
      <c r="T669" s="760"/>
      <c r="U669" s="760"/>
      <c r="V669" s="760"/>
      <c r="W669" s="760"/>
      <c r="X669" s="760"/>
      <c r="Y669" s="760"/>
      <c r="Z669" s="760"/>
    </row>
    <row r="670" spans="1:26" ht="12" customHeight="1">
      <c r="A670" s="760"/>
      <c r="B670" s="760"/>
      <c r="C670" s="760"/>
      <c r="D670" s="760"/>
      <c r="E670" s="760"/>
      <c r="F670" s="760"/>
      <c r="G670" s="760"/>
      <c r="H670" s="760"/>
      <c r="I670" s="760"/>
      <c r="J670" s="760"/>
      <c r="K670" s="760"/>
      <c r="L670" s="760"/>
      <c r="M670" s="760"/>
      <c r="N670" s="760"/>
      <c r="O670" s="760"/>
      <c r="P670" s="760"/>
      <c r="Q670" s="760"/>
      <c r="R670" s="760"/>
      <c r="S670" s="760"/>
      <c r="T670" s="760"/>
      <c r="U670" s="760"/>
      <c r="V670" s="760"/>
      <c r="W670" s="760"/>
      <c r="X670" s="760"/>
      <c r="Y670" s="760"/>
      <c r="Z670" s="760"/>
    </row>
    <row r="671" spans="1:26" ht="12" customHeight="1">
      <c r="A671" s="760"/>
      <c r="B671" s="760"/>
      <c r="C671" s="760"/>
      <c r="D671" s="760"/>
      <c r="E671" s="760"/>
      <c r="F671" s="760"/>
      <c r="G671" s="760"/>
      <c r="H671" s="760"/>
      <c r="I671" s="760"/>
      <c r="J671" s="760"/>
      <c r="K671" s="760"/>
      <c r="L671" s="760"/>
      <c r="M671" s="760"/>
      <c r="N671" s="760"/>
      <c r="O671" s="760"/>
      <c r="P671" s="760"/>
      <c r="Q671" s="760"/>
      <c r="R671" s="760"/>
      <c r="S671" s="760"/>
      <c r="T671" s="760"/>
      <c r="U671" s="760"/>
      <c r="V671" s="760"/>
      <c r="W671" s="760"/>
      <c r="X671" s="760"/>
      <c r="Y671" s="760"/>
      <c r="Z671" s="760"/>
    </row>
    <row r="672" spans="1:26" ht="12" customHeight="1">
      <c r="A672" s="760"/>
      <c r="B672" s="760"/>
      <c r="C672" s="760"/>
      <c r="D672" s="760"/>
      <c r="E672" s="760"/>
      <c r="F672" s="760"/>
      <c r="G672" s="760"/>
      <c r="H672" s="760"/>
      <c r="I672" s="760"/>
      <c r="J672" s="760"/>
      <c r="K672" s="760"/>
      <c r="L672" s="760"/>
      <c r="M672" s="760"/>
      <c r="N672" s="760"/>
      <c r="O672" s="760"/>
      <c r="P672" s="760"/>
      <c r="Q672" s="760"/>
      <c r="R672" s="760"/>
      <c r="S672" s="760"/>
      <c r="T672" s="760"/>
      <c r="U672" s="760"/>
      <c r="V672" s="760"/>
      <c r="W672" s="760"/>
      <c r="X672" s="760"/>
      <c r="Y672" s="760"/>
      <c r="Z672" s="760"/>
    </row>
    <row r="673" spans="1:26" ht="12" customHeight="1">
      <c r="A673" s="760"/>
      <c r="B673" s="760"/>
      <c r="C673" s="760"/>
      <c r="D673" s="760"/>
      <c r="E673" s="760"/>
      <c r="F673" s="760"/>
      <c r="G673" s="760"/>
      <c r="H673" s="760"/>
      <c r="I673" s="760"/>
      <c r="J673" s="760"/>
      <c r="K673" s="760"/>
      <c r="L673" s="760"/>
      <c r="M673" s="760"/>
      <c r="N673" s="760"/>
      <c r="O673" s="760"/>
      <c r="P673" s="760"/>
      <c r="Q673" s="760"/>
      <c r="R673" s="760"/>
      <c r="S673" s="760"/>
      <c r="T673" s="760"/>
      <c r="U673" s="760"/>
      <c r="V673" s="760"/>
      <c r="W673" s="760"/>
      <c r="X673" s="760"/>
      <c r="Y673" s="760"/>
      <c r="Z673" s="760"/>
    </row>
    <row r="674" spans="1:26" ht="12" customHeight="1">
      <c r="A674" s="760"/>
      <c r="B674" s="760"/>
      <c r="C674" s="760"/>
      <c r="D674" s="760"/>
      <c r="E674" s="760"/>
      <c r="F674" s="760"/>
      <c r="G674" s="760"/>
      <c r="H674" s="760"/>
      <c r="I674" s="760"/>
      <c r="J674" s="760"/>
      <c r="K674" s="760"/>
      <c r="L674" s="760"/>
      <c r="M674" s="760"/>
      <c r="N674" s="760"/>
      <c r="O674" s="760"/>
      <c r="P674" s="760"/>
      <c r="Q674" s="760"/>
      <c r="R674" s="760"/>
      <c r="S674" s="760"/>
      <c r="T674" s="760"/>
      <c r="U674" s="760"/>
      <c r="V674" s="760"/>
      <c r="W674" s="760"/>
      <c r="X674" s="760"/>
      <c r="Y674" s="760"/>
      <c r="Z674" s="760"/>
    </row>
    <row r="675" spans="1:26" ht="12" customHeight="1">
      <c r="A675" s="760"/>
      <c r="B675" s="760"/>
      <c r="C675" s="760"/>
      <c r="D675" s="760"/>
      <c r="E675" s="760"/>
      <c r="F675" s="760"/>
      <c r="G675" s="760"/>
      <c r="H675" s="760"/>
      <c r="I675" s="760"/>
      <c r="J675" s="760"/>
      <c r="K675" s="760"/>
      <c r="L675" s="760"/>
      <c r="M675" s="760"/>
      <c r="N675" s="760"/>
      <c r="O675" s="760"/>
      <c r="P675" s="760"/>
      <c r="Q675" s="760"/>
      <c r="R675" s="760"/>
      <c r="S675" s="760"/>
      <c r="T675" s="760"/>
      <c r="U675" s="760"/>
      <c r="V675" s="760"/>
      <c r="W675" s="760"/>
      <c r="X675" s="760"/>
      <c r="Y675" s="760"/>
      <c r="Z675" s="760"/>
    </row>
    <row r="676" spans="1:26" ht="12" customHeight="1">
      <c r="A676" s="760"/>
      <c r="B676" s="760"/>
      <c r="C676" s="760"/>
      <c r="D676" s="760"/>
      <c r="E676" s="760"/>
      <c r="F676" s="760"/>
      <c r="G676" s="760"/>
      <c r="H676" s="760"/>
      <c r="I676" s="760"/>
      <c r="J676" s="760"/>
      <c r="K676" s="760"/>
      <c r="L676" s="760"/>
      <c r="M676" s="760"/>
      <c r="N676" s="760"/>
      <c r="O676" s="760"/>
      <c r="P676" s="760"/>
      <c r="Q676" s="760"/>
      <c r="R676" s="760"/>
      <c r="S676" s="760"/>
      <c r="T676" s="760"/>
      <c r="U676" s="760"/>
      <c r="V676" s="760"/>
      <c r="W676" s="760"/>
      <c r="X676" s="760"/>
      <c r="Y676" s="760"/>
      <c r="Z676" s="760"/>
    </row>
    <row r="677" spans="1:26" ht="12" customHeight="1">
      <c r="A677" s="760"/>
      <c r="B677" s="760"/>
      <c r="C677" s="760"/>
      <c r="D677" s="760"/>
      <c r="E677" s="760"/>
      <c r="F677" s="760"/>
      <c r="G677" s="760"/>
      <c r="H677" s="760"/>
      <c r="I677" s="760"/>
      <c r="J677" s="760"/>
      <c r="K677" s="760"/>
      <c r="L677" s="760"/>
      <c r="M677" s="760"/>
      <c r="N677" s="760"/>
      <c r="O677" s="760"/>
      <c r="P677" s="760"/>
      <c r="Q677" s="760"/>
      <c r="R677" s="760"/>
      <c r="S677" s="760"/>
      <c r="T677" s="760"/>
      <c r="U677" s="760"/>
      <c r="V677" s="760"/>
      <c r="W677" s="760"/>
      <c r="X677" s="760"/>
      <c r="Y677" s="760"/>
      <c r="Z677" s="760"/>
    </row>
    <row r="678" spans="1:26" ht="12" customHeight="1">
      <c r="A678" s="760"/>
      <c r="B678" s="760"/>
      <c r="C678" s="760"/>
      <c r="D678" s="760"/>
      <c r="E678" s="760"/>
      <c r="F678" s="760"/>
      <c r="G678" s="760"/>
      <c r="H678" s="760"/>
      <c r="I678" s="760"/>
      <c r="J678" s="760"/>
      <c r="K678" s="760"/>
      <c r="L678" s="760"/>
      <c r="M678" s="760"/>
      <c r="N678" s="760"/>
      <c r="O678" s="760"/>
      <c r="P678" s="760"/>
      <c r="Q678" s="760"/>
      <c r="R678" s="760"/>
      <c r="S678" s="760"/>
      <c r="T678" s="760"/>
      <c r="U678" s="760"/>
      <c r="V678" s="760"/>
      <c r="W678" s="760"/>
      <c r="X678" s="760"/>
      <c r="Y678" s="760"/>
      <c r="Z678" s="760"/>
    </row>
    <row r="679" spans="1:26" ht="12" customHeight="1">
      <c r="A679" s="760"/>
      <c r="B679" s="760"/>
      <c r="C679" s="760"/>
      <c r="D679" s="760"/>
      <c r="E679" s="760"/>
      <c r="F679" s="760"/>
      <c r="G679" s="760"/>
      <c r="H679" s="760"/>
      <c r="I679" s="760"/>
      <c r="J679" s="760"/>
      <c r="K679" s="760"/>
      <c r="L679" s="760"/>
      <c r="M679" s="760"/>
      <c r="N679" s="760"/>
      <c r="O679" s="760"/>
      <c r="P679" s="760"/>
      <c r="Q679" s="760"/>
      <c r="R679" s="760"/>
      <c r="S679" s="760"/>
      <c r="T679" s="760"/>
      <c r="U679" s="760"/>
      <c r="V679" s="760"/>
      <c r="W679" s="760"/>
      <c r="X679" s="760"/>
      <c r="Y679" s="760"/>
      <c r="Z679" s="760"/>
    </row>
    <row r="680" spans="1:26" ht="12" customHeight="1">
      <c r="A680" s="760"/>
      <c r="B680" s="760"/>
      <c r="C680" s="760"/>
      <c r="D680" s="760"/>
      <c r="E680" s="760"/>
      <c r="F680" s="760"/>
      <c r="G680" s="760"/>
      <c r="H680" s="760"/>
      <c r="I680" s="760"/>
      <c r="J680" s="760"/>
      <c r="K680" s="760"/>
      <c r="L680" s="760"/>
      <c r="M680" s="760"/>
      <c r="N680" s="760"/>
      <c r="O680" s="760"/>
      <c r="P680" s="760"/>
      <c r="Q680" s="760"/>
      <c r="R680" s="760"/>
      <c r="S680" s="760"/>
      <c r="T680" s="760"/>
      <c r="U680" s="760"/>
      <c r="V680" s="760"/>
      <c r="W680" s="760"/>
      <c r="X680" s="760"/>
      <c r="Y680" s="760"/>
      <c r="Z680" s="760"/>
    </row>
    <row r="681" spans="1:26" ht="12" customHeight="1">
      <c r="A681" s="760"/>
      <c r="B681" s="760"/>
      <c r="C681" s="760"/>
      <c r="D681" s="760"/>
      <c r="E681" s="760"/>
      <c r="F681" s="760"/>
      <c r="G681" s="760"/>
      <c r="H681" s="760"/>
      <c r="I681" s="760"/>
      <c r="J681" s="760"/>
      <c r="K681" s="760"/>
      <c r="L681" s="760"/>
      <c r="M681" s="760"/>
      <c r="N681" s="760"/>
      <c r="O681" s="760"/>
      <c r="P681" s="760"/>
      <c r="Q681" s="760"/>
      <c r="R681" s="760"/>
      <c r="S681" s="760"/>
      <c r="T681" s="760"/>
      <c r="U681" s="760"/>
      <c r="V681" s="760"/>
      <c r="W681" s="760"/>
      <c r="X681" s="760"/>
      <c r="Y681" s="760"/>
      <c r="Z681" s="760"/>
    </row>
    <row r="682" spans="1:26" ht="12" customHeight="1">
      <c r="A682" s="760"/>
      <c r="B682" s="760"/>
      <c r="C682" s="760"/>
      <c r="D682" s="760"/>
      <c r="E682" s="760"/>
      <c r="F682" s="760"/>
      <c r="G682" s="760"/>
      <c r="H682" s="760"/>
      <c r="I682" s="760"/>
      <c r="J682" s="760"/>
      <c r="K682" s="760"/>
      <c r="L682" s="760"/>
      <c r="M682" s="760"/>
      <c r="N682" s="760"/>
      <c r="O682" s="760"/>
      <c r="P682" s="760"/>
      <c r="Q682" s="760"/>
      <c r="R682" s="760"/>
      <c r="S682" s="760"/>
      <c r="T682" s="760"/>
      <c r="U682" s="760"/>
      <c r="V682" s="760"/>
      <c r="W682" s="760"/>
      <c r="X682" s="760"/>
      <c r="Y682" s="760"/>
      <c r="Z682" s="760"/>
    </row>
    <row r="683" spans="1:26" ht="12" customHeight="1">
      <c r="A683" s="760"/>
      <c r="B683" s="760"/>
      <c r="C683" s="760"/>
      <c r="D683" s="760"/>
      <c r="E683" s="760"/>
      <c r="F683" s="760"/>
      <c r="G683" s="760"/>
      <c r="H683" s="760"/>
      <c r="I683" s="760"/>
      <c r="J683" s="760"/>
      <c r="K683" s="760"/>
      <c r="L683" s="760"/>
      <c r="M683" s="760"/>
      <c r="N683" s="760"/>
      <c r="O683" s="760"/>
      <c r="P683" s="760"/>
      <c r="Q683" s="760"/>
      <c r="R683" s="760"/>
      <c r="S683" s="760"/>
      <c r="T683" s="760"/>
      <c r="U683" s="760"/>
      <c r="V683" s="760"/>
      <c r="W683" s="760"/>
      <c r="X683" s="760"/>
      <c r="Y683" s="760"/>
      <c r="Z683" s="760"/>
    </row>
    <row r="684" spans="1:26" ht="12" customHeight="1">
      <c r="A684" s="760"/>
      <c r="B684" s="760"/>
      <c r="C684" s="760"/>
      <c r="D684" s="760"/>
      <c r="E684" s="760"/>
      <c r="F684" s="760"/>
      <c r="G684" s="760"/>
      <c r="H684" s="760"/>
      <c r="I684" s="760"/>
      <c r="J684" s="760"/>
      <c r="K684" s="760"/>
      <c r="L684" s="760"/>
      <c r="M684" s="760"/>
      <c r="N684" s="760"/>
      <c r="O684" s="760"/>
      <c r="P684" s="760"/>
      <c r="Q684" s="760"/>
      <c r="R684" s="760"/>
      <c r="S684" s="760"/>
      <c r="T684" s="760"/>
      <c r="U684" s="760"/>
      <c r="V684" s="760"/>
      <c r="W684" s="760"/>
      <c r="X684" s="760"/>
      <c r="Y684" s="760"/>
      <c r="Z684" s="760"/>
    </row>
    <row r="685" spans="1:26" ht="12" customHeight="1">
      <c r="A685" s="760"/>
      <c r="B685" s="760"/>
      <c r="C685" s="760"/>
      <c r="D685" s="760"/>
      <c r="E685" s="760"/>
      <c r="F685" s="760"/>
      <c r="G685" s="760"/>
      <c r="H685" s="760"/>
      <c r="I685" s="760"/>
      <c r="J685" s="760"/>
      <c r="K685" s="760"/>
      <c r="L685" s="760"/>
      <c r="M685" s="760"/>
      <c r="N685" s="760"/>
      <c r="O685" s="760"/>
      <c r="P685" s="760"/>
      <c r="Q685" s="760"/>
      <c r="R685" s="760"/>
      <c r="S685" s="760"/>
      <c r="T685" s="760"/>
      <c r="U685" s="760"/>
      <c r="V685" s="760"/>
      <c r="W685" s="760"/>
      <c r="X685" s="760"/>
      <c r="Y685" s="760"/>
      <c r="Z685" s="760"/>
    </row>
    <row r="686" spans="1:26" ht="12" customHeight="1">
      <c r="A686" s="760"/>
      <c r="B686" s="760"/>
      <c r="C686" s="760"/>
      <c r="D686" s="760"/>
      <c r="E686" s="760"/>
      <c r="F686" s="760"/>
      <c r="G686" s="760"/>
      <c r="H686" s="760"/>
      <c r="I686" s="760"/>
      <c r="J686" s="760"/>
      <c r="K686" s="760"/>
      <c r="L686" s="760"/>
      <c r="M686" s="760"/>
      <c r="N686" s="760"/>
      <c r="O686" s="760"/>
      <c r="P686" s="760"/>
      <c r="Q686" s="760"/>
      <c r="R686" s="760"/>
      <c r="S686" s="760"/>
      <c r="T686" s="760"/>
      <c r="U686" s="760"/>
      <c r="V686" s="760"/>
      <c r="W686" s="760"/>
      <c r="X686" s="760"/>
      <c r="Y686" s="760"/>
      <c r="Z686" s="760"/>
    </row>
    <row r="687" spans="1:26" ht="12" customHeight="1">
      <c r="A687" s="760"/>
      <c r="B687" s="760"/>
      <c r="C687" s="760"/>
      <c r="D687" s="760"/>
      <c r="E687" s="760"/>
      <c r="F687" s="760"/>
      <c r="G687" s="760"/>
      <c r="H687" s="760"/>
      <c r="I687" s="760"/>
      <c r="J687" s="760"/>
      <c r="K687" s="760"/>
      <c r="L687" s="760"/>
      <c r="M687" s="760"/>
      <c r="N687" s="760"/>
      <c r="O687" s="760"/>
      <c r="P687" s="760"/>
      <c r="Q687" s="760"/>
      <c r="R687" s="760"/>
      <c r="S687" s="760"/>
      <c r="T687" s="760"/>
      <c r="U687" s="760"/>
      <c r="V687" s="760"/>
      <c r="W687" s="760"/>
      <c r="X687" s="760"/>
      <c r="Y687" s="760"/>
      <c r="Z687" s="760"/>
    </row>
    <row r="688" spans="1:26" ht="12" customHeight="1">
      <c r="A688" s="760"/>
      <c r="B688" s="760"/>
      <c r="C688" s="760"/>
      <c r="D688" s="760"/>
      <c r="E688" s="760"/>
      <c r="F688" s="760"/>
      <c r="G688" s="760"/>
      <c r="H688" s="760"/>
      <c r="I688" s="760"/>
      <c r="J688" s="760"/>
      <c r="K688" s="760"/>
      <c r="L688" s="760"/>
      <c r="M688" s="760"/>
      <c r="N688" s="760"/>
      <c r="O688" s="760"/>
      <c r="P688" s="760"/>
      <c r="Q688" s="760"/>
      <c r="R688" s="760"/>
      <c r="S688" s="760"/>
      <c r="T688" s="760"/>
      <c r="U688" s="760"/>
      <c r="V688" s="760"/>
      <c r="W688" s="760"/>
      <c r="X688" s="760"/>
      <c r="Y688" s="760"/>
      <c r="Z688" s="760"/>
    </row>
    <row r="689" spans="1:26" ht="12" customHeight="1">
      <c r="A689" s="760"/>
      <c r="B689" s="760"/>
      <c r="C689" s="760"/>
      <c r="D689" s="760"/>
      <c r="E689" s="760"/>
      <c r="F689" s="760"/>
      <c r="G689" s="760"/>
      <c r="H689" s="760"/>
      <c r="I689" s="760"/>
      <c r="J689" s="760"/>
      <c r="K689" s="760"/>
      <c r="L689" s="760"/>
      <c r="M689" s="760"/>
      <c r="N689" s="760"/>
      <c r="O689" s="760"/>
      <c r="P689" s="760"/>
      <c r="Q689" s="760"/>
      <c r="R689" s="760"/>
      <c r="S689" s="760"/>
      <c r="T689" s="760"/>
      <c r="U689" s="760"/>
      <c r="V689" s="760"/>
      <c r="W689" s="760"/>
      <c r="X689" s="760"/>
      <c r="Y689" s="760"/>
      <c r="Z689" s="760"/>
    </row>
    <row r="690" spans="1:26" ht="12" customHeight="1">
      <c r="A690" s="760"/>
      <c r="B690" s="760"/>
      <c r="C690" s="760"/>
      <c r="D690" s="760"/>
      <c r="E690" s="760"/>
      <c r="F690" s="760"/>
      <c r="G690" s="760"/>
      <c r="H690" s="760"/>
      <c r="I690" s="760"/>
      <c r="J690" s="760"/>
      <c r="K690" s="760"/>
      <c r="L690" s="760"/>
      <c r="M690" s="760"/>
      <c r="N690" s="760"/>
      <c r="O690" s="760"/>
      <c r="P690" s="760"/>
      <c r="Q690" s="760"/>
      <c r="R690" s="760"/>
      <c r="S690" s="760"/>
      <c r="T690" s="760"/>
      <c r="U690" s="760"/>
      <c r="V690" s="760"/>
      <c r="W690" s="760"/>
      <c r="X690" s="760"/>
      <c r="Y690" s="760"/>
      <c r="Z690" s="760"/>
    </row>
    <row r="691" spans="1:26" ht="12" customHeight="1">
      <c r="A691" s="760"/>
      <c r="B691" s="760"/>
      <c r="C691" s="760"/>
      <c r="D691" s="760"/>
      <c r="E691" s="760"/>
      <c r="F691" s="760"/>
      <c r="G691" s="760"/>
      <c r="H691" s="760"/>
      <c r="I691" s="760"/>
      <c r="J691" s="760"/>
      <c r="K691" s="760"/>
      <c r="L691" s="760"/>
      <c r="M691" s="760"/>
      <c r="N691" s="760"/>
      <c r="O691" s="760"/>
      <c r="P691" s="760"/>
      <c r="Q691" s="760"/>
      <c r="R691" s="760"/>
      <c r="S691" s="760"/>
      <c r="T691" s="760"/>
      <c r="U691" s="760"/>
      <c r="V691" s="760"/>
      <c r="W691" s="760"/>
      <c r="X691" s="760"/>
      <c r="Y691" s="760"/>
      <c r="Z691" s="760"/>
    </row>
    <row r="692" spans="1:26" ht="12" customHeight="1">
      <c r="A692" s="760"/>
      <c r="B692" s="760"/>
      <c r="C692" s="760"/>
      <c r="D692" s="760"/>
      <c r="E692" s="760"/>
      <c r="F692" s="760"/>
      <c r="G692" s="760"/>
      <c r="H692" s="760"/>
      <c r="I692" s="760"/>
      <c r="J692" s="760"/>
      <c r="K692" s="760"/>
      <c r="L692" s="760"/>
      <c r="M692" s="760"/>
      <c r="N692" s="760"/>
      <c r="O692" s="760"/>
      <c r="P692" s="760"/>
      <c r="Q692" s="760"/>
      <c r="R692" s="760"/>
      <c r="S692" s="760"/>
      <c r="T692" s="760"/>
      <c r="U692" s="760"/>
      <c r="V692" s="760"/>
      <c r="W692" s="760"/>
      <c r="X692" s="760"/>
      <c r="Y692" s="760"/>
      <c r="Z692" s="760"/>
    </row>
    <row r="693" spans="1:26" ht="12" customHeight="1">
      <c r="A693" s="760"/>
      <c r="B693" s="760"/>
      <c r="C693" s="760"/>
      <c r="D693" s="760"/>
      <c r="E693" s="760"/>
      <c r="F693" s="760"/>
      <c r="G693" s="760"/>
      <c r="H693" s="760"/>
      <c r="I693" s="760"/>
      <c r="J693" s="760"/>
      <c r="K693" s="760"/>
      <c r="L693" s="760"/>
      <c r="M693" s="760"/>
      <c r="N693" s="760"/>
      <c r="O693" s="760"/>
      <c r="P693" s="760"/>
      <c r="Q693" s="760"/>
      <c r="R693" s="760"/>
      <c r="S693" s="760"/>
      <c r="T693" s="760"/>
      <c r="U693" s="760"/>
      <c r="V693" s="760"/>
      <c r="W693" s="760"/>
      <c r="X693" s="760"/>
      <c r="Y693" s="760"/>
      <c r="Z693" s="760"/>
    </row>
    <row r="694" spans="1:26" ht="12" customHeight="1">
      <c r="A694" s="760"/>
      <c r="B694" s="760"/>
      <c r="C694" s="760"/>
      <c r="D694" s="760"/>
      <c r="E694" s="760"/>
      <c r="F694" s="760"/>
      <c r="G694" s="760"/>
      <c r="H694" s="760"/>
      <c r="I694" s="760"/>
      <c r="J694" s="760"/>
      <c r="K694" s="760"/>
      <c r="L694" s="760"/>
      <c r="M694" s="760"/>
      <c r="N694" s="760"/>
      <c r="O694" s="760"/>
      <c r="P694" s="760"/>
      <c r="Q694" s="760"/>
      <c r="R694" s="760"/>
      <c r="S694" s="760"/>
      <c r="T694" s="760"/>
      <c r="U694" s="760"/>
      <c r="V694" s="760"/>
      <c r="W694" s="760"/>
      <c r="X694" s="760"/>
      <c r="Y694" s="760"/>
      <c r="Z694" s="760"/>
    </row>
    <row r="695" spans="1:26" ht="12" customHeight="1">
      <c r="A695" s="760"/>
      <c r="B695" s="760"/>
      <c r="C695" s="760"/>
      <c r="D695" s="760"/>
      <c r="E695" s="760"/>
      <c r="F695" s="760"/>
      <c r="G695" s="760"/>
      <c r="H695" s="760"/>
      <c r="I695" s="760"/>
      <c r="J695" s="760"/>
      <c r="K695" s="760"/>
      <c r="L695" s="760"/>
      <c r="M695" s="760"/>
      <c r="N695" s="760"/>
      <c r="O695" s="760"/>
      <c r="P695" s="760"/>
      <c r="Q695" s="760"/>
      <c r="R695" s="760"/>
      <c r="S695" s="760"/>
      <c r="T695" s="760"/>
      <c r="U695" s="760"/>
      <c r="V695" s="760"/>
      <c r="W695" s="760"/>
      <c r="X695" s="760"/>
      <c r="Y695" s="760"/>
      <c r="Z695" s="760"/>
    </row>
    <row r="696" spans="1:26" ht="12" customHeight="1">
      <c r="A696" s="760"/>
      <c r="B696" s="760"/>
      <c r="C696" s="760"/>
      <c r="D696" s="760"/>
      <c r="E696" s="760"/>
      <c r="F696" s="760"/>
      <c r="G696" s="760"/>
      <c r="H696" s="760"/>
      <c r="I696" s="760"/>
      <c r="J696" s="760"/>
      <c r="K696" s="760"/>
      <c r="L696" s="760"/>
      <c r="M696" s="760"/>
      <c r="N696" s="760"/>
      <c r="O696" s="760"/>
      <c r="P696" s="760"/>
      <c r="Q696" s="760"/>
      <c r="R696" s="760"/>
      <c r="S696" s="760"/>
      <c r="T696" s="760"/>
      <c r="U696" s="760"/>
      <c r="V696" s="760"/>
      <c r="W696" s="760"/>
      <c r="X696" s="760"/>
      <c r="Y696" s="760"/>
      <c r="Z696" s="760"/>
    </row>
    <row r="697" spans="1:26" ht="12" customHeight="1">
      <c r="A697" s="760"/>
      <c r="B697" s="760"/>
      <c r="C697" s="760"/>
      <c r="D697" s="760"/>
      <c r="E697" s="760"/>
      <c r="F697" s="760"/>
      <c r="G697" s="760"/>
      <c r="H697" s="760"/>
      <c r="I697" s="760"/>
      <c r="J697" s="760"/>
      <c r="K697" s="760"/>
      <c r="L697" s="760"/>
      <c r="M697" s="760"/>
      <c r="N697" s="760"/>
      <c r="O697" s="760"/>
      <c r="P697" s="760"/>
      <c r="Q697" s="760"/>
      <c r="R697" s="760"/>
      <c r="S697" s="760"/>
      <c r="T697" s="760"/>
      <c r="U697" s="760"/>
      <c r="V697" s="760"/>
      <c r="W697" s="760"/>
      <c r="X697" s="760"/>
      <c r="Y697" s="760"/>
      <c r="Z697" s="760"/>
    </row>
    <row r="698" spans="1:26" ht="12" customHeight="1">
      <c r="A698" s="760"/>
      <c r="B698" s="760"/>
      <c r="C698" s="760"/>
      <c r="D698" s="760"/>
      <c r="E698" s="760"/>
      <c r="F698" s="760"/>
      <c r="G698" s="760"/>
      <c r="H698" s="760"/>
      <c r="I698" s="760"/>
      <c r="J698" s="760"/>
      <c r="K698" s="760"/>
      <c r="L698" s="760"/>
      <c r="M698" s="760"/>
      <c r="N698" s="760"/>
      <c r="O698" s="760"/>
      <c r="P698" s="760"/>
      <c r="Q698" s="760"/>
      <c r="R698" s="760"/>
      <c r="S698" s="760"/>
      <c r="T698" s="760"/>
      <c r="U698" s="760"/>
      <c r="V698" s="760"/>
      <c r="W698" s="760"/>
      <c r="X698" s="760"/>
      <c r="Y698" s="760"/>
      <c r="Z698" s="760"/>
    </row>
    <row r="699" spans="1:26" ht="12" customHeight="1">
      <c r="A699" s="760"/>
      <c r="B699" s="760"/>
      <c r="C699" s="760"/>
      <c r="D699" s="760"/>
      <c r="E699" s="760"/>
      <c r="F699" s="760"/>
      <c r="G699" s="760"/>
      <c r="H699" s="760"/>
      <c r="I699" s="760"/>
      <c r="J699" s="760"/>
      <c r="K699" s="760"/>
      <c r="L699" s="760"/>
      <c r="M699" s="760"/>
      <c r="N699" s="760"/>
      <c r="O699" s="760"/>
      <c r="P699" s="760"/>
      <c r="Q699" s="760"/>
      <c r="R699" s="760"/>
      <c r="S699" s="760"/>
      <c r="T699" s="760"/>
      <c r="U699" s="760"/>
      <c r="V699" s="760"/>
      <c r="W699" s="760"/>
      <c r="X699" s="760"/>
      <c r="Y699" s="760"/>
      <c r="Z699" s="760"/>
    </row>
    <row r="700" spans="1:26" ht="12" customHeight="1">
      <c r="A700" s="760"/>
      <c r="B700" s="760"/>
      <c r="C700" s="760"/>
      <c r="D700" s="760"/>
      <c r="E700" s="760"/>
      <c r="F700" s="760"/>
      <c r="G700" s="760"/>
      <c r="H700" s="760"/>
      <c r="I700" s="760"/>
      <c r="J700" s="760"/>
      <c r="K700" s="760"/>
      <c r="L700" s="760"/>
      <c r="M700" s="760"/>
      <c r="N700" s="760"/>
      <c r="O700" s="760"/>
      <c r="P700" s="760"/>
      <c r="Q700" s="760"/>
      <c r="R700" s="760"/>
      <c r="S700" s="760"/>
      <c r="T700" s="760"/>
      <c r="U700" s="760"/>
      <c r="V700" s="760"/>
      <c r="W700" s="760"/>
      <c r="X700" s="760"/>
      <c r="Y700" s="760"/>
      <c r="Z700" s="760"/>
    </row>
    <row r="701" spans="1:26" ht="12" customHeight="1">
      <c r="A701" s="760"/>
      <c r="B701" s="760"/>
      <c r="C701" s="760"/>
      <c r="D701" s="760"/>
      <c r="E701" s="760"/>
      <c r="F701" s="760"/>
      <c r="G701" s="760"/>
      <c r="H701" s="760"/>
      <c r="I701" s="760"/>
      <c r="J701" s="760"/>
      <c r="K701" s="760"/>
      <c r="L701" s="760"/>
      <c r="M701" s="760"/>
      <c r="N701" s="760"/>
      <c r="O701" s="760"/>
      <c r="P701" s="760"/>
      <c r="Q701" s="760"/>
      <c r="R701" s="760"/>
      <c r="S701" s="760"/>
      <c r="T701" s="760"/>
      <c r="U701" s="760"/>
      <c r="V701" s="760"/>
      <c r="W701" s="760"/>
      <c r="X701" s="760"/>
      <c r="Y701" s="760"/>
      <c r="Z701" s="760"/>
    </row>
    <row r="702" spans="1:26" ht="12" customHeight="1">
      <c r="A702" s="760"/>
      <c r="B702" s="760"/>
      <c r="C702" s="760"/>
      <c r="D702" s="760"/>
      <c r="E702" s="760"/>
      <c r="F702" s="760"/>
      <c r="G702" s="760"/>
      <c r="H702" s="760"/>
      <c r="I702" s="760"/>
      <c r="J702" s="760"/>
      <c r="K702" s="760"/>
      <c r="L702" s="760"/>
      <c r="M702" s="760"/>
      <c r="N702" s="760"/>
      <c r="O702" s="760"/>
      <c r="P702" s="760"/>
      <c r="Q702" s="760"/>
      <c r="R702" s="760"/>
      <c r="S702" s="760"/>
      <c r="T702" s="760"/>
      <c r="U702" s="760"/>
      <c r="V702" s="760"/>
      <c r="W702" s="760"/>
      <c r="X702" s="760"/>
      <c r="Y702" s="760"/>
      <c r="Z702" s="760"/>
    </row>
    <row r="703" spans="1:26" ht="12" customHeight="1">
      <c r="A703" s="760"/>
      <c r="B703" s="760"/>
      <c r="C703" s="760"/>
      <c r="D703" s="760"/>
      <c r="E703" s="760"/>
      <c r="F703" s="760"/>
      <c r="G703" s="760"/>
      <c r="H703" s="760"/>
      <c r="I703" s="760"/>
      <c r="J703" s="760"/>
      <c r="K703" s="760"/>
      <c r="L703" s="760"/>
      <c r="M703" s="760"/>
      <c r="N703" s="760"/>
      <c r="O703" s="760"/>
      <c r="P703" s="760"/>
      <c r="Q703" s="760"/>
      <c r="R703" s="760"/>
      <c r="S703" s="760"/>
      <c r="T703" s="760"/>
      <c r="U703" s="760"/>
      <c r="V703" s="760"/>
      <c r="W703" s="760"/>
      <c r="X703" s="760"/>
      <c r="Y703" s="760"/>
      <c r="Z703" s="760"/>
    </row>
    <row r="704" spans="1:26" ht="12" customHeight="1">
      <c r="A704" s="760"/>
      <c r="B704" s="760"/>
      <c r="C704" s="760"/>
      <c r="D704" s="760"/>
      <c r="E704" s="760"/>
      <c r="F704" s="760"/>
      <c r="G704" s="760"/>
      <c r="H704" s="760"/>
      <c r="I704" s="760"/>
      <c r="J704" s="760"/>
      <c r="K704" s="760"/>
      <c r="L704" s="760"/>
      <c r="M704" s="760"/>
      <c r="N704" s="760"/>
      <c r="O704" s="760"/>
      <c r="P704" s="760"/>
      <c r="Q704" s="760"/>
      <c r="R704" s="760"/>
      <c r="S704" s="760"/>
      <c r="T704" s="760"/>
      <c r="U704" s="760"/>
      <c r="V704" s="760"/>
      <c r="W704" s="760"/>
      <c r="X704" s="760"/>
      <c r="Y704" s="760"/>
      <c r="Z704" s="760"/>
    </row>
    <row r="705" spans="1:26" ht="12" customHeight="1">
      <c r="A705" s="760"/>
      <c r="B705" s="760"/>
      <c r="C705" s="760"/>
      <c r="D705" s="760"/>
      <c r="E705" s="760"/>
      <c r="F705" s="760"/>
      <c r="G705" s="760"/>
      <c r="H705" s="760"/>
      <c r="I705" s="760"/>
      <c r="J705" s="760"/>
      <c r="K705" s="760"/>
      <c r="L705" s="760"/>
      <c r="M705" s="760"/>
      <c r="N705" s="760"/>
      <c r="O705" s="760"/>
      <c r="P705" s="760"/>
      <c r="Q705" s="760"/>
      <c r="R705" s="760"/>
      <c r="S705" s="760"/>
      <c r="T705" s="760"/>
      <c r="U705" s="760"/>
      <c r="V705" s="760"/>
      <c r="W705" s="760"/>
      <c r="X705" s="760"/>
      <c r="Y705" s="760"/>
      <c r="Z705" s="760"/>
    </row>
    <row r="706" spans="1:26" ht="12" customHeight="1">
      <c r="A706" s="760"/>
      <c r="B706" s="760"/>
      <c r="C706" s="760"/>
      <c r="D706" s="760"/>
      <c r="E706" s="760"/>
      <c r="F706" s="760"/>
      <c r="G706" s="760"/>
      <c r="H706" s="760"/>
      <c r="I706" s="760"/>
      <c r="J706" s="760"/>
      <c r="K706" s="760"/>
      <c r="L706" s="760"/>
      <c r="M706" s="760"/>
      <c r="N706" s="760"/>
      <c r="O706" s="760"/>
      <c r="P706" s="760"/>
      <c r="Q706" s="760"/>
      <c r="R706" s="760"/>
      <c r="S706" s="760"/>
      <c r="T706" s="760"/>
      <c r="U706" s="760"/>
      <c r="V706" s="760"/>
      <c r="W706" s="760"/>
      <c r="X706" s="760"/>
      <c r="Y706" s="760"/>
      <c r="Z706" s="760"/>
    </row>
    <row r="707" spans="1:26" ht="12" customHeight="1">
      <c r="A707" s="760"/>
      <c r="B707" s="760"/>
      <c r="C707" s="760"/>
      <c r="D707" s="760"/>
      <c r="E707" s="760"/>
      <c r="F707" s="760"/>
      <c r="G707" s="760"/>
      <c r="H707" s="760"/>
      <c r="I707" s="760"/>
      <c r="J707" s="760"/>
      <c r="K707" s="760"/>
      <c r="L707" s="760"/>
      <c r="M707" s="760"/>
      <c r="N707" s="760"/>
      <c r="O707" s="760"/>
      <c r="P707" s="760"/>
      <c r="Q707" s="760"/>
      <c r="R707" s="760"/>
      <c r="S707" s="760"/>
      <c r="T707" s="760"/>
      <c r="U707" s="760"/>
      <c r="V707" s="760"/>
      <c r="W707" s="760"/>
      <c r="X707" s="760"/>
      <c r="Y707" s="760"/>
      <c r="Z707" s="760"/>
    </row>
    <row r="708" spans="1:26" ht="12" customHeight="1">
      <c r="A708" s="760"/>
      <c r="B708" s="760"/>
      <c r="C708" s="760"/>
      <c r="D708" s="760"/>
      <c r="E708" s="760"/>
      <c r="F708" s="760"/>
      <c r="G708" s="760"/>
      <c r="H708" s="760"/>
      <c r="I708" s="760"/>
      <c r="J708" s="760"/>
      <c r="K708" s="760"/>
      <c r="L708" s="760"/>
      <c r="M708" s="760"/>
      <c r="N708" s="760"/>
      <c r="O708" s="760"/>
      <c r="P708" s="760"/>
      <c r="Q708" s="760"/>
      <c r="R708" s="760"/>
      <c r="S708" s="760"/>
      <c r="T708" s="760"/>
      <c r="U708" s="760"/>
      <c r="V708" s="760"/>
      <c r="W708" s="760"/>
      <c r="X708" s="760"/>
      <c r="Y708" s="760"/>
      <c r="Z708" s="760"/>
    </row>
    <row r="709" spans="1:26" ht="12" customHeight="1">
      <c r="A709" s="760"/>
      <c r="B709" s="760"/>
      <c r="C709" s="760"/>
      <c r="D709" s="760"/>
      <c r="E709" s="760"/>
      <c r="F709" s="760"/>
      <c r="G709" s="760"/>
      <c r="H709" s="760"/>
      <c r="I709" s="760"/>
      <c r="J709" s="760"/>
      <c r="K709" s="760"/>
      <c r="L709" s="760"/>
      <c r="M709" s="760"/>
      <c r="N709" s="760"/>
      <c r="O709" s="760"/>
      <c r="P709" s="760"/>
      <c r="Q709" s="760"/>
      <c r="R709" s="760"/>
      <c r="S709" s="760"/>
      <c r="T709" s="760"/>
      <c r="U709" s="760"/>
      <c r="V709" s="760"/>
      <c r="W709" s="760"/>
      <c r="X709" s="760"/>
      <c r="Y709" s="760"/>
      <c r="Z709" s="760"/>
    </row>
    <row r="710" spans="1:26" ht="12" customHeight="1">
      <c r="A710" s="760"/>
      <c r="B710" s="760"/>
      <c r="C710" s="760"/>
      <c r="D710" s="760"/>
      <c r="E710" s="760"/>
      <c r="F710" s="760"/>
      <c r="G710" s="760"/>
      <c r="H710" s="760"/>
      <c r="I710" s="760"/>
      <c r="J710" s="760"/>
      <c r="K710" s="760"/>
      <c r="L710" s="760"/>
      <c r="M710" s="760"/>
      <c r="N710" s="760"/>
      <c r="O710" s="760"/>
      <c r="P710" s="760"/>
      <c r="Q710" s="760"/>
      <c r="R710" s="760"/>
      <c r="S710" s="760"/>
      <c r="T710" s="760"/>
      <c r="U710" s="760"/>
      <c r="V710" s="760"/>
      <c r="W710" s="760"/>
      <c r="X710" s="760"/>
      <c r="Y710" s="760"/>
      <c r="Z710" s="760"/>
    </row>
    <row r="711" spans="1:26" ht="12" customHeight="1">
      <c r="A711" s="760"/>
      <c r="B711" s="760"/>
      <c r="C711" s="760"/>
      <c r="D711" s="760"/>
      <c r="E711" s="760"/>
      <c r="F711" s="760"/>
      <c r="G711" s="760"/>
      <c r="H711" s="760"/>
      <c r="I711" s="760"/>
      <c r="J711" s="760"/>
      <c r="K711" s="760"/>
      <c r="L711" s="760"/>
      <c r="M711" s="760"/>
      <c r="N711" s="760"/>
      <c r="O711" s="760"/>
      <c r="P711" s="760"/>
      <c r="Q711" s="760"/>
      <c r="R711" s="760"/>
      <c r="S711" s="760"/>
      <c r="T711" s="760"/>
      <c r="U711" s="760"/>
      <c r="V711" s="760"/>
      <c r="W711" s="760"/>
      <c r="X711" s="760"/>
      <c r="Y711" s="760"/>
      <c r="Z711" s="760"/>
    </row>
    <row r="712" spans="1:26" ht="12" customHeight="1">
      <c r="A712" s="760"/>
      <c r="B712" s="760"/>
      <c r="C712" s="760"/>
      <c r="D712" s="760"/>
      <c r="E712" s="760"/>
      <c r="F712" s="760"/>
      <c r="G712" s="760"/>
      <c r="H712" s="760"/>
      <c r="I712" s="760"/>
      <c r="J712" s="760"/>
      <c r="K712" s="760"/>
      <c r="L712" s="760"/>
      <c r="M712" s="760"/>
      <c r="N712" s="760"/>
      <c r="O712" s="760"/>
      <c r="P712" s="760"/>
      <c r="Q712" s="760"/>
      <c r="R712" s="760"/>
      <c r="S712" s="760"/>
      <c r="T712" s="760"/>
      <c r="U712" s="760"/>
      <c r="V712" s="760"/>
      <c r="W712" s="760"/>
      <c r="X712" s="760"/>
      <c r="Y712" s="760"/>
      <c r="Z712" s="760"/>
    </row>
    <row r="713" spans="1:26" ht="12" customHeight="1">
      <c r="A713" s="760"/>
      <c r="B713" s="760"/>
      <c r="C713" s="760"/>
      <c r="D713" s="760"/>
      <c r="E713" s="760"/>
      <c r="F713" s="760"/>
      <c r="G713" s="760"/>
      <c r="H713" s="760"/>
      <c r="I713" s="760"/>
      <c r="J713" s="760"/>
      <c r="K713" s="760"/>
      <c r="L713" s="760"/>
      <c r="M713" s="760"/>
      <c r="N713" s="760"/>
      <c r="O713" s="760"/>
      <c r="P713" s="760"/>
      <c r="Q713" s="760"/>
      <c r="R713" s="760"/>
      <c r="S713" s="760"/>
      <c r="T713" s="760"/>
      <c r="U713" s="760"/>
      <c r="V713" s="760"/>
      <c r="W713" s="760"/>
      <c r="X713" s="760"/>
      <c r="Y713" s="760"/>
      <c r="Z713" s="760"/>
    </row>
    <row r="714" spans="1:26" ht="12" customHeight="1">
      <c r="A714" s="760"/>
      <c r="B714" s="760"/>
      <c r="C714" s="760"/>
      <c r="D714" s="760"/>
      <c r="E714" s="760"/>
      <c r="F714" s="760"/>
      <c r="G714" s="760"/>
      <c r="H714" s="760"/>
      <c r="I714" s="760"/>
      <c r="J714" s="760"/>
      <c r="K714" s="760"/>
      <c r="L714" s="760"/>
      <c r="M714" s="760"/>
      <c r="N714" s="760"/>
      <c r="O714" s="760"/>
      <c r="P714" s="760"/>
      <c r="Q714" s="760"/>
      <c r="R714" s="760"/>
      <c r="S714" s="760"/>
      <c r="T714" s="760"/>
      <c r="U714" s="760"/>
      <c r="V714" s="760"/>
      <c r="W714" s="760"/>
      <c r="X714" s="760"/>
      <c r="Y714" s="760"/>
      <c r="Z714" s="760"/>
    </row>
    <row r="715" spans="1:26" ht="12" customHeight="1">
      <c r="A715" s="760"/>
      <c r="B715" s="760"/>
      <c r="C715" s="760"/>
      <c r="D715" s="760"/>
      <c r="E715" s="760"/>
      <c r="F715" s="760"/>
      <c r="G715" s="760"/>
      <c r="H715" s="760"/>
      <c r="I715" s="760"/>
      <c r="J715" s="760"/>
      <c r="K715" s="760"/>
      <c r="L715" s="760"/>
      <c r="M715" s="760"/>
      <c r="N715" s="760"/>
      <c r="O715" s="760"/>
      <c r="P715" s="760"/>
      <c r="Q715" s="760"/>
      <c r="R715" s="760"/>
      <c r="S715" s="760"/>
      <c r="T715" s="760"/>
      <c r="U715" s="760"/>
      <c r="V715" s="760"/>
      <c r="W715" s="760"/>
      <c r="X715" s="760"/>
      <c r="Y715" s="760"/>
      <c r="Z715" s="760"/>
    </row>
    <row r="716" spans="1:26" ht="12" customHeight="1">
      <c r="A716" s="760"/>
      <c r="B716" s="760"/>
      <c r="C716" s="760"/>
      <c r="D716" s="760"/>
      <c r="E716" s="760"/>
      <c r="F716" s="760"/>
      <c r="G716" s="760"/>
      <c r="H716" s="760"/>
      <c r="I716" s="760"/>
      <c r="J716" s="760"/>
      <c r="K716" s="760"/>
      <c r="L716" s="760"/>
      <c r="M716" s="760"/>
      <c r="N716" s="760"/>
      <c r="O716" s="760"/>
      <c r="P716" s="760"/>
      <c r="Q716" s="760"/>
      <c r="R716" s="760"/>
      <c r="S716" s="760"/>
      <c r="T716" s="760"/>
      <c r="U716" s="760"/>
      <c r="V716" s="760"/>
      <c r="W716" s="760"/>
      <c r="X716" s="760"/>
      <c r="Y716" s="760"/>
      <c r="Z716" s="760"/>
    </row>
    <row r="717" spans="1:26" ht="12" customHeight="1">
      <c r="A717" s="760"/>
      <c r="B717" s="760"/>
      <c r="C717" s="760"/>
      <c r="D717" s="760"/>
      <c r="E717" s="760"/>
      <c r="F717" s="760"/>
      <c r="G717" s="760"/>
      <c r="H717" s="760"/>
      <c r="I717" s="760"/>
      <c r="J717" s="760"/>
      <c r="K717" s="760"/>
      <c r="L717" s="760"/>
      <c r="M717" s="760"/>
      <c r="N717" s="760"/>
      <c r="O717" s="760"/>
      <c r="P717" s="760"/>
      <c r="Q717" s="760"/>
      <c r="R717" s="760"/>
      <c r="S717" s="760"/>
      <c r="T717" s="760"/>
      <c r="U717" s="760"/>
      <c r="V717" s="760"/>
      <c r="W717" s="760"/>
      <c r="X717" s="760"/>
      <c r="Y717" s="760"/>
      <c r="Z717" s="760"/>
    </row>
    <row r="718" spans="1:26" ht="12" customHeight="1">
      <c r="A718" s="760"/>
      <c r="B718" s="760"/>
      <c r="C718" s="760"/>
      <c r="D718" s="760"/>
      <c r="E718" s="760"/>
      <c r="F718" s="760"/>
      <c r="G718" s="760"/>
      <c r="H718" s="760"/>
      <c r="I718" s="760"/>
      <c r="J718" s="760"/>
      <c r="K718" s="760"/>
      <c r="L718" s="760"/>
      <c r="M718" s="760"/>
      <c r="N718" s="760"/>
      <c r="O718" s="760"/>
      <c r="P718" s="760"/>
      <c r="Q718" s="760"/>
      <c r="R718" s="760"/>
      <c r="S718" s="760"/>
      <c r="T718" s="760"/>
      <c r="U718" s="760"/>
      <c r="V718" s="760"/>
      <c r="W718" s="760"/>
      <c r="X718" s="760"/>
      <c r="Y718" s="760"/>
      <c r="Z718" s="760"/>
    </row>
    <row r="719" spans="1:26" ht="12" customHeight="1">
      <c r="A719" s="760"/>
      <c r="B719" s="760"/>
      <c r="C719" s="760"/>
      <c r="D719" s="760"/>
      <c r="E719" s="760"/>
      <c r="F719" s="760"/>
      <c r="G719" s="760"/>
      <c r="H719" s="760"/>
      <c r="I719" s="760"/>
      <c r="J719" s="760"/>
      <c r="K719" s="760"/>
      <c r="L719" s="760"/>
      <c r="M719" s="760"/>
      <c r="N719" s="760"/>
      <c r="O719" s="760"/>
      <c r="P719" s="760"/>
      <c r="Q719" s="760"/>
      <c r="R719" s="760"/>
      <c r="S719" s="760"/>
      <c r="T719" s="760"/>
      <c r="U719" s="760"/>
      <c r="V719" s="760"/>
      <c r="W719" s="760"/>
      <c r="X719" s="760"/>
      <c r="Y719" s="760"/>
      <c r="Z719" s="760"/>
    </row>
    <row r="720" spans="1:26" ht="12" customHeight="1">
      <c r="A720" s="760"/>
      <c r="B720" s="760"/>
      <c r="C720" s="760"/>
      <c r="D720" s="760"/>
      <c r="E720" s="760"/>
      <c r="F720" s="760"/>
      <c r="G720" s="760"/>
      <c r="H720" s="760"/>
      <c r="I720" s="760"/>
      <c r="J720" s="760"/>
      <c r="K720" s="760"/>
      <c r="L720" s="760"/>
      <c r="M720" s="760"/>
      <c r="N720" s="760"/>
      <c r="O720" s="760"/>
      <c r="P720" s="760"/>
      <c r="Q720" s="760"/>
      <c r="R720" s="760"/>
      <c r="S720" s="760"/>
      <c r="T720" s="760"/>
      <c r="U720" s="760"/>
      <c r="V720" s="760"/>
      <c r="W720" s="760"/>
      <c r="X720" s="760"/>
      <c r="Y720" s="760"/>
      <c r="Z720" s="760"/>
    </row>
    <row r="721" spans="1:26" ht="12" customHeight="1">
      <c r="A721" s="760"/>
      <c r="B721" s="760"/>
      <c r="C721" s="760"/>
      <c r="D721" s="760"/>
      <c r="E721" s="760"/>
      <c r="F721" s="760"/>
      <c r="G721" s="760"/>
      <c r="H721" s="760"/>
      <c r="I721" s="760"/>
      <c r="J721" s="760"/>
      <c r="K721" s="760"/>
      <c r="L721" s="760"/>
      <c r="M721" s="760"/>
      <c r="N721" s="760"/>
      <c r="O721" s="760"/>
      <c r="P721" s="760"/>
      <c r="Q721" s="760"/>
      <c r="R721" s="760"/>
      <c r="S721" s="760"/>
      <c r="T721" s="760"/>
      <c r="U721" s="760"/>
      <c r="V721" s="760"/>
      <c r="W721" s="760"/>
      <c r="X721" s="760"/>
      <c r="Y721" s="760"/>
      <c r="Z721" s="760"/>
    </row>
    <row r="722" spans="1:26" ht="12" customHeight="1">
      <c r="A722" s="760"/>
      <c r="B722" s="760"/>
      <c r="C722" s="760"/>
      <c r="D722" s="760"/>
      <c r="E722" s="760"/>
      <c r="F722" s="760"/>
      <c r="G722" s="760"/>
      <c r="H722" s="760"/>
      <c r="I722" s="760"/>
      <c r="J722" s="760"/>
      <c r="K722" s="760"/>
      <c r="L722" s="760"/>
      <c r="M722" s="760"/>
      <c r="N722" s="760"/>
      <c r="O722" s="760"/>
      <c r="P722" s="760"/>
      <c r="Q722" s="760"/>
      <c r="R722" s="760"/>
      <c r="S722" s="760"/>
      <c r="T722" s="760"/>
      <c r="U722" s="760"/>
      <c r="V722" s="760"/>
      <c r="W722" s="760"/>
      <c r="X722" s="760"/>
      <c r="Y722" s="760"/>
      <c r="Z722" s="760"/>
    </row>
    <row r="723" spans="1:26" ht="12" customHeight="1">
      <c r="A723" s="760"/>
      <c r="B723" s="760"/>
      <c r="C723" s="760"/>
      <c r="D723" s="760"/>
      <c r="E723" s="760"/>
      <c r="F723" s="760"/>
      <c r="G723" s="760"/>
      <c r="H723" s="760"/>
      <c r="I723" s="760"/>
      <c r="J723" s="760"/>
      <c r="K723" s="760"/>
      <c r="L723" s="760"/>
      <c r="M723" s="760"/>
      <c r="N723" s="760"/>
      <c r="O723" s="760"/>
      <c r="P723" s="760"/>
      <c r="Q723" s="760"/>
      <c r="R723" s="760"/>
      <c r="S723" s="760"/>
      <c r="T723" s="760"/>
      <c r="U723" s="760"/>
      <c r="V723" s="760"/>
      <c r="W723" s="760"/>
      <c r="X723" s="760"/>
      <c r="Y723" s="760"/>
      <c r="Z723" s="760"/>
    </row>
    <row r="724" spans="1:26" ht="12" customHeight="1">
      <c r="A724" s="760"/>
      <c r="B724" s="760"/>
      <c r="C724" s="760"/>
      <c r="D724" s="760"/>
      <c r="E724" s="760"/>
      <c r="F724" s="760"/>
      <c r="G724" s="760"/>
      <c r="H724" s="760"/>
      <c r="I724" s="760"/>
      <c r="J724" s="760"/>
      <c r="K724" s="760"/>
      <c r="L724" s="760"/>
      <c r="M724" s="760"/>
      <c r="N724" s="760"/>
      <c r="O724" s="760"/>
      <c r="P724" s="760"/>
      <c r="Q724" s="760"/>
      <c r="R724" s="760"/>
      <c r="S724" s="760"/>
      <c r="T724" s="760"/>
      <c r="U724" s="760"/>
      <c r="V724" s="760"/>
      <c r="W724" s="760"/>
      <c r="X724" s="760"/>
      <c r="Y724" s="760"/>
      <c r="Z724" s="760"/>
    </row>
    <row r="725" spans="1:26" ht="12" customHeight="1">
      <c r="A725" s="760"/>
      <c r="B725" s="760"/>
      <c r="C725" s="760"/>
      <c r="D725" s="760"/>
      <c r="E725" s="760"/>
      <c r="F725" s="760"/>
      <c r="G725" s="760"/>
      <c r="H725" s="760"/>
      <c r="I725" s="760"/>
      <c r="J725" s="760"/>
      <c r="K725" s="760"/>
      <c r="L725" s="760"/>
      <c r="M725" s="760"/>
      <c r="N725" s="760"/>
      <c r="O725" s="760"/>
      <c r="P725" s="760"/>
      <c r="Q725" s="760"/>
      <c r="R725" s="760"/>
      <c r="S725" s="760"/>
      <c r="T725" s="760"/>
      <c r="U725" s="760"/>
      <c r="V725" s="760"/>
      <c r="W725" s="760"/>
      <c r="X725" s="760"/>
      <c r="Y725" s="760"/>
      <c r="Z725" s="760"/>
    </row>
    <row r="726" spans="1:26" ht="12" customHeight="1">
      <c r="A726" s="760"/>
      <c r="B726" s="760"/>
      <c r="C726" s="760"/>
      <c r="D726" s="760"/>
      <c r="E726" s="760"/>
      <c r="F726" s="760"/>
      <c r="G726" s="760"/>
      <c r="H726" s="760"/>
      <c r="I726" s="760"/>
      <c r="J726" s="760"/>
      <c r="K726" s="760"/>
      <c r="L726" s="760"/>
      <c r="M726" s="760"/>
      <c r="N726" s="760"/>
      <c r="O726" s="760"/>
      <c r="P726" s="760"/>
      <c r="Q726" s="760"/>
      <c r="R726" s="760"/>
      <c r="S726" s="760"/>
      <c r="T726" s="760"/>
      <c r="U726" s="760"/>
      <c r="V726" s="760"/>
      <c r="W726" s="760"/>
      <c r="X726" s="760"/>
      <c r="Y726" s="760"/>
      <c r="Z726" s="760"/>
    </row>
    <row r="727" spans="1:26" ht="12" customHeight="1">
      <c r="A727" s="760"/>
      <c r="B727" s="760"/>
      <c r="C727" s="760"/>
      <c r="D727" s="760"/>
      <c r="E727" s="760"/>
      <c r="F727" s="760"/>
      <c r="G727" s="760"/>
      <c r="H727" s="760"/>
      <c r="I727" s="760"/>
      <c r="J727" s="760"/>
      <c r="K727" s="760"/>
      <c r="L727" s="760"/>
      <c r="M727" s="760"/>
      <c r="N727" s="760"/>
      <c r="O727" s="760"/>
      <c r="P727" s="760"/>
      <c r="Q727" s="760"/>
      <c r="R727" s="760"/>
      <c r="S727" s="760"/>
      <c r="T727" s="760"/>
      <c r="U727" s="760"/>
      <c r="V727" s="760"/>
      <c r="W727" s="760"/>
      <c r="X727" s="760"/>
      <c r="Y727" s="760"/>
      <c r="Z727" s="760"/>
    </row>
    <row r="728" spans="1:26" ht="12" customHeight="1">
      <c r="A728" s="760"/>
      <c r="B728" s="760"/>
      <c r="C728" s="760"/>
      <c r="D728" s="760"/>
      <c r="E728" s="760"/>
      <c r="F728" s="760"/>
      <c r="G728" s="760"/>
      <c r="H728" s="760"/>
      <c r="I728" s="760"/>
      <c r="J728" s="760"/>
      <c r="K728" s="760"/>
      <c r="L728" s="760"/>
      <c r="M728" s="760"/>
      <c r="N728" s="760"/>
      <c r="O728" s="760"/>
      <c r="P728" s="760"/>
      <c r="Q728" s="760"/>
      <c r="R728" s="760"/>
      <c r="S728" s="760"/>
      <c r="T728" s="760"/>
      <c r="U728" s="760"/>
      <c r="V728" s="760"/>
      <c r="W728" s="760"/>
      <c r="X728" s="760"/>
      <c r="Y728" s="760"/>
      <c r="Z728" s="760"/>
    </row>
    <row r="729" spans="1:26" ht="12" customHeight="1">
      <c r="A729" s="760"/>
      <c r="B729" s="760"/>
      <c r="C729" s="760"/>
      <c r="D729" s="760"/>
      <c r="E729" s="760"/>
      <c r="F729" s="760"/>
      <c r="G729" s="760"/>
      <c r="H729" s="760"/>
      <c r="I729" s="760"/>
      <c r="J729" s="760"/>
      <c r="K729" s="760"/>
      <c r="L729" s="760"/>
      <c r="M729" s="760"/>
      <c r="N729" s="760"/>
      <c r="O729" s="760"/>
      <c r="P729" s="760"/>
      <c r="Q729" s="760"/>
      <c r="R729" s="760"/>
      <c r="S729" s="760"/>
      <c r="T729" s="760"/>
      <c r="U729" s="760"/>
      <c r="V729" s="760"/>
      <c r="W729" s="760"/>
      <c r="X729" s="760"/>
      <c r="Y729" s="760"/>
      <c r="Z729" s="760"/>
    </row>
    <row r="730" spans="1:26" ht="12" customHeight="1">
      <c r="A730" s="760"/>
      <c r="B730" s="760"/>
      <c r="C730" s="760"/>
      <c r="D730" s="760"/>
      <c r="E730" s="760"/>
      <c r="F730" s="760"/>
      <c r="G730" s="760"/>
      <c r="H730" s="760"/>
      <c r="I730" s="760"/>
      <c r="J730" s="760"/>
      <c r="K730" s="760"/>
      <c r="L730" s="760"/>
      <c r="M730" s="760"/>
      <c r="N730" s="760"/>
      <c r="O730" s="760"/>
      <c r="P730" s="760"/>
      <c r="Q730" s="760"/>
      <c r="R730" s="760"/>
      <c r="S730" s="760"/>
      <c r="T730" s="760"/>
      <c r="U730" s="760"/>
      <c r="V730" s="760"/>
      <c r="W730" s="760"/>
      <c r="X730" s="760"/>
      <c r="Y730" s="760"/>
      <c r="Z730" s="760"/>
    </row>
    <row r="731" spans="1:26" ht="12" customHeight="1">
      <c r="A731" s="760"/>
      <c r="B731" s="760"/>
      <c r="C731" s="760"/>
      <c r="D731" s="760"/>
      <c r="E731" s="760"/>
      <c r="F731" s="760"/>
      <c r="G731" s="760"/>
      <c r="H731" s="760"/>
      <c r="I731" s="760"/>
      <c r="J731" s="760"/>
      <c r="K731" s="760"/>
      <c r="L731" s="760"/>
      <c r="M731" s="760"/>
      <c r="N731" s="760"/>
      <c r="O731" s="760"/>
      <c r="P731" s="760"/>
      <c r="Q731" s="760"/>
      <c r="R731" s="760"/>
      <c r="S731" s="760"/>
      <c r="T731" s="760"/>
      <c r="U731" s="760"/>
      <c r="V731" s="760"/>
      <c r="W731" s="760"/>
      <c r="X731" s="760"/>
      <c r="Y731" s="760"/>
      <c r="Z731" s="760"/>
    </row>
    <row r="732" spans="1:26" ht="12" customHeight="1">
      <c r="A732" s="760"/>
      <c r="B732" s="760"/>
      <c r="C732" s="760"/>
      <c r="D732" s="760"/>
      <c r="E732" s="760"/>
      <c r="F732" s="760"/>
      <c r="G732" s="760"/>
      <c r="H732" s="760"/>
      <c r="I732" s="760"/>
      <c r="J732" s="760"/>
      <c r="K732" s="760"/>
      <c r="L732" s="760"/>
      <c r="M732" s="760"/>
      <c r="N732" s="760"/>
      <c r="O732" s="760"/>
      <c r="P732" s="760"/>
      <c r="Q732" s="760"/>
      <c r="R732" s="760"/>
      <c r="S732" s="760"/>
      <c r="T732" s="760"/>
      <c r="U732" s="760"/>
      <c r="V732" s="760"/>
      <c r="W732" s="760"/>
      <c r="X732" s="760"/>
      <c r="Y732" s="760"/>
      <c r="Z732" s="760"/>
    </row>
    <row r="733" spans="1:26" ht="12" customHeight="1">
      <c r="A733" s="760"/>
      <c r="B733" s="760"/>
      <c r="C733" s="760"/>
      <c r="D733" s="760"/>
      <c r="E733" s="760"/>
      <c r="F733" s="760"/>
      <c r="G733" s="760"/>
      <c r="H733" s="760"/>
      <c r="I733" s="760"/>
      <c r="J733" s="760"/>
      <c r="K733" s="760"/>
      <c r="L733" s="760"/>
      <c r="M733" s="760"/>
      <c r="N733" s="760"/>
      <c r="O733" s="760"/>
      <c r="P733" s="760"/>
      <c r="Q733" s="760"/>
      <c r="R733" s="760"/>
      <c r="S733" s="760"/>
      <c r="T733" s="760"/>
      <c r="U733" s="760"/>
      <c r="V733" s="760"/>
      <c r="W733" s="760"/>
      <c r="X733" s="760"/>
      <c r="Y733" s="760"/>
      <c r="Z733" s="760"/>
    </row>
    <row r="734" spans="1:26" ht="12" customHeight="1">
      <c r="A734" s="760"/>
      <c r="B734" s="760"/>
      <c r="C734" s="760"/>
      <c r="D734" s="760"/>
      <c r="E734" s="760"/>
      <c r="F734" s="760"/>
      <c r="G734" s="760"/>
      <c r="H734" s="760"/>
      <c r="I734" s="760"/>
      <c r="J734" s="760"/>
      <c r="K734" s="760"/>
      <c r="L734" s="760"/>
      <c r="M734" s="760"/>
      <c r="N734" s="760"/>
      <c r="O734" s="760"/>
      <c r="P734" s="760"/>
      <c r="Q734" s="760"/>
      <c r="R734" s="760"/>
      <c r="S734" s="760"/>
      <c r="T734" s="760"/>
      <c r="U734" s="760"/>
      <c r="V734" s="760"/>
      <c r="W734" s="760"/>
      <c r="X734" s="760"/>
      <c r="Y734" s="760"/>
      <c r="Z734" s="760"/>
    </row>
    <row r="735" spans="1:26" ht="12" customHeight="1">
      <c r="A735" s="760"/>
      <c r="B735" s="760"/>
      <c r="C735" s="760"/>
      <c r="D735" s="760"/>
      <c r="E735" s="760"/>
      <c r="F735" s="760"/>
      <c r="G735" s="760"/>
      <c r="H735" s="760"/>
      <c r="I735" s="760"/>
      <c r="J735" s="760"/>
      <c r="K735" s="760"/>
      <c r="L735" s="760"/>
      <c r="M735" s="760"/>
      <c r="N735" s="760"/>
      <c r="O735" s="760"/>
      <c r="P735" s="760"/>
      <c r="Q735" s="760"/>
      <c r="R735" s="760"/>
      <c r="S735" s="760"/>
      <c r="T735" s="760"/>
      <c r="U735" s="760"/>
      <c r="V735" s="760"/>
      <c r="W735" s="760"/>
      <c r="X735" s="760"/>
      <c r="Y735" s="760"/>
      <c r="Z735" s="760"/>
    </row>
    <row r="736" spans="1:26" ht="12" customHeight="1">
      <c r="A736" s="760"/>
      <c r="B736" s="760"/>
      <c r="C736" s="760"/>
      <c r="D736" s="760"/>
      <c r="E736" s="760"/>
      <c r="F736" s="760"/>
      <c r="G736" s="760"/>
      <c r="H736" s="760"/>
      <c r="I736" s="760"/>
      <c r="J736" s="760"/>
      <c r="K736" s="760"/>
      <c r="L736" s="760"/>
      <c r="M736" s="760"/>
      <c r="N736" s="760"/>
      <c r="O736" s="760"/>
      <c r="P736" s="760"/>
      <c r="Q736" s="760"/>
      <c r="R736" s="760"/>
      <c r="S736" s="760"/>
      <c r="T736" s="760"/>
      <c r="U736" s="760"/>
      <c r="V736" s="760"/>
      <c r="W736" s="760"/>
      <c r="X736" s="760"/>
      <c r="Y736" s="760"/>
      <c r="Z736" s="760"/>
    </row>
    <row r="737" spans="1:26" ht="12" customHeight="1">
      <c r="A737" s="760"/>
      <c r="B737" s="760"/>
      <c r="C737" s="760"/>
      <c r="D737" s="760"/>
      <c r="E737" s="760"/>
      <c r="F737" s="760"/>
      <c r="G737" s="760"/>
      <c r="H737" s="760"/>
      <c r="I737" s="760"/>
      <c r="J737" s="760"/>
      <c r="K737" s="760"/>
      <c r="L737" s="760"/>
      <c r="M737" s="760"/>
      <c r="N737" s="760"/>
      <c r="O737" s="760"/>
      <c r="P737" s="760"/>
      <c r="Q737" s="760"/>
      <c r="R737" s="760"/>
      <c r="S737" s="760"/>
      <c r="T737" s="760"/>
      <c r="U737" s="760"/>
      <c r="V737" s="760"/>
      <c r="W737" s="760"/>
      <c r="X737" s="760"/>
      <c r="Y737" s="760"/>
      <c r="Z737" s="760"/>
    </row>
    <row r="738" spans="1:26" ht="12" customHeight="1">
      <c r="A738" s="760"/>
      <c r="B738" s="760"/>
      <c r="C738" s="760"/>
      <c r="D738" s="760"/>
      <c r="E738" s="760"/>
      <c r="F738" s="760"/>
      <c r="G738" s="760"/>
      <c r="H738" s="760"/>
      <c r="I738" s="760"/>
      <c r="J738" s="760"/>
      <c r="K738" s="760"/>
      <c r="L738" s="760"/>
      <c r="M738" s="760"/>
      <c r="N738" s="760"/>
      <c r="O738" s="760"/>
      <c r="P738" s="760"/>
      <c r="Q738" s="760"/>
      <c r="R738" s="760"/>
      <c r="S738" s="760"/>
      <c r="T738" s="760"/>
      <c r="U738" s="760"/>
      <c r="V738" s="760"/>
      <c r="W738" s="760"/>
      <c r="X738" s="760"/>
      <c r="Y738" s="760"/>
      <c r="Z738" s="760"/>
    </row>
    <row r="739" spans="1:26" ht="12" customHeight="1">
      <c r="A739" s="760"/>
      <c r="B739" s="760"/>
      <c r="C739" s="760"/>
      <c r="D739" s="760"/>
      <c r="E739" s="760"/>
      <c r="F739" s="760"/>
      <c r="G739" s="760"/>
      <c r="H739" s="760"/>
      <c r="I739" s="760"/>
      <c r="J739" s="760"/>
      <c r="K739" s="760"/>
      <c r="L739" s="760"/>
      <c r="M739" s="760"/>
      <c r="N739" s="760"/>
      <c r="O739" s="760"/>
      <c r="P739" s="760"/>
      <c r="Q739" s="760"/>
      <c r="R739" s="760"/>
      <c r="S739" s="760"/>
      <c r="T739" s="760"/>
      <c r="U739" s="760"/>
      <c r="V739" s="760"/>
      <c r="W739" s="760"/>
      <c r="X739" s="760"/>
      <c r="Y739" s="760"/>
      <c r="Z739" s="760"/>
    </row>
    <row r="740" spans="1:26" ht="12" customHeight="1">
      <c r="A740" s="760"/>
      <c r="B740" s="760"/>
      <c r="C740" s="760"/>
      <c r="D740" s="760"/>
      <c r="E740" s="760"/>
      <c r="F740" s="760"/>
      <c r="G740" s="760"/>
      <c r="H740" s="760"/>
      <c r="I740" s="760"/>
      <c r="J740" s="760"/>
      <c r="K740" s="760"/>
      <c r="L740" s="760"/>
      <c r="M740" s="760"/>
      <c r="N740" s="760"/>
      <c r="O740" s="760"/>
      <c r="P740" s="760"/>
      <c r="Q740" s="760"/>
      <c r="R740" s="760"/>
      <c r="S740" s="760"/>
      <c r="T740" s="760"/>
      <c r="U740" s="760"/>
      <c r="V740" s="760"/>
      <c r="W740" s="760"/>
      <c r="X740" s="760"/>
      <c r="Y740" s="760"/>
      <c r="Z740" s="760"/>
    </row>
    <row r="741" spans="1:26" ht="12" customHeight="1">
      <c r="A741" s="760"/>
      <c r="B741" s="760"/>
      <c r="C741" s="760"/>
      <c r="D741" s="760"/>
      <c r="E741" s="760"/>
      <c r="F741" s="760"/>
      <c r="G741" s="760"/>
      <c r="H741" s="760"/>
      <c r="I741" s="760"/>
      <c r="J741" s="760"/>
      <c r="K741" s="760"/>
      <c r="L741" s="760"/>
      <c r="M741" s="760"/>
      <c r="N741" s="760"/>
      <c r="O741" s="760"/>
      <c r="P741" s="760"/>
      <c r="Q741" s="760"/>
      <c r="R741" s="760"/>
      <c r="S741" s="760"/>
      <c r="T741" s="760"/>
      <c r="U741" s="760"/>
      <c r="V741" s="760"/>
      <c r="W741" s="760"/>
      <c r="X741" s="760"/>
      <c r="Y741" s="760"/>
      <c r="Z741" s="760"/>
    </row>
    <row r="742" spans="1:26" ht="12" customHeight="1">
      <c r="A742" s="760"/>
      <c r="B742" s="760"/>
      <c r="C742" s="760"/>
      <c r="D742" s="760"/>
      <c r="E742" s="760"/>
      <c r="F742" s="760"/>
      <c r="G742" s="760"/>
      <c r="H742" s="760"/>
      <c r="I742" s="760"/>
      <c r="J742" s="760"/>
      <c r="K742" s="760"/>
      <c r="L742" s="760"/>
      <c r="M742" s="760"/>
      <c r="N742" s="760"/>
      <c r="O742" s="760"/>
      <c r="P742" s="760"/>
      <c r="Q742" s="760"/>
      <c r="R742" s="760"/>
      <c r="S742" s="760"/>
      <c r="T742" s="760"/>
      <c r="U742" s="760"/>
      <c r="V742" s="760"/>
      <c r="W742" s="760"/>
      <c r="X742" s="760"/>
      <c r="Y742" s="760"/>
      <c r="Z742" s="760"/>
    </row>
    <row r="743" spans="1:26" ht="12" customHeight="1">
      <c r="A743" s="760"/>
      <c r="B743" s="760"/>
      <c r="C743" s="760"/>
      <c r="D743" s="760"/>
      <c r="E743" s="760"/>
      <c r="F743" s="760"/>
      <c r="G743" s="760"/>
      <c r="H743" s="760"/>
      <c r="I743" s="760"/>
      <c r="J743" s="760"/>
      <c r="K743" s="760"/>
      <c r="L743" s="760"/>
      <c r="M743" s="760"/>
      <c r="N743" s="760"/>
      <c r="O743" s="760"/>
      <c r="P743" s="760"/>
      <c r="Q743" s="760"/>
      <c r="R743" s="760"/>
      <c r="S743" s="760"/>
      <c r="T743" s="760"/>
      <c r="U743" s="760"/>
      <c r="V743" s="760"/>
      <c r="W743" s="760"/>
      <c r="X743" s="760"/>
      <c r="Y743" s="760"/>
      <c r="Z743" s="760"/>
    </row>
    <row r="744" spans="1:26" ht="12" customHeight="1">
      <c r="A744" s="760"/>
      <c r="B744" s="760"/>
      <c r="C744" s="760"/>
      <c r="D744" s="760"/>
      <c r="E744" s="760"/>
      <c r="F744" s="760"/>
      <c r="G744" s="760"/>
      <c r="H744" s="760"/>
      <c r="I744" s="760"/>
      <c r="J744" s="760"/>
      <c r="K744" s="760"/>
      <c r="L744" s="760"/>
      <c r="M744" s="760"/>
      <c r="N744" s="760"/>
      <c r="O744" s="760"/>
      <c r="P744" s="760"/>
      <c r="Q744" s="760"/>
      <c r="R744" s="760"/>
      <c r="S744" s="760"/>
      <c r="T744" s="760"/>
      <c r="U744" s="760"/>
      <c r="V744" s="760"/>
      <c r="W744" s="760"/>
      <c r="X744" s="760"/>
      <c r="Y744" s="760"/>
      <c r="Z744" s="760"/>
    </row>
    <row r="745" spans="1:26" ht="12" customHeight="1">
      <c r="A745" s="760"/>
      <c r="B745" s="760"/>
      <c r="C745" s="760"/>
      <c r="D745" s="760"/>
      <c r="E745" s="760"/>
      <c r="F745" s="760"/>
      <c r="G745" s="760"/>
      <c r="H745" s="760"/>
      <c r="I745" s="760"/>
      <c r="J745" s="760"/>
      <c r="K745" s="760"/>
      <c r="L745" s="760"/>
      <c r="M745" s="760"/>
      <c r="N745" s="760"/>
      <c r="O745" s="760"/>
      <c r="P745" s="760"/>
      <c r="Q745" s="760"/>
      <c r="R745" s="760"/>
      <c r="S745" s="760"/>
      <c r="T745" s="760"/>
      <c r="U745" s="760"/>
      <c r="V745" s="760"/>
      <c r="W745" s="760"/>
      <c r="X745" s="760"/>
      <c r="Y745" s="760"/>
      <c r="Z745" s="760"/>
    </row>
    <row r="746" spans="1:26" ht="12" customHeight="1">
      <c r="A746" s="760"/>
      <c r="B746" s="760"/>
      <c r="C746" s="760"/>
      <c r="D746" s="760"/>
      <c r="E746" s="760"/>
      <c r="F746" s="760"/>
      <c r="G746" s="760"/>
      <c r="H746" s="760"/>
      <c r="I746" s="760"/>
      <c r="J746" s="760"/>
      <c r="K746" s="760"/>
      <c r="L746" s="760"/>
      <c r="M746" s="760"/>
      <c r="N746" s="760"/>
      <c r="O746" s="760"/>
      <c r="P746" s="760"/>
      <c r="Q746" s="760"/>
      <c r="R746" s="760"/>
      <c r="S746" s="760"/>
      <c r="T746" s="760"/>
      <c r="U746" s="760"/>
      <c r="V746" s="760"/>
      <c r="W746" s="760"/>
      <c r="X746" s="760"/>
      <c r="Y746" s="760"/>
      <c r="Z746" s="760"/>
    </row>
    <row r="747" spans="1:26" ht="12" customHeight="1">
      <c r="A747" s="760"/>
      <c r="B747" s="760"/>
      <c r="C747" s="760"/>
      <c r="D747" s="760"/>
      <c r="E747" s="760"/>
      <c r="F747" s="760"/>
      <c r="G747" s="760"/>
      <c r="H747" s="760"/>
      <c r="I747" s="760"/>
      <c r="J747" s="760"/>
      <c r="K747" s="760"/>
      <c r="L747" s="760"/>
      <c r="M747" s="760"/>
      <c r="N747" s="760"/>
      <c r="O747" s="760"/>
      <c r="P747" s="760"/>
      <c r="Q747" s="760"/>
      <c r="R747" s="760"/>
      <c r="S747" s="760"/>
      <c r="T747" s="760"/>
      <c r="U747" s="760"/>
      <c r="V747" s="760"/>
      <c r="W747" s="760"/>
      <c r="X747" s="760"/>
      <c r="Y747" s="760"/>
      <c r="Z747" s="760"/>
    </row>
    <row r="748" spans="1:26" ht="12" customHeight="1">
      <c r="A748" s="760"/>
      <c r="B748" s="760"/>
      <c r="C748" s="760"/>
      <c r="D748" s="760"/>
      <c r="E748" s="760"/>
      <c r="F748" s="760"/>
      <c r="G748" s="760"/>
      <c r="H748" s="760"/>
      <c r="I748" s="760"/>
      <c r="J748" s="760"/>
      <c r="K748" s="760"/>
      <c r="L748" s="760"/>
      <c r="M748" s="760"/>
      <c r="N748" s="760"/>
      <c r="O748" s="760"/>
      <c r="P748" s="760"/>
      <c r="Q748" s="760"/>
      <c r="R748" s="760"/>
      <c r="S748" s="760"/>
      <c r="T748" s="760"/>
      <c r="U748" s="760"/>
      <c r="V748" s="760"/>
      <c r="W748" s="760"/>
      <c r="X748" s="760"/>
      <c r="Y748" s="760"/>
      <c r="Z748" s="760"/>
    </row>
    <row r="749" spans="1:26" ht="12" customHeight="1">
      <c r="A749" s="760"/>
      <c r="B749" s="760"/>
      <c r="C749" s="760"/>
      <c r="D749" s="760"/>
      <c r="E749" s="760"/>
      <c r="F749" s="760"/>
      <c r="G749" s="760"/>
      <c r="H749" s="760"/>
      <c r="I749" s="760"/>
      <c r="J749" s="760"/>
      <c r="K749" s="760"/>
      <c r="L749" s="760"/>
      <c r="M749" s="760"/>
      <c r="N749" s="760"/>
      <c r="O749" s="760"/>
      <c r="P749" s="760"/>
      <c r="Q749" s="760"/>
      <c r="R749" s="760"/>
      <c r="S749" s="760"/>
      <c r="T749" s="760"/>
      <c r="U749" s="760"/>
      <c r="V749" s="760"/>
      <c r="W749" s="760"/>
      <c r="X749" s="760"/>
      <c r="Y749" s="760"/>
      <c r="Z749" s="760"/>
    </row>
    <row r="750" spans="1:26" ht="12" customHeight="1">
      <c r="A750" s="760"/>
      <c r="B750" s="760"/>
      <c r="C750" s="760"/>
      <c r="D750" s="760"/>
      <c r="E750" s="760"/>
      <c r="F750" s="760"/>
      <c r="G750" s="760"/>
      <c r="H750" s="760"/>
      <c r="I750" s="760"/>
      <c r="J750" s="760"/>
      <c r="K750" s="760"/>
      <c r="L750" s="760"/>
      <c r="M750" s="760"/>
      <c r="N750" s="760"/>
      <c r="O750" s="760"/>
      <c r="P750" s="760"/>
      <c r="Q750" s="760"/>
      <c r="R750" s="760"/>
      <c r="S750" s="760"/>
      <c r="T750" s="760"/>
      <c r="U750" s="760"/>
      <c r="V750" s="760"/>
      <c r="W750" s="760"/>
      <c r="X750" s="760"/>
      <c r="Y750" s="760"/>
      <c r="Z750" s="760"/>
    </row>
    <row r="751" spans="1:26" ht="12" customHeight="1">
      <c r="A751" s="760"/>
      <c r="B751" s="760"/>
      <c r="C751" s="760"/>
      <c r="D751" s="760"/>
      <c r="E751" s="760"/>
      <c r="F751" s="760"/>
      <c r="G751" s="760"/>
      <c r="H751" s="760"/>
      <c r="I751" s="760"/>
      <c r="J751" s="760"/>
      <c r="K751" s="760"/>
      <c r="L751" s="760"/>
      <c r="M751" s="760"/>
      <c r="N751" s="760"/>
      <c r="O751" s="760"/>
      <c r="P751" s="760"/>
      <c r="Q751" s="760"/>
      <c r="R751" s="760"/>
      <c r="S751" s="760"/>
      <c r="T751" s="760"/>
      <c r="U751" s="760"/>
      <c r="V751" s="760"/>
      <c r="W751" s="760"/>
      <c r="X751" s="760"/>
      <c r="Y751" s="760"/>
      <c r="Z751" s="760"/>
    </row>
    <row r="752" spans="1:26" ht="12" customHeight="1">
      <c r="A752" s="760"/>
      <c r="B752" s="760"/>
      <c r="C752" s="760"/>
      <c r="D752" s="760"/>
      <c r="E752" s="760"/>
      <c r="F752" s="760"/>
      <c r="G752" s="760"/>
      <c r="H752" s="760"/>
      <c r="I752" s="760"/>
      <c r="J752" s="760"/>
      <c r="K752" s="760"/>
      <c r="L752" s="760"/>
      <c r="M752" s="760"/>
      <c r="N752" s="760"/>
      <c r="O752" s="760"/>
      <c r="P752" s="760"/>
      <c r="Q752" s="760"/>
      <c r="R752" s="760"/>
      <c r="S752" s="760"/>
      <c r="T752" s="760"/>
      <c r="U752" s="760"/>
      <c r="V752" s="760"/>
      <c r="W752" s="760"/>
      <c r="X752" s="760"/>
      <c r="Y752" s="760"/>
      <c r="Z752" s="760"/>
    </row>
    <row r="753" spans="1:26" ht="12" customHeight="1">
      <c r="A753" s="760"/>
      <c r="B753" s="760"/>
      <c r="C753" s="760"/>
      <c r="D753" s="760"/>
      <c r="E753" s="760"/>
      <c r="F753" s="760"/>
      <c r="G753" s="760"/>
      <c r="H753" s="760"/>
      <c r="I753" s="760"/>
      <c r="J753" s="760"/>
      <c r="K753" s="760"/>
      <c r="L753" s="760"/>
      <c r="M753" s="760"/>
      <c r="N753" s="760"/>
      <c r="O753" s="760"/>
      <c r="P753" s="760"/>
      <c r="Q753" s="760"/>
      <c r="R753" s="760"/>
      <c r="S753" s="760"/>
      <c r="T753" s="760"/>
      <c r="U753" s="760"/>
      <c r="V753" s="760"/>
      <c r="W753" s="760"/>
      <c r="X753" s="760"/>
      <c r="Y753" s="760"/>
      <c r="Z753" s="760"/>
    </row>
    <row r="754" spans="1:26" ht="12" customHeight="1">
      <c r="A754" s="760"/>
      <c r="B754" s="760"/>
      <c r="C754" s="760"/>
      <c r="D754" s="760"/>
      <c r="E754" s="760"/>
      <c r="F754" s="760"/>
      <c r="G754" s="760"/>
      <c r="H754" s="760"/>
      <c r="I754" s="760"/>
      <c r="J754" s="760"/>
      <c r="K754" s="760"/>
      <c r="L754" s="760"/>
      <c r="M754" s="760"/>
      <c r="N754" s="760"/>
      <c r="O754" s="760"/>
      <c r="P754" s="760"/>
      <c r="Q754" s="760"/>
      <c r="R754" s="760"/>
      <c r="S754" s="760"/>
      <c r="T754" s="760"/>
      <c r="U754" s="760"/>
      <c r="V754" s="760"/>
      <c r="W754" s="760"/>
      <c r="X754" s="760"/>
      <c r="Y754" s="760"/>
      <c r="Z754" s="760"/>
    </row>
    <row r="755" spans="1:26" ht="12" customHeight="1">
      <c r="A755" s="760"/>
      <c r="B755" s="760"/>
      <c r="C755" s="760"/>
      <c r="D755" s="760"/>
      <c r="E755" s="760"/>
      <c r="F755" s="760"/>
      <c r="G755" s="760"/>
      <c r="H755" s="760"/>
      <c r="I755" s="760"/>
      <c r="J755" s="760"/>
      <c r="K755" s="760"/>
      <c r="L755" s="760"/>
      <c r="M755" s="760"/>
      <c r="N755" s="760"/>
      <c r="O755" s="760"/>
      <c r="P755" s="760"/>
      <c r="Q755" s="760"/>
      <c r="R755" s="760"/>
      <c r="S755" s="760"/>
      <c r="T755" s="760"/>
      <c r="U755" s="760"/>
      <c r="V755" s="760"/>
      <c r="W755" s="760"/>
      <c r="X755" s="760"/>
      <c r="Y755" s="760"/>
      <c r="Z755" s="760"/>
    </row>
    <row r="756" spans="1:26" ht="12" customHeight="1">
      <c r="A756" s="760"/>
      <c r="B756" s="760"/>
      <c r="C756" s="760"/>
      <c r="D756" s="760"/>
      <c r="E756" s="760"/>
      <c r="F756" s="760"/>
      <c r="G756" s="760"/>
      <c r="H756" s="760"/>
      <c r="I756" s="760"/>
      <c r="J756" s="760"/>
      <c r="K756" s="760"/>
      <c r="L756" s="760"/>
      <c r="M756" s="760"/>
      <c r="N756" s="760"/>
      <c r="O756" s="760"/>
      <c r="P756" s="760"/>
      <c r="Q756" s="760"/>
      <c r="R756" s="760"/>
      <c r="S756" s="760"/>
      <c r="T756" s="760"/>
      <c r="U756" s="760"/>
      <c r="V756" s="760"/>
      <c r="W756" s="760"/>
      <c r="X756" s="760"/>
      <c r="Y756" s="760"/>
      <c r="Z756" s="760"/>
    </row>
    <row r="757" spans="1:26" ht="12" customHeight="1">
      <c r="A757" s="760"/>
      <c r="B757" s="760"/>
      <c r="C757" s="760"/>
      <c r="D757" s="760"/>
      <c r="E757" s="760"/>
      <c r="F757" s="760"/>
      <c r="G757" s="760"/>
      <c r="H757" s="760"/>
      <c r="I757" s="760"/>
      <c r="J757" s="760"/>
      <c r="K757" s="760"/>
      <c r="L757" s="760"/>
      <c r="M757" s="760"/>
      <c r="N757" s="760"/>
      <c r="O757" s="760"/>
      <c r="P757" s="760"/>
      <c r="Q757" s="760"/>
      <c r="R757" s="760"/>
      <c r="S757" s="760"/>
      <c r="T757" s="760"/>
      <c r="U757" s="760"/>
      <c r="V757" s="760"/>
      <c r="W757" s="760"/>
      <c r="X757" s="760"/>
      <c r="Y757" s="760"/>
      <c r="Z757" s="760"/>
    </row>
    <row r="758" spans="1:26" ht="12" customHeight="1">
      <c r="A758" s="760"/>
      <c r="B758" s="760"/>
      <c r="C758" s="760"/>
      <c r="D758" s="760"/>
      <c r="E758" s="760"/>
      <c r="F758" s="760"/>
      <c r="G758" s="760"/>
      <c r="H758" s="760"/>
      <c r="I758" s="760"/>
      <c r="J758" s="760"/>
      <c r="K758" s="760"/>
      <c r="L758" s="760"/>
      <c r="M758" s="760"/>
      <c r="N758" s="760"/>
      <c r="O758" s="760"/>
      <c r="P758" s="760"/>
      <c r="Q758" s="760"/>
      <c r="R758" s="760"/>
      <c r="S758" s="760"/>
      <c r="T758" s="760"/>
      <c r="U758" s="760"/>
      <c r="V758" s="760"/>
      <c r="W758" s="760"/>
      <c r="X758" s="760"/>
      <c r="Y758" s="760"/>
      <c r="Z758" s="760"/>
    </row>
    <row r="759" spans="1:26" ht="12" customHeight="1">
      <c r="A759" s="760"/>
      <c r="B759" s="760"/>
      <c r="C759" s="760"/>
      <c r="D759" s="760"/>
      <c r="E759" s="760"/>
      <c r="F759" s="760"/>
      <c r="G759" s="760"/>
      <c r="H759" s="760"/>
      <c r="I759" s="760"/>
      <c r="J759" s="760"/>
      <c r="K759" s="760"/>
      <c r="L759" s="760"/>
      <c r="M759" s="760"/>
      <c r="N759" s="760"/>
      <c r="O759" s="760"/>
      <c r="P759" s="760"/>
      <c r="Q759" s="760"/>
      <c r="R759" s="760"/>
      <c r="S759" s="760"/>
      <c r="T759" s="760"/>
      <c r="U759" s="760"/>
      <c r="V759" s="760"/>
      <c r="W759" s="760"/>
      <c r="X759" s="760"/>
      <c r="Y759" s="760"/>
      <c r="Z759" s="760"/>
    </row>
    <row r="760" spans="1:26" ht="12" customHeight="1">
      <c r="A760" s="760"/>
      <c r="B760" s="760"/>
      <c r="C760" s="760"/>
      <c r="D760" s="760"/>
      <c r="E760" s="760"/>
      <c r="F760" s="760"/>
      <c r="G760" s="760"/>
      <c r="H760" s="760"/>
      <c r="I760" s="760"/>
      <c r="J760" s="760"/>
      <c r="K760" s="760"/>
      <c r="L760" s="760"/>
      <c r="M760" s="760"/>
      <c r="N760" s="760"/>
      <c r="O760" s="760"/>
      <c r="P760" s="760"/>
      <c r="Q760" s="760"/>
      <c r="R760" s="760"/>
      <c r="S760" s="760"/>
      <c r="T760" s="760"/>
      <c r="U760" s="760"/>
      <c r="V760" s="760"/>
      <c r="W760" s="760"/>
      <c r="X760" s="760"/>
      <c r="Y760" s="760"/>
      <c r="Z760" s="760"/>
    </row>
    <row r="761" spans="1:26" ht="12" customHeight="1">
      <c r="A761" s="760"/>
      <c r="B761" s="760"/>
      <c r="C761" s="760"/>
      <c r="D761" s="760"/>
      <c r="E761" s="760"/>
      <c r="F761" s="760"/>
      <c r="G761" s="760"/>
      <c r="H761" s="760"/>
      <c r="I761" s="760"/>
      <c r="J761" s="760"/>
      <c r="K761" s="760"/>
      <c r="L761" s="760"/>
      <c r="M761" s="760"/>
      <c r="N761" s="760"/>
      <c r="O761" s="760"/>
      <c r="P761" s="760"/>
      <c r="Q761" s="760"/>
      <c r="R761" s="760"/>
      <c r="S761" s="760"/>
      <c r="T761" s="760"/>
      <c r="U761" s="760"/>
      <c r="V761" s="760"/>
      <c r="W761" s="760"/>
      <c r="X761" s="760"/>
      <c r="Y761" s="760"/>
      <c r="Z761" s="760"/>
    </row>
    <row r="762" spans="1:26" ht="12" customHeight="1">
      <c r="A762" s="760"/>
      <c r="B762" s="760"/>
      <c r="C762" s="760"/>
      <c r="D762" s="760"/>
      <c r="E762" s="760"/>
      <c r="F762" s="760"/>
      <c r="G762" s="760"/>
      <c r="H762" s="760"/>
      <c r="I762" s="760"/>
      <c r="J762" s="760"/>
      <c r="K762" s="760"/>
      <c r="L762" s="760"/>
      <c r="M762" s="760"/>
      <c r="N762" s="760"/>
      <c r="O762" s="760"/>
      <c r="P762" s="760"/>
      <c r="Q762" s="760"/>
      <c r="R762" s="760"/>
      <c r="S762" s="760"/>
      <c r="T762" s="760"/>
      <c r="U762" s="760"/>
      <c r="V762" s="760"/>
      <c r="W762" s="760"/>
      <c r="X762" s="760"/>
      <c r="Y762" s="760"/>
      <c r="Z762" s="760"/>
    </row>
    <row r="763" spans="1:26" ht="12" customHeight="1">
      <c r="A763" s="760"/>
      <c r="B763" s="760"/>
      <c r="C763" s="760"/>
      <c r="D763" s="760"/>
      <c r="E763" s="760"/>
      <c r="F763" s="760"/>
      <c r="G763" s="760"/>
      <c r="H763" s="760"/>
      <c r="I763" s="760"/>
      <c r="J763" s="760"/>
      <c r="K763" s="760"/>
      <c r="L763" s="760"/>
      <c r="M763" s="760"/>
      <c r="N763" s="760"/>
      <c r="O763" s="760"/>
      <c r="P763" s="760"/>
      <c r="Q763" s="760"/>
      <c r="R763" s="760"/>
      <c r="S763" s="760"/>
      <c r="T763" s="760"/>
      <c r="U763" s="760"/>
      <c r="V763" s="760"/>
      <c r="W763" s="760"/>
      <c r="X763" s="760"/>
      <c r="Y763" s="760"/>
      <c r="Z763" s="760"/>
    </row>
    <row r="764" spans="1:26" ht="12" customHeight="1">
      <c r="A764" s="760"/>
      <c r="B764" s="760"/>
      <c r="C764" s="760"/>
      <c r="D764" s="760"/>
      <c r="E764" s="760"/>
      <c r="F764" s="760"/>
      <c r="G764" s="760"/>
      <c r="H764" s="760"/>
      <c r="I764" s="760"/>
      <c r="J764" s="760"/>
      <c r="K764" s="760"/>
      <c r="L764" s="760"/>
      <c r="M764" s="760"/>
      <c r="N764" s="760"/>
      <c r="O764" s="760"/>
      <c r="P764" s="760"/>
      <c r="Q764" s="760"/>
      <c r="R764" s="760"/>
      <c r="S764" s="760"/>
      <c r="T764" s="760"/>
      <c r="U764" s="760"/>
      <c r="V764" s="760"/>
      <c r="W764" s="760"/>
      <c r="X764" s="760"/>
      <c r="Y764" s="760"/>
      <c r="Z764" s="760"/>
    </row>
    <row r="765" spans="1:26" ht="12" customHeight="1">
      <c r="A765" s="760"/>
      <c r="B765" s="760"/>
      <c r="C765" s="760"/>
      <c r="D765" s="760"/>
      <c r="E765" s="760"/>
      <c r="F765" s="760"/>
      <c r="G765" s="760"/>
      <c r="H765" s="760"/>
      <c r="I765" s="760"/>
      <c r="J765" s="760"/>
      <c r="K765" s="760"/>
      <c r="L765" s="760"/>
      <c r="M765" s="760"/>
      <c r="N765" s="760"/>
      <c r="O765" s="760"/>
      <c r="P765" s="760"/>
      <c r="Q765" s="760"/>
      <c r="R765" s="760"/>
      <c r="S765" s="760"/>
      <c r="T765" s="760"/>
      <c r="U765" s="760"/>
      <c r="V765" s="760"/>
      <c r="W765" s="760"/>
      <c r="X765" s="760"/>
      <c r="Y765" s="760"/>
      <c r="Z765" s="760"/>
    </row>
    <row r="766" spans="1:26" ht="12" customHeight="1">
      <c r="A766" s="760"/>
      <c r="B766" s="760"/>
      <c r="C766" s="760"/>
      <c r="D766" s="760"/>
      <c r="E766" s="760"/>
      <c r="F766" s="760"/>
      <c r="G766" s="760"/>
      <c r="H766" s="760"/>
      <c r="I766" s="760"/>
      <c r="J766" s="760"/>
      <c r="K766" s="760"/>
      <c r="L766" s="760"/>
      <c r="M766" s="760"/>
      <c r="N766" s="760"/>
      <c r="O766" s="760"/>
      <c r="P766" s="760"/>
      <c r="Q766" s="760"/>
      <c r="R766" s="760"/>
      <c r="S766" s="760"/>
      <c r="T766" s="760"/>
      <c r="U766" s="760"/>
      <c r="V766" s="760"/>
      <c r="W766" s="760"/>
      <c r="X766" s="760"/>
      <c r="Y766" s="760"/>
      <c r="Z766" s="760"/>
    </row>
    <row r="767" spans="1:26" ht="12" customHeight="1">
      <c r="A767" s="760"/>
      <c r="B767" s="760"/>
      <c r="C767" s="760"/>
      <c r="D767" s="760"/>
      <c r="E767" s="760"/>
      <c r="F767" s="760"/>
      <c r="G767" s="760"/>
      <c r="H767" s="760"/>
      <c r="I767" s="760"/>
      <c r="J767" s="760"/>
      <c r="K767" s="760"/>
      <c r="L767" s="760"/>
      <c r="M767" s="760"/>
      <c r="N767" s="760"/>
      <c r="O767" s="760"/>
      <c r="P767" s="760"/>
      <c r="Q767" s="760"/>
      <c r="R767" s="760"/>
      <c r="S767" s="760"/>
      <c r="T767" s="760"/>
      <c r="U767" s="760"/>
      <c r="V767" s="760"/>
      <c r="W767" s="760"/>
      <c r="X767" s="760"/>
      <c r="Y767" s="760"/>
      <c r="Z767" s="760"/>
    </row>
    <row r="768" spans="1:26" ht="12" customHeight="1">
      <c r="A768" s="760"/>
      <c r="B768" s="760"/>
      <c r="C768" s="760"/>
      <c r="D768" s="760"/>
      <c r="E768" s="760"/>
      <c r="F768" s="760"/>
      <c r="G768" s="760"/>
      <c r="H768" s="760"/>
      <c r="I768" s="760"/>
      <c r="J768" s="760"/>
      <c r="K768" s="760"/>
      <c r="L768" s="760"/>
      <c r="M768" s="760"/>
      <c r="N768" s="760"/>
      <c r="O768" s="760"/>
      <c r="P768" s="760"/>
      <c r="Q768" s="760"/>
      <c r="R768" s="760"/>
      <c r="S768" s="760"/>
      <c r="T768" s="760"/>
      <c r="U768" s="760"/>
      <c r="V768" s="760"/>
      <c r="W768" s="760"/>
      <c r="X768" s="760"/>
      <c r="Y768" s="760"/>
      <c r="Z768" s="760"/>
    </row>
    <row r="769" spans="1:26" ht="12" customHeight="1">
      <c r="A769" s="760"/>
      <c r="B769" s="760"/>
      <c r="C769" s="760"/>
      <c r="D769" s="760"/>
      <c r="E769" s="760"/>
      <c r="F769" s="760"/>
      <c r="G769" s="760"/>
      <c r="H769" s="760"/>
      <c r="I769" s="760"/>
      <c r="J769" s="760"/>
      <c r="K769" s="760"/>
      <c r="L769" s="760"/>
      <c r="M769" s="760"/>
      <c r="N769" s="760"/>
      <c r="O769" s="760"/>
      <c r="P769" s="760"/>
      <c r="Q769" s="760"/>
      <c r="R769" s="760"/>
      <c r="S769" s="760"/>
      <c r="T769" s="760"/>
      <c r="U769" s="760"/>
      <c r="V769" s="760"/>
      <c r="W769" s="760"/>
      <c r="X769" s="760"/>
      <c r="Y769" s="760"/>
      <c r="Z769" s="760"/>
    </row>
    <row r="770" spans="1:26" ht="12" customHeight="1">
      <c r="A770" s="760"/>
      <c r="B770" s="760"/>
      <c r="C770" s="760"/>
      <c r="D770" s="760"/>
      <c r="E770" s="760"/>
      <c r="F770" s="760"/>
      <c r="G770" s="760"/>
      <c r="H770" s="760"/>
      <c r="I770" s="760"/>
      <c r="J770" s="760"/>
      <c r="K770" s="760"/>
      <c r="L770" s="760"/>
      <c r="M770" s="760"/>
      <c r="N770" s="760"/>
      <c r="O770" s="760"/>
      <c r="P770" s="760"/>
      <c r="Q770" s="760"/>
      <c r="R770" s="760"/>
      <c r="S770" s="760"/>
      <c r="T770" s="760"/>
      <c r="U770" s="760"/>
      <c r="V770" s="760"/>
      <c r="W770" s="760"/>
      <c r="X770" s="760"/>
      <c r="Y770" s="760"/>
      <c r="Z770" s="760"/>
    </row>
    <row r="771" spans="1:26" ht="12" customHeight="1">
      <c r="A771" s="760"/>
      <c r="B771" s="760"/>
      <c r="C771" s="760"/>
      <c r="D771" s="760"/>
      <c r="E771" s="760"/>
      <c r="F771" s="760"/>
      <c r="G771" s="760"/>
      <c r="H771" s="760"/>
      <c r="I771" s="760"/>
      <c r="J771" s="760"/>
      <c r="K771" s="760"/>
      <c r="L771" s="760"/>
      <c r="M771" s="760"/>
      <c r="N771" s="760"/>
      <c r="O771" s="760"/>
      <c r="P771" s="760"/>
      <c r="Q771" s="760"/>
      <c r="R771" s="760"/>
      <c r="S771" s="760"/>
      <c r="T771" s="760"/>
      <c r="U771" s="760"/>
      <c r="V771" s="760"/>
      <c r="W771" s="760"/>
      <c r="X771" s="760"/>
      <c r="Y771" s="760"/>
      <c r="Z771" s="760"/>
    </row>
    <row r="772" spans="1:26" ht="12" customHeight="1">
      <c r="A772" s="760"/>
      <c r="B772" s="760"/>
      <c r="C772" s="760"/>
      <c r="D772" s="760"/>
      <c r="E772" s="760"/>
      <c r="F772" s="760"/>
      <c r="G772" s="760"/>
      <c r="H772" s="760"/>
      <c r="I772" s="760"/>
      <c r="J772" s="760"/>
      <c r="K772" s="760"/>
      <c r="L772" s="760"/>
      <c r="M772" s="760"/>
      <c r="N772" s="760"/>
      <c r="O772" s="760"/>
      <c r="P772" s="760"/>
      <c r="Q772" s="760"/>
      <c r="R772" s="760"/>
      <c r="S772" s="760"/>
      <c r="T772" s="760"/>
      <c r="U772" s="760"/>
      <c r="V772" s="760"/>
      <c r="W772" s="760"/>
      <c r="X772" s="760"/>
      <c r="Y772" s="760"/>
      <c r="Z772" s="760"/>
    </row>
    <row r="773" spans="1:26" ht="12" customHeight="1">
      <c r="A773" s="760"/>
      <c r="B773" s="760"/>
      <c r="C773" s="760"/>
      <c r="D773" s="760"/>
      <c r="E773" s="760"/>
      <c r="F773" s="760"/>
      <c r="G773" s="760"/>
      <c r="H773" s="760"/>
      <c r="I773" s="760"/>
      <c r="J773" s="760"/>
      <c r="K773" s="760"/>
      <c r="L773" s="760"/>
      <c r="M773" s="760"/>
      <c r="N773" s="760"/>
      <c r="O773" s="760"/>
      <c r="P773" s="760"/>
      <c r="Q773" s="760"/>
      <c r="R773" s="760"/>
      <c r="S773" s="760"/>
      <c r="T773" s="760"/>
      <c r="U773" s="760"/>
      <c r="V773" s="760"/>
      <c r="W773" s="760"/>
      <c r="X773" s="760"/>
      <c r="Y773" s="760"/>
      <c r="Z773" s="760"/>
    </row>
    <row r="774" spans="1:26" ht="12" customHeight="1">
      <c r="A774" s="760"/>
      <c r="B774" s="760"/>
      <c r="C774" s="760"/>
      <c r="D774" s="760"/>
      <c r="E774" s="760"/>
      <c r="F774" s="760"/>
      <c r="G774" s="760"/>
      <c r="H774" s="760"/>
      <c r="I774" s="760"/>
      <c r="J774" s="760"/>
      <c r="K774" s="760"/>
      <c r="L774" s="760"/>
      <c r="M774" s="760"/>
      <c r="N774" s="760"/>
      <c r="O774" s="760"/>
      <c r="P774" s="760"/>
      <c r="Q774" s="760"/>
      <c r="R774" s="760"/>
      <c r="S774" s="760"/>
      <c r="T774" s="760"/>
      <c r="U774" s="760"/>
      <c r="V774" s="760"/>
      <c r="W774" s="760"/>
      <c r="X774" s="760"/>
      <c r="Y774" s="760"/>
      <c r="Z774" s="760"/>
    </row>
    <row r="775" spans="1:26" ht="12" customHeight="1">
      <c r="A775" s="760"/>
      <c r="B775" s="760"/>
      <c r="C775" s="760"/>
      <c r="D775" s="760"/>
      <c r="E775" s="760"/>
      <c r="F775" s="760"/>
      <c r="G775" s="760"/>
      <c r="H775" s="760"/>
      <c r="I775" s="760"/>
      <c r="J775" s="760"/>
      <c r="K775" s="760"/>
      <c r="L775" s="760"/>
      <c r="M775" s="760"/>
      <c r="N775" s="760"/>
      <c r="O775" s="760"/>
      <c r="P775" s="760"/>
      <c r="Q775" s="760"/>
      <c r="R775" s="760"/>
      <c r="S775" s="760"/>
      <c r="T775" s="760"/>
      <c r="U775" s="760"/>
      <c r="V775" s="760"/>
      <c r="W775" s="760"/>
      <c r="X775" s="760"/>
      <c r="Y775" s="760"/>
      <c r="Z775" s="760"/>
    </row>
    <row r="776" spans="1:26" ht="12" customHeight="1">
      <c r="A776" s="760"/>
      <c r="B776" s="760"/>
      <c r="C776" s="760"/>
      <c r="D776" s="760"/>
      <c r="E776" s="760"/>
      <c r="F776" s="760"/>
      <c r="G776" s="760"/>
      <c r="H776" s="760"/>
      <c r="I776" s="760"/>
      <c r="J776" s="760"/>
      <c r="K776" s="760"/>
      <c r="L776" s="760"/>
      <c r="M776" s="760"/>
      <c r="N776" s="760"/>
      <c r="O776" s="760"/>
      <c r="P776" s="760"/>
      <c r="Q776" s="760"/>
      <c r="R776" s="760"/>
      <c r="S776" s="760"/>
      <c r="T776" s="760"/>
      <c r="U776" s="760"/>
      <c r="V776" s="760"/>
      <c r="W776" s="760"/>
      <c r="X776" s="760"/>
      <c r="Y776" s="760"/>
      <c r="Z776" s="760"/>
    </row>
    <row r="777" spans="1:26" ht="12" customHeight="1">
      <c r="A777" s="760"/>
      <c r="B777" s="760"/>
      <c r="C777" s="760"/>
      <c r="D777" s="760"/>
      <c r="E777" s="760"/>
      <c r="F777" s="760"/>
      <c r="G777" s="760"/>
      <c r="H777" s="760"/>
      <c r="I777" s="760"/>
      <c r="J777" s="760"/>
      <c r="K777" s="760"/>
      <c r="L777" s="760"/>
      <c r="M777" s="760"/>
      <c r="N777" s="760"/>
      <c r="O777" s="760"/>
      <c r="P777" s="760"/>
      <c r="Q777" s="760"/>
      <c r="R777" s="760"/>
      <c r="S777" s="760"/>
      <c r="T777" s="760"/>
      <c r="U777" s="760"/>
      <c r="V777" s="760"/>
      <c r="W777" s="760"/>
      <c r="X777" s="760"/>
      <c r="Y777" s="760"/>
      <c r="Z777" s="760"/>
    </row>
    <row r="778" spans="1:26" ht="12" customHeight="1">
      <c r="A778" s="760"/>
      <c r="B778" s="760"/>
      <c r="C778" s="760"/>
      <c r="D778" s="760"/>
      <c r="E778" s="760"/>
      <c r="F778" s="760"/>
      <c r="G778" s="760"/>
      <c r="H778" s="760"/>
      <c r="I778" s="760"/>
      <c r="J778" s="760"/>
      <c r="K778" s="760"/>
      <c r="L778" s="760"/>
      <c r="M778" s="760"/>
      <c r="N778" s="760"/>
      <c r="O778" s="760"/>
      <c r="P778" s="760"/>
      <c r="Q778" s="760"/>
      <c r="R778" s="760"/>
      <c r="S778" s="760"/>
      <c r="T778" s="760"/>
      <c r="U778" s="760"/>
      <c r="V778" s="760"/>
      <c r="W778" s="760"/>
      <c r="X778" s="760"/>
      <c r="Y778" s="760"/>
      <c r="Z778" s="760"/>
    </row>
    <row r="779" spans="1:26" ht="12" customHeight="1">
      <c r="A779" s="760"/>
      <c r="B779" s="760"/>
      <c r="C779" s="760"/>
      <c r="D779" s="760"/>
      <c r="E779" s="760"/>
      <c r="F779" s="760"/>
      <c r="G779" s="760"/>
      <c r="H779" s="760"/>
      <c r="I779" s="760"/>
      <c r="J779" s="760"/>
      <c r="K779" s="760"/>
      <c r="L779" s="760"/>
      <c r="M779" s="760"/>
      <c r="N779" s="760"/>
      <c r="O779" s="760"/>
      <c r="P779" s="760"/>
      <c r="Q779" s="760"/>
      <c r="R779" s="760"/>
      <c r="S779" s="760"/>
      <c r="T779" s="760"/>
      <c r="U779" s="760"/>
      <c r="V779" s="760"/>
      <c r="W779" s="760"/>
      <c r="X779" s="760"/>
      <c r="Y779" s="760"/>
      <c r="Z779" s="760"/>
    </row>
    <row r="780" spans="1:26" ht="12" customHeight="1">
      <c r="A780" s="760"/>
      <c r="B780" s="760"/>
      <c r="C780" s="760"/>
      <c r="D780" s="760"/>
      <c r="E780" s="760"/>
      <c r="F780" s="760"/>
      <c r="G780" s="760"/>
      <c r="H780" s="760"/>
      <c r="I780" s="760"/>
      <c r="J780" s="760"/>
      <c r="K780" s="760"/>
      <c r="L780" s="760"/>
      <c r="M780" s="760"/>
      <c r="N780" s="760"/>
      <c r="O780" s="760"/>
      <c r="P780" s="760"/>
      <c r="Q780" s="760"/>
      <c r="R780" s="760"/>
      <c r="S780" s="760"/>
      <c r="T780" s="760"/>
      <c r="U780" s="760"/>
      <c r="V780" s="760"/>
      <c r="W780" s="760"/>
      <c r="X780" s="760"/>
      <c r="Y780" s="760"/>
      <c r="Z780" s="760"/>
    </row>
    <row r="781" spans="1:26" ht="12" customHeight="1">
      <c r="A781" s="760"/>
      <c r="B781" s="760"/>
      <c r="C781" s="760"/>
      <c r="D781" s="760"/>
      <c r="E781" s="760"/>
      <c r="F781" s="760"/>
      <c r="G781" s="760"/>
      <c r="H781" s="760"/>
      <c r="I781" s="760"/>
      <c r="J781" s="760"/>
      <c r="K781" s="760"/>
      <c r="L781" s="760"/>
      <c r="M781" s="760"/>
      <c r="N781" s="760"/>
      <c r="O781" s="760"/>
      <c r="P781" s="760"/>
      <c r="Q781" s="760"/>
      <c r="R781" s="760"/>
      <c r="S781" s="760"/>
      <c r="T781" s="760"/>
      <c r="U781" s="760"/>
      <c r="V781" s="760"/>
      <c r="W781" s="760"/>
      <c r="X781" s="760"/>
      <c r="Y781" s="760"/>
      <c r="Z781" s="760"/>
    </row>
    <row r="782" spans="1:26" ht="12" customHeight="1">
      <c r="A782" s="760"/>
      <c r="B782" s="760"/>
      <c r="C782" s="760"/>
      <c r="D782" s="760"/>
      <c r="E782" s="760"/>
      <c r="F782" s="760"/>
      <c r="G782" s="760"/>
      <c r="H782" s="760"/>
      <c r="I782" s="760"/>
      <c r="J782" s="760"/>
      <c r="K782" s="760"/>
      <c r="L782" s="760"/>
      <c r="M782" s="760"/>
      <c r="N782" s="760"/>
      <c r="O782" s="760"/>
      <c r="P782" s="760"/>
      <c r="Q782" s="760"/>
      <c r="R782" s="760"/>
      <c r="S782" s="760"/>
      <c r="T782" s="760"/>
      <c r="U782" s="760"/>
      <c r="V782" s="760"/>
      <c r="W782" s="760"/>
      <c r="X782" s="760"/>
      <c r="Y782" s="760"/>
      <c r="Z782" s="760"/>
    </row>
    <row r="783" spans="1:26" ht="12" customHeight="1">
      <c r="A783" s="760"/>
      <c r="B783" s="760"/>
      <c r="C783" s="760"/>
      <c r="D783" s="760"/>
      <c r="E783" s="760"/>
      <c r="F783" s="760"/>
      <c r="G783" s="760"/>
      <c r="H783" s="760"/>
      <c r="I783" s="760"/>
      <c r="J783" s="760"/>
      <c r="K783" s="760"/>
      <c r="L783" s="760"/>
      <c r="M783" s="760"/>
      <c r="N783" s="760"/>
      <c r="O783" s="760"/>
      <c r="P783" s="760"/>
      <c r="Q783" s="760"/>
      <c r="R783" s="760"/>
      <c r="S783" s="760"/>
      <c r="T783" s="760"/>
      <c r="U783" s="760"/>
      <c r="V783" s="760"/>
      <c r="W783" s="760"/>
      <c r="X783" s="760"/>
      <c r="Y783" s="760"/>
      <c r="Z783" s="760"/>
    </row>
    <row r="784" spans="1:26" ht="12" customHeight="1">
      <c r="A784" s="760"/>
      <c r="B784" s="760"/>
      <c r="C784" s="760"/>
      <c r="D784" s="760"/>
      <c r="E784" s="760"/>
      <c r="F784" s="760"/>
      <c r="G784" s="760"/>
      <c r="H784" s="760"/>
      <c r="I784" s="760"/>
      <c r="J784" s="760"/>
      <c r="K784" s="760"/>
      <c r="L784" s="760"/>
      <c r="M784" s="760"/>
      <c r="N784" s="760"/>
      <c r="O784" s="760"/>
      <c r="P784" s="760"/>
      <c r="Q784" s="760"/>
      <c r="R784" s="760"/>
      <c r="S784" s="760"/>
      <c r="T784" s="760"/>
      <c r="U784" s="760"/>
      <c r="V784" s="760"/>
      <c r="W784" s="760"/>
      <c r="X784" s="760"/>
      <c r="Y784" s="760"/>
      <c r="Z784" s="760"/>
    </row>
    <row r="785" spans="1:26" ht="12" customHeight="1">
      <c r="A785" s="760"/>
      <c r="B785" s="760"/>
      <c r="C785" s="760"/>
      <c r="D785" s="760"/>
      <c r="E785" s="760"/>
      <c r="F785" s="760"/>
      <c r="G785" s="760"/>
      <c r="H785" s="760"/>
      <c r="I785" s="760"/>
      <c r="J785" s="760"/>
      <c r="K785" s="760"/>
      <c r="L785" s="760"/>
      <c r="M785" s="760"/>
      <c r="N785" s="760"/>
      <c r="O785" s="760"/>
      <c r="P785" s="760"/>
      <c r="Q785" s="760"/>
      <c r="R785" s="760"/>
      <c r="S785" s="760"/>
      <c r="T785" s="760"/>
      <c r="U785" s="760"/>
      <c r="V785" s="760"/>
      <c r="W785" s="760"/>
      <c r="X785" s="760"/>
      <c r="Y785" s="760"/>
      <c r="Z785" s="760"/>
    </row>
    <row r="786" spans="1:26" ht="12" customHeight="1">
      <c r="A786" s="760"/>
      <c r="B786" s="760"/>
      <c r="C786" s="760"/>
      <c r="D786" s="760"/>
      <c r="E786" s="760"/>
      <c r="F786" s="760"/>
      <c r="G786" s="760"/>
      <c r="H786" s="760"/>
      <c r="I786" s="760"/>
      <c r="J786" s="760"/>
      <c r="K786" s="760"/>
      <c r="L786" s="760"/>
      <c r="M786" s="760"/>
      <c r="N786" s="760"/>
      <c r="O786" s="760"/>
      <c r="P786" s="760"/>
      <c r="Q786" s="760"/>
      <c r="R786" s="760"/>
      <c r="S786" s="760"/>
      <c r="T786" s="760"/>
      <c r="U786" s="760"/>
      <c r="V786" s="760"/>
      <c r="W786" s="760"/>
      <c r="X786" s="760"/>
      <c r="Y786" s="760"/>
      <c r="Z786" s="760"/>
    </row>
    <row r="787" spans="1:26" ht="12" customHeight="1">
      <c r="A787" s="760"/>
      <c r="B787" s="760"/>
      <c r="C787" s="760"/>
      <c r="D787" s="760"/>
      <c r="E787" s="760"/>
      <c r="F787" s="760"/>
      <c r="G787" s="760"/>
      <c r="H787" s="760"/>
      <c r="I787" s="760"/>
      <c r="J787" s="760"/>
      <c r="K787" s="760"/>
      <c r="L787" s="760"/>
      <c r="M787" s="760"/>
      <c r="N787" s="760"/>
      <c r="O787" s="760"/>
      <c r="P787" s="760"/>
      <c r="Q787" s="760"/>
      <c r="R787" s="760"/>
      <c r="S787" s="760"/>
      <c r="T787" s="760"/>
      <c r="U787" s="760"/>
      <c r="V787" s="760"/>
      <c r="W787" s="760"/>
      <c r="X787" s="760"/>
      <c r="Y787" s="760"/>
      <c r="Z787" s="760"/>
    </row>
    <row r="788" spans="1:26" ht="12" customHeight="1">
      <c r="A788" s="760"/>
      <c r="B788" s="760"/>
      <c r="C788" s="760"/>
      <c r="D788" s="760"/>
      <c r="E788" s="760"/>
      <c r="F788" s="760"/>
      <c r="G788" s="760"/>
      <c r="H788" s="760"/>
      <c r="I788" s="760"/>
      <c r="J788" s="760"/>
      <c r="K788" s="760"/>
      <c r="L788" s="760"/>
      <c r="M788" s="760"/>
      <c r="N788" s="760"/>
      <c r="O788" s="760"/>
      <c r="P788" s="760"/>
      <c r="Q788" s="760"/>
      <c r="R788" s="760"/>
      <c r="S788" s="760"/>
      <c r="T788" s="760"/>
      <c r="U788" s="760"/>
      <c r="V788" s="760"/>
      <c r="W788" s="760"/>
      <c r="X788" s="760"/>
      <c r="Y788" s="760"/>
      <c r="Z788" s="760"/>
    </row>
    <row r="789" spans="1:26" ht="12" customHeight="1">
      <c r="A789" s="760"/>
      <c r="B789" s="760"/>
      <c r="C789" s="760"/>
      <c r="D789" s="760"/>
      <c r="E789" s="760"/>
      <c r="F789" s="760"/>
      <c r="G789" s="760"/>
      <c r="H789" s="760"/>
      <c r="I789" s="760"/>
      <c r="J789" s="760"/>
      <c r="K789" s="760"/>
      <c r="L789" s="760"/>
      <c r="M789" s="760"/>
      <c r="N789" s="760"/>
      <c r="O789" s="760"/>
      <c r="P789" s="760"/>
      <c r="Q789" s="760"/>
      <c r="R789" s="760"/>
      <c r="S789" s="760"/>
      <c r="T789" s="760"/>
      <c r="U789" s="760"/>
      <c r="V789" s="760"/>
      <c r="W789" s="760"/>
      <c r="X789" s="760"/>
      <c r="Y789" s="760"/>
      <c r="Z789" s="760"/>
    </row>
    <row r="790" spans="1:26" ht="12" customHeight="1">
      <c r="A790" s="760"/>
      <c r="B790" s="760"/>
      <c r="C790" s="760"/>
      <c r="D790" s="760"/>
      <c r="E790" s="760"/>
      <c r="F790" s="760"/>
      <c r="G790" s="760"/>
      <c r="H790" s="760"/>
      <c r="I790" s="760"/>
      <c r="J790" s="760"/>
      <c r="K790" s="760"/>
      <c r="L790" s="760"/>
      <c r="M790" s="760"/>
      <c r="N790" s="760"/>
      <c r="O790" s="760"/>
      <c r="P790" s="760"/>
      <c r="Q790" s="760"/>
      <c r="R790" s="760"/>
      <c r="S790" s="760"/>
      <c r="T790" s="760"/>
      <c r="U790" s="760"/>
      <c r="V790" s="760"/>
      <c r="W790" s="760"/>
      <c r="X790" s="760"/>
      <c r="Y790" s="760"/>
      <c r="Z790" s="760"/>
    </row>
    <row r="791" spans="1:26" ht="12" customHeight="1">
      <c r="A791" s="760"/>
      <c r="B791" s="760"/>
      <c r="C791" s="760"/>
      <c r="D791" s="760"/>
      <c r="E791" s="760"/>
      <c r="F791" s="760"/>
      <c r="G791" s="760"/>
      <c r="H791" s="760"/>
      <c r="I791" s="760"/>
      <c r="J791" s="760"/>
      <c r="K791" s="760"/>
      <c r="L791" s="760"/>
      <c r="M791" s="760"/>
      <c r="N791" s="760"/>
      <c r="O791" s="760"/>
      <c r="P791" s="760"/>
      <c r="Q791" s="760"/>
      <c r="R791" s="760"/>
      <c r="S791" s="760"/>
      <c r="T791" s="760"/>
      <c r="U791" s="760"/>
      <c r="V791" s="760"/>
      <c r="W791" s="760"/>
      <c r="X791" s="760"/>
      <c r="Y791" s="760"/>
      <c r="Z791" s="760"/>
    </row>
    <row r="792" spans="1:26" ht="12" customHeight="1">
      <c r="A792" s="760"/>
      <c r="B792" s="760"/>
      <c r="C792" s="760"/>
      <c r="D792" s="760"/>
      <c r="E792" s="760"/>
      <c r="F792" s="760"/>
      <c r="G792" s="760"/>
      <c r="H792" s="760"/>
      <c r="I792" s="760"/>
      <c r="J792" s="760"/>
      <c r="K792" s="760"/>
      <c r="L792" s="760"/>
      <c r="M792" s="760"/>
      <c r="N792" s="760"/>
      <c r="O792" s="760"/>
      <c r="P792" s="760"/>
      <c r="Q792" s="760"/>
      <c r="R792" s="760"/>
      <c r="S792" s="760"/>
      <c r="T792" s="760"/>
      <c r="U792" s="760"/>
      <c r="V792" s="760"/>
      <c r="W792" s="760"/>
      <c r="X792" s="760"/>
      <c r="Y792" s="760"/>
      <c r="Z792" s="760"/>
    </row>
    <row r="793" spans="1:26" ht="12" customHeight="1">
      <c r="A793" s="760"/>
      <c r="B793" s="760"/>
      <c r="C793" s="760"/>
      <c r="D793" s="760"/>
      <c r="E793" s="760"/>
      <c r="F793" s="760"/>
      <c r="G793" s="760"/>
      <c r="H793" s="760"/>
      <c r="I793" s="760"/>
      <c r="J793" s="760"/>
      <c r="K793" s="760"/>
      <c r="L793" s="760"/>
      <c r="M793" s="760"/>
      <c r="N793" s="760"/>
      <c r="O793" s="760"/>
      <c r="P793" s="760"/>
      <c r="Q793" s="760"/>
      <c r="R793" s="760"/>
      <c r="S793" s="760"/>
      <c r="T793" s="760"/>
      <c r="U793" s="760"/>
      <c r="V793" s="760"/>
      <c r="W793" s="760"/>
      <c r="X793" s="760"/>
      <c r="Y793" s="760"/>
      <c r="Z793" s="760"/>
    </row>
    <row r="794" spans="1:26" ht="12" customHeight="1">
      <c r="A794" s="760"/>
      <c r="B794" s="760"/>
      <c r="C794" s="760"/>
      <c r="D794" s="760"/>
      <c r="E794" s="760"/>
      <c r="F794" s="760"/>
      <c r="G794" s="760"/>
      <c r="H794" s="760"/>
      <c r="I794" s="760"/>
      <c r="J794" s="760"/>
      <c r="K794" s="760"/>
      <c r="L794" s="760"/>
      <c r="M794" s="760"/>
      <c r="N794" s="760"/>
      <c r="O794" s="760"/>
      <c r="P794" s="760"/>
      <c r="Q794" s="760"/>
      <c r="R794" s="760"/>
      <c r="S794" s="760"/>
      <c r="T794" s="760"/>
      <c r="U794" s="760"/>
      <c r="V794" s="760"/>
      <c r="W794" s="760"/>
      <c r="X794" s="760"/>
      <c r="Y794" s="760"/>
      <c r="Z794" s="760"/>
    </row>
    <row r="795" spans="1:26" ht="12" customHeight="1">
      <c r="A795" s="760"/>
      <c r="B795" s="760"/>
      <c r="C795" s="760"/>
      <c r="D795" s="760"/>
      <c r="E795" s="760"/>
      <c r="F795" s="760"/>
      <c r="G795" s="760"/>
      <c r="H795" s="760"/>
      <c r="I795" s="760"/>
      <c r="J795" s="760"/>
      <c r="K795" s="760"/>
      <c r="L795" s="760"/>
      <c r="M795" s="760"/>
      <c r="N795" s="760"/>
      <c r="O795" s="760"/>
      <c r="P795" s="760"/>
      <c r="Q795" s="760"/>
      <c r="R795" s="760"/>
      <c r="S795" s="760"/>
      <c r="T795" s="760"/>
      <c r="U795" s="760"/>
      <c r="V795" s="760"/>
      <c r="W795" s="760"/>
      <c r="X795" s="760"/>
      <c r="Y795" s="760"/>
      <c r="Z795" s="760"/>
    </row>
    <row r="796" spans="1:26" ht="12" customHeight="1">
      <c r="A796" s="760"/>
      <c r="B796" s="760"/>
      <c r="C796" s="760"/>
      <c r="D796" s="760"/>
      <c r="E796" s="760"/>
      <c r="F796" s="760"/>
      <c r="G796" s="760"/>
      <c r="H796" s="760"/>
      <c r="I796" s="760"/>
      <c r="J796" s="760"/>
      <c r="K796" s="760"/>
      <c r="L796" s="760"/>
      <c r="M796" s="760"/>
      <c r="N796" s="760"/>
      <c r="O796" s="760"/>
      <c r="P796" s="760"/>
      <c r="Q796" s="760"/>
      <c r="R796" s="760"/>
      <c r="S796" s="760"/>
      <c r="T796" s="760"/>
      <c r="U796" s="760"/>
      <c r="V796" s="760"/>
      <c r="W796" s="760"/>
      <c r="X796" s="760"/>
      <c r="Y796" s="760"/>
      <c r="Z796" s="760"/>
    </row>
    <row r="797" spans="1:26" ht="12" customHeight="1">
      <c r="A797" s="760"/>
      <c r="B797" s="760"/>
      <c r="C797" s="760"/>
      <c r="D797" s="760"/>
      <c r="E797" s="760"/>
      <c r="F797" s="760"/>
      <c r="G797" s="760"/>
      <c r="H797" s="760"/>
      <c r="I797" s="760"/>
      <c r="J797" s="760"/>
      <c r="K797" s="760"/>
      <c r="L797" s="760"/>
      <c r="M797" s="760"/>
      <c r="N797" s="760"/>
      <c r="O797" s="760"/>
      <c r="P797" s="760"/>
      <c r="Q797" s="760"/>
      <c r="R797" s="760"/>
      <c r="S797" s="760"/>
      <c r="T797" s="760"/>
      <c r="U797" s="760"/>
      <c r="V797" s="760"/>
      <c r="W797" s="760"/>
      <c r="X797" s="760"/>
      <c r="Y797" s="760"/>
      <c r="Z797" s="760"/>
    </row>
    <row r="798" spans="1:26" ht="12" customHeight="1">
      <c r="A798" s="760"/>
      <c r="B798" s="760"/>
      <c r="C798" s="760"/>
      <c r="D798" s="760"/>
      <c r="E798" s="760"/>
      <c r="F798" s="760"/>
      <c r="G798" s="760"/>
      <c r="H798" s="760"/>
      <c r="I798" s="760"/>
      <c r="J798" s="760"/>
      <c r="K798" s="760"/>
      <c r="L798" s="760"/>
      <c r="M798" s="760"/>
      <c r="N798" s="760"/>
      <c r="O798" s="760"/>
      <c r="P798" s="760"/>
      <c r="Q798" s="760"/>
      <c r="R798" s="760"/>
      <c r="S798" s="760"/>
      <c r="T798" s="760"/>
      <c r="U798" s="760"/>
      <c r="V798" s="760"/>
      <c r="W798" s="760"/>
      <c r="X798" s="760"/>
      <c r="Y798" s="760"/>
      <c r="Z798" s="760"/>
    </row>
    <row r="799" spans="1:26" ht="12" customHeight="1">
      <c r="A799" s="760"/>
      <c r="B799" s="760"/>
      <c r="C799" s="760"/>
      <c r="D799" s="760"/>
      <c r="E799" s="760"/>
      <c r="F799" s="760"/>
      <c r="G799" s="760"/>
      <c r="H799" s="760"/>
      <c r="I799" s="760"/>
      <c r="J799" s="760"/>
      <c r="K799" s="760"/>
      <c r="L799" s="760"/>
      <c r="M799" s="760"/>
      <c r="N799" s="760"/>
      <c r="O799" s="760"/>
      <c r="P799" s="760"/>
      <c r="Q799" s="760"/>
      <c r="R799" s="760"/>
      <c r="S799" s="760"/>
      <c r="T799" s="760"/>
      <c r="U799" s="760"/>
      <c r="V799" s="760"/>
      <c r="W799" s="760"/>
      <c r="X799" s="760"/>
      <c r="Y799" s="760"/>
      <c r="Z799" s="760"/>
    </row>
    <row r="800" spans="1:26" ht="12" customHeight="1">
      <c r="A800" s="760"/>
      <c r="B800" s="760"/>
      <c r="C800" s="760"/>
      <c r="D800" s="760"/>
      <c r="E800" s="760"/>
      <c r="F800" s="760"/>
      <c r="G800" s="760"/>
      <c r="H800" s="760"/>
      <c r="I800" s="760"/>
      <c r="J800" s="760"/>
      <c r="K800" s="760"/>
      <c r="L800" s="760"/>
      <c r="M800" s="760"/>
      <c r="N800" s="760"/>
      <c r="O800" s="760"/>
      <c r="P800" s="760"/>
      <c r="Q800" s="760"/>
      <c r="R800" s="760"/>
      <c r="S800" s="760"/>
      <c r="T800" s="760"/>
      <c r="U800" s="760"/>
      <c r="V800" s="760"/>
      <c r="W800" s="760"/>
      <c r="X800" s="760"/>
      <c r="Y800" s="760"/>
      <c r="Z800" s="760"/>
    </row>
    <row r="801" spans="1:26" ht="12" customHeight="1">
      <c r="A801" s="760"/>
      <c r="B801" s="760"/>
      <c r="C801" s="760"/>
      <c r="D801" s="760"/>
      <c r="E801" s="760"/>
      <c r="F801" s="760"/>
      <c r="G801" s="760"/>
      <c r="H801" s="760"/>
      <c r="I801" s="760"/>
      <c r="J801" s="760"/>
      <c r="K801" s="760"/>
      <c r="L801" s="760"/>
      <c r="M801" s="760"/>
      <c r="N801" s="760"/>
      <c r="O801" s="760"/>
      <c r="P801" s="760"/>
      <c r="Q801" s="760"/>
      <c r="R801" s="760"/>
      <c r="S801" s="760"/>
      <c r="T801" s="760"/>
      <c r="U801" s="760"/>
      <c r="V801" s="760"/>
      <c r="W801" s="760"/>
      <c r="X801" s="760"/>
      <c r="Y801" s="760"/>
      <c r="Z801" s="760"/>
    </row>
    <row r="802" spans="1:26" ht="12" customHeight="1">
      <c r="A802" s="760"/>
      <c r="B802" s="760"/>
      <c r="C802" s="760"/>
      <c r="D802" s="760"/>
      <c r="E802" s="760"/>
      <c r="F802" s="760"/>
      <c r="G802" s="760"/>
      <c r="H802" s="760"/>
      <c r="I802" s="760"/>
      <c r="J802" s="760"/>
      <c r="K802" s="760"/>
      <c r="L802" s="760"/>
      <c r="M802" s="760"/>
      <c r="N802" s="760"/>
      <c r="O802" s="760"/>
      <c r="P802" s="760"/>
      <c r="Q802" s="760"/>
      <c r="R802" s="760"/>
      <c r="S802" s="760"/>
      <c r="T802" s="760"/>
      <c r="U802" s="760"/>
      <c r="V802" s="760"/>
      <c r="W802" s="760"/>
      <c r="X802" s="760"/>
      <c r="Y802" s="760"/>
      <c r="Z802" s="760"/>
    </row>
    <row r="803" spans="1:26" ht="12" customHeight="1">
      <c r="A803" s="760"/>
      <c r="B803" s="760"/>
      <c r="C803" s="760"/>
      <c r="D803" s="760"/>
      <c r="E803" s="760"/>
      <c r="F803" s="760"/>
      <c r="G803" s="760"/>
      <c r="H803" s="760"/>
      <c r="I803" s="760"/>
      <c r="J803" s="760"/>
      <c r="K803" s="760"/>
      <c r="L803" s="760"/>
      <c r="M803" s="760"/>
      <c r="N803" s="760"/>
      <c r="O803" s="760"/>
      <c r="P803" s="760"/>
      <c r="Q803" s="760"/>
      <c r="R803" s="760"/>
      <c r="S803" s="760"/>
      <c r="T803" s="760"/>
      <c r="U803" s="760"/>
      <c r="V803" s="760"/>
      <c r="W803" s="760"/>
      <c r="X803" s="760"/>
      <c r="Y803" s="760"/>
      <c r="Z803" s="760"/>
    </row>
    <row r="804" spans="1:26" ht="12" customHeight="1">
      <c r="A804" s="760"/>
      <c r="B804" s="760"/>
      <c r="C804" s="760"/>
      <c r="D804" s="760"/>
      <c r="E804" s="760"/>
      <c r="F804" s="760"/>
      <c r="G804" s="760"/>
      <c r="H804" s="760"/>
      <c r="I804" s="760"/>
      <c r="J804" s="760"/>
      <c r="K804" s="760"/>
      <c r="L804" s="760"/>
      <c r="M804" s="760"/>
      <c r="N804" s="760"/>
      <c r="O804" s="760"/>
      <c r="P804" s="760"/>
      <c r="Q804" s="760"/>
      <c r="R804" s="760"/>
      <c r="S804" s="760"/>
      <c r="T804" s="760"/>
      <c r="U804" s="760"/>
      <c r="V804" s="760"/>
      <c r="W804" s="760"/>
      <c r="X804" s="760"/>
      <c r="Y804" s="760"/>
      <c r="Z804" s="760"/>
    </row>
    <row r="805" spans="1:26" ht="12" customHeight="1">
      <c r="A805" s="760"/>
      <c r="B805" s="760"/>
      <c r="C805" s="760"/>
      <c r="D805" s="760"/>
      <c r="E805" s="760"/>
      <c r="F805" s="760"/>
      <c r="G805" s="760"/>
      <c r="H805" s="760"/>
      <c r="I805" s="760"/>
      <c r="J805" s="760"/>
      <c r="K805" s="760"/>
      <c r="L805" s="760"/>
      <c r="M805" s="760"/>
      <c r="N805" s="760"/>
      <c r="O805" s="760"/>
      <c r="P805" s="760"/>
      <c r="Q805" s="760"/>
      <c r="R805" s="760"/>
      <c r="S805" s="760"/>
      <c r="T805" s="760"/>
      <c r="U805" s="760"/>
      <c r="V805" s="760"/>
      <c r="W805" s="760"/>
      <c r="X805" s="760"/>
      <c r="Y805" s="760"/>
      <c r="Z805" s="760"/>
    </row>
    <row r="806" spans="1:26" ht="12" customHeight="1">
      <c r="A806" s="760"/>
      <c r="B806" s="760"/>
      <c r="C806" s="760"/>
      <c r="D806" s="760"/>
      <c r="E806" s="760"/>
      <c r="F806" s="760"/>
      <c r="G806" s="760"/>
      <c r="H806" s="760"/>
      <c r="I806" s="760"/>
      <c r="J806" s="760"/>
      <c r="K806" s="760"/>
      <c r="L806" s="760"/>
      <c r="M806" s="760"/>
      <c r="N806" s="760"/>
      <c r="O806" s="760"/>
      <c r="P806" s="760"/>
      <c r="Q806" s="760"/>
      <c r="R806" s="760"/>
      <c r="S806" s="760"/>
      <c r="T806" s="760"/>
      <c r="U806" s="760"/>
      <c r="V806" s="760"/>
      <c r="W806" s="760"/>
      <c r="X806" s="760"/>
      <c r="Y806" s="760"/>
      <c r="Z806" s="760"/>
    </row>
    <row r="807" spans="1:26" ht="12" customHeight="1">
      <c r="A807" s="760"/>
      <c r="B807" s="760"/>
      <c r="C807" s="760"/>
      <c r="D807" s="760"/>
      <c r="E807" s="760"/>
      <c r="F807" s="760"/>
      <c r="G807" s="760"/>
      <c r="H807" s="760"/>
      <c r="I807" s="760"/>
      <c r="J807" s="760"/>
      <c r="K807" s="760"/>
      <c r="L807" s="760"/>
      <c r="M807" s="760"/>
      <c r="N807" s="760"/>
      <c r="O807" s="760"/>
      <c r="P807" s="760"/>
      <c r="Q807" s="760"/>
      <c r="R807" s="760"/>
      <c r="S807" s="760"/>
      <c r="T807" s="760"/>
      <c r="U807" s="760"/>
      <c r="V807" s="760"/>
      <c r="W807" s="760"/>
      <c r="X807" s="760"/>
      <c r="Y807" s="760"/>
      <c r="Z807" s="760"/>
    </row>
    <row r="808" spans="1:26" ht="12" customHeight="1">
      <c r="A808" s="760"/>
      <c r="B808" s="760"/>
      <c r="C808" s="760"/>
      <c r="D808" s="760"/>
      <c r="E808" s="760"/>
      <c r="F808" s="760"/>
      <c r="G808" s="760"/>
      <c r="H808" s="760"/>
      <c r="I808" s="760"/>
      <c r="J808" s="760"/>
      <c r="K808" s="760"/>
      <c r="L808" s="760"/>
      <c r="M808" s="760"/>
      <c r="N808" s="760"/>
      <c r="O808" s="760"/>
      <c r="P808" s="760"/>
      <c r="Q808" s="760"/>
      <c r="R808" s="760"/>
      <c r="S808" s="760"/>
      <c r="T808" s="760"/>
      <c r="U808" s="760"/>
      <c r="V808" s="760"/>
      <c r="W808" s="760"/>
      <c r="X808" s="760"/>
      <c r="Y808" s="760"/>
      <c r="Z808" s="760"/>
    </row>
    <row r="809" spans="1:26" ht="12" customHeight="1">
      <c r="A809" s="760"/>
      <c r="B809" s="760"/>
      <c r="C809" s="760"/>
      <c r="D809" s="760"/>
      <c r="E809" s="760"/>
      <c r="F809" s="760"/>
      <c r="G809" s="760"/>
      <c r="H809" s="760"/>
      <c r="I809" s="760"/>
      <c r="J809" s="760"/>
      <c r="K809" s="760"/>
      <c r="L809" s="760"/>
      <c r="M809" s="760"/>
      <c r="N809" s="760"/>
      <c r="O809" s="760"/>
      <c r="P809" s="760"/>
      <c r="Q809" s="760"/>
      <c r="R809" s="760"/>
      <c r="S809" s="760"/>
      <c r="T809" s="760"/>
      <c r="U809" s="760"/>
      <c r="V809" s="760"/>
      <c r="W809" s="760"/>
      <c r="X809" s="760"/>
      <c r="Y809" s="760"/>
      <c r="Z809" s="760"/>
    </row>
    <row r="810" spans="1:26" ht="12" customHeight="1">
      <c r="A810" s="760"/>
      <c r="B810" s="760"/>
      <c r="C810" s="760"/>
      <c r="D810" s="760"/>
      <c r="E810" s="760"/>
      <c r="F810" s="760"/>
      <c r="G810" s="760"/>
      <c r="H810" s="760"/>
      <c r="I810" s="760"/>
      <c r="J810" s="760"/>
      <c r="K810" s="760"/>
      <c r="L810" s="760"/>
      <c r="M810" s="760"/>
      <c r="N810" s="760"/>
      <c r="O810" s="760"/>
      <c r="P810" s="760"/>
      <c r="Q810" s="760"/>
      <c r="R810" s="760"/>
      <c r="S810" s="760"/>
      <c r="T810" s="760"/>
      <c r="U810" s="760"/>
      <c r="V810" s="760"/>
      <c r="W810" s="760"/>
      <c r="X810" s="760"/>
      <c r="Y810" s="760"/>
      <c r="Z810" s="760"/>
    </row>
    <row r="811" spans="1:26" ht="12" customHeight="1">
      <c r="A811" s="760"/>
      <c r="B811" s="760"/>
      <c r="C811" s="760"/>
      <c r="D811" s="760"/>
      <c r="E811" s="760"/>
      <c r="F811" s="760"/>
      <c r="G811" s="760"/>
      <c r="H811" s="760"/>
      <c r="I811" s="760"/>
      <c r="J811" s="760"/>
      <c r="K811" s="760"/>
      <c r="L811" s="760"/>
      <c r="M811" s="760"/>
      <c r="N811" s="760"/>
      <c r="O811" s="760"/>
      <c r="P811" s="760"/>
      <c r="Q811" s="760"/>
      <c r="R811" s="760"/>
      <c r="S811" s="760"/>
      <c r="T811" s="760"/>
      <c r="U811" s="760"/>
      <c r="V811" s="760"/>
      <c r="W811" s="760"/>
      <c r="X811" s="760"/>
      <c r="Y811" s="760"/>
      <c r="Z811" s="760"/>
    </row>
    <row r="812" spans="1:26" ht="12" customHeight="1">
      <c r="A812" s="760"/>
      <c r="B812" s="760"/>
      <c r="C812" s="760"/>
      <c r="D812" s="760"/>
      <c r="E812" s="760"/>
      <c r="F812" s="760"/>
      <c r="G812" s="760"/>
      <c r="H812" s="760"/>
      <c r="I812" s="760"/>
      <c r="J812" s="760"/>
      <c r="K812" s="760"/>
      <c r="L812" s="760"/>
      <c r="M812" s="760"/>
      <c r="N812" s="760"/>
      <c r="O812" s="760"/>
      <c r="P812" s="760"/>
      <c r="Q812" s="760"/>
      <c r="R812" s="760"/>
      <c r="S812" s="760"/>
      <c r="T812" s="760"/>
      <c r="U812" s="760"/>
      <c r="V812" s="760"/>
      <c r="W812" s="760"/>
      <c r="X812" s="760"/>
      <c r="Y812" s="760"/>
      <c r="Z812" s="760"/>
    </row>
    <row r="813" spans="1:26" ht="12" customHeight="1">
      <c r="A813" s="760"/>
      <c r="B813" s="760"/>
      <c r="C813" s="760"/>
      <c r="D813" s="760"/>
      <c r="E813" s="760"/>
      <c r="F813" s="760"/>
      <c r="G813" s="760"/>
      <c r="H813" s="760"/>
      <c r="I813" s="760"/>
      <c r="J813" s="760"/>
      <c r="K813" s="760"/>
      <c r="L813" s="760"/>
      <c r="M813" s="760"/>
      <c r="N813" s="760"/>
      <c r="O813" s="760"/>
      <c r="P813" s="760"/>
      <c r="Q813" s="760"/>
      <c r="R813" s="760"/>
      <c r="S813" s="760"/>
      <c r="T813" s="760"/>
      <c r="U813" s="760"/>
      <c r="V813" s="760"/>
      <c r="W813" s="760"/>
      <c r="X813" s="760"/>
      <c r="Y813" s="760"/>
      <c r="Z813" s="760"/>
    </row>
    <row r="814" spans="1:26" ht="12" customHeight="1">
      <c r="A814" s="760"/>
      <c r="B814" s="760"/>
      <c r="C814" s="760"/>
      <c r="D814" s="760"/>
      <c r="E814" s="760"/>
      <c r="F814" s="760"/>
      <c r="G814" s="760"/>
      <c r="H814" s="760"/>
      <c r="I814" s="760"/>
      <c r="J814" s="760"/>
      <c r="K814" s="760"/>
      <c r="L814" s="760"/>
      <c r="M814" s="760"/>
      <c r="N814" s="760"/>
      <c r="O814" s="760"/>
      <c r="P814" s="760"/>
      <c r="Q814" s="760"/>
      <c r="R814" s="760"/>
      <c r="S814" s="760"/>
      <c r="T814" s="760"/>
      <c r="U814" s="760"/>
      <c r="V814" s="760"/>
      <c r="W814" s="760"/>
      <c r="X814" s="760"/>
      <c r="Y814" s="760"/>
      <c r="Z814" s="760"/>
    </row>
    <row r="815" spans="1:26" ht="12" customHeight="1">
      <c r="A815" s="760"/>
      <c r="B815" s="760"/>
      <c r="C815" s="760"/>
      <c r="D815" s="760"/>
      <c r="E815" s="760"/>
      <c r="F815" s="760"/>
      <c r="G815" s="760"/>
      <c r="H815" s="760"/>
      <c r="I815" s="760"/>
      <c r="J815" s="760"/>
      <c r="K815" s="760"/>
      <c r="L815" s="760"/>
      <c r="M815" s="760"/>
      <c r="N815" s="760"/>
      <c r="O815" s="760"/>
      <c r="P815" s="760"/>
      <c r="Q815" s="760"/>
      <c r="R815" s="760"/>
      <c r="S815" s="760"/>
      <c r="T815" s="760"/>
      <c r="U815" s="760"/>
      <c r="V815" s="760"/>
      <c r="W815" s="760"/>
      <c r="X815" s="760"/>
      <c r="Y815" s="760"/>
      <c r="Z815" s="760"/>
    </row>
    <row r="816" spans="1:26" ht="12" customHeight="1">
      <c r="A816" s="760"/>
      <c r="B816" s="760"/>
      <c r="C816" s="760"/>
      <c r="D816" s="760"/>
      <c r="E816" s="760"/>
      <c r="F816" s="760"/>
      <c r="G816" s="760"/>
      <c r="H816" s="760"/>
      <c r="I816" s="760"/>
      <c r="J816" s="760"/>
      <c r="K816" s="760"/>
      <c r="L816" s="760"/>
      <c r="M816" s="760"/>
      <c r="N816" s="760"/>
      <c r="O816" s="760"/>
      <c r="P816" s="760"/>
      <c r="Q816" s="760"/>
      <c r="R816" s="760"/>
      <c r="S816" s="760"/>
      <c r="T816" s="760"/>
      <c r="U816" s="760"/>
      <c r="V816" s="760"/>
      <c r="W816" s="760"/>
      <c r="X816" s="760"/>
      <c r="Y816" s="760"/>
      <c r="Z816" s="760"/>
    </row>
    <row r="817" spans="1:26" ht="12" customHeight="1">
      <c r="A817" s="760"/>
      <c r="B817" s="760"/>
      <c r="C817" s="760"/>
      <c r="D817" s="760"/>
      <c r="E817" s="760"/>
      <c r="F817" s="760"/>
      <c r="G817" s="760"/>
      <c r="H817" s="760"/>
      <c r="I817" s="760"/>
      <c r="J817" s="760"/>
      <c r="K817" s="760"/>
      <c r="L817" s="760"/>
      <c r="M817" s="760"/>
      <c r="N817" s="760"/>
      <c r="O817" s="760"/>
      <c r="P817" s="760"/>
      <c r="Q817" s="760"/>
      <c r="R817" s="760"/>
      <c r="S817" s="760"/>
      <c r="T817" s="760"/>
      <c r="U817" s="760"/>
      <c r="V817" s="760"/>
      <c r="W817" s="760"/>
      <c r="X817" s="760"/>
      <c r="Y817" s="760"/>
      <c r="Z817" s="760"/>
    </row>
    <row r="818" spans="1:26" ht="12" customHeight="1">
      <c r="A818" s="760"/>
      <c r="B818" s="760"/>
      <c r="C818" s="760"/>
      <c r="D818" s="760"/>
      <c r="E818" s="760"/>
      <c r="F818" s="760"/>
      <c r="G818" s="760"/>
      <c r="H818" s="760"/>
      <c r="I818" s="760"/>
      <c r="J818" s="760"/>
      <c r="K818" s="760"/>
      <c r="L818" s="760"/>
      <c r="M818" s="760"/>
      <c r="N818" s="760"/>
      <c r="O818" s="760"/>
      <c r="P818" s="760"/>
      <c r="Q818" s="760"/>
      <c r="R818" s="760"/>
      <c r="S818" s="760"/>
      <c r="T818" s="760"/>
      <c r="U818" s="760"/>
      <c r="V818" s="760"/>
      <c r="W818" s="760"/>
      <c r="X818" s="760"/>
      <c r="Y818" s="760"/>
      <c r="Z818" s="760"/>
    </row>
    <row r="819" spans="1:26" ht="12" customHeight="1">
      <c r="A819" s="760"/>
      <c r="B819" s="760"/>
      <c r="C819" s="760"/>
      <c r="D819" s="760"/>
      <c r="E819" s="760"/>
      <c r="F819" s="760"/>
      <c r="G819" s="760"/>
      <c r="H819" s="760"/>
      <c r="I819" s="760"/>
      <c r="J819" s="760"/>
      <c r="K819" s="760"/>
      <c r="L819" s="760"/>
      <c r="M819" s="760"/>
      <c r="N819" s="760"/>
      <c r="O819" s="760"/>
      <c r="P819" s="760"/>
      <c r="Q819" s="760"/>
      <c r="R819" s="760"/>
      <c r="S819" s="760"/>
      <c r="T819" s="760"/>
      <c r="U819" s="760"/>
      <c r="V819" s="760"/>
      <c r="W819" s="760"/>
      <c r="X819" s="760"/>
      <c r="Y819" s="760"/>
      <c r="Z819" s="760"/>
    </row>
    <row r="820" spans="1:26" ht="12" customHeight="1">
      <c r="A820" s="760"/>
      <c r="B820" s="760"/>
      <c r="C820" s="760"/>
      <c r="D820" s="760"/>
      <c r="E820" s="760"/>
      <c r="F820" s="760"/>
      <c r="G820" s="760"/>
      <c r="H820" s="760"/>
      <c r="I820" s="760"/>
      <c r="J820" s="760"/>
      <c r="K820" s="760"/>
      <c r="L820" s="760"/>
      <c r="M820" s="760"/>
      <c r="N820" s="760"/>
      <c r="O820" s="760"/>
      <c r="P820" s="760"/>
      <c r="Q820" s="760"/>
      <c r="R820" s="760"/>
      <c r="S820" s="760"/>
      <c r="T820" s="760"/>
      <c r="U820" s="760"/>
      <c r="V820" s="760"/>
      <c r="W820" s="760"/>
      <c r="X820" s="760"/>
      <c r="Y820" s="760"/>
      <c r="Z820" s="760"/>
    </row>
    <row r="821" spans="1:26" ht="12" customHeight="1">
      <c r="A821" s="760"/>
      <c r="B821" s="760"/>
      <c r="C821" s="760"/>
      <c r="D821" s="760"/>
      <c r="E821" s="760"/>
      <c r="F821" s="760"/>
      <c r="G821" s="760"/>
      <c r="H821" s="760"/>
      <c r="I821" s="760"/>
      <c r="J821" s="760"/>
      <c r="K821" s="760"/>
      <c r="L821" s="760"/>
      <c r="M821" s="760"/>
      <c r="N821" s="760"/>
      <c r="O821" s="760"/>
      <c r="P821" s="760"/>
      <c r="Q821" s="760"/>
      <c r="R821" s="760"/>
      <c r="S821" s="760"/>
      <c r="T821" s="760"/>
      <c r="U821" s="760"/>
      <c r="V821" s="760"/>
      <c r="W821" s="760"/>
      <c r="X821" s="760"/>
      <c r="Y821" s="760"/>
      <c r="Z821" s="760"/>
    </row>
    <row r="822" spans="1:26" ht="12" customHeight="1">
      <c r="A822" s="760"/>
      <c r="B822" s="760"/>
      <c r="C822" s="760"/>
      <c r="D822" s="760"/>
      <c r="E822" s="760"/>
      <c r="F822" s="760"/>
      <c r="G822" s="760"/>
      <c r="H822" s="760"/>
      <c r="I822" s="760"/>
      <c r="J822" s="760"/>
      <c r="K822" s="760"/>
      <c r="L822" s="760"/>
      <c r="M822" s="760"/>
      <c r="N822" s="760"/>
      <c r="O822" s="760"/>
      <c r="P822" s="760"/>
      <c r="Q822" s="760"/>
      <c r="R822" s="760"/>
      <c r="S822" s="760"/>
      <c r="T822" s="760"/>
      <c r="U822" s="760"/>
      <c r="V822" s="760"/>
      <c r="W822" s="760"/>
      <c r="X822" s="760"/>
      <c r="Y822" s="760"/>
      <c r="Z822" s="760"/>
    </row>
    <row r="823" spans="1:26" ht="12" customHeight="1">
      <c r="A823" s="760"/>
      <c r="B823" s="760"/>
      <c r="C823" s="760"/>
      <c r="D823" s="760"/>
      <c r="E823" s="760"/>
      <c r="F823" s="760"/>
      <c r="G823" s="760"/>
      <c r="H823" s="760"/>
      <c r="I823" s="760"/>
      <c r="J823" s="760"/>
      <c r="K823" s="760"/>
      <c r="L823" s="760"/>
      <c r="M823" s="760"/>
      <c r="N823" s="760"/>
      <c r="O823" s="760"/>
      <c r="P823" s="760"/>
      <c r="Q823" s="760"/>
      <c r="R823" s="760"/>
      <c r="S823" s="760"/>
      <c r="T823" s="760"/>
      <c r="U823" s="760"/>
      <c r="V823" s="760"/>
      <c r="W823" s="760"/>
      <c r="X823" s="760"/>
      <c r="Y823" s="760"/>
      <c r="Z823" s="760"/>
    </row>
    <row r="824" spans="1:26" ht="12" customHeight="1">
      <c r="A824" s="760"/>
      <c r="B824" s="760"/>
      <c r="C824" s="760"/>
      <c r="D824" s="760"/>
      <c r="E824" s="760"/>
      <c r="F824" s="760"/>
      <c r="G824" s="760"/>
      <c r="H824" s="760"/>
      <c r="I824" s="760"/>
      <c r="J824" s="760"/>
      <c r="K824" s="760"/>
      <c r="L824" s="760"/>
      <c r="M824" s="760"/>
      <c r="N824" s="760"/>
      <c r="O824" s="760"/>
      <c r="P824" s="760"/>
      <c r="Q824" s="760"/>
      <c r="R824" s="760"/>
      <c r="S824" s="760"/>
      <c r="T824" s="760"/>
      <c r="U824" s="760"/>
      <c r="V824" s="760"/>
      <c r="W824" s="760"/>
      <c r="X824" s="760"/>
      <c r="Y824" s="760"/>
      <c r="Z824" s="760"/>
    </row>
    <row r="825" spans="1:26" ht="12" customHeight="1">
      <c r="A825" s="760"/>
      <c r="B825" s="760"/>
      <c r="C825" s="760"/>
      <c r="D825" s="760"/>
      <c r="E825" s="760"/>
      <c r="F825" s="760"/>
      <c r="G825" s="760"/>
      <c r="H825" s="760"/>
      <c r="I825" s="760"/>
      <c r="J825" s="760"/>
      <c r="K825" s="760"/>
      <c r="L825" s="760"/>
      <c r="M825" s="760"/>
      <c r="N825" s="760"/>
      <c r="O825" s="760"/>
      <c r="P825" s="760"/>
      <c r="Q825" s="760"/>
      <c r="R825" s="760"/>
      <c r="S825" s="760"/>
      <c r="T825" s="760"/>
      <c r="U825" s="760"/>
      <c r="V825" s="760"/>
      <c r="W825" s="760"/>
      <c r="X825" s="760"/>
      <c r="Y825" s="760"/>
      <c r="Z825" s="760"/>
    </row>
    <row r="826" spans="1:26" ht="12" customHeight="1">
      <c r="A826" s="760"/>
      <c r="B826" s="760"/>
      <c r="C826" s="760"/>
      <c r="D826" s="760"/>
      <c r="E826" s="760"/>
      <c r="F826" s="760"/>
      <c r="G826" s="760"/>
      <c r="H826" s="760"/>
      <c r="I826" s="760"/>
      <c r="J826" s="760"/>
      <c r="K826" s="760"/>
      <c r="L826" s="760"/>
      <c r="M826" s="760"/>
      <c r="N826" s="760"/>
      <c r="O826" s="760"/>
      <c r="P826" s="760"/>
      <c r="Q826" s="760"/>
      <c r="R826" s="760"/>
      <c r="S826" s="760"/>
      <c r="T826" s="760"/>
      <c r="U826" s="760"/>
      <c r="V826" s="760"/>
      <c r="W826" s="760"/>
      <c r="X826" s="760"/>
      <c r="Y826" s="760"/>
      <c r="Z826" s="760"/>
    </row>
    <row r="827" spans="1:26" ht="12" customHeight="1">
      <c r="A827" s="760"/>
      <c r="B827" s="760"/>
      <c r="C827" s="760"/>
      <c r="D827" s="760"/>
      <c r="E827" s="760"/>
      <c r="F827" s="760"/>
      <c r="G827" s="760"/>
      <c r="H827" s="760"/>
      <c r="I827" s="760"/>
      <c r="J827" s="760"/>
      <c r="K827" s="760"/>
      <c r="L827" s="760"/>
      <c r="M827" s="760"/>
      <c r="N827" s="760"/>
      <c r="O827" s="760"/>
      <c r="P827" s="760"/>
      <c r="Q827" s="760"/>
      <c r="R827" s="760"/>
      <c r="S827" s="760"/>
      <c r="T827" s="760"/>
      <c r="U827" s="760"/>
      <c r="V827" s="760"/>
      <c r="W827" s="760"/>
      <c r="X827" s="760"/>
      <c r="Y827" s="760"/>
      <c r="Z827" s="760"/>
    </row>
    <row r="828" spans="1:26" ht="12" customHeight="1">
      <c r="A828" s="760"/>
      <c r="B828" s="760"/>
      <c r="C828" s="760"/>
      <c r="D828" s="760"/>
      <c r="E828" s="760"/>
      <c r="F828" s="760"/>
      <c r="G828" s="760"/>
      <c r="H828" s="760"/>
      <c r="I828" s="760"/>
      <c r="J828" s="760"/>
      <c r="K828" s="760"/>
      <c r="L828" s="760"/>
      <c r="M828" s="760"/>
      <c r="N828" s="760"/>
      <c r="O828" s="760"/>
      <c r="P828" s="760"/>
      <c r="Q828" s="760"/>
      <c r="R828" s="760"/>
      <c r="S828" s="760"/>
      <c r="T828" s="760"/>
      <c r="U828" s="760"/>
      <c r="V828" s="760"/>
      <c r="W828" s="760"/>
      <c r="X828" s="760"/>
      <c r="Y828" s="760"/>
      <c r="Z828" s="760"/>
    </row>
    <row r="829" spans="1:26" ht="12" customHeight="1">
      <c r="A829" s="760"/>
      <c r="B829" s="760"/>
      <c r="C829" s="760"/>
      <c r="D829" s="760"/>
      <c r="E829" s="760"/>
      <c r="F829" s="760"/>
      <c r="G829" s="760"/>
      <c r="H829" s="760"/>
      <c r="I829" s="760"/>
      <c r="J829" s="760"/>
      <c r="K829" s="760"/>
      <c r="L829" s="760"/>
      <c r="M829" s="760"/>
      <c r="N829" s="760"/>
      <c r="O829" s="760"/>
      <c r="P829" s="760"/>
      <c r="Q829" s="760"/>
      <c r="R829" s="760"/>
      <c r="S829" s="760"/>
      <c r="T829" s="760"/>
      <c r="U829" s="760"/>
      <c r="V829" s="760"/>
      <c r="W829" s="760"/>
      <c r="X829" s="760"/>
      <c r="Y829" s="760"/>
      <c r="Z829" s="760"/>
    </row>
    <row r="830" spans="1:26" ht="12" customHeight="1">
      <c r="A830" s="760"/>
      <c r="B830" s="760"/>
      <c r="C830" s="760"/>
      <c r="D830" s="760"/>
      <c r="E830" s="760"/>
      <c r="F830" s="760"/>
      <c r="G830" s="760"/>
      <c r="H830" s="760"/>
      <c r="I830" s="760"/>
      <c r="J830" s="760"/>
      <c r="K830" s="760"/>
      <c r="L830" s="760"/>
      <c r="M830" s="760"/>
      <c r="N830" s="760"/>
      <c r="O830" s="760"/>
      <c r="P830" s="760"/>
      <c r="Q830" s="760"/>
      <c r="R830" s="760"/>
      <c r="S830" s="760"/>
      <c r="T830" s="760"/>
      <c r="U830" s="760"/>
      <c r="V830" s="760"/>
      <c r="W830" s="760"/>
      <c r="X830" s="760"/>
      <c r="Y830" s="760"/>
      <c r="Z830" s="760"/>
    </row>
    <row r="831" spans="1:26" ht="12" customHeight="1">
      <c r="A831" s="760"/>
      <c r="B831" s="760"/>
      <c r="C831" s="760"/>
      <c r="D831" s="760"/>
      <c r="E831" s="760"/>
      <c r="F831" s="760"/>
      <c r="G831" s="760"/>
      <c r="H831" s="760"/>
      <c r="I831" s="760"/>
      <c r="J831" s="760"/>
      <c r="K831" s="760"/>
      <c r="L831" s="760"/>
      <c r="M831" s="760"/>
      <c r="N831" s="760"/>
      <c r="O831" s="760"/>
      <c r="P831" s="760"/>
      <c r="Q831" s="760"/>
      <c r="R831" s="760"/>
      <c r="S831" s="760"/>
      <c r="T831" s="760"/>
      <c r="U831" s="760"/>
      <c r="V831" s="760"/>
      <c r="W831" s="760"/>
      <c r="X831" s="760"/>
      <c r="Y831" s="760"/>
      <c r="Z831" s="760"/>
    </row>
    <row r="832" spans="1:26" ht="12" customHeight="1">
      <c r="A832" s="760"/>
      <c r="B832" s="760"/>
      <c r="C832" s="760"/>
      <c r="D832" s="760"/>
      <c r="E832" s="760"/>
      <c r="F832" s="760"/>
      <c r="G832" s="760"/>
      <c r="H832" s="760"/>
      <c r="I832" s="760"/>
      <c r="J832" s="760"/>
      <c r="K832" s="760"/>
      <c r="L832" s="760"/>
      <c r="M832" s="760"/>
      <c r="N832" s="760"/>
      <c r="O832" s="760"/>
      <c r="P832" s="760"/>
      <c r="Q832" s="760"/>
      <c r="R832" s="760"/>
      <c r="S832" s="760"/>
      <c r="T832" s="760"/>
      <c r="U832" s="760"/>
      <c r="V832" s="760"/>
      <c r="W832" s="760"/>
      <c r="X832" s="760"/>
      <c r="Y832" s="760"/>
      <c r="Z832" s="760"/>
    </row>
    <row r="833" spans="1:26" ht="12" customHeight="1">
      <c r="A833" s="760"/>
      <c r="B833" s="760"/>
      <c r="C833" s="760"/>
      <c r="D833" s="760"/>
      <c r="E833" s="760"/>
      <c r="F833" s="760"/>
      <c r="G833" s="760"/>
      <c r="H833" s="760"/>
      <c r="I833" s="760"/>
      <c r="J833" s="760"/>
      <c r="K833" s="760"/>
      <c r="L833" s="760"/>
      <c r="M833" s="760"/>
      <c r="N833" s="760"/>
      <c r="O833" s="760"/>
      <c r="P833" s="760"/>
      <c r="Q833" s="760"/>
      <c r="R833" s="760"/>
      <c r="S833" s="760"/>
      <c r="T833" s="760"/>
      <c r="U833" s="760"/>
      <c r="V833" s="760"/>
      <c r="W833" s="760"/>
      <c r="X833" s="760"/>
      <c r="Y833" s="760"/>
      <c r="Z833" s="760"/>
    </row>
    <row r="834" spans="1:26" ht="12" customHeight="1">
      <c r="A834" s="760"/>
      <c r="B834" s="760"/>
      <c r="C834" s="760"/>
      <c r="D834" s="760"/>
      <c r="E834" s="760"/>
      <c r="F834" s="760"/>
      <c r="G834" s="760"/>
      <c r="H834" s="760"/>
      <c r="I834" s="760"/>
      <c r="J834" s="760"/>
      <c r="K834" s="760"/>
      <c r="L834" s="760"/>
      <c r="M834" s="760"/>
      <c r="N834" s="760"/>
      <c r="O834" s="760"/>
      <c r="P834" s="760"/>
      <c r="Q834" s="760"/>
      <c r="R834" s="760"/>
      <c r="S834" s="760"/>
      <c r="T834" s="760"/>
      <c r="U834" s="760"/>
      <c r="V834" s="760"/>
      <c r="W834" s="760"/>
      <c r="X834" s="760"/>
      <c r="Y834" s="760"/>
      <c r="Z834" s="760"/>
    </row>
    <row r="835" spans="1:26" ht="12" customHeight="1">
      <c r="A835" s="760"/>
      <c r="B835" s="760"/>
      <c r="C835" s="760"/>
      <c r="D835" s="760"/>
      <c r="E835" s="760"/>
      <c r="F835" s="760"/>
      <c r="G835" s="760"/>
      <c r="H835" s="760"/>
      <c r="I835" s="760"/>
      <c r="J835" s="760"/>
      <c r="K835" s="760"/>
      <c r="L835" s="760"/>
      <c r="M835" s="760"/>
      <c r="N835" s="760"/>
      <c r="O835" s="760"/>
      <c r="P835" s="760"/>
      <c r="Q835" s="760"/>
      <c r="R835" s="760"/>
      <c r="S835" s="760"/>
      <c r="T835" s="760"/>
      <c r="U835" s="760"/>
      <c r="V835" s="760"/>
      <c r="W835" s="760"/>
      <c r="X835" s="760"/>
      <c r="Y835" s="760"/>
      <c r="Z835" s="760"/>
    </row>
    <row r="836" spans="1:26" ht="12" customHeight="1">
      <c r="A836" s="760"/>
      <c r="B836" s="760"/>
      <c r="C836" s="760"/>
      <c r="D836" s="760"/>
      <c r="E836" s="760"/>
      <c r="F836" s="760"/>
      <c r="G836" s="760"/>
      <c r="H836" s="760"/>
      <c r="I836" s="760"/>
      <c r="J836" s="760"/>
      <c r="K836" s="760"/>
      <c r="L836" s="760"/>
      <c r="M836" s="760"/>
      <c r="N836" s="760"/>
      <c r="O836" s="760"/>
      <c r="P836" s="760"/>
      <c r="Q836" s="760"/>
      <c r="R836" s="760"/>
      <c r="S836" s="760"/>
      <c r="T836" s="760"/>
      <c r="U836" s="760"/>
      <c r="V836" s="760"/>
      <c r="W836" s="760"/>
      <c r="X836" s="760"/>
      <c r="Y836" s="760"/>
      <c r="Z836" s="760"/>
    </row>
    <row r="837" spans="1:26" ht="12" customHeight="1">
      <c r="A837" s="760"/>
      <c r="B837" s="760"/>
      <c r="C837" s="760"/>
      <c r="D837" s="760"/>
      <c r="E837" s="760"/>
      <c r="F837" s="760"/>
      <c r="G837" s="760"/>
      <c r="H837" s="760"/>
      <c r="I837" s="760"/>
      <c r="J837" s="760"/>
      <c r="K837" s="760"/>
      <c r="L837" s="760"/>
      <c r="M837" s="760"/>
      <c r="N837" s="760"/>
      <c r="O837" s="760"/>
      <c r="P837" s="760"/>
      <c r="Q837" s="760"/>
      <c r="R837" s="760"/>
      <c r="S837" s="760"/>
      <c r="T837" s="760"/>
      <c r="U837" s="760"/>
      <c r="V837" s="760"/>
      <c r="W837" s="760"/>
      <c r="X837" s="760"/>
      <c r="Y837" s="760"/>
      <c r="Z837" s="760"/>
    </row>
    <row r="838" spans="1:26" ht="12" customHeight="1">
      <c r="A838" s="760"/>
      <c r="B838" s="760"/>
      <c r="C838" s="760"/>
      <c r="D838" s="760"/>
      <c r="E838" s="760"/>
      <c r="F838" s="760"/>
      <c r="G838" s="760"/>
      <c r="H838" s="760"/>
      <c r="I838" s="760"/>
      <c r="J838" s="760"/>
      <c r="K838" s="760"/>
      <c r="L838" s="760"/>
      <c r="M838" s="760"/>
      <c r="N838" s="760"/>
      <c r="O838" s="760"/>
      <c r="P838" s="760"/>
      <c r="Q838" s="760"/>
      <c r="R838" s="760"/>
      <c r="S838" s="760"/>
      <c r="T838" s="760"/>
      <c r="U838" s="760"/>
      <c r="V838" s="760"/>
      <c r="W838" s="760"/>
      <c r="X838" s="760"/>
      <c r="Y838" s="760"/>
      <c r="Z838" s="760"/>
    </row>
    <row r="839" spans="1:26" ht="12" customHeight="1">
      <c r="A839" s="760"/>
      <c r="B839" s="760"/>
      <c r="C839" s="760"/>
      <c r="D839" s="760"/>
      <c r="E839" s="760"/>
      <c r="F839" s="760"/>
      <c r="G839" s="760"/>
      <c r="H839" s="760"/>
      <c r="I839" s="760"/>
      <c r="J839" s="760"/>
      <c r="K839" s="760"/>
      <c r="L839" s="760"/>
      <c r="M839" s="760"/>
      <c r="N839" s="760"/>
      <c r="O839" s="760"/>
      <c r="P839" s="760"/>
      <c r="Q839" s="760"/>
      <c r="R839" s="760"/>
      <c r="S839" s="760"/>
      <c r="T839" s="760"/>
      <c r="U839" s="760"/>
      <c r="V839" s="760"/>
      <c r="W839" s="760"/>
      <c r="X839" s="760"/>
      <c r="Y839" s="760"/>
      <c r="Z839" s="760"/>
    </row>
    <row r="840" spans="1:26" ht="12" customHeight="1">
      <c r="A840" s="760"/>
      <c r="B840" s="760"/>
      <c r="C840" s="760"/>
      <c r="D840" s="760"/>
      <c r="E840" s="760"/>
      <c r="F840" s="760"/>
      <c r="G840" s="760"/>
      <c r="H840" s="760"/>
      <c r="I840" s="760"/>
      <c r="J840" s="760"/>
      <c r="K840" s="760"/>
      <c r="L840" s="760"/>
      <c r="M840" s="760"/>
      <c r="N840" s="760"/>
      <c r="O840" s="760"/>
      <c r="P840" s="760"/>
      <c r="Q840" s="760"/>
      <c r="R840" s="760"/>
      <c r="S840" s="760"/>
      <c r="T840" s="760"/>
      <c r="U840" s="760"/>
      <c r="V840" s="760"/>
      <c r="W840" s="760"/>
      <c r="X840" s="760"/>
      <c r="Y840" s="760"/>
      <c r="Z840" s="760"/>
    </row>
    <row r="841" spans="1:26" ht="12" customHeight="1">
      <c r="A841" s="760"/>
      <c r="B841" s="760"/>
      <c r="C841" s="760"/>
      <c r="D841" s="760"/>
      <c r="E841" s="760"/>
      <c r="F841" s="760"/>
      <c r="G841" s="760"/>
      <c r="H841" s="760"/>
      <c r="I841" s="760"/>
      <c r="J841" s="760"/>
      <c r="K841" s="760"/>
      <c r="L841" s="760"/>
      <c r="M841" s="760"/>
      <c r="N841" s="760"/>
      <c r="O841" s="760"/>
      <c r="P841" s="760"/>
      <c r="Q841" s="760"/>
      <c r="R841" s="760"/>
      <c r="S841" s="760"/>
      <c r="T841" s="760"/>
      <c r="U841" s="760"/>
      <c r="V841" s="760"/>
      <c r="W841" s="760"/>
      <c r="X841" s="760"/>
      <c r="Y841" s="760"/>
      <c r="Z841" s="760"/>
    </row>
    <row r="842" spans="1:26" ht="12" customHeight="1">
      <c r="A842" s="760"/>
      <c r="B842" s="760"/>
      <c r="C842" s="760"/>
      <c r="D842" s="760"/>
      <c r="E842" s="760"/>
      <c r="F842" s="760"/>
      <c r="G842" s="760"/>
      <c r="H842" s="760"/>
      <c r="I842" s="760"/>
      <c r="J842" s="760"/>
      <c r="K842" s="760"/>
      <c r="L842" s="760"/>
      <c r="M842" s="760"/>
      <c r="N842" s="760"/>
      <c r="O842" s="760"/>
      <c r="P842" s="760"/>
      <c r="Q842" s="760"/>
      <c r="R842" s="760"/>
      <c r="S842" s="760"/>
      <c r="T842" s="760"/>
      <c r="U842" s="760"/>
      <c r="V842" s="760"/>
      <c r="W842" s="760"/>
      <c r="X842" s="760"/>
      <c r="Y842" s="760"/>
      <c r="Z842" s="760"/>
    </row>
    <row r="843" spans="1:26" ht="12" customHeight="1">
      <c r="A843" s="760"/>
      <c r="B843" s="760"/>
      <c r="C843" s="760"/>
      <c r="D843" s="760"/>
      <c r="E843" s="760"/>
      <c r="F843" s="760"/>
      <c r="G843" s="760"/>
      <c r="H843" s="760"/>
      <c r="I843" s="760"/>
      <c r="J843" s="760"/>
      <c r="K843" s="760"/>
      <c r="L843" s="760"/>
      <c r="M843" s="760"/>
      <c r="N843" s="760"/>
      <c r="O843" s="760"/>
      <c r="P843" s="760"/>
      <c r="Q843" s="760"/>
      <c r="R843" s="760"/>
      <c r="S843" s="760"/>
      <c r="T843" s="760"/>
      <c r="U843" s="760"/>
      <c r="V843" s="760"/>
      <c r="W843" s="760"/>
      <c r="X843" s="760"/>
      <c r="Y843" s="760"/>
      <c r="Z843" s="760"/>
    </row>
    <row r="844" spans="1:26" ht="12" customHeight="1">
      <c r="A844" s="760"/>
      <c r="B844" s="760"/>
      <c r="C844" s="760"/>
      <c r="D844" s="760"/>
      <c r="E844" s="760"/>
      <c r="F844" s="760"/>
      <c r="G844" s="760"/>
      <c r="H844" s="760"/>
      <c r="I844" s="760"/>
      <c r="J844" s="760"/>
      <c r="K844" s="760"/>
      <c r="L844" s="760"/>
      <c r="M844" s="760"/>
      <c r="N844" s="760"/>
      <c r="O844" s="760"/>
      <c r="P844" s="760"/>
      <c r="Q844" s="760"/>
      <c r="R844" s="760"/>
      <c r="S844" s="760"/>
      <c r="T844" s="760"/>
      <c r="U844" s="760"/>
      <c r="V844" s="760"/>
      <c r="W844" s="760"/>
      <c r="X844" s="760"/>
      <c r="Y844" s="760"/>
      <c r="Z844" s="760"/>
    </row>
    <row r="845" spans="1:26" ht="12" customHeight="1">
      <c r="A845" s="760"/>
      <c r="B845" s="760"/>
      <c r="C845" s="760"/>
      <c r="D845" s="760"/>
      <c r="E845" s="760"/>
      <c r="F845" s="760"/>
      <c r="G845" s="760"/>
      <c r="H845" s="760"/>
      <c r="I845" s="760"/>
      <c r="J845" s="760"/>
      <c r="K845" s="760"/>
      <c r="L845" s="760"/>
      <c r="M845" s="760"/>
      <c r="N845" s="760"/>
      <c r="O845" s="760"/>
      <c r="P845" s="760"/>
      <c r="Q845" s="760"/>
      <c r="R845" s="760"/>
      <c r="S845" s="760"/>
      <c r="T845" s="760"/>
      <c r="U845" s="760"/>
      <c r="V845" s="760"/>
      <c r="W845" s="760"/>
      <c r="X845" s="760"/>
      <c r="Y845" s="760"/>
      <c r="Z845" s="760"/>
    </row>
    <row r="846" spans="1:26" ht="12" customHeight="1">
      <c r="A846" s="760"/>
      <c r="B846" s="760"/>
      <c r="C846" s="760"/>
      <c r="D846" s="760"/>
      <c r="E846" s="760"/>
      <c r="F846" s="760"/>
      <c r="G846" s="760"/>
      <c r="H846" s="760"/>
      <c r="I846" s="760"/>
      <c r="J846" s="760"/>
      <c r="K846" s="760"/>
      <c r="L846" s="760"/>
      <c r="M846" s="760"/>
      <c r="N846" s="760"/>
      <c r="O846" s="760"/>
      <c r="P846" s="760"/>
      <c r="Q846" s="760"/>
      <c r="R846" s="760"/>
      <c r="S846" s="760"/>
      <c r="T846" s="760"/>
      <c r="U846" s="760"/>
      <c r="V846" s="760"/>
      <c r="W846" s="760"/>
      <c r="X846" s="760"/>
      <c r="Y846" s="760"/>
      <c r="Z846" s="760"/>
    </row>
    <row r="847" spans="1:26" ht="12" customHeight="1">
      <c r="A847" s="760"/>
      <c r="B847" s="760"/>
      <c r="C847" s="760"/>
      <c r="D847" s="760"/>
      <c r="E847" s="760"/>
      <c r="F847" s="760"/>
      <c r="G847" s="760"/>
      <c r="H847" s="760"/>
      <c r="I847" s="760"/>
      <c r="J847" s="760"/>
      <c r="K847" s="760"/>
      <c r="L847" s="760"/>
      <c r="M847" s="760"/>
      <c r="N847" s="760"/>
      <c r="O847" s="760"/>
      <c r="P847" s="760"/>
      <c r="Q847" s="760"/>
      <c r="R847" s="760"/>
      <c r="S847" s="760"/>
      <c r="T847" s="760"/>
      <c r="U847" s="760"/>
      <c r="V847" s="760"/>
      <c r="W847" s="760"/>
      <c r="X847" s="760"/>
      <c r="Y847" s="760"/>
      <c r="Z847" s="760"/>
    </row>
    <row r="848" spans="1:26" ht="12" customHeight="1">
      <c r="A848" s="760"/>
      <c r="B848" s="760"/>
      <c r="C848" s="760"/>
      <c r="D848" s="760"/>
      <c r="E848" s="760"/>
      <c r="F848" s="760"/>
      <c r="G848" s="760"/>
      <c r="H848" s="760"/>
      <c r="I848" s="760"/>
      <c r="J848" s="760"/>
      <c r="K848" s="760"/>
      <c r="L848" s="760"/>
      <c r="M848" s="760"/>
      <c r="N848" s="760"/>
      <c r="O848" s="760"/>
      <c r="P848" s="760"/>
      <c r="Q848" s="760"/>
      <c r="R848" s="760"/>
      <c r="S848" s="760"/>
      <c r="T848" s="760"/>
      <c r="U848" s="760"/>
      <c r="V848" s="760"/>
      <c r="W848" s="760"/>
      <c r="X848" s="760"/>
      <c r="Y848" s="760"/>
      <c r="Z848" s="760"/>
    </row>
    <row r="849" spans="1:26" ht="12" customHeight="1">
      <c r="A849" s="760"/>
      <c r="B849" s="760"/>
      <c r="C849" s="760"/>
      <c r="D849" s="760"/>
      <c r="E849" s="760"/>
      <c r="F849" s="760"/>
      <c r="G849" s="760"/>
      <c r="H849" s="760"/>
      <c r="I849" s="760"/>
      <c r="J849" s="760"/>
      <c r="K849" s="760"/>
      <c r="L849" s="760"/>
      <c r="M849" s="760"/>
      <c r="N849" s="760"/>
      <c r="O849" s="760"/>
      <c r="P849" s="760"/>
      <c r="Q849" s="760"/>
      <c r="R849" s="760"/>
      <c r="S849" s="760"/>
      <c r="T849" s="760"/>
      <c r="U849" s="760"/>
      <c r="V849" s="760"/>
      <c r="W849" s="760"/>
      <c r="X849" s="760"/>
      <c r="Y849" s="760"/>
      <c r="Z849" s="760"/>
    </row>
    <row r="850" spans="1:26" ht="12" customHeight="1">
      <c r="A850" s="760"/>
      <c r="B850" s="760"/>
      <c r="C850" s="760"/>
      <c r="D850" s="760"/>
      <c r="E850" s="760"/>
      <c r="F850" s="760"/>
      <c r="G850" s="760"/>
      <c r="H850" s="760"/>
      <c r="I850" s="760"/>
      <c r="J850" s="760"/>
      <c r="K850" s="760"/>
      <c r="L850" s="760"/>
      <c r="M850" s="760"/>
      <c r="N850" s="760"/>
      <c r="O850" s="760"/>
      <c r="P850" s="760"/>
      <c r="Q850" s="760"/>
      <c r="R850" s="760"/>
      <c r="S850" s="760"/>
      <c r="T850" s="760"/>
      <c r="U850" s="760"/>
      <c r="V850" s="760"/>
      <c r="W850" s="760"/>
      <c r="X850" s="760"/>
      <c r="Y850" s="760"/>
      <c r="Z850" s="760"/>
    </row>
    <row r="851" spans="1:26" ht="12" customHeight="1">
      <c r="A851" s="760"/>
      <c r="B851" s="760"/>
      <c r="C851" s="760"/>
      <c r="D851" s="760"/>
      <c r="E851" s="760"/>
      <c r="F851" s="760"/>
      <c r="G851" s="760"/>
      <c r="H851" s="760"/>
      <c r="I851" s="760"/>
      <c r="J851" s="760"/>
      <c r="K851" s="760"/>
      <c r="L851" s="760"/>
      <c r="M851" s="760"/>
      <c r="N851" s="760"/>
      <c r="O851" s="760"/>
      <c r="P851" s="760"/>
      <c r="Q851" s="760"/>
      <c r="R851" s="760"/>
      <c r="S851" s="760"/>
      <c r="T851" s="760"/>
      <c r="U851" s="760"/>
      <c r="V851" s="760"/>
      <c r="W851" s="760"/>
      <c r="X851" s="760"/>
      <c r="Y851" s="760"/>
      <c r="Z851" s="760"/>
    </row>
    <row r="852" spans="1:26" ht="12" customHeight="1">
      <c r="A852" s="760"/>
      <c r="B852" s="760"/>
      <c r="C852" s="760"/>
      <c r="D852" s="760"/>
      <c r="E852" s="760"/>
      <c r="F852" s="760"/>
      <c r="G852" s="760"/>
      <c r="H852" s="760"/>
      <c r="I852" s="760"/>
      <c r="J852" s="760"/>
      <c r="K852" s="760"/>
      <c r="L852" s="760"/>
      <c r="M852" s="760"/>
      <c r="N852" s="760"/>
      <c r="O852" s="760"/>
      <c r="P852" s="760"/>
      <c r="Q852" s="760"/>
      <c r="R852" s="760"/>
      <c r="S852" s="760"/>
      <c r="T852" s="760"/>
      <c r="U852" s="760"/>
      <c r="V852" s="760"/>
      <c r="W852" s="760"/>
      <c r="X852" s="760"/>
      <c r="Y852" s="760"/>
      <c r="Z852" s="760"/>
    </row>
    <row r="853" spans="1:26" ht="12" customHeight="1">
      <c r="A853" s="760"/>
      <c r="B853" s="760"/>
      <c r="C853" s="760"/>
      <c r="D853" s="760"/>
      <c r="E853" s="760"/>
      <c r="F853" s="760"/>
      <c r="G853" s="760"/>
      <c r="H853" s="760"/>
      <c r="I853" s="760"/>
      <c r="J853" s="760"/>
      <c r="K853" s="760"/>
      <c r="L853" s="760"/>
      <c r="M853" s="760"/>
      <c r="N853" s="760"/>
      <c r="O853" s="760"/>
      <c r="P853" s="760"/>
      <c r="Q853" s="760"/>
      <c r="R853" s="760"/>
      <c r="S853" s="760"/>
      <c r="T853" s="760"/>
      <c r="U853" s="760"/>
      <c r="V853" s="760"/>
      <c r="W853" s="760"/>
      <c r="X853" s="760"/>
      <c r="Y853" s="760"/>
      <c r="Z853" s="760"/>
    </row>
    <row r="854" spans="1:26" ht="12" customHeight="1">
      <c r="A854" s="760"/>
      <c r="B854" s="760"/>
      <c r="C854" s="760"/>
      <c r="D854" s="760"/>
      <c r="E854" s="760"/>
      <c r="F854" s="760"/>
      <c r="G854" s="760"/>
      <c r="H854" s="760"/>
      <c r="I854" s="760"/>
      <c r="J854" s="760"/>
      <c r="K854" s="760"/>
      <c r="L854" s="760"/>
      <c r="M854" s="760"/>
      <c r="N854" s="760"/>
      <c r="O854" s="760"/>
      <c r="P854" s="760"/>
      <c r="Q854" s="760"/>
      <c r="R854" s="760"/>
      <c r="S854" s="760"/>
      <c r="T854" s="760"/>
      <c r="U854" s="760"/>
      <c r="V854" s="760"/>
      <c r="W854" s="760"/>
      <c r="X854" s="760"/>
      <c r="Y854" s="760"/>
      <c r="Z854" s="760"/>
    </row>
    <row r="855" spans="1:26" ht="12" customHeight="1">
      <c r="A855" s="760"/>
      <c r="B855" s="760"/>
      <c r="C855" s="760"/>
      <c r="D855" s="760"/>
      <c r="E855" s="760"/>
      <c r="F855" s="760"/>
      <c r="G855" s="760"/>
      <c r="H855" s="760"/>
      <c r="I855" s="760"/>
      <c r="J855" s="760"/>
      <c r="K855" s="760"/>
      <c r="L855" s="760"/>
      <c r="M855" s="760"/>
      <c r="N855" s="760"/>
      <c r="O855" s="760"/>
      <c r="P855" s="760"/>
      <c r="Q855" s="760"/>
      <c r="R855" s="760"/>
      <c r="S855" s="760"/>
      <c r="T855" s="760"/>
      <c r="U855" s="760"/>
      <c r="V855" s="760"/>
      <c r="W855" s="760"/>
      <c r="X855" s="760"/>
      <c r="Y855" s="760"/>
      <c r="Z855" s="760"/>
    </row>
    <row r="856" spans="1:26" ht="12" customHeight="1">
      <c r="A856" s="760"/>
      <c r="B856" s="760"/>
      <c r="C856" s="760"/>
      <c r="D856" s="760"/>
      <c r="E856" s="760"/>
      <c r="F856" s="760"/>
      <c r="G856" s="760"/>
      <c r="H856" s="760"/>
      <c r="I856" s="760"/>
      <c r="J856" s="760"/>
      <c r="K856" s="760"/>
      <c r="L856" s="760"/>
      <c r="M856" s="760"/>
      <c r="N856" s="760"/>
      <c r="O856" s="760"/>
      <c r="P856" s="760"/>
      <c r="Q856" s="760"/>
      <c r="R856" s="760"/>
      <c r="S856" s="760"/>
      <c r="T856" s="760"/>
      <c r="U856" s="760"/>
      <c r="V856" s="760"/>
      <c r="W856" s="760"/>
      <c r="X856" s="760"/>
      <c r="Y856" s="760"/>
      <c r="Z856" s="760"/>
    </row>
    <row r="857" spans="1:26" ht="12" customHeight="1">
      <c r="A857" s="760"/>
      <c r="B857" s="760"/>
      <c r="C857" s="760"/>
      <c r="D857" s="760"/>
      <c r="E857" s="760"/>
      <c r="F857" s="760"/>
      <c r="G857" s="760"/>
      <c r="H857" s="760"/>
      <c r="I857" s="760"/>
      <c r="J857" s="760"/>
      <c r="K857" s="760"/>
      <c r="L857" s="760"/>
      <c r="M857" s="760"/>
      <c r="N857" s="760"/>
      <c r="O857" s="760"/>
      <c r="P857" s="760"/>
      <c r="Q857" s="760"/>
      <c r="R857" s="760"/>
      <c r="S857" s="760"/>
      <c r="T857" s="760"/>
      <c r="U857" s="760"/>
      <c r="V857" s="760"/>
      <c r="W857" s="760"/>
      <c r="X857" s="760"/>
      <c r="Y857" s="760"/>
      <c r="Z857" s="760"/>
    </row>
    <row r="858" spans="1:26" ht="12" customHeight="1">
      <c r="A858" s="760"/>
      <c r="B858" s="760"/>
      <c r="C858" s="760"/>
      <c r="D858" s="760"/>
      <c r="E858" s="760"/>
      <c r="F858" s="760"/>
      <c r="G858" s="760"/>
      <c r="H858" s="760"/>
      <c r="I858" s="760"/>
      <c r="J858" s="760"/>
      <c r="K858" s="760"/>
      <c r="L858" s="760"/>
      <c r="M858" s="760"/>
      <c r="N858" s="760"/>
      <c r="O858" s="760"/>
      <c r="P858" s="760"/>
      <c r="Q858" s="760"/>
      <c r="R858" s="760"/>
      <c r="S858" s="760"/>
      <c r="T858" s="760"/>
      <c r="U858" s="760"/>
      <c r="V858" s="760"/>
      <c r="W858" s="760"/>
      <c r="X858" s="760"/>
      <c r="Y858" s="760"/>
      <c r="Z858" s="760"/>
    </row>
    <row r="859" spans="1:26" ht="12" customHeight="1">
      <c r="A859" s="760"/>
      <c r="B859" s="760"/>
      <c r="C859" s="760"/>
      <c r="D859" s="760"/>
      <c r="E859" s="760"/>
      <c r="F859" s="760"/>
      <c r="G859" s="760"/>
      <c r="H859" s="760"/>
      <c r="I859" s="760"/>
      <c r="J859" s="760"/>
      <c r="K859" s="760"/>
      <c r="L859" s="760"/>
      <c r="M859" s="760"/>
      <c r="N859" s="760"/>
      <c r="O859" s="760"/>
      <c r="P859" s="760"/>
      <c r="Q859" s="760"/>
      <c r="R859" s="760"/>
      <c r="S859" s="760"/>
      <c r="T859" s="760"/>
      <c r="U859" s="760"/>
      <c r="V859" s="760"/>
      <c r="W859" s="760"/>
      <c r="X859" s="760"/>
      <c r="Y859" s="760"/>
      <c r="Z859" s="760"/>
    </row>
    <row r="860" spans="1:26" ht="12" customHeight="1">
      <c r="A860" s="760"/>
      <c r="B860" s="760"/>
      <c r="C860" s="760"/>
      <c r="D860" s="760"/>
      <c r="E860" s="760"/>
      <c r="F860" s="760"/>
      <c r="G860" s="760"/>
      <c r="H860" s="760"/>
      <c r="I860" s="760"/>
      <c r="J860" s="760"/>
      <c r="K860" s="760"/>
      <c r="L860" s="760"/>
      <c r="M860" s="760"/>
      <c r="N860" s="760"/>
      <c r="O860" s="760"/>
      <c r="P860" s="760"/>
      <c r="Q860" s="760"/>
      <c r="R860" s="760"/>
      <c r="S860" s="760"/>
      <c r="T860" s="760"/>
      <c r="U860" s="760"/>
      <c r="V860" s="760"/>
      <c r="W860" s="760"/>
      <c r="X860" s="760"/>
      <c r="Y860" s="760"/>
      <c r="Z860" s="760"/>
    </row>
    <row r="861" spans="1:26" ht="12" customHeight="1">
      <c r="A861" s="760"/>
      <c r="B861" s="760"/>
      <c r="C861" s="760"/>
      <c r="D861" s="760"/>
      <c r="E861" s="760"/>
      <c r="F861" s="760"/>
      <c r="G861" s="760"/>
      <c r="H861" s="760"/>
      <c r="I861" s="760"/>
      <c r="J861" s="760"/>
      <c r="K861" s="760"/>
      <c r="L861" s="760"/>
      <c r="M861" s="760"/>
      <c r="N861" s="760"/>
      <c r="O861" s="760"/>
      <c r="P861" s="760"/>
      <c r="Q861" s="760"/>
      <c r="R861" s="760"/>
      <c r="S861" s="760"/>
      <c r="T861" s="760"/>
      <c r="U861" s="760"/>
      <c r="V861" s="760"/>
      <c r="W861" s="760"/>
      <c r="X861" s="760"/>
      <c r="Y861" s="760"/>
      <c r="Z861" s="760"/>
    </row>
    <row r="862" spans="1:26" ht="12" customHeight="1">
      <c r="A862" s="760"/>
      <c r="B862" s="760"/>
      <c r="C862" s="760"/>
      <c r="D862" s="760"/>
      <c r="E862" s="760"/>
      <c r="F862" s="760"/>
      <c r="G862" s="760"/>
      <c r="H862" s="760"/>
      <c r="I862" s="760"/>
      <c r="J862" s="760"/>
      <c r="K862" s="760"/>
      <c r="L862" s="760"/>
      <c r="M862" s="760"/>
      <c r="N862" s="760"/>
      <c r="O862" s="760"/>
      <c r="P862" s="760"/>
      <c r="Q862" s="760"/>
      <c r="R862" s="760"/>
      <c r="S862" s="760"/>
      <c r="T862" s="760"/>
      <c r="U862" s="760"/>
      <c r="V862" s="760"/>
      <c r="W862" s="760"/>
      <c r="X862" s="760"/>
      <c r="Y862" s="760"/>
      <c r="Z862" s="760"/>
    </row>
    <row r="863" spans="1:26" ht="12" customHeight="1">
      <c r="A863" s="760"/>
      <c r="B863" s="760"/>
      <c r="C863" s="760"/>
      <c r="D863" s="760"/>
      <c r="E863" s="760"/>
      <c r="F863" s="760"/>
      <c r="G863" s="760"/>
      <c r="H863" s="760"/>
      <c r="I863" s="760"/>
      <c r="J863" s="760"/>
      <c r="K863" s="760"/>
      <c r="L863" s="760"/>
      <c r="M863" s="760"/>
      <c r="N863" s="760"/>
      <c r="O863" s="760"/>
      <c r="P863" s="760"/>
      <c r="Q863" s="760"/>
      <c r="R863" s="760"/>
      <c r="S863" s="760"/>
      <c r="T863" s="760"/>
      <c r="U863" s="760"/>
      <c r="V863" s="760"/>
      <c r="W863" s="760"/>
      <c r="X863" s="760"/>
      <c r="Y863" s="760"/>
      <c r="Z863" s="760"/>
    </row>
    <row r="864" spans="1:26" ht="12" customHeight="1">
      <c r="A864" s="760"/>
      <c r="B864" s="760"/>
      <c r="C864" s="760"/>
      <c r="D864" s="760"/>
      <c r="E864" s="760"/>
      <c r="F864" s="760"/>
      <c r="G864" s="760"/>
      <c r="H864" s="760"/>
      <c r="I864" s="760"/>
      <c r="J864" s="760"/>
      <c r="K864" s="760"/>
      <c r="L864" s="760"/>
      <c r="M864" s="760"/>
      <c r="N864" s="760"/>
      <c r="O864" s="760"/>
      <c r="P864" s="760"/>
      <c r="Q864" s="760"/>
      <c r="R864" s="760"/>
      <c r="S864" s="760"/>
      <c r="T864" s="760"/>
      <c r="U864" s="760"/>
      <c r="V864" s="760"/>
      <c r="W864" s="760"/>
      <c r="X864" s="760"/>
      <c r="Y864" s="760"/>
      <c r="Z864" s="760"/>
    </row>
    <row r="865" spans="1:26" ht="12" customHeight="1">
      <c r="A865" s="760"/>
      <c r="B865" s="760"/>
      <c r="C865" s="760"/>
      <c r="D865" s="760"/>
      <c r="E865" s="760"/>
      <c r="F865" s="760"/>
      <c r="G865" s="760"/>
      <c r="H865" s="760"/>
      <c r="I865" s="760"/>
      <c r="J865" s="760"/>
      <c r="K865" s="760"/>
      <c r="L865" s="760"/>
      <c r="M865" s="760"/>
      <c r="N865" s="760"/>
      <c r="O865" s="760"/>
      <c r="P865" s="760"/>
      <c r="Q865" s="760"/>
      <c r="R865" s="760"/>
      <c r="S865" s="760"/>
      <c r="T865" s="760"/>
      <c r="U865" s="760"/>
      <c r="V865" s="760"/>
      <c r="W865" s="760"/>
      <c r="X865" s="760"/>
      <c r="Y865" s="760"/>
      <c r="Z865" s="760"/>
    </row>
    <row r="866" spans="1:26" ht="12" customHeight="1">
      <c r="A866" s="760"/>
      <c r="B866" s="760"/>
      <c r="C866" s="760"/>
      <c r="D866" s="760"/>
      <c r="E866" s="760"/>
      <c r="F866" s="760"/>
      <c r="G866" s="760"/>
      <c r="H866" s="760"/>
      <c r="I866" s="760"/>
      <c r="J866" s="760"/>
      <c r="K866" s="760"/>
      <c r="L866" s="760"/>
      <c r="M866" s="760"/>
      <c r="N866" s="760"/>
      <c r="O866" s="760"/>
      <c r="P866" s="760"/>
      <c r="Q866" s="760"/>
      <c r="R866" s="760"/>
      <c r="S866" s="760"/>
      <c r="T866" s="760"/>
      <c r="U866" s="760"/>
      <c r="V866" s="760"/>
      <c r="W866" s="760"/>
      <c r="X866" s="760"/>
      <c r="Y866" s="760"/>
      <c r="Z866" s="760"/>
    </row>
    <row r="867" spans="1:26" ht="12" customHeight="1">
      <c r="A867" s="760"/>
      <c r="B867" s="760"/>
      <c r="C867" s="760"/>
      <c r="D867" s="760"/>
      <c r="E867" s="760"/>
      <c r="F867" s="760"/>
      <c r="G867" s="760"/>
      <c r="H867" s="760"/>
      <c r="I867" s="760"/>
      <c r="J867" s="760"/>
      <c r="K867" s="760"/>
      <c r="L867" s="760"/>
      <c r="M867" s="760"/>
      <c r="N867" s="760"/>
      <c r="O867" s="760"/>
      <c r="P867" s="760"/>
      <c r="Q867" s="760"/>
      <c r="R867" s="760"/>
      <c r="S867" s="760"/>
      <c r="T867" s="760"/>
      <c r="U867" s="760"/>
      <c r="V867" s="760"/>
      <c r="W867" s="760"/>
      <c r="X867" s="760"/>
      <c r="Y867" s="760"/>
      <c r="Z867" s="760"/>
    </row>
    <row r="868" spans="1:26" ht="12" customHeight="1">
      <c r="A868" s="760"/>
      <c r="B868" s="760"/>
      <c r="C868" s="760"/>
      <c r="D868" s="760"/>
      <c r="E868" s="760"/>
      <c r="F868" s="760"/>
      <c r="G868" s="760"/>
      <c r="H868" s="760"/>
      <c r="I868" s="760"/>
      <c r="J868" s="760"/>
      <c r="K868" s="760"/>
      <c r="L868" s="760"/>
      <c r="M868" s="760"/>
      <c r="N868" s="760"/>
      <c r="O868" s="760"/>
      <c r="P868" s="760"/>
      <c r="Q868" s="760"/>
      <c r="R868" s="760"/>
      <c r="S868" s="760"/>
      <c r="T868" s="760"/>
      <c r="U868" s="760"/>
      <c r="V868" s="760"/>
      <c r="W868" s="760"/>
      <c r="X868" s="760"/>
      <c r="Y868" s="760"/>
      <c r="Z868" s="760"/>
    </row>
    <row r="869" spans="1:26" ht="12" customHeight="1">
      <c r="A869" s="760"/>
      <c r="B869" s="760"/>
      <c r="C869" s="760"/>
      <c r="D869" s="760"/>
      <c r="E869" s="760"/>
      <c r="F869" s="760"/>
      <c r="G869" s="760"/>
      <c r="H869" s="760"/>
      <c r="I869" s="760"/>
      <c r="J869" s="760"/>
      <c r="K869" s="760"/>
      <c r="L869" s="760"/>
      <c r="M869" s="760"/>
      <c r="N869" s="760"/>
      <c r="O869" s="760"/>
      <c r="P869" s="760"/>
      <c r="Q869" s="760"/>
      <c r="R869" s="760"/>
      <c r="S869" s="760"/>
      <c r="T869" s="760"/>
      <c r="U869" s="760"/>
      <c r="V869" s="760"/>
      <c r="W869" s="760"/>
      <c r="X869" s="760"/>
      <c r="Y869" s="760"/>
      <c r="Z869" s="760"/>
    </row>
    <row r="870" spans="1:26" ht="12" customHeight="1">
      <c r="A870" s="760"/>
      <c r="B870" s="760"/>
      <c r="C870" s="760"/>
      <c r="D870" s="760"/>
      <c r="E870" s="760"/>
      <c r="F870" s="760"/>
      <c r="G870" s="760"/>
      <c r="H870" s="760"/>
      <c r="I870" s="760"/>
      <c r="J870" s="760"/>
      <c r="K870" s="760"/>
      <c r="L870" s="760"/>
      <c r="M870" s="760"/>
      <c r="N870" s="760"/>
      <c r="O870" s="760"/>
      <c r="P870" s="760"/>
      <c r="Q870" s="760"/>
      <c r="R870" s="760"/>
      <c r="S870" s="760"/>
      <c r="T870" s="760"/>
      <c r="U870" s="760"/>
      <c r="V870" s="760"/>
      <c r="W870" s="760"/>
      <c r="X870" s="760"/>
      <c r="Y870" s="760"/>
      <c r="Z870" s="760"/>
    </row>
    <row r="871" spans="1:26" ht="12" customHeight="1">
      <c r="A871" s="760"/>
      <c r="B871" s="760"/>
      <c r="C871" s="760"/>
      <c r="D871" s="760"/>
      <c r="E871" s="760"/>
      <c r="F871" s="760"/>
      <c r="G871" s="760"/>
      <c r="H871" s="760"/>
      <c r="I871" s="760"/>
      <c r="J871" s="760"/>
      <c r="K871" s="760"/>
      <c r="L871" s="760"/>
      <c r="M871" s="760"/>
      <c r="N871" s="760"/>
      <c r="O871" s="760"/>
      <c r="P871" s="760"/>
      <c r="Q871" s="760"/>
      <c r="R871" s="760"/>
      <c r="S871" s="760"/>
      <c r="T871" s="760"/>
      <c r="U871" s="760"/>
      <c r="V871" s="760"/>
      <c r="W871" s="760"/>
      <c r="X871" s="760"/>
      <c r="Y871" s="760"/>
      <c r="Z871" s="760"/>
    </row>
    <row r="872" spans="1:26" ht="12" customHeight="1">
      <c r="A872" s="760"/>
      <c r="B872" s="760"/>
      <c r="C872" s="760"/>
      <c r="D872" s="760"/>
      <c r="E872" s="760"/>
      <c r="F872" s="760"/>
      <c r="G872" s="760"/>
      <c r="H872" s="760"/>
      <c r="I872" s="760"/>
      <c r="J872" s="760"/>
      <c r="K872" s="760"/>
      <c r="L872" s="760"/>
      <c r="M872" s="760"/>
      <c r="N872" s="760"/>
      <c r="O872" s="760"/>
      <c r="P872" s="760"/>
      <c r="Q872" s="760"/>
      <c r="R872" s="760"/>
      <c r="S872" s="760"/>
      <c r="T872" s="760"/>
      <c r="U872" s="760"/>
      <c r="V872" s="760"/>
      <c r="W872" s="760"/>
      <c r="X872" s="760"/>
      <c r="Y872" s="760"/>
      <c r="Z872" s="760"/>
    </row>
    <row r="873" spans="1:26" ht="12" customHeight="1">
      <c r="A873" s="760"/>
      <c r="B873" s="760"/>
      <c r="C873" s="760"/>
      <c r="D873" s="760"/>
      <c r="E873" s="760"/>
      <c r="F873" s="760"/>
      <c r="G873" s="760"/>
      <c r="H873" s="760"/>
      <c r="I873" s="760"/>
      <c r="J873" s="760"/>
      <c r="K873" s="760"/>
      <c r="L873" s="760"/>
      <c r="M873" s="760"/>
      <c r="N873" s="760"/>
      <c r="O873" s="760"/>
      <c r="P873" s="760"/>
      <c r="Q873" s="760"/>
      <c r="R873" s="760"/>
      <c r="S873" s="760"/>
      <c r="T873" s="760"/>
      <c r="U873" s="760"/>
      <c r="V873" s="760"/>
      <c r="W873" s="760"/>
      <c r="X873" s="760"/>
      <c r="Y873" s="760"/>
      <c r="Z873" s="760"/>
    </row>
    <row r="874" spans="1:26" ht="12" customHeight="1">
      <c r="A874" s="760"/>
      <c r="B874" s="760"/>
      <c r="C874" s="760"/>
      <c r="D874" s="760"/>
      <c r="E874" s="760"/>
      <c r="F874" s="760"/>
      <c r="G874" s="760"/>
      <c r="H874" s="760"/>
      <c r="I874" s="760"/>
      <c r="J874" s="760"/>
      <c r="K874" s="760"/>
      <c r="L874" s="760"/>
      <c r="M874" s="760"/>
      <c r="N874" s="760"/>
      <c r="O874" s="760"/>
      <c r="P874" s="760"/>
      <c r="Q874" s="760"/>
      <c r="R874" s="760"/>
      <c r="S874" s="760"/>
      <c r="T874" s="760"/>
      <c r="U874" s="760"/>
      <c r="V874" s="760"/>
      <c r="W874" s="760"/>
      <c r="X874" s="760"/>
      <c r="Y874" s="760"/>
      <c r="Z874" s="760"/>
    </row>
    <row r="875" spans="1:26" ht="12" customHeight="1">
      <c r="A875" s="760"/>
      <c r="B875" s="760"/>
      <c r="C875" s="760"/>
      <c r="D875" s="760"/>
      <c r="E875" s="760"/>
      <c r="F875" s="760"/>
      <c r="G875" s="760"/>
      <c r="H875" s="760"/>
      <c r="I875" s="760"/>
      <c r="J875" s="760"/>
      <c r="K875" s="760"/>
      <c r="L875" s="760"/>
      <c r="M875" s="760"/>
      <c r="N875" s="760"/>
      <c r="O875" s="760"/>
      <c r="P875" s="760"/>
      <c r="Q875" s="760"/>
      <c r="R875" s="760"/>
      <c r="S875" s="760"/>
      <c r="T875" s="760"/>
      <c r="U875" s="760"/>
      <c r="V875" s="760"/>
      <c r="W875" s="760"/>
      <c r="X875" s="760"/>
      <c r="Y875" s="760"/>
      <c r="Z875" s="760"/>
    </row>
    <row r="876" spans="1:26" ht="12" customHeight="1">
      <c r="A876" s="760"/>
      <c r="B876" s="760"/>
      <c r="C876" s="760"/>
      <c r="D876" s="760"/>
      <c r="E876" s="760"/>
      <c r="F876" s="760"/>
      <c r="G876" s="760"/>
      <c r="H876" s="760"/>
      <c r="I876" s="760"/>
      <c r="J876" s="760"/>
      <c r="K876" s="760"/>
      <c r="L876" s="760"/>
      <c r="M876" s="760"/>
      <c r="N876" s="760"/>
      <c r="O876" s="760"/>
      <c r="P876" s="760"/>
      <c r="Q876" s="760"/>
      <c r="R876" s="760"/>
      <c r="S876" s="760"/>
      <c r="T876" s="760"/>
      <c r="U876" s="760"/>
      <c r="V876" s="760"/>
      <c r="W876" s="760"/>
      <c r="X876" s="760"/>
      <c r="Y876" s="760"/>
      <c r="Z876" s="760"/>
    </row>
    <row r="877" spans="1:26" ht="12" customHeight="1">
      <c r="A877" s="760"/>
      <c r="B877" s="760"/>
      <c r="C877" s="760"/>
      <c r="D877" s="760"/>
      <c r="E877" s="760"/>
      <c r="F877" s="760"/>
      <c r="G877" s="760"/>
      <c r="H877" s="760"/>
      <c r="I877" s="760"/>
      <c r="J877" s="760"/>
      <c r="K877" s="760"/>
      <c r="L877" s="760"/>
      <c r="M877" s="760"/>
      <c r="N877" s="760"/>
      <c r="O877" s="760"/>
      <c r="P877" s="760"/>
      <c r="Q877" s="760"/>
      <c r="R877" s="760"/>
      <c r="S877" s="760"/>
      <c r="T877" s="760"/>
      <c r="U877" s="760"/>
      <c r="V877" s="760"/>
      <c r="W877" s="760"/>
      <c r="X877" s="760"/>
      <c r="Y877" s="760"/>
      <c r="Z877" s="760"/>
    </row>
    <row r="878" spans="1:26" ht="12" customHeight="1">
      <c r="A878" s="760"/>
      <c r="B878" s="760"/>
      <c r="C878" s="760"/>
      <c r="D878" s="760"/>
      <c r="E878" s="760"/>
      <c r="F878" s="760"/>
      <c r="G878" s="760"/>
      <c r="H878" s="760"/>
      <c r="I878" s="760"/>
      <c r="J878" s="760"/>
      <c r="K878" s="760"/>
      <c r="L878" s="760"/>
      <c r="M878" s="760"/>
      <c r="N878" s="760"/>
      <c r="O878" s="760"/>
      <c r="P878" s="760"/>
      <c r="Q878" s="760"/>
      <c r="R878" s="760"/>
      <c r="S878" s="760"/>
      <c r="T878" s="760"/>
      <c r="U878" s="760"/>
      <c r="V878" s="760"/>
      <c r="W878" s="760"/>
      <c r="X878" s="760"/>
      <c r="Y878" s="760"/>
      <c r="Z878" s="760"/>
    </row>
    <row r="879" spans="1:26" ht="12" customHeight="1">
      <c r="A879" s="760"/>
      <c r="B879" s="760"/>
      <c r="C879" s="760"/>
      <c r="D879" s="760"/>
      <c r="E879" s="760"/>
      <c r="F879" s="760"/>
      <c r="G879" s="760"/>
      <c r="H879" s="760"/>
      <c r="I879" s="760"/>
      <c r="J879" s="760"/>
      <c r="K879" s="760"/>
      <c r="L879" s="760"/>
      <c r="M879" s="760"/>
      <c r="N879" s="760"/>
      <c r="O879" s="760"/>
      <c r="P879" s="760"/>
      <c r="Q879" s="760"/>
      <c r="R879" s="760"/>
      <c r="S879" s="760"/>
      <c r="T879" s="760"/>
      <c r="U879" s="760"/>
      <c r="V879" s="760"/>
      <c r="W879" s="760"/>
      <c r="X879" s="760"/>
      <c r="Y879" s="760"/>
      <c r="Z879" s="760"/>
    </row>
    <row r="880" spans="1:26" ht="12" customHeight="1">
      <c r="A880" s="760"/>
      <c r="B880" s="760"/>
      <c r="C880" s="760"/>
      <c r="D880" s="760"/>
      <c r="E880" s="760"/>
      <c r="F880" s="760"/>
      <c r="G880" s="760"/>
      <c r="H880" s="760"/>
      <c r="I880" s="760"/>
      <c r="J880" s="760"/>
      <c r="K880" s="760"/>
      <c r="L880" s="760"/>
      <c r="M880" s="760"/>
      <c r="N880" s="760"/>
      <c r="O880" s="760"/>
      <c r="P880" s="760"/>
      <c r="Q880" s="760"/>
      <c r="R880" s="760"/>
      <c r="S880" s="760"/>
      <c r="T880" s="760"/>
      <c r="U880" s="760"/>
      <c r="V880" s="760"/>
      <c r="W880" s="760"/>
      <c r="X880" s="760"/>
      <c r="Y880" s="760"/>
      <c r="Z880" s="760"/>
    </row>
    <row r="881" spans="1:26" ht="12" customHeight="1">
      <c r="A881" s="760"/>
      <c r="B881" s="760"/>
      <c r="C881" s="760"/>
      <c r="D881" s="760"/>
      <c r="E881" s="760"/>
      <c r="F881" s="760"/>
      <c r="G881" s="760"/>
      <c r="H881" s="760"/>
      <c r="I881" s="760"/>
      <c r="J881" s="760"/>
      <c r="K881" s="760"/>
      <c r="L881" s="760"/>
      <c r="M881" s="760"/>
      <c r="N881" s="760"/>
      <c r="O881" s="760"/>
      <c r="P881" s="760"/>
      <c r="Q881" s="760"/>
      <c r="R881" s="760"/>
      <c r="S881" s="760"/>
      <c r="T881" s="760"/>
      <c r="U881" s="760"/>
      <c r="V881" s="760"/>
      <c r="W881" s="760"/>
      <c r="X881" s="760"/>
      <c r="Y881" s="760"/>
      <c r="Z881" s="760"/>
    </row>
    <row r="882" spans="1:26" ht="12" customHeight="1">
      <c r="A882" s="760"/>
      <c r="B882" s="760"/>
      <c r="C882" s="760"/>
      <c r="D882" s="760"/>
      <c r="E882" s="760"/>
      <c r="F882" s="760"/>
      <c r="G882" s="760"/>
      <c r="H882" s="760"/>
      <c r="I882" s="760"/>
      <c r="J882" s="760"/>
      <c r="K882" s="760"/>
      <c r="L882" s="760"/>
      <c r="M882" s="760"/>
      <c r="N882" s="760"/>
      <c r="O882" s="760"/>
      <c r="P882" s="760"/>
      <c r="Q882" s="760"/>
      <c r="R882" s="760"/>
      <c r="S882" s="760"/>
      <c r="T882" s="760"/>
      <c r="U882" s="760"/>
      <c r="V882" s="760"/>
      <c r="W882" s="760"/>
      <c r="X882" s="760"/>
      <c r="Y882" s="760"/>
      <c r="Z882" s="760"/>
    </row>
    <row r="883" spans="1:26" ht="12" customHeight="1">
      <c r="A883" s="760"/>
      <c r="B883" s="760"/>
      <c r="C883" s="760"/>
      <c r="D883" s="760"/>
      <c r="E883" s="760"/>
      <c r="F883" s="760"/>
      <c r="G883" s="760"/>
      <c r="H883" s="760"/>
      <c r="I883" s="760"/>
      <c r="J883" s="760"/>
      <c r="K883" s="760"/>
      <c r="L883" s="760"/>
      <c r="M883" s="760"/>
      <c r="N883" s="760"/>
      <c r="O883" s="760"/>
      <c r="P883" s="760"/>
      <c r="Q883" s="760"/>
      <c r="R883" s="760"/>
      <c r="S883" s="760"/>
      <c r="T883" s="760"/>
      <c r="U883" s="760"/>
      <c r="V883" s="760"/>
      <c r="W883" s="760"/>
      <c r="X883" s="760"/>
      <c r="Y883" s="760"/>
      <c r="Z883" s="760"/>
    </row>
    <row r="884" spans="1:26" ht="12" customHeight="1">
      <c r="A884" s="760"/>
      <c r="B884" s="760"/>
      <c r="C884" s="760"/>
      <c r="D884" s="760"/>
      <c r="E884" s="760"/>
      <c r="F884" s="760"/>
      <c r="G884" s="760"/>
      <c r="H884" s="760"/>
      <c r="I884" s="760"/>
      <c r="J884" s="760"/>
      <c r="K884" s="760"/>
      <c r="L884" s="760"/>
      <c r="M884" s="760"/>
      <c r="N884" s="760"/>
      <c r="O884" s="760"/>
      <c r="P884" s="760"/>
      <c r="Q884" s="760"/>
      <c r="R884" s="760"/>
      <c r="S884" s="760"/>
      <c r="T884" s="760"/>
      <c r="U884" s="760"/>
      <c r="V884" s="760"/>
      <c r="W884" s="760"/>
      <c r="X884" s="760"/>
      <c r="Y884" s="760"/>
      <c r="Z884" s="760"/>
    </row>
    <row r="885" spans="1:26" ht="12" customHeight="1">
      <c r="A885" s="760"/>
      <c r="B885" s="760"/>
      <c r="C885" s="760"/>
      <c r="D885" s="760"/>
      <c r="E885" s="760"/>
      <c r="F885" s="760"/>
      <c r="G885" s="760"/>
      <c r="H885" s="760"/>
      <c r="I885" s="760"/>
      <c r="J885" s="760"/>
      <c r="K885" s="760"/>
      <c r="L885" s="760"/>
      <c r="M885" s="760"/>
      <c r="N885" s="760"/>
      <c r="O885" s="760"/>
      <c r="P885" s="760"/>
      <c r="Q885" s="760"/>
      <c r="R885" s="760"/>
      <c r="S885" s="760"/>
      <c r="T885" s="760"/>
      <c r="U885" s="760"/>
      <c r="V885" s="760"/>
      <c r="W885" s="760"/>
      <c r="X885" s="760"/>
      <c r="Y885" s="760"/>
      <c r="Z885" s="760"/>
    </row>
    <row r="886" spans="1:26" ht="12" customHeight="1">
      <c r="A886" s="760"/>
      <c r="B886" s="760"/>
      <c r="C886" s="760"/>
      <c r="D886" s="760"/>
      <c r="E886" s="760"/>
      <c r="F886" s="760"/>
      <c r="G886" s="760"/>
      <c r="H886" s="760"/>
      <c r="I886" s="760"/>
      <c r="J886" s="760"/>
      <c r="K886" s="760"/>
      <c r="L886" s="760"/>
      <c r="M886" s="760"/>
      <c r="N886" s="760"/>
      <c r="O886" s="760"/>
      <c r="P886" s="760"/>
      <c r="Q886" s="760"/>
      <c r="R886" s="760"/>
      <c r="S886" s="760"/>
      <c r="T886" s="760"/>
      <c r="U886" s="760"/>
      <c r="V886" s="760"/>
      <c r="W886" s="760"/>
      <c r="X886" s="760"/>
      <c r="Y886" s="760"/>
      <c r="Z886" s="760"/>
    </row>
    <row r="887" spans="1:26" ht="12" customHeight="1">
      <c r="A887" s="760"/>
      <c r="B887" s="760"/>
      <c r="C887" s="760"/>
      <c r="D887" s="760"/>
      <c r="E887" s="760"/>
      <c r="F887" s="760"/>
      <c r="G887" s="760"/>
      <c r="H887" s="760"/>
      <c r="I887" s="760"/>
      <c r="J887" s="760"/>
      <c r="K887" s="760"/>
      <c r="L887" s="760"/>
      <c r="M887" s="760"/>
      <c r="N887" s="760"/>
      <c r="O887" s="760"/>
      <c r="P887" s="760"/>
      <c r="Q887" s="760"/>
      <c r="R887" s="760"/>
      <c r="S887" s="760"/>
      <c r="T887" s="760"/>
      <c r="U887" s="760"/>
      <c r="V887" s="760"/>
      <c r="W887" s="760"/>
      <c r="X887" s="760"/>
      <c r="Y887" s="760"/>
      <c r="Z887" s="760"/>
    </row>
    <row r="888" spans="1:26" ht="12" customHeight="1">
      <c r="A888" s="760"/>
      <c r="B888" s="760"/>
      <c r="C888" s="760"/>
      <c r="D888" s="760"/>
      <c r="E888" s="760"/>
      <c r="F888" s="760"/>
      <c r="G888" s="760"/>
      <c r="H888" s="760"/>
      <c r="I888" s="760"/>
      <c r="J888" s="760"/>
      <c r="K888" s="760"/>
      <c r="L888" s="760"/>
      <c r="M888" s="760"/>
      <c r="N888" s="760"/>
      <c r="O888" s="760"/>
      <c r="P888" s="760"/>
      <c r="Q888" s="760"/>
      <c r="R888" s="760"/>
      <c r="S888" s="760"/>
      <c r="T888" s="760"/>
      <c r="U888" s="760"/>
      <c r="V888" s="760"/>
      <c r="W888" s="760"/>
      <c r="X888" s="760"/>
      <c r="Y888" s="760"/>
      <c r="Z888" s="760"/>
    </row>
    <row r="889" spans="1:26" ht="12" customHeight="1">
      <c r="A889" s="760"/>
      <c r="B889" s="760"/>
      <c r="C889" s="760"/>
      <c r="D889" s="760"/>
      <c r="E889" s="760"/>
      <c r="F889" s="760"/>
      <c r="G889" s="760"/>
      <c r="H889" s="760"/>
      <c r="I889" s="760"/>
      <c r="J889" s="760"/>
      <c r="K889" s="760"/>
      <c r="L889" s="760"/>
      <c r="M889" s="760"/>
      <c r="N889" s="760"/>
      <c r="O889" s="760"/>
      <c r="P889" s="760"/>
      <c r="Q889" s="760"/>
      <c r="R889" s="760"/>
      <c r="S889" s="760"/>
      <c r="T889" s="760"/>
      <c r="U889" s="760"/>
      <c r="V889" s="760"/>
      <c r="W889" s="760"/>
      <c r="X889" s="760"/>
      <c r="Y889" s="760"/>
      <c r="Z889" s="760"/>
    </row>
    <row r="890" spans="1:26" ht="12" customHeight="1">
      <c r="A890" s="760"/>
      <c r="B890" s="760"/>
      <c r="C890" s="760"/>
      <c r="D890" s="760"/>
      <c r="E890" s="760"/>
      <c r="F890" s="760"/>
      <c r="G890" s="760"/>
      <c r="H890" s="760"/>
      <c r="I890" s="760"/>
      <c r="J890" s="760"/>
      <c r="K890" s="760"/>
      <c r="L890" s="760"/>
      <c r="M890" s="760"/>
      <c r="N890" s="760"/>
      <c r="O890" s="760"/>
      <c r="P890" s="760"/>
      <c r="Q890" s="760"/>
      <c r="R890" s="760"/>
      <c r="S890" s="760"/>
      <c r="T890" s="760"/>
      <c r="U890" s="760"/>
      <c r="V890" s="760"/>
      <c r="W890" s="760"/>
      <c r="X890" s="760"/>
      <c r="Y890" s="760"/>
      <c r="Z890" s="760"/>
    </row>
    <row r="891" spans="1:26" ht="12" customHeight="1">
      <c r="A891" s="760"/>
      <c r="B891" s="760"/>
      <c r="C891" s="760"/>
      <c r="D891" s="760"/>
      <c r="E891" s="760"/>
      <c r="F891" s="760"/>
      <c r="G891" s="760"/>
      <c r="H891" s="760"/>
      <c r="I891" s="760"/>
      <c r="J891" s="760"/>
      <c r="K891" s="760"/>
      <c r="L891" s="760"/>
      <c r="M891" s="760"/>
      <c r="N891" s="760"/>
      <c r="O891" s="760"/>
      <c r="P891" s="760"/>
      <c r="Q891" s="760"/>
      <c r="R891" s="760"/>
      <c r="S891" s="760"/>
      <c r="T891" s="760"/>
      <c r="U891" s="760"/>
      <c r="V891" s="760"/>
      <c r="W891" s="760"/>
      <c r="X891" s="760"/>
      <c r="Y891" s="760"/>
      <c r="Z891" s="760"/>
    </row>
    <row r="892" spans="1:26" ht="12" customHeight="1">
      <c r="A892" s="760"/>
      <c r="B892" s="760"/>
      <c r="C892" s="760"/>
      <c r="D892" s="760"/>
      <c r="E892" s="760"/>
      <c r="F892" s="760"/>
      <c r="G892" s="760"/>
      <c r="H892" s="760"/>
      <c r="I892" s="760"/>
      <c r="J892" s="760"/>
      <c r="K892" s="760"/>
      <c r="L892" s="760"/>
      <c r="M892" s="760"/>
      <c r="N892" s="760"/>
      <c r="O892" s="760"/>
      <c r="P892" s="760"/>
      <c r="Q892" s="760"/>
      <c r="R892" s="760"/>
      <c r="S892" s="760"/>
      <c r="T892" s="760"/>
      <c r="U892" s="760"/>
      <c r="V892" s="760"/>
      <c r="W892" s="760"/>
      <c r="X892" s="760"/>
      <c r="Y892" s="760"/>
      <c r="Z892" s="760"/>
    </row>
    <row r="893" spans="1:26" ht="12" customHeight="1">
      <c r="A893" s="760"/>
      <c r="B893" s="760"/>
      <c r="C893" s="760"/>
      <c r="D893" s="760"/>
      <c r="E893" s="760"/>
      <c r="F893" s="760"/>
      <c r="G893" s="760"/>
      <c r="H893" s="760"/>
      <c r="I893" s="760"/>
      <c r="J893" s="760"/>
      <c r="K893" s="760"/>
      <c r="L893" s="760"/>
      <c r="M893" s="760"/>
      <c r="N893" s="760"/>
      <c r="O893" s="760"/>
      <c r="P893" s="760"/>
      <c r="Q893" s="760"/>
      <c r="R893" s="760"/>
      <c r="S893" s="760"/>
      <c r="T893" s="760"/>
      <c r="U893" s="760"/>
      <c r="V893" s="760"/>
      <c r="W893" s="760"/>
      <c r="X893" s="760"/>
      <c r="Y893" s="760"/>
      <c r="Z893" s="760"/>
    </row>
    <row r="894" spans="1:26" ht="12" customHeight="1">
      <c r="A894" s="760"/>
      <c r="B894" s="760"/>
      <c r="C894" s="760"/>
      <c r="D894" s="760"/>
      <c r="E894" s="760"/>
      <c r="F894" s="760"/>
      <c r="G894" s="760"/>
      <c r="H894" s="760"/>
      <c r="I894" s="760"/>
      <c r="J894" s="760"/>
      <c r="K894" s="760"/>
      <c r="L894" s="760"/>
      <c r="M894" s="760"/>
      <c r="N894" s="760"/>
      <c r="O894" s="760"/>
      <c r="P894" s="760"/>
      <c r="Q894" s="760"/>
      <c r="R894" s="760"/>
      <c r="S894" s="760"/>
      <c r="T894" s="760"/>
      <c r="U894" s="760"/>
      <c r="V894" s="760"/>
      <c r="W894" s="760"/>
      <c r="X894" s="760"/>
      <c r="Y894" s="760"/>
      <c r="Z894" s="760"/>
    </row>
    <row r="895" spans="1:26" ht="12" customHeight="1">
      <c r="A895" s="760"/>
      <c r="B895" s="760"/>
      <c r="C895" s="760"/>
      <c r="D895" s="760"/>
      <c r="E895" s="760"/>
      <c r="F895" s="760"/>
      <c r="G895" s="760"/>
      <c r="H895" s="760"/>
      <c r="I895" s="760"/>
      <c r="J895" s="760"/>
      <c r="K895" s="760"/>
      <c r="L895" s="760"/>
      <c r="M895" s="760"/>
      <c r="N895" s="760"/>
      <c r="O895" s="760"/>
      <c r="P895" s="760"/>
      <c r="Q895" s="760"/>
      <c r="R895" s="760"/>
      <c r="S895" s="760"/>
      <c r="T895" s="760"/>
      <c r="U895" s="760"/>
      <c r="V895" s="760"/>
      <c r="W895" s="760"/>
      <c r="X895" s="760"/>
      <c r="Y895" s="760"/>
      <c r="Z895" s="760"/>
    </row>
    <row r="896" spans="1:26" ht="12" customHeight="1">
      <c r="A896" s="760"/>
      <c r="B896" s="760"/>
      <c r="C896" s="760"/>
      <c r="D896" s="760"/>
      <c r="E896" s="760"/>
      <c r="F896" s="760"/>
      <c r="G896" s="760"/>
      <c r="H896" s="760"/>
      <c r="I896" s="760"/>
      <c r="J896" s="760"/>
      <c r="K896" s="760"/>
      <c r="L896" s="760"/>
      <c r="M896" s="760"/>
      <c r="N896" s="760"/>
      <c r="O896" s="760"/>
      <c r="P896" s="760"/>
      <c r="Q896" s="760"/>
      <c r="R896" s="760"/>
      <c r="S896" s="760"/>
      <c r="T896" s="760"/>
      <c r="U896" s="760"/>
      <c r="V896" s="760"/>
      <c r="W896" s="760"/>
      <c r="X896" s="760"/>
      <c r="Y896" s="760"/>
      <c r="Z896" s="760"/>
    </row>
    <row r="897" spans="1:26" ht="12" customHeight="1">
      <c r="A897" s="760"/>
      <c r="B897" s="760"/>
      <c r="C897" s="760"/>
      <c r="D897" s="760"/>
      <c r="E897" s="760"/>
      <c r="F897" s="760"/>
      <c r="G897" s="760"/>
      <c r="H897" s="760"/>
      <c r="I897" s="760"/>
      <c r="J897" s="760"/>
      <c r="K897" s="760"/>
      <c r="L897" s="760"/>
      <c r="M897" s="760"/>
      <c r="N897" s="760"/>
      <c r="O897" s="760"/>
      <c r="P897" s="760"/>
      <c r="Q897" s="760"/>
      <c r="R897" s="760"/>
      <c r="S897" s="760"/>
      <c r="T897" s="760"/>
      <c r="U897" s="760"/>
      <c r="V897" s="760"/>
      <c r="W897" s="760"/>
      <c r="X897" s="760"/>
      <c r="Y897" s="760"/>
      <c r="Z897" s="760"/>
    </row>
    <row r="898" spans="1:26" ht="12" customHeight="1">
      <c r="A898" s="760"/>
      <c r="B898" s="760"/>
      <c r="C898" s="760"/>
      <c r="D898" s="760"/>
      <c r="E898" s="760"/>
      <c r="F898" s="760"/>
      <c r="G898" s="760"/>
      <c r="H898" s="760"/>
      <c r="I898" s="760"/>
      <c r="J898" s="760"/>
      <c r="K898" s="760"/>
      <c r="L898" s="760"/>
      <c r="M898" s="760"/>
      <c r="N898" s="760"/>
      <c r="O898" s="760"/>
      <c r="P898" s="760"/>
      <c r="Q898" s="760"/>
      <c r="R898" s="760"/>
      <c r="S898" s="760"/>
      <c r="T898" s="760"/>
      <c r="U898" s="760"/>
      <c r="V898" s="760"/>
      <c r="W898" s="760"/>
      <c r="X898" s="760"/>
      <c r="Y898" s="760"/>
      <c r="Z898" s="760"/>
    </row>
    <row r="899" spans="1:26" ht="12" customHeight="1">
      <c r="A899" s="760"/>
      <c r="B899" s="760"/>
      <c r="C899" s="760"/>
      <c r="D899" s="760"/>
      <c r="E899" s="760"/>
      <c r="F899" s="760"/>
      <c r="G899" s="760"/>
      <c r="H899" s="760"/>
      <c r="I899" s="760"/>
      <c r="J899" s="760"/>
      <c r="K899" s="760"/>
      <c r="L899" s="760"/>
      <c r="M899" s="760"/>
      <c r="N899" s="760"/>
      <c r="O899" s="760"/>
      <c r="P899" s="760"/>
      <c r="Q899" s="760"/>
      <c r="R899" s="760"/>
      <c r="S899" s="760"/>
      <c r="T899" s="760"/>
      <c r="U899" s="760"/>
      <c r="V899" s="760"/>
      <c r="W899" s="760"/>
      <c r="X899" s="760"/>
      <c r="Y899" s="760"/>
      <c r="Z899" s="760"/>
    </row>
    <row r="900" spans="1:26" ht="12" customHeight="1">
      <c r="A900" s="760"/>
      <c r="B900" s="760"/>
      <c r="C900" s="760"/>
      <c r="D900" s="760"/>
      <c r="E900" s="760"/>
      <c r="F900" s="760"/>
      <c r="G900" s="760"/>
      <c r="H900" s="760"/>
      <c r="I900" s="760"/>
      <c r="J900" s="760"/>
      <c r="K900" s="760"/>
      <c r="L900" s="760"/>
      <c r="M900" s="760"/>
      <c r="N900" s="760"/>
      <c r="O900" s="760"/>
      <c r="P900" s="760"/>
      <c r="Q900" s="760"/>
      <c r="R900" s="760"/>
      <c r="S900" s="760"/>
      <c r="T900" s="760"/>
      <c r="U900" s="760"/>
      <c r="V900" s="760"/>
      <c r="W900" s="760"/>
      <c r="X900" s="760"/>
      <c r="Y900" s="760"/>
      <c r="Z900" s="760"/>
    </row>
    <row r="901" spans="1:26" ht="12" customHeight="1">
      <c r="A901" s="760"/>
      <c r="B901" s="760"/>
      <c r="C901" s="760"/>
      <c r="D901" s="760"/>
      <c r="E901" s="760"/>
      <c r="F901" s="760"/>
      <c r="G901" s="760"/>
      <c r="H901" s="760"/>
      <c r="I901" s="760"/>
      <c r="J901" s="760"/>
      <c r="K901" s="760"/>
      <c r="L901" s="760"/>
      <c r="M901" s="760"/>
      <c r="N901" s="760"/>
      <c r="O901" s="760"/>
      <c r="P901" s="760"/>
      <c r="Q901" s="760"/>
      <c r="R901" s="760"/>
      <c r="S901" s="760"/>
      <c r="T901" s="760"/>
      <c r="U901" s="760"/>
      <c r="V901" s="760"/>
      <c r="W901" s="760"/>
      <c r="X901" s="760"/>
      <c r="Y901" s="760"/>
      <c r="Z901" s="760"/>
    </row>
    <row r="902" spans="1:26" ht="12" customHeight="1">
      <c r="A902" s="760"/>
      <c r="B902" s="760"/>
      <c r="C902" s="760"/>
      <c r="D902" s="760"/>
      <c r="E902" s="760"/>
      <c r="F902" s="760"/>
      <c r="G902" s="760"/>
      <c r="H902" s="760"/>
      <c r="I902" s="760"/>
      <c r="J902" s="760"/>
      <c r="K902" s="760"/>
      <c r="L902" s="760"/>
      <c r="M902" s="760"/>
      <c r="N902" s="760"/>
      <c r="O902" s="760"/>
      <c r="P902" s="760"/>
      <c r="Q902" s="760"/>
      <c r="R902" s="760"/>
      <c r="S902" s="760"/>
      <c r="T902" s="760"/>
      <c r="U902" s="760"/>
      <c r="V902" s="760"/>
      <c r="W902" s="760"/>
      <c r="X902" s="760"/>
      <c r="Y902" s="760"/>
      <c r="Z902" s="760"/>
    </row>
    <row r="903" spans="1:26" ht="12" customHeight="1">
      <c r="A903" s="760"/>
      <c r="B903" s="760"/>
      <c r="C903" s="760"/>
      <c r="D903" s="760"/>
      <c r="E903" s="760"/>
      <c r="F903" s="760"/>
      <c r="G903" s="760"/>
      <c r="H903" s="760"/>
      <c r="I903" s="760"/>
      <c r="J903" s="760"/>
      <c r="K903" s="760"/>
      <c r="L903" s="760"/>
      <c r="M903" s="760"/>
      <c r="N903" s="760"/>
      <c r="O903" s="760"/>
      <c r="P903" s="760"/>
      <c r="Q903" s="760"/>
      <c r="R903" s="760"/>
      <c r="S903" s="760"/>
      <c r="T903" s="760"/>
      <c r="U903" s="760"/>
      <c r="V903" s="760"/>
      <c r="W903" s="760"/>
      <c r="X903" s="760"/>
      <c r="Y903" s="760"/>
      <c r="Z903" s="760"/>
    </row>
    <row r="904" spans="1:26" ht="12" customHeight="1">
      <c r="A904" s="760"/>
      <c r="B904" s="760"/>
      <c r="C904" s="760"/>
      <c r="D904" s="760"/>
      <c r="E904" s="760"/>
      <c r="F904" s="760"/>
      <c r="G904" s="760"/>
      <c r="H904" s="760"/>
      <c r="I904" s="760"/>
      <c r="J904" s="760"/>
      <c r="K904" s="760"/>
      <c r="L904" s="760"/>
      <c r="M904" s="760"/>
      <c r="N904" s="760"/>
      <c r="O904" s="760"/>
      <c r="P904" s="760"/>
      <c r="Q904" s="760"/>
      <c r="R904" s="760"/>
      <c r="S904" s="760"/>
      <c r="T904" s="760"/>
      <c r="U904" s="760"/>
      <c r="V904" s="760"/>
      <c r="W904" s="760"/>
      <c r="X904" s="760"/>
      <c r="Y904" s="760"/>
      <c r="Z904" s="760"/>
    </row>
    <row r="905" spans="1:26" ht="12" customHeight="1">
      <c r="A905" s="760"/>
      <c r="B905" s="760"/>
      <c r="C905" s="760"/>
      <c r="D905" s="760"/>
      <c r="E905" s="760"/>
      <c r="F905" s="760"/>
      <c r="G905" s="760"/>
      <c r="H905" s="760"/>
      <c r="I905" s="760"/>
      <c r="J905" s="760"/>
      <c r="K905" s="760"/>
      <c r="L905" s="760"/>
      <c r="M905" s="760"/>
      <c r="N905" s="760"/>
      <c r="O905" s="760"/>
      <c r="P905" s="760"/>
      <c r="Q905" s="760"/>
      <c r="R905" s="760"/>
      <c r="S905" s="760"/>
      <c r="T905" s="760"/>
      <c r="U905" s="760"/>
      <c r="V905" s="760"/>
      <c r="W905" s="760"/>
      <c r="X905" s="760"/>
      <c r="Y905" s="760"/>
      <c r="Z905" s="760"/>
    </row>
    <row r="906" spans="1:26" ht="12" customHeight="1">
      <c r="A906" s="760"/>
      <c r="B906" s="760"/>
      <c r="C906" s="760"/>
      <c r="D906" s="760"/>
      <c r="E906" s="760"/>
      <c r="F906" s="760"/>
      <c r="G906" s="760"/>
      <c r="H906" s="760"/>
      <c r="I906" s="760"/>
      <c r="J906" s="760"/>
      <c r="K906" s="760"/>
      <c r="L906" s="760"/>
      <c r="M906" s="760"/>
      <c r="N906" s="760"/>
      <c r="O906" s="760"/>
      <c r="P906" s="760"/>
      <c r="Q906" s="760"/>
      <c r="R906" s="760"/>
      <c r="S906" s="760"/>
      <c r="T906" s="760"/>
      <c r="U906" s="760"/>
      <c r="V906" s="760"/>
      <c r="W906" s="760"/>
      <c r="X906" s="760"/>
      <c r="Y906" s="760"/>
      <c r="Z906" s="760"/>
    </row>
    <row r="907" spans="1:26" ht="12" customHeight="1">
      <c r="A907" s="760"/>
      <c r="B907" s="760"/>
      <c r="C907" s="760"/>
      <c r="D907" s="760"/>
      <c r="E907" s="760"/>
      <c r="F907" s="760"/>
      <c r="G907" s="760"/>
      <c r="H907" s="760"/>
      <c r="I907" s="760"/>
      <c r="J907" s="760"/>
      <c r="K907" s="760"/>
      <c r="L907" s="760"/>
      <c r="M907" s="760"/>
      <c r="N907" s="760"/>
      <c r="O907" s="760"/>
      <c r="P907" s="760"/>
      <c r="Q907" s="760"/>
      <c r="R907" s="760"/>
      <c r="S907" s="760"/>
      <c r="T907" s="760"/>
      <c r="U907" s="760"/>
      <c r="V907" s="760"/>
      <c r="W907" s="760"/>
      <c r="X907" s="760"/>
      <c r="Y907" s="760"/>
      <c r="Z907" s="760"/>
    </row>
    <row r="908" spans="1:26" ht="12" customHeight="1">
      <c r="A908" s="760"/>
      <c r="B908" s="760"/>
      <c r="C908" s="760"/>
      <c r="D908" s="760"/>
      <c r="E908" s="760"/>
      <c r="F908" s="760"/>
      <c r="G908" s="760"/>
      <c r="H908" s="760"/>
      <c r="I908" s="760"/>
      <c r="J908" s="760"/>
      <c r="K908" s="760"/>
      <c r="L908" s="760"/>
      <c r="M908" s="760"/>
      <c r="N908" s="760"/>
      <c r="O908" s="760"/>
      <c r="P908" s="760"/>
      <c r="Q908" s="760"/>
      <c r="R908" s="760"/>
      <c r="S908" s="760"/>
      <c r="T908" s="760"/>
      <c r="U908" s="760"/>
      <c r="V908" s="760"/>
      <c r="W908" s="760"/>
      <c r="X908" s="760"/>
      <c r="Y908" s="760"/>
      <c r="Z908" s="760"/>
    </row>
    <row r="909" spans="1:26" ht="12" customHeight="1">
      <c r="A909" s="760"/>
      <c r="B909" s="760"/>
      <c r="C909" s="760"/>
      <c r="D909" s="760"/>
      <c r="E909" s="760"/>
      <c r="F909" s="760"/>
      <c r="G909" s="760"/>
      <c r="H909" s="760"/>
      <c r="I909" s="760"/>
      <c r="J909" s="760"/>
      <c r="K909" s="760"/>
      <c r="L909" s="760"/>
      <c r="M909" s="760"/>
      <c r="N909" s="760"/>
      <c r="O909" s="760"/>
      <c r="P909" s="760"/>
      <c r="Q909" s="760"/>
      <c r="R909" s="760"/>
      <c r="S909" s="760"/>
      <c r="T909" s="760"/>
      <c r="U909" s="760"/>
      <c r="V909" s="760"/>
      <c r="W909" s="760"/>
      <c r="X909" s="760"/>
      <c r="Y909" s="760"/>
      <c r="Z909" s="760"/>
    </row>
    <row r="910" spans="1:26" ht="12" customHeight="1">
      <c r="A910" s="760"/>
      <c r="B910" s="760"/>
      <c r="C910" s="760"/>
      <c r="D910" s="760"/>
      <c r="E910" s="760"/>
      <c r="F910" s="760"/>
      <c r="G910" s="760"/>
      <c r="H910" s="760"/>
      <c r="I910" s="760"/>
      <c r="J910" s="760"/>
      <c r="K910" s="760"/>
      <c r="L910" s="760"/>
      <c r="M910" s="760"/>
      <c r="N910" s="760"/>
      <c r="O910" s="760"/>
      <c r="P910" s="760"/>
      <c r="Q910" s="760"/>
      <c r="R910" s="760"/>
      <c r="S910" s="760"/>
      <c r="T910" s="760"/>
      <c r="U910" s="760"/>
      <c r="V910" s="760"/>
      <c r="W910" s="760"/>
      <c r="X910" s="760"/>
      <c r="Y910" s="760"/>
      <c r="Z910" s="760"/>
    </row>
    <row r="911" spans="1:26" ht="12" customHeight="1">
      <c r="A911" s="760"/>
      <c r="B911" s="760"/>
      <c r="C911" s="760"/>
      <c r="D911" s="760"/>
      <c r="E911" s="760"/>
      <c r="F911" s="760"/>
      <c r="G911" s="760"/>
      <c r="H911" s="760"/>
      <c r="I911" s="760"/>
      <c r="J911" s="760"/>
      <c r="K911" s="760"/>
      <c r="L911" s="760"/>
      <c r="M911" s="760"/>
      <c r="N911" s="760"/>
      <c r="O911" s="760"/>
      <c r="P911" s="760"/>
      <c r="Q911" s="760"/>
      <c r="R911" s="760"/>
      <c r="S911" s="760"/>
      <c r="T911" s="760"/>
      <c r="U911" s="760"/>
      <c r="V911" s="760"/>
      <c r="W911" s="760"/>
      <c r="X911" s="760"/>
      <c r="Y911" s="760"/>
      <c r="Z911" s="760"/>
    </row>
    <row r="912" spans="1:26" ht="12" customHeight="1">
      <c r="A912" s="760"/>
      <c r="B912" s="760"/>
      <c r="C912" s="760"/>
      <c r="D912" s="760"/>
      <c r="E912" s="760"/>
      <c r="F912" s="760"/>
      <c r="G912" s="760"/>
      <c r="H912" s="760"/>
      <c r="I912" s="760"/>
      <c r="J912" s="760"/>
      <c r="K912" s="760"/>
      <c r="L912" s="760"/>
      <c r="M912" s="760"/>
      <c r="N912" s="760"/>
      <c r="O912" s="760"/>
      <c r="P912" s="760"/>
      <c r="Q912" s="760"/>
      <c r="R912" s="760"/>
      <c r="S912" s="760"/>
      <c r="T912" s="760"/>
      <c r="U912" s="760"/>
      <c r="V912" s="760"/>
      <c r="W912" s="760"/>
      <c r="X912" s="760"/>
      <c r="Y912" s="760"/>
      <c r="Z912" s="760"/>
    </row>
    <row r="913" spans="1:26" ht="12" customHeight="1">
      <c r="A913" s="760"/>
      <c r="B913" s="760"/>
      <c r="C913" s="760"/>
      <c r="D913" s="760"/>
      <c r="E913" s="760"/>
      <c r="F913" s="760"/>
      <c r="G913" s="760"/>
      <c r="H913" s="760"/>
      <c r="I913" s="760"/>
      <c r="J913" s="760"/>
      <c r="K913" s="760"/>
      <c r="L913" s="760"/>
      <c r="M913" s="760"/>
      <c r="N913" s="760"/>
      <c r="O913" s="760"/>
      <c r="P913" s="760"/>
      <c r="Q913" s="760"/>
      <c r="R913" s="760"/>
      <c r="S913" s="760"/>
      <c r="T913" s="760"/>
      <c r="U913" s="760"/>
      <c r="V913" s="760"/>
      <c r="W913" s="760"/>
      <c r="X913" s="760"/>
      <c r="Y913" s="760"/>
      <c r="Z913" s="760"/>
    </row>
    <row r="914" spans="1:26" ht="12" customHeight="1">
      <c r="A914" s="760"/>
      <c r="B914" s="760"/>
      <c r="C914" s="760"/>
      <c r="D914" s="760"/>
      <c r="E914" s="760"/>
      <c r="F914" s="760"/>
      <c r="G914" s="760"/>
      <c r="H914" s="760"/>
      <c r="I914" s="760"/>
      <c r="J914" s="760"/>
      <c r="K914" s="760"/>
      <c r="L914" s="760"/>
      <c r="M914" s="760"/>
      <c r="N914" s="760"/>
      <c r="O914" s="760"/>
      <c r="P914" s="760"/>
      <c r="Q914" s="760"/>
      <c r="R914" s="760"/>
      <c r="S914" s="760"/>
      <c r="T914" s="760"/>
      <c r="U914" s="760"/>
      <c r="V914" s="760"/>
      <c r="W914" s="760"/>
      <c r="X914" s="760"/>
      <c r="Y914" s="760"/>
      <c r="Z914" s="760"/>
    </row>
    <row r="915" spans="1:26" ht="12" customHeight="1">
      <c r="A915" s="760"/>
      <c r="B915" s="760"/>
      <c r="C915" s="760"/>
      <c r="D915" s="760"/>
      <c r="E915" s="760"/>
      <c r="F915" s="760"/>
      <c r="G915" s="760"/>
      <c r="H915" s="760"/>
      <c r="I915" s="760"/>
      <c r="J915" s="760"/>
      <c r="K915" s="760"/>
      <c r="L915" s="760"/>
      <c r="M915" s="760"/>
      <c r="N915" s="760"/>
      <c r="O915" s="760"/>
      <c r="P915" s="760"/>
      <c r="Q915" s="760"/>
      <c r="R915" s="760"/>
      <c r="S915" s="760"/>
      <c r="T915" s="760"/>
      <c r="U915" s="760"/>
      <c r="V915" s="760"/>
      <c r="W915" s="760"/>
      <c r="X915" s="760"/>
      <c r="Y915" s="760"/>
      <c r="Z915" s="760"/>
    </row>
    <row r="916" spans="1:26" ht="12" customHeight="1">
      <c r="A916" s="760"/>
      <c r="B916" s="760"/>
      <c r="C916" s="760"/>
      <c r="D916" s="760"/>
      <c r="E916" s="760"/>
      <c r="F916" s="760"/>
      <c r="G916" s="760"/>
      <c r="H916" s="760"/>
      <c r="I916" s="760"/>
      <c r="J916" s="760"/>
      <c r="K916" s="760"/>
      <c r="L916" s="760"/>
      <c r="M916" s="760"/>
      <c r="N916" s="760"/>
      <c r="O916" s="760"/>
      <c r="P916" s="760"/>
      <c r="Q916" s="760"/>
      <c r="R916" s="760"/>
      <c r="S916" s="760"/>
      <c r="T916" s="760"/>
      <c r="U916" s="760"/>
      <c r="V916" s="760"/>
      <c r="W916" s="760"/>
      <c r="X916" s="760"/>
      <c r="Y916" s="760"/>
      <c r="Z916" s="760"/>
    </row>
    <row r="917" spans="1:26" ht="12" customHeight="1">
      <c r="A917" s="760"/>
      <c r="B917" s="760"/>
      <c r="C917" s="760"/>
      <c r="D917" s="760"/>
      <c r="E917" s="760"/>
      <c r="F917" s="760"/>
      <c r="G917" s="760"/>
      <c r="H917" s="760"/>
      <c r="I917" s="760"/>
      <c r="J917" s="760"/>
      <c r="K917" s="760"/>
      <c r="L917" s="760"/>
      <c r="M917" s="760"/>
      <c r="N917" s="760"/>
      <c r="O917" s="760"/>
      <c r="P917" s="760"/>
      <c r="Q917" s="760"/>
      <c r="R917" s="760"/>
      <c r="S917" s="760"/>
      <c r="T917" s="760"/>
      <c r="U917" s="760"/>
      <c r="V917" s="760"/>
      <c r="W917" s="760"/>
      <c r="X917" s="760"/>
      <c r="Y917" s="760"/>
      <c r="Z917" s="760"/>
    </row>
    <row r="918" spans="1:26" ht="12" customHeight="1">
      <c r="A918" s="760"/>
      <c r="B918" s="760"/>
      <c r="C918" s="760"/>
      <c r="D918" s="760"/>
      <c r="E918" s="760"/>
      <c r="F918" s="760"/>
      <c r="G918" s="760"/>
      <c r="H918" s="760"/>
      <c r="I918" s="760"/>
      <c r="J918" s="760"/>
      <c r="K918" s="760"/>
      <c r="L918" s="760"/>
      <c r="M918" s="760"/>
      <c r="N918" s="760"/>
      <c r="O918" s="760"/>
      <c r="P918" s="760"/>
      <c r="Q918" s="760"/>
      <c r="R918" s="760"/>
      <c r="S918" s="760"/>
      <c r="T918" s="760"/>
      <c r="U918" s="760"/>
      <c r="V918" s="760"/>
      <c r="W918" s="760"/>
      <c r="X918" s="760"/>
      <c r="Y918" s="760"/>
      <c r="Z918" s="760"/>
    </row>
    <row r="919" spans="1:26" ht="12" customHeight="1">
      <c r="A919" s="760"/>
      <c r="B919" s="760"/>
      <c r="C919" s="760"/>
      <c r="D919" s="760"/>
      <c r="E919" s="760"/>
      <c r="F919" s="760"/>
      <c r="G919" s="760"/>
      <c r="H919" s="760"/>
      <c r="I919" s="760"/>
      <c r="J919" s="760"/>
      <c r="K919" s="760"/>
      <c r="L919" s="760"/>
      <c r="M919" s="760"/>
      <c r="N919" s="760"/>
      <c r="O919" s="760"/>
      <c r="P919" s="760"/>
      <c r="Q919" s="760"/>
      <c r="R919" s="760"/>
      <c r="S919" s="760"/>
      <c r="T919" s="760"/>
      <c r="U919" s="760"/>
      <c r="V919" s="760"/>
      <c r="W919" s="760"/>
      <c r="X919" s="760"/>
      <c r="Y919" s="760"/>
      <c r="Z919" s="760"/>
    </row>
    <row r="920" spans="1:26" ht="12" customHeight="1">
      <c r="A920" s="760"/>
      <c r="B920" s="760"/>
      <c r="C920" s="760"/>
      <c r="D920" s="760"/>
      <c r="E920" s="760"/>
      <c r="F920" s="760"/>
      <c r="G920" s="760"/>
      <c r="H920" s="760"/>
      <c r="I920" s="760"/>
      <c r="J920" s="760"/>
      <c r="K920" s="760"/>
      <c r="L920" s="760"/>
      <c r="M920" s="760"/>
      <c r="N920" s="760"/>
      <c r="O920" s="760"/>
      <c r="P920" s="760"/>
      <c r="Q920" s="760"/>
      <c r="R920" s="760"/>
      <c r="S920" s="760"/>
      <c r="T920" s="760"/>
      <c r="U920" s="760"/>
      <c r="V920" s="760"/>
      <c r="W920" s="760"/>
      <c r="X920" s="760"/>
      <c r="Y920" s="760"/>
      <c r="Z920" s="760"/>
    </row>
    <row r="921" spans="1:26" ht="12" customHeight="1">
      <c r="A921" s="760"/>
      <c r="B921" s="760"/>
      <c r="C921" s="760"/>
      <c r="D921" s="760"/>
      <c r="E921" s="760"/>
      <c r="F921" s="760"/>
      <c r="G921" s="760"/>
      <c r="H921" s="760"/>
      <c r="I921" s="760"/>
      <c r="J921" s="760"/>
      <c r="K921" s="760"/>
      <c r="L921" s="760"/>
      <c r="M921" s="760"/>
      <c r="N921" s="760"/>
      <c r="O921" s="760"/>
      <c r="P921" s="760"/>
      <c r="Q921" s="760"/>
      <c r="R921" s="760"/>
      <c r="S921" s="760"/>
      <c r="T921" s="760"/>
      <c r="U921" s="760"/>
      <c r="V921" s="760"/>
      <c r="W921" s="760"/>
      <c r="X921" s="760"/>
      <c r="Y921" s="760"/>
      <c r="Z921" s="760"/>
    </row>
    <row r="922" spans="1:26" ht="12" customHeight="1">
      <c r="A922" s="760"/>
      <c r="B922" s="760"/>
      <c r="C922" s="760"/>
      <c r="D922" s="760"/>
      <c r="E922" s="760"/>
      <c r="F922" s="760"/>
      <c r="G922" s="760"/>
      <c r="H922" s="760"/>
      <c r="I922" s="760"/>
      <c r="J922" s="760"/>
      <c r="K922" s="760"/>
      <c r="L922" s="760"/>
      <c r="M922" s="760"/>
      <c r="N922" s="760"/>
      <c r="O922" s="760"/>
      <c r="P922" s="760"/>
      <c r="Q922" s="760"/>
      <c r="R922" s="760"/>
      <c r="S922" s="760"/>
      <c r="T922" s="760"/>
      <c r="U922" s="760"/>
      <c r="V922" s="760"/>
      <c r="W922" s="760"/>
      <c r="X922" s="760"/>
      <c r="Y922" s="760"/>
      <c r="Z922" s="760"/>
    </row>
    <row r="923" spans="1:26" ht="12" customHeight="1">
      <c r="A923" s="760"/>
      <c r="B923" s="760"/>
      <c r="C923" s="760"/>
      <c r="D923" s="760"/>
      <c r="E923" s="760"/>
      <c r="F923" s="760"/>
      <c r="G923" s="760"/>
      <c r="H923" s="760"/>
      <c r="I923" s="760"/>
      <c r="J923" s="760"/>
      <c r="K923" s="760"/>
      <c r="L923" s="760"/>
      <c r="M923" s="760"/>
      <c r="N923" s="760"/>
      <c r="O923" s="760"/>
      <c r="P923" s="760"/>
      <c r="Q923" s="760"/>
      <c r="R923" s="760"/>
      <c r="S923" s="760"/>
      <c r="T923" s="760"/>
      <c r="U923" s="760"/>
      <c r="V923" s="760"/>
      <c r="W923" s="760"/>
      <c r="X923" s="760"/>
      <c r="Y923" s="760"/>
      <c r="Z923" s="760"/>
    </row>
    <row r="924" spans="1:26" ht="12" customHeight="1">
      <c r="A924" s="760"/>
      <c r="B924" s="760"/>
      <c r="C924" s="760"/>
      <c r="D924" s="760"/>
      <c r="E924" s="760"/>
      <c r="F924" s="760"/>
      <c r="G924" s="760"/>
      <c r="H924" s="760"/>
      <c r="I924" s="760"/>
      <c r="J924" s="760"/>
      <c r="K924" s="760"/>
      <c r="L924" s="760"/>
      <c r="M924" s="760"/>
      <c r="N924" s="760"/>
      <c r="O924" s="760"/>
      <c r="P924" s="760"/>
      <c r="Q924" s="760"/>
      <c r="R924" s="760"/>
      <c r="S924" s="760"/>
      <c r="T924" s="760"/>
      <c r="U924" s="760"/>
      <c r="V924" s="760"/>
      <c r="W924" s="760"/>
      <c r="X924" s="760"/>
      <c r="Y924" s="760"/>
      <c r="Z924" s="760"/>
    </row>
    <row r="925" spans="1:26" ht="12" customHeight="1">
      <c r="A925" s="760"/>
      <c r="B925" s="760"/>
      <c r="C925" s="760"/>
      <c r="D925" s="760"/>
      <c r="E925" s="760"/>
      <c r="F925" s="760"/>
      <c r="G925" s="760"/>
      <c r="H925" s="760"/>
      <c r="I925" s="760"/>
      <c r="J925" s="760"/>
      <c r="K925" s="760"/>
      <c r="L925" s="760"/>
      <c r="M925" s="760"/>
      <c r="N925" s="760"/>
      <c r="O925" s="760"/>
      <c r="P925" s="760"/>
      <c r="Q925" s="760"/>
      <c r="R925" s="760"/>
      <c r="S925" s="760"/>
      <c r="T925" s="760"/>
      <c r="U925" s="760"/>
      <c r="V925" s="760"/>
      <c r="W925" s="760"/>
      <c r="X925" s="760"/>
      <c r="Y925" s="760"/>
      <c r="Z925" s="760"/>
    </row>
    <row r="926" spans="1:26" ht="12" customHeight="1">
      <c r="A926" s="760"/>
      <c r="B926" s="760"/>
      <c r="C926" s="760"/>
      <c r="D926" s="760"/>
      <c r="E926" s="760"/>
      <c r="F926" s="760"/>
      <c r="G926" s="760"/>
      <c r="H926" s="760"/>
      <c r="I926" s="760"/>
      <c r="J926" s="760"/>
      <c r="K926" s="760"/>
      <c r="L926" s="760"/>
      <c r="M926" s="760"/>
      <c r="N926" s="760"/>
      <c r="O926" s="760"/>
      <c r="P926" s="760"/>
      <c r="Q926" s="760"/>
      <c r="R926" s="760"/>
      <c r="S926" s="760"/>
      <c r="T926" s="760"/>
      <c r="U926" s="760"/>
      <c r="V926" s="760"/>
      <c r="W926" s="760"/>
      <c r="X926" s="760"/>
      <c r="Y926" s="760"/>
      <c r="Z926" s="760"/>
    </row>
    <row r="927" spans="1:26" ht="12" customHeight="1">
      <c r="A927" s="760"/>
      <c r="B927" s="760"/>
      <c r="C927" s="760"/>
      <c r="D927" s="760"/>
      <c r="E927" s="760"/>
      <c r="F927" s="760"/>
      <c r="G927" s="760"/>
      <c r="H927" s="760"/>
      <c r="I927" s="760"/>
      <c r="J927" s="760"/>
      <c r="K927" s="760"/>
      <c r="L927" s="760"/>
      <c r="M927" s="760"/>
      <c r="N927" s="760"/>
      <c r="O927" s="760"/>
      <c r="P927" s="760"/>
      <c r="Q927" s="760"/>
      <c r="R927" s="760"/>
      <c r="S927" s="760"/>
      <c r="T927" s="760"/>
      <c r="U927" s="760"/>
      <c r="V927" s="760"/>
      <c r="W927" s="760"/>
      <c r="X927" s="760"/>
      <c r="Y927" s="760"/>
      <c r="Z927" s="760"/>
    </row>
    <row r="928" spans="1:26" ht="12" customHeight="1">
      <c r="A928" s="760"/>
      <c r="B928" s="760"/>
      <c r="C928" s="760"/>
      <c r="D928" s="760"/>
      <c r="E928" s="760"/>
      <c r="F928" s="760"/>
      <c r="G928" s="760"/>
      <c r="H928" s="760"/>
      <c r="I928" s="760"/>
      <c r="J928" s="760"/>
      <c r="K928" s="760"/>
      <c r="L928" s="760"/>
      <c r="M928" s="760"/>
      <c r="N928" s="760"/>
      <c r="O928" s="760"/>
      <c r="P928" s="760"/>
      <c r="Q928" s="760"/>
      <c r="R928" s="760"/>
      <c r="S928" s="760"/>
      <c r="T928" s="760"/>
      <c r="U928" s="760"/>
      <c r="V928" s="760"/>
      <c r="W928" s="760"/>
      <c r="X928" s="760"/>
      <c r="Y928" s="760"/>
      <c r="Z928" s="760"/>
    </row>
    <row r="929" spans="1:26" ht="12" customHeight="1">
      <c r="A929" s="760"/>
      <c r="B929" s="760"/>
      <c r="C929" s="760"/>
      <c r="D929" s="760"/>
      <c r="E929" s="760"/>
      <c r="F929" s="760"/>
      <c r="G929" s="760"/>
      <c r="H929" s="760"/>
      <c r="I929" s="760"/>
      <c r="J929" s="760"/>
      <c r="K929" s="760"/>
      <c r="L929" s="760"/>
      <c r="M929" s="760"/>
      <c r="N929" s="760"/>
      <c r="O929" s="760"/>
      <c r="P929" s="760"/>
      <c r="Q929" s="760"/>
      <c r="R929" s="760"/>
      <c r="S929" s="760"/>
      <c r="T929" s="760"/>
      <c r="U929" s="760"/>
      <c r="V929" s="760"/>
      <c r="W929" s="760"/>
      <c r="X929" s="760"/>
      <c r="Y929" s="760"/>
      <c r="Z929" s="760"/>
    </row>
    <row r="930" spans="1:26" ht="12" customHeight="1">
      <c r="A930" s="760"/>
      <c r="B930" s="760"/>
      <c r="C930" s="760"/>
      <c r="D930" s="760"/>
      <c r="E930" s="760"/>
      <c r="F930" s="760"/>
      <c r="G930" s="760"/>
      <c r="H930" s="760"/>
      <c r="I930" s="760"/>
      <c r="J930" s="760"/>
      <c r="K930" s="760"/>
      <c r="L930" s="760"/>
      <c r="M930" s="760"/>
      <c r="N930" s="760"/>
      <c r="O930" s="760"/>
      <c r="P930" s="760"/>
      <c r="Q930" s="760"/>
      <c r="R930" s="760"/>
      <c r="S930" s="760"/>
      <c r="T930" s="760"/>
      <c r="U930" s="760"/>
      <c r="V930" s="760"/>
      <c r="W930" s="760"/>
      <c r="X930" s="760"/>
      <c r="Y930" s="760"/>
      <c r="Z930" s="760"/>
    </row>
    <row r="931" spans="1:26" ht="12" customHeight="1">
      <c r="A931" s="760"/>
      <c r="B931" s="760"/>
      <c r="C931" s="760"/>
      <c r="D931" s="760"/>
      <c r="E931" s="760"/>
      <c r="F931" s="760"/>
      <c r="G931" s="760"/>
      <c r="H931" s="760"/>
      <c r="I931" s="760"/>
      <c r="J931" s="760"/>
      <c r="K931" s="760"/>
      <c r="L931" s="760"/>
      <c r="M931" s="760"/>
      <c r="N931" s="760"/>
      <c r="O931" s="760"/>
      <c r="P931" s="760"/>
      <c r="Q931" s="760"/>
      <c r="R931" s="760"/>
      <c r="S931" s="760"/>
      <c r="T931" s="760"/>
      <c r="U931" s="760"/>
      <c r="V931" s="760"/>
      <c r="W931" s="760"/>
      <c r="X931" s="760"/>
      <c r="Y931" s="760"/>
      <c r="Z931" s="760"/>
    </row>
    <row r="932" spans="1:26" ht="12" customHeight="1">
      <c r="A932" s="760"/>
      <c r="B932" s="760"/>
      <c r="C932" s="760"/>
      <c r="D932" s="760"/>
      <c r="E932" s="760"/>
      <c r="F932" s="760"/>
      <c r="G932" s="760"/>
      <c r="H932" s="760"/>
      <c r="I932" s="760"/>
      <c r="J932" s="760"/>
      <c r="K932" s="760"/>
      <c r="L932" s="760"/>
      <c r="M932" s="760"/>
      <c r="N932" s="760"/>
      <c r="O932" s="760"/>
      <c r="P932" s="760"/>
      <c r="Q932" s="760"/>
      <c r="R932" s="760"/>
      <c r="S932" s="760"/>
      <c r="T932" s="760"/>
      <c r="U932" s="760"/>
      <c r="V932" s="760"/>
      <c r="W932" s="760"/>
      <c r="X932" s="760"/>
      <c r="Y932" s="760"/>
      <c r="Z932" s="760"/>
    </row>
    <row r="933" spans="1:26" ht="12" customHeight="1">
      <c r="A933" s="760"/>
      <c r="B933" s="760"/>
      <c r="C933" s="760"/>
      <c r="D933" s="760"/>
      <c r="E933" s="760"/>
      <c r="F933" s="760"/>
      <c r="G933" s="760"/>
      <c r="H933" s="760"/>
      <c r="I933" s="760"/>
      <c r="J933" s="760"/>
      <c r="K933" s="760"/>
      <c r="L933" s="760"/>
      <c r="M933" s="760"/>
      <c r="N933" s="760"/>
      <c r="O933" s="760"/>
      <c r="P933" s="760"/>
      <c r="Q933" s="760"/>
      <c r="R933" s="760"/>
      <c r="S933" s="760"/>
      <c r="T933" s="760"/>
      <c r="U933" s="760"/>
      <c r="V933" s="760"/>
      <c r="W933" s="760"/>
      <c r="X933" s="760"/>
      <c r="Y933" s="760"/>
      <c r="Z933" s="760"/>
    </row>
    <row r="934" spans="1:26" ht="12" customHeight="1">
      <c r="A934" s="760"/>
      <c r="B934" s="760"/>
      <c r="C934" s="760"/>
      <c r="D934" s="760"/>
      <c r="E934" s="760"/>
      <c r="F934" s="760"/>
      <c r="G934" s="760"/>
      <c r="H934" s="760"/>
      <c r="I934" s="760"/>
      <c r="J934" s="760"/>
      <c r="K934" s="760"/>
      <c r="L934" s="760"/>
      <c r="M934" s="760"/>
      <c r="N934" s="760"/>
      <c r="O934" s="760"/>
      <c r="P934" s="760"/>
      <c r="Q934" s="760"/>
      <c r="R934" s="760"/>
      <c r="S934" s="760"/>
      <c r="T934" s="760"/>
      <c r="U934" s="760"/>
      <c r="V934" s="760"/>
      <c r="W934" s="760"/>
      <c r="X934" s="760"/>
      <c r="Y934" s="760"/>
      <c r="Z934" s="760"/>
    </row>
    <row r="935" spans="1:26" ht="12" customHeight="1">
      <c r="A935" s="760"/>
      <c r="B935" s="760"/>
      <c r="C935" s="760"/>
      <c r="D935" s="760"/>
      <c r="E935" s="760"/>
      <c r="F935" s="760"/>
      <c r="G935" s="760"/>
      <c r="H935" s="760"/>
      <c r="I935" s="760"/>
      <c r="J935" s="760"/>
      <c r="K935" s="760"/>
      <c r="L935" s="760"/>
      <c r="M935" s="760"/>
      <c r="N935" s="760"/>
      <c r="O935" s="760"/>
      <c r="P935" s="760"/>
      <c r="Q935" s="760"/>
      <c r="R935" s="760"/>
      <c r="S935" s="760"/>
      <c r="T935" s="760"/>
      <c r="U935" s="760"/>
      <c r="V935" s="760"/>
      <c r="W935" s="760"/>
      <c r="X935" s="760"/>
      <c r="Y935" s="760"/>
      <c r="Z935" s="760"/>
    </row>
    <row r="936" spans="1:26" ht="12" customHeight="1">
      <c r="A936" s="760"/>
      <c r="B936" s="760"/>
      <c r="C936" s="760"/>
      <c r="D936" s="760"/>
      <c r="E936" s="760"/>
      <c r="F936" s="760"/>
      <c r="G936" s="760"/>
      <c r="H936" s="760"/>
      <c r="I936" s="760"/>
      <c r="J936" s="760"/>
      <c r="K936" s="760"/>
      <c r="L936" s="760"/>
      <c r="M936" s="760"/>
      <c r="N936" s="760"/>
      <c r="O936" s="760"/>
      <c r="P936" s="760"/>
      <c r="Q936" s="760"/>
      <c r="R936" s="760"/>
      <c r="S936" s="760"/>
      <c r="T936" s="760"/>
      <c r="U936" s="760"/>
      <c r="V936" s="760"/>
      <c r="W936" s="760"/>
      <c r="X936" s="760"/>
      <c r="Y936" s="760"/>
      <c r="Z936" s="760"/>
    </row>
    <row r="937" spans="1:26" ht="12" customHeight="1">
      <c r="A937" s="760"/>
      <c r="B937" s="760"/>
      <c r="C937" s="760"/>
      <c r="D937" s="760"/>
      <c r="E937" s="760"/>
      <c r="F937" s="760"/>
      <c r="G937" s="760"/>
      <c r="H937" s="760"/>
      <c r="I937" s="760"/>
      <c r="J937" s="760"/>
      <c r="K937" s="760"/>
      <c r="L937" s="760"/>
      <c r="M937" s="760"/>
      <c r="N937" s="760"/>
      <c r="O937" s="760"/>
      <c r="P937" s="760"/>
      <c r="Q937" s="760"/>
      <c r="R937" s="760"/>
      <c r="S937" s="760"/>
      <c r="T937" s="760"/>
      <c r="U937" s="760"/>
      <c r="V937" s="760"/>
      <c r="W937" s="760"/>
      <c r="X937" s="760"/>
      <c r="Y937" s="760"/>
      <c r="Z937" s="760"/>
    </row>
    <row r="938" spans="1:26" ht="12" customHeight="1">
      <c r="A938" s="760"/>
      <c r="B938" s="760"/>
      <c r="C938" s="760"/>
      <c r="D938" s="760"/>
      <c r="E938" s="760"/>
      <c r="F938" s="760"/>
      <c r="G938" s="760"/>
      <c r="H938" s="760"/>
      <c r="I938" s="760"/>
      <c r="J938" s="760"/>
      <c r="K938" s="760"/>
      <c r="L938" s="760"/>
      <c r="M938" s="760"/>
      <c r="N938" s="760"/>
      <c r="O938" s="760"/>
      <c r="P938" s="760"/>
      <c r="Q938" s="760"/>
      <c r="R938" s="760"/>
      <c r="S938" s="760"/>
      <c r="T938" s="760"/>
      <c r="U938" s="760"/>
      <c r="V938" s="760"/>
      <c r="W938" s="760"/>
      <c r="X938" s="760"/>
      <c r="Y938" s="760"/>
      <c r="Z938" s="760"/>
    </row>
    <row r="939" spans="1:26" ht="12" customHeight="1">
      <c r="A939" s="760"/>
      <c r="B939" s="760"/>
      <c r="C939" s="760"/>
      <c r="D939" s="760"/>
      <c r="E939" s="760"/>
      <c r="F939" s="760"/>
      <c r="G939" s="760"/>
      <c r="H939" s="760"/>
      <c r="I939" s="760"/>
      <c r="J939" s="760"/>
      <c r="K939" s="760"/>
      <c r="L939" s="760"/>
      <c r="M939" s="760"/>
      <c r="N939" s="760"/>
      <c r="O939" s="760"/>
      <c r="P939" s="760"/>
      <c r="Q939" s="760"/>
      <c r="R939" s="760"/>
      <c r="S939" s="760"/>
      <c r="T939" s="760"/>
      <c r="U939" s="760"/>
      <c r="V939" s="760"/>
      <c r="W939" s="760"/>
      <c r="X939" s="760"/>
      <c r="Y939" s="760"/>
      <c r="Z939" s="760"/>
    </row>
    <row r="940" spans="1:26" ht="12" customHeight="1">
      <c r="A940" s="760"/>
      <c r="B940" s="760"/>
      <c r="C940" s="760"/>
      <c r="D940" s="760"/>
      <c r="E940" s="760"/>
      <c r="F940" s="760"/>
      <c r="G940" s="760"/>
      <c r="H940" s="760"/>
      <c r="I940" s="760"/>
      <c r="J940" s="760"/>
      <c r="K940" s="760"/>
      <c r="L940" s="760"/>
      <c r="M940" s="760"/>
      <c r="N940" s="760"/>
      <c r="O940" s="760"/>
      <c r="P940" s="760"/>
      <c r="Q940" s="760"/>
      <c r="R940" s="760"/>
      <c r="S940" s="760"/>
      <c r="T940" s="760"/>
      <c r="U940" s="760"/>
      <c r="V940" s="760"/>
      <c r="W940" s="760"/>
      <c r="X940" s="760"/>
      <c r="Y940" s="760"/>
      <c r="Z940" s="760"/>
    </row>
    <row r="941" spans="1:26" ht="12" customHeight="1">
      <c r="A941" s="760"/>
      <c r="B941" s="760"/>
      <c r="C941" s="760"/>
      <c r="D941" s="760"/>
      <c r="E941" s="760"/>
      <c r="F941" s="760"/>
      <c r="G941" s="760"/>
      <c r="H941" s="760"/>
      <c r="I941" s="760"/>
      <c r="J941" s="760"/>
      <c r="K941" s="760"/>
      <c r="L941" s="760"/>
      <c r="M941" s="760"/>
      <c r="N941" s="760"/>
      <c r="O941" s="760"/>
      <c r="P941" s="760"/>
      <c r="Q941" s="760"/>
      <c r="R941" s="760"/>
      <c r="S941" s="760"/>
      <c r="T941" s="760"/>
      <c r="U941" s="760"/>
      <c r="V941" s="760"/>
      <c r="W941" s="760"/>
      <c r="X941" s="760"/>
      <c r="Y941" s="760"/>
      <c r="Z941" s="760"/>
    </row>
    <row r="942" spans="1:26" ht="12" customHeight="1">
      <c r="A942" s="760"/>
      <c r="B942" s="760"/>
      <c r="C942" s="760"/>
      <c r="D942" s="760"/>
      <c r="E942" s="760"/>
      <c r="F942" s="760"/>
      <c r="G942" s="760"/>
      <c r="H942" s="760"/>
      <c r="I942" s="760"/>
      <c r="J942" s="760"/>
      <c r="K942" s="760"/>
      <c r="L942" s="760"/>
      <c r="M942" s="760"/>
      <c r="N942" s="760"/>
      <c r="O942" s="760"/>
      <c r="P942" s="760"/>
      <c r="Q942" s="760"/>
      <c r="R942" s="760"/>
      <c r="S942" s="760"/>
      <c r="T942" s="760"/>
      <c r="U942" s="760"/>
      <c r="V942" s="760"/>
      <c r="W942" s="760"/>
      <c r="X942" s="760"/>
      <c r="Y942" s="760"/>
      <c r="Z942" s="760"/>
    </row>
    <row r="943" spans="1:26" ht="12" customHeight="1">
      <c r="A943" s="760"/>
      <c r="B943" s="760"/>
      <c r="C943" s="760"/>
      <c r="D943" s="760"/>
      <c r="E943" s="760"/>
      <c r="F943" s="760"/>
      <c r="G943" s="760"/>
      <c r="H943" s="760"/>
      <c r="I943" s="760"/>
      <c r="J943" s="760"/>
      <c r="K943" s="760"/>
      <c r="L943" s="760"/>
      <c r="M943" s="760"/>
      <c r="N943" s="760"/>
      <c r="O943" s="760"/>
      <c r="P943" s="760"/>
      <c r="Q943" s="760"/>
      <c r="R943" s="760"/>
      <c r="S943" s="760"/>
      <c r="T943" s="760"/>
      <c r="U943" s="760"/>
      <c r="V943" s="760"/>
      <c r="W943" s="760"/>
      <c r="X943" s="760"/>
      <c r="Y943" s="760"/>
      <c r="Z943" s="760"/>
    </row>
    <row r="944" spans="1:26" ht="12" customHeight="1">
      <c r="A944" s="760"/>
      <c r="B944" s="760"/>
      <c r="C944" s="760"/>
      <c r="D944" s="760"/>
      <c r="E944" s="760"/>
      <c r="F944" s="760"/>
      <c r="G944" s="760"/>
      <c r="H944" s="760"/>
      <c r="I944" s="760"/>
      <c r="J944" s="760"/>
      <c r="K944" s="760"/>
      <c r="L944" s="760"/>
      <c r="M944" s="760"/>
      <c r="N944" s="760"/>
      <c r="O944" s="760"/>
      <c r="P944" s="760"/>
      <c r="Q944" s="760"/>
      <c r="R944" s="760"/>
      <c r="S944" s="760"/>
      <c r="T944" s="760"/>
      <c r="U944" s="760"/>
      <c r="V944" s="760"/>
      <c r="W944" s="760"/>
      <c r="X944" s="760"/>
      <c r="Y944" s="760"/>
      <c r="Z944" s="760"/>
    </row>
    <row r="945" spans="1:26" ht="12" customHeight="1">
      <c r="A945" s="760"/>
      <c r="B945" s="760"/>
      <c r="C945" s="760"/>
      <c r="D945" s="760"/>
      <c r="E945" s="760"/>
      <c r="F945" s="760"/>
      <c r="G945" s="760"/>
      <c r="H945" s="760"/>
      <c r="I945" s="760"/>
      <c r="J945" s="760"/>
      <c r="K945" s="760"/>
      <c r="L945" s="760"/>
      <c r="M945" s="760"/>
      <c r="N945" s="760"/>
      <c r="O945" s="760"/>
      <c r="P945" s="760"/>
      <c r="Q945" s="760"/>
      <c r="R945" s="760"/>
      <c r="S945" s="760"/>
      <c r="T945" s="760"/>
      <c r="U945" s="760"/>
      <c r="V945" s="760"/>
      <c r="W945" s="760"/>
      <c r="X945" s="760"/>
      <c r="Y945" s="760"/>
      <c r="Z945" s="760"/>
    </row>
    <row r="946" spans="1:26" ht="12" customHeight="1">
      <c r="A946" s="760"/>
      <c r="B946" s="760"/>
      <c r="C946" s="760"/>
      <c r="D946" s="760"/>
      <c r="E946" s="760"/>
      <c r="F946" s="760"/>
      <c r="G946" s="760"/>
      <c r="H946" s="760"/>
      <c r="I946" s="760"/>
      <c r="J946" s="760"/>
      <c r="K946" s="760"/>
      <c r="L946" s="760"/>
      <c r="M946" s="760"/>
      <c r="N946" s="760"/>
      <c r="O946" s="760"/>
      <c r="P946" s="760"/>
      <c r="Q946" s="760"/>
      <c r="R946" s="760"/>
      <c r="S946" s="760"/>
      <c r="T946" s="760"/>
      <c r="U946" s="760"/>
      <c r="V946" s="760"/>
      <c r="W946" s="760"/>
      <c r="X946" s="760"/>
      <c r="Y946" s="760"/>
      <c r="Z946" s="760"/>
    </row>
    <row r="947" spans="1:26" ht="12" customHeight="1">
      <c r="A947" s="760"/>
      <c r="B947" s="760"/>
      <c r="C947" s="760"/>
      <c r="D947" s="760"/>
      <c r="E947" s="760"/>
      <c r="F947" s="760"/>
      <c r="G947" s="760"/>
      <c r="H947" s="760"/>
      <c r="I947" s="760"/>
      <c r="J947" s="760"/>
      <c r="K947" s="760"/>
      <c r="L947" s="760"/>
      <c r="M947" s="760"/>
      <c r="N947" s="760"/>
      <c r="O947" s="760"/>
      <c r="P947" s="760"/>
      <c r="Q947" s="760"/>
      <c r="R947" s="760"/>
      <c r="S947" s="760"/>
      <c r="T947" s="760"/>
      <c r="U947" s="760"/>
      <c r="V947" s="760"/>
      <c r="W947" s="760"/>
      <c r="X947" s="760"/>
      <c r="Y947" s="760"/>
      <c r="Z947" s="760"/>
    </row>
    <row r="948" spans="1:26" ht="12" customHeight="1">
      <c r="A948" s="760"/>
      <c r="B948" s="760"/>
      <c r="C948" s="760"/>
      <c r="D948" s="760"/>
      <c r="E948" s="760"/>
      <c r="F948" s="760"/>
      <c r="G948" s="760"/>
      <c r="H948" s="760"/>
      <c r="I948" s="760"/>
      <c r="J948" s="760"/>
      <c r="K948" s="760"/>
      <c r="L948" s="760"/>
      <c r="M948" s="760"/>
      <c r="N948" s="760"/>
      <c r="O948" s="760"/>
      <c r="P948" s="760"/>
      <c r="Q948" s="760"/>
      <c r="R948" s="760"/>
      <c r="S948" s="760"/>
      <c r="T948" s="760"/>
      <c r="U948" s="760"/>
      <c r="V948" s="760"/>
      <c r="W948" s="760"/>
      <c r="X948" s="760"/>
      <c r="Y948" s="760"/>
      <c r="Z948" s="760"/>
    </row>
    <row r="949" spans="1:26" ht="12" customHeight="1">
      <c r="A949" s="760"/>
      <c r="B949" s="760"/>
      <c r="C949" s="760"/>
      <c r="D949" s="760"/>
      <c r="E949" s="760"/>
      <c r="F949" s="760"/>
      <c r="G949" s="760"/>
      <c r="H949" s="760"/>
      <c r="I949" s="760"/>
      <c r="J949" s="760"/>
      <c r="K949" s="760"/>
      <c r="L949" s="760"/>
      <c r="M949" s="760"/>
      <c r="N949" s="760"/>
      <c r="O949" s="760"/>
      <c r="P949" s="760"/>
      <c r="Q949" s="760"/>
      <c r="R949" s="760"/>
      <c r="S949" s="760"/>
      <c r="T949" s="760"/>
      <c r="U949" s="760"/>
      <c r="V949" s="760"/>
      <c r="W949" s="760"/>
      <c r="X949" s="760"/>
      <c r="Y949" s="760"/>
      <c r="Z949" s="760"/>
    </row>
    <row r="950" spans="1:26" ht="12" customHeight="1">
      <c r="A950" s="760"/>
      <c r="B950" s="760"/>
      <c r="C950" s="760"/>
      <c r="D950" s="760"/>
      <c r="E950" s="760"/>
      <c r="F950" s="760"/>
      <c r="G950" s="760"/>
      <c r="H950" s="760"/>
      <c r="I950" s="760"/>
      <c r="J950" s="760"/>
      <c r="K950" s="760"/>
      <c r="L950" s="760"/>
      <c r="M950" s="760"/>
      <c r="N950" s="760"/>
      <c r="O950" s="760"/>
      <c r="P950" s="760"/>
      <c r="Q950" s="760"/>
      <c r="R950" s="760"/>
      <c r="S950" s="760"/>
      <c r="T950" s="760"/>
      <c r="U950" s="760"/>
      <c r="V950" s="760"/>
      <c r="W950" s="760"/>
      <c r="X950" s="760"/>
      <c r="Y950" s="760"/>
      <c r="Z950" s="760"/>
    </row>
    <row r="951" spans="1:26" ht="12" customHeight="1">
      <c r="A951" s="760"/>
      <c r="B951" s="760"/>
      <c r="C951" s="760"/>
      <c r="D951" s="760"/>
      <c r="E951" s="760"/>
      <c r="F951" s="760"/>
      <c r="G951" s="760"/>
      <c r="H951" s="760"/>
      <c r="I951" s="760"/>
      <c r="J951" s="760"/>
      <c r="K951" s="760"/>
      <c r="L951" s="760"/>
      <c r="M951" s="760"/>
      <c r="N951" s="760"/>
      <c r="O951" s="760"/>
      <c r="P951" s="760"/>
      <c r="Q951" s="760"/>
      <c r="R951" s="760"/>
      <c r="S951" s="760"/>
      <c r="T951" s="760"/>
      <c r="U951" s="760"/>
      <c r="V951" s="760"/>
      <c r="W951" s="760"/>
      <c r="X951" s="760"/>
      <c r="Y951" s="760"/>
      <c r="Z951" s="760"/>
    </row>
    <row r="952" spans="1:26" ht="12" customHeight="1">
      <c r="A952" s="760"/>
      <c r="B952" s="760"/>
      <c r="C952" s="760"/>
      <c r="D952" s="760"/>
      <c r="E952" s="760"/>
      <c r="F952" s="760"/>
      <c r="G952" s="760"/>
      <c r="H952" s="760"/>
      <c r="I952" s="760"/>
      <c r="J952" s="760"/>
      <c r="K952" s="760"/>
      <c r="L952" s="760"/>
      <c r="M952" s="760"/>
      <c r="N952" s="760"/>
      <c r="O952" s="760"/>
      <c r="P952" s="760"/>
      <c r="Q952" s="760"/>
      <c r="R952" s="760"/>
      <c r="S952" s="760"/>
      <c r="T952" s="760"/>
      <c r="U952" s="760"/>
      <c r="V952" s="760"/>
      <c r="W952" s="760"/>
      <c r="X952" s="760"/>
      <c r="Y952" s="760"/>
      <c r="Z952" s="760"/>
    </row>
    <row r="953" spans="1:26" ht="12" customHeight="1">
      <c r="A953" s="760"/>
      <c r="B953" s="760"/>
      <c r="C953" s="760"/>
      <c r="D953" s="760"/>
      <c r="E953" s="760"/>
      <c r="F953" s="760"/>
      <c r="G953" s="760"/>
      <c r="H953" s="760"/>
      <c r="I953" s="760"/>
      <c r="J953" s="760"/>
      <c r="K953" s="760"/>
      <c r="L953" s="760"/>
      <c r="M953" s="760"/>
      <c r="N953" s="760"/>
      <c r="O953" s="760"/>
      <c r="P953" s="760"/>
      <c r="Q953" s="760"/>
      <c r="R953" s="760"/>
      <c r="S953" s="760"/>
      <c r="T953" s="760"/>
      <c r="U953" s="760"/>
      <c r="V953" s="760"/>
      <c r="W953" s="760"/>
      <c r="X953" s="760"/>
      <c r="Y953" s="760"/>
      <c r="Z953" s="760"/>
    </row>
    <row r="954" spans="1:26" ht="12" customHeight="1">
      <c r="A954" s="760"/>
      <c r="B954" s="760"/>
      <c r="C954" s="760"/>
      <c r="D954" s="760"/>
      <c r="E954" s="760"/>
      <c r="F954" s="760"/>
      <c r="G954" s="760"/>
      <c r="H954" s="760"/>
      <c r="I954" s="760"/>
      <c r="J954" s="760"/>
      <c r="K954" s="760"/>
      <c r="L954" s="760"/>
      <c r="M954" s="760"/>
      <c r="N954" s="760"/>
      <c r="O954" s="760"/>
      <c r="P954" s="760"/>
      <c r="Q954" s="760"/>
      <c r="R954" s="760"/>
      <c r="S954" s="760"/>
      <c r="T954" s="760"/>
      <c r="U954" s="760"/>
      <c r="V954" s="760"/>
      <c r="W954" s="760"/>
      <c r="X954" s="760"/>
      <c r="Y954" s="760"/>
      <c r="Z954" s="760"/>
    </row>
    <row r="955" spans="1:26" ht="12" customHeight="1">
      <c r="A955" s="760"/>
      <c r="B955" s="760"/>
      <c r="C955" s="760"/>
      <c r="D955" s="760"/>
      <c r="E955" s="760"/>
      <c r="F955" s="760"/>
      <c r="G955" s="760"/>
      <c r="H955" s="760"/>
      <c r="I955" s="760"/>
      <c r="J955" s="760"/>
      <c r="K955" s="760"/>
      <c r="L955" s="760"/>
      <c r="M955" s="760"/>
      <c r="N955" s="760"/>
      <c r="O955" s="760"/>
      <c r="P955" s="760"/>
      <c r="Q955" s="760"/>
      <c r="R955" s="760"/>
      <c r="S955" s="760"/>
      <c r="T955" s="760"/>
      <c r="U955" s="760"/>
      <c r="V955" s="760"/>
      <c r="W955" s="760"/>
      <c r="X955" s="760"/>
      <c r="Y955" s="760"/>
      <c r="Z955" s="760"/>
    </row>
    <row r="956" spans="1:26" ht="12" customHeight="1">
      <c r="A956" s="760"/>
      <c r="B956" s="760"/>
      <c r="C956" s="760"/>
      <c r="D956" s="760"/>
      <c r="E956" s="760"/>
      <c r="F956" s="760"/>
      <c r="G956" s="760"/>
      <c r="H956" s="760"/>
      <c r="I956" s="760"/>
      <c r="J956" s="760"/>
      <c r="K956" s="760"/>
      <c r="L956" s="760"/>
      <c r="M956" s="760"/>
      <c r="N956" s="760"/>
      <c r="O956" s="760"/>
      <c r="P956" s="760"/>
      <c r="Q956" s="760"/>
      <c r="R956" s="760"/>
      <c r="S956" s="760"/>
      <c r="T956" s="760"/>
      <c r="U956" s="760"/>
      <c r="V956" s="760"/>
      <c r="W956" s="760"/>
      <c r="X956" s="760"/>
      <c r="Y956" s="760"/>
      <c r="Z956" s="760"/>
    </row>
    <row r="957" spans="1:26" ht="12" customHeight="1">
      <c r="A957" s="760"/>
      <c r="B957" s="760"/>
      <c r="C957" s="760"/>
      <c r="D957" s="760"/>
      <c r="E957" s="760"/>
      <c r="F957" s="760"/>
      <c r="G957" s="760"/>
      <c r="H957" s="760"/>
      <c r="I957" s="760"/>
      <c r="J957" s="760"/>
      <c r="K957" s="760"/>
      <c r="L957" s="760"/>
      <c r="M957" s="760"/>
      <c r="N957" s="760"/>
      <c r="O957" s="760"/>
      <c r="P957" s="760"/>
      <c r="Q957" s="760"/>
      <c r="R957" s="760"/>
      <c r="S957" s="760"/>
      <c r="T957" s="760"/>
      <c r="U957" s="760"/>
      <c r="V957" s="760"/>
      <c r="W957" s="760"/>
      <c r="X957" s="760"/>
      <c r="Y957" s="760"/>
      <c r="Z957" s="760"/>
    </row>
    <row r="958" spans="1:26" ht="12" customHeight="1">
      <c r="A958" s="760"/>
      <c r="B958" s="760"/>
      <c r="C958" s="760"/>
      <c r="D958" s="760"/>
      <c r="E958" s="760"/>
      <c r="F958" s="760"/>
      <c r="G958" s="760"/>
      <c r="H958" s="760"/>
      <c r="I958" s="760"/>
      <c r="J958" s="760"/>
      <c r="K958" s="760"/>
      <c r="L958" s="760"/>
      <c r="M958" s="760"/>
      <c r="N958" s="760"/>
      <c r="O958" s="760"/>
      <c r="P958" s="760"/>
      <c r="Q958" s="760"/>
      <c r="R958" s="760"/>
      <c r="S958" s="760"/>
      <c r="T958" s="760"/>
      <c r="U958" s="760"/>
      <c r="V958" s="760"/>
      <c r="W958" s="760"/>
      <c r="X958" s="760"/>
      <c r="Y958" s="760"/>
      <c r="Z958" s="760"/>
    </row>
    <row r="959" spans="1:26" ht="12" customHeight="1">
      <c r="A959" s="760"/>
      <c r="B959" s="760"/>
      <c r="C959" s="760"/>
      <c r="D959" s="760"/>
      <c r="E959" s="760"/>
      <c r="F959" s="760"/>
      <c r="G959" s="760"/>
      <c r="H959" s="760"/>
      <c r="I959" s="760"/>
      <c r="J959" s="760"/>
      <c r="K959" s="760"/>
      <c r="L959" s="760"/>
      <c r="M959" s="760"/>
      <c r="N959" s="760"/>
      <c r="O959" s="760"/>
      <c r="P959" s="760"/>
      <c r="Q959" s="760"/>
      <c r="R959" s="760"/>
      <c r="S959" s="760"/>
      <c r="T959" s="760"/>
      <c r="U959" s="760"/>
      <c r="V959" s="760"/>
      <c r="W959" s="760"/>
      <c r="X959" s="760"/>
      <c r="Y959" s="760"/>
      <c r="Z959" s="760"/>
    </row>
    <row r="960" spans="1:26" ht="12" customHeight="1">
      <c r="A960" s="760"/>
      <c r="B960" s="760"/>
      <c r="C960" s="760"/>
      <c r="D960" s="760"/>
      <c r="E960" s="760"/>
      <c r="F960" s="760"/>
      <c r="G960" s="760"/>
      <c r="H960" s="760"/>
      <c r="I960" s="760"/>
      <c r="J960" s="760"/>
      <c r="K960" s="760"/>
      <c r="L960" s="760"/>
      <c r="M960" s="760"/>
      <c r="N960" s="760"/>
      <c r="O960" s="760"/>
      <c r="P960" s="760"/>
      <c r="Q960" s="760"/>
      <c r="R960" s="760"/>
      <c r="S960" s="760"/>
      <c r="T960" s="760"/>
      <c r="U960" s="760"/>
      <c r="V960" s="760"/>
      <c r="W960" s="760"/>
      <c r="X960" s="760"/>
      <c r="Y960" s="760"/>
      <c r="Z960" s="760"/>
    </row>
    <row r="961" spans="1:26" ht="12" customHeight="1">
      <c r="A961" s="760"/>
      <c r="B961" s="760"/>
      <c r="C961" s="760"/>
      <c r="D961" s="760"/>
      <c r="E961" s="760"/>
      <c r="F961" s="760"/>
      <c r="G961" s="760"/>
      <c r="H961" s="760"/>
      <c r="I961" s="760"/>
      <c r="J961" s="760"/>
      <c r="K961" s="760"/>
      <c r="L961" s="760"/>
      <c r="M961" s="760"/>
      <c r="N961" s="760"/>
      <c r="O961" s="760"/>
      <c r="P961" s="760"/>
      <c r="Q961" s="760"/>
      <c r="R961" s="760"/>
      <c r="S961" s="760"/>
      <c r="T961" s="760"/>
      <c r="U961" s="760"/>
      <c r="V961" s="760"/>
      <c r="W961" s="760"/>
      <c r="X961" s="760"/>
      <c r="Y961" s="760"/>
      <c r="Z961" s="760"/>
    </row>
    <row r="962" spans="1:26" ht="12" customHeight="1">
      <c r="A962" s="760"/>
      <c r="B962" s="760"/>
      <c r="C962" s="760"/>
      <c r="D962" s="760"/>
      <c r="E962" s="760"/>
      <c r="F962" s="760"/>
      <c r="G962" s="760"/>
      <c r="H962" s="760"/>
      <c r="I962" s="760"/>
      <c r="J962" s="760"/>
      <c r="K962" s="760"/>
      <c r="L962" s="760"/>
      <c r="M962" s="760"/>
      <c r="N962" s="760"/>
      <c r="O962" s="760"/>
      <c r="P962" s="760"/>
      <c r="Q962" s="760"/>
      <c r="R962" s="760"/>
      <c r="S962" s="760"/>
      <c r="T962" s="760"/>
      <c r="U962" s="760"/>
      <c r="V962" s="760"/>
      <c r="W962" s="760"/>
      <c r="X962" s="760"/>
      <c r="Y962" s="760"/>
      <c r="Z962" s="760"/>
    </row>
    <row r="963" spans="1:26" ht="12" customHeight="1">
      <c r="A963" s="760"/>
      <c r="B963" s="760"/>
      <c r="C963" s="760"/>
      <c r="D963" s="760"/>
      <c r="E963" s="760"/>
      <c r="F963" s="760"/>
      <c r="G963" s="760"/>
      <c r="H963" s="760"/>
      <c r="I963" s="760"/>
      <c r="J963" s="760"/>
      <c r="K963" s="760"/>
      <c r="L963" s="760"/>
      <c r="M963" s="760"/>
      <c r="N963" s="760"/>
      <c r="O963" s="760"/>
      <c r="P963" s="760"/>
      <c r="Q963" s="760"/>
      <c r="R963" s="760"/>
      <c r="S963" s="760"/>
      <c r="T963" s="760"/>
      <c r="U963" s="760"/>
      <c r="V963" s="760"/>
      <c r="W963" s="760"/>
      <c r="X963" s="760"/>
      <c r="Y963" s="760"/>
      <c r="Z963" s="760"/>
    </row>
    <row r="964" spans="1:26" ht="12" customHeight="1">
      <c r="A964" s="760"/>
      <c r="B964" s="760"/>
      <c r="C964" s="760"/>
      <c r="D964" s="760"/>
      <c r="E964" s="760"/>
      <c r="F964" s="760"/>
      <c r="G964" s="760"/>
      <c r="H964" s="760"/>
      <c r="I964" s="760"/>
      <c r="J964" s="760"/>
      <c r="K964" s="760"/>
      <c r="L964" s="760"/>
      <c r="M964" s="760"/>
      <c r="N964" s="760"/>
      <c r="O964" s="760"/>
      <c r="P964" s="760"/>
      <c r="Q964" s="760"/>
      <c r="R964" s="760"/>
      <c r="S964" s="760"/>
      <c r="T964" s="760"/>
      <c r="U964" s="760"/>
      <c r="V964" s="760"/>
      <c r="W964" s="760"/>
      <c r="X964" s="760"/>
      <c r="Y964" s="760"/>
      <c r="Z964" s="760"/>
    </row>
    <row r="965" spans="1:26" ht="12" customHeight="1">
      <c r="A965" s="760"/>
      <c r="B965" s="760"/>
      <c r="C965" s="760"/>
      <c r="D965" s="760"/>
      <c r="E965" s="760"/>
      <c r="F965" s="760"/>
      <c r="G965" s="760"/>
      <c r="H965" s="760"/>
      <c r="I965" s="760"/>
      <c r="J965" s="760"/>
      <c r="K965" s="760"/>
      <c r="L965" s="760"/>
      <c r="M965" s="760"/>
      <c r="N965" s="760"/>
      <c r="O965" s="760"/>
      <c r="P965" s="760"/>
      <c r="Q965" s="760"/>
      <c r="R965" s="760"/>
      <c r="S965" s="760"/>
      <c r="T965" s="760"/>
      <c r="U965" s="760"/>
      <c r="V965" s="760"/>
      <c r="W965" s="760"/>
      <c r="X965" s="760"/>
      <c r="Y965" s="760"/>
      <c r="Z965" s="760"/>
    </row>
    <row r="966" spans="1:26" ht="12" customHeight="1">
      <c r="A966" s="760"/>
      <c r="B966" s="760"/>
      <c r="C966" s="760"/>
      <c r="D966" s="760"/>
      <c r="E966" s="760"/>
      <c r="F966" s="760"/>
      <c r="G966" s="760"/>
      <c r="H966" s="760"/>
      <c r="I966" s="760"/>
      <c r="J966" s="760"/>
      <c r="K966" s="760"/>
      <c r="L966" s="760"/>
      <c r="M966" s="760"/>
      <c r="N966" s="760"/>
      <c r="O966" s="760"/>
      <c r="P966" s="760"/>
      <c r="Q966" s="760"/>
      <c r="R966" s="760"/>
      <c r="S966" s="760"/>
      <c r="T966" s="760"/>
      <c r="U966" s="760"/>
      <c r="V966" s="760"/>
      <c r="W966" s="760"/>
      <c r="X966" s="760"/>
      <c r="Y966" s="760"/>
      <c r="Z966" s="760"/>
    </row>
    <row r="967" spans="1:26" ht="12" customHeight="1">
      <c r="A967" s="760"/>
      <c r="B967" s="760"/>
      <c r="C967" s="760"/>
      <c r="D967" s="760"/>
      <c r="E967" s="760"/>
      <c r="F967" s="760"/>
      <c r="G967" s="760"/>
      <c r="H967" s="760"/>
      <c r="I967" s="760"/>
      <c r="J967" s="760"/>
      <c r="K967" s="760"/>
      <c r="L967" s="760"/>
      <c r="M967" s="760"/>
      <c r="N967" s="760"/>
      <c r="O967" s="760"/>
      <c r="P967" s="760"/>
      <c r="Q967" s="760"/>
      <c r="R967" s="760"/>
      <c r="S967" s="760"/>
      <c r="T967" s="760"/>
      <c r="U967" s="760"/>
      <c r="V967" s="760"/>
      <c r="W967" s="760"/>
      <c r="X967" s="760"/>
      <c r="Y967" s="760"/>
      <c r="Z967" s="760"/>
    </row>
    <row r="968" spans="1:26" ht="12" customHeight="1">
      <c r="A968" s="760"/>
      <c r="B968" s="760"/>
      <c r="C968" s="760"/>
      <c r="D968" s="760"/>
      <c r="E968" s="760"/>
      <c r="F968" s="760"/>
      <c r="G968" s="760"/>
      <c r="H968" s="760"/>
      <c r="I968" s="760"/>
      <c r="J968" s="760"/>
      <c r="K968" s="760"/>
      <c r="L968" s="760"/>
      <c r="M968" s="760"/>
      <c r="N968" s="760"/>
      <c r="O968" s="760"/>
      <c r="P968" s="760"/>
      <c r="Q968" s="760"/>
      <c r="R968" s="760"/>
      <c r="S968" s="760"/>
      <c r="T968" s="760"/>
      <c r="U968" s="760"/>
      <c r="V968" s="760"/>
      <c r="W968" s="760"/>
      <c r="X968" s="760"/>
      <c r="Y968" s="760"/>
      <c r="Z968" s="760"/>
    </row>
    <row r="969" spans="1:26" ht="12" customHeight="1">
      <c r="A969" s="760"/>
      <c r="B969" s="760"/>
      <c r="C969" s="760"/>
      <c r="D969" s="760"/>
      <c r="E969" s="760"/>
      <c r="F969" s="760"/>
      <c r="G969" s="760"/>
      <c r="H969" s="760"/>
      <c r="I969" s="760"/>
      <c r="J969" s="760"/>
      <c r="K969" s="760"/>
      <c r="L969" s="760"/>
      <c r="M969" s="760"/>
      <c r="N969" s="760"/>
      <c r="O969" s="760"/>
      <c r="P969" s="760"/>
      <c r="Q969" s="760"/>
      <c r="R969" s="760"/>
      <c r="S969" s="760"/>
      <c r="T969" s="760"/>
      <c r="U969" s="760"/>
      <c r="V969" s="760"/>
      <c r="W969" s="760"/>
      <c r="X969" s="760"/>
      <c r="Y969" s="760"/>
      <c r="Z969" s="760"/>
    </row>
    <row r="970" spans="1:26" ht="12" customHeight="1">
      <c r="A970" s="760"/>
      <c r="B970" s="760"/>
      <c r="C970" s="760"/>
      <c r="D970" s="760"/>
      <c r="E970" s="760"/>
      <c r="F970" s="760"/>
      <c r="G970" s="760"/>
      <c r="H970" s="760"/>
      <c r="I970" s="760"/>
      <c r="J970" s="760"/>
      <c r="K970" s="760"/>
      <c r="L970" s="760"/>
      <c r="M970" s="760"/>
      <c r="N970" s="760"/>
      <c r="O970" s="760"/>
      <c r="P970" s="760"/>
      <c r="Q970" s="760"/>
      <c r="R970" s="760"/>
      <c r="S970" s="760"/>
      <c r="T970" s="760"/>
      <c r="U970" s="760"/>
      <c r="V970" s="760"/>
      <c r="W970" s="760"/>
      <c r="X970" s="760"/>
      <c r="Y970" s="760"/>
      <c r="Z970" s="760"/>
    </row>
    <row r="971" spans="1:26" ht="12" customHeight="1">
      <c r="A971" s="760"/>
      <c r="B971" s="760"/>
      <c r="C971" s="760"/>
      <c r="D971" s="760"/>
      <c r="E971" s="760"/>
      <c r="F971" s="760"/>
      <c r="G971" s="760"/>
      <c r="H971" s="760"/>
      <c r="I971" s="760"/>
      <c r="J971" s="760"/>
      <c r="K971" s="760"/>
      <c r="L971" s="760"/>
      <c r="M971" s="760"/>
      <c r="N971" s="760"/>
      <c r="O971" s="760"/>
      <c r="P971" s="760"/>
      <c r="Q971" s="760"/>
      <c r="R971" s="760"/>
      <c r="S971" s="760"/>
      <c r="T971" s="760"/>
      <c r="U971" s="760"/>
      <c r="V971" s="760"/>
      <c r="W971" s="760"/>
      <c r="X971" s="760"/>
      <c r="Y971" s="760"/>
      <c r="Z971" s="760"/>
    </row>
    <row r="972" spans="1:26" ht="12" customHeight="1">
      <c r="A972" s="760"/>
      <c r="B972" s="760"/>
      <c r="C972" s="760"/>
      <c r="D972" s="760"/>
      <c r="E972" s="760"/>
      <c r="F972" s="760"/>
      <c r="G972" s="760"/>
      <c r="H972" s="760"/>
      <c r="I972" s="760"/>
      <c r="J972" s="760"/>
      <c r="K972" s="760"/>
      <c r="L972" s="760"/>
      <c r="M972" s="760"/>
      <c r="N972" s="760"/>
      <c r="O972" s="760"/>
      <c r="P972" s="760"/>
      <c r="Q972" s="760"/>
      <c r="R972" s="760"/>
      <c r="S972" s="760"/>
      <c r="T972" s="760"/>
      <c r="U972" s="760"/>
      <c r="V972" s="760"/>
      <c r="W972" s="760"/>
      <c r="X972" s="760"/>
      <c r="Y972" s="760"/>
      <c r="Z972" s="760"/>
    </row>
    <row r="973" spans="1:26" ht="12" customHeight="1">
      <c r="A973" s="760"/>
      <c r="B973" s="760"/>
      <c r="C973" s="760"/>
      <c r="D973" s="760"/>
      <c r="E973" s="760"/>
      <c r="F973" s="760"/>
      <c r="G973" s="760"/>
      <c r="H973" s="760"/>
      <c r="I973" s="760"/>
      <c r="J973" s="760"/>
      <c r="K973" s="760"/>
      <c r="L973" s="760"/>
      <c r="M973" s="760"/>
      <c r="N973" s="760"/>
      <c r="O973" s="760"/>
      <c r="P973" s="760"/>
      <c r="Q973" s="760"/>
      <c r="R973" s="760"/>
      <c r="S973" s="760"/>
      <c r="T973" s="760"/>
      <c r="U973" s="760"/>
      <c r="V973" s="760"/>
      <c r="W973" s="760"/>
      <c r="X973" s="760"/>
      <c r="Y973" s="760"/>
      <c r="Z973" s="760"/>
    </row>
    <row r="974" spans="1:26" ht="12" customHeight="1">
      <c r="A974" s="760"/>
      <c r="B974" s="760"/>
      <c r="C974" s="760"/>
      <c r="D974" s="760"/>
      <c r="E974" s="760"/>
      <c r="F974" s="760"/>
      <c r="G974" s="760"/>
      <c r="H974" s="760"/>
      <c r="I974" s="760"/>
      <c r="J974" s="760"/>
      <c r="K974" s="760"/>
      <c r="L974" s="760"/>
      <c r="M974" s="760"/>
      <c r="N974" s="760"/>
      <c r="O974" s="760"/>
      <c r="P974" s="760"/>
      <c r="Q974" s="760"/>
      <c r="R974" s="760"/>
      <c r="S974" s="760"/>
      <c r="T974" s="760"/>
      <c r="U974" s="760"/>
      <c r="V974" s="760"/>
      <c r="W974" s="760"/>
      <c r="X974" s="760"/>
      <c r="Y974" s="760"/>
      <c r="Z974" s="760"/>
    </row>
    <row r="975" spans="1:26" ht="12" customHeight="1">
      <c r="A975" s="760"/>
      <c r="B975" s="760"/>
      <c r="C975" s="760"/>
      <c r="D975" s="760"/>
      <c r="E975" s="760"/>
      <c r="F975" s="760"/>
      <c r="G975" s="760"/>
      <c r="H975" s="760"/>
      <c r="I975" s="760"/>
      <c r="J975" s="760"/>
      <c r="K975" s="760"/>
      <c r="L975" s="760"/>
      <c r="M975" s="760"/>
      <c r="N975" s="760"/>
      <c r="O975" s="760"/>
      <c r="P975" s="760"/>
      <c r="Q975" s="760"/>
      <c r="R975" s="760"/>
      <c r="S975" s="760"/>
      <c r="T975" s="760"/>
      <c r="U975" s="760"/>
      <c r="V975" s="760"/>
      <c r="W975" s="760"/>
      <c r="X975" s="760"/>
      <c r="Y975" s="760"/>
      <c r="Z975" s="760"/>
    </row>
    <row r="976" spans="1:26" ht="12" customHeight="1">
      <c r="A976" s="760"/>
      <c r="B976" s="760"/>
      <c r="C976" s="760"/>
      <c r="D976" s="760"/>
      <c r="E976" s="760"/>
      <c r="F976" s="760"/>
      <c r="G976" s="760"/>
      <c r="H976" s="760"/>
      <c r="I976" s="760"/>
      <c r="J976" s="760"/>
      <c r="K976" s="760"/>
      <c r="L976" s="760"/>
      <c r="M976" s="760"/>
      <c r="N976" s="760"/>
      <c r="O976" s="760"/>
      <c r="P976" s="760"/>
      <c r="Q976" s="760"/>
      <c r="R976" s="760"/>
      <c r="S976" s="760"/>
      <c r="T976" s="760"/>
      <c r="U976" s="760"/>
      <c r="V976" s="760"/>
      <c r="W976" s="760"/>
      <c r="X976" s="760"/>
      <c r="Y976" s="760"/>
      <c r="Z976" s="760"/>
    </row>
    <row r="977" spans="1:26" ht="12" customHeight="1">
      <c r="A977" s="760"/>
      <c r="B977" s="760"/>
      <c r="C977" s="760"/>
      <c r="D977" s="760"/>
      <c r="E977" s="760"/>
      <c r="F977" s="760"/>
      <c r="G977" s="760"/>
      <c r="H977" s="760"/>
      <c r="I977" s="760"/>
      <c r="J977" s="760"/>
      <c r="K977" s="760"/>
      <c r="L977" s="760"/>
      <c r="M977" s="760"/>
      <c r="N977" s="760"/>
      <c r="O977" s="760"/>
      <c r="P977" s="760"/>
      <c r="Q977" s="760"/>
      <c r="R977" s="760"/>
      <c r="S977" s="760"/>
      <c r="T977" s="760"/>
      <c r="U977" s="760"/>
      <c r="V977" s="760"/>
      <c r="W977" s="760"/>
      <c r="X977" s="760"/>
      <c r="Y977" s="760"/>
      <c r="Z977" s="760"/>
    </row>
    <row r="978" spans="1:26" ht="12" customHeight="1">
      <c r="A978" s="760"/>
      <c r="B978" s="760"/>
      <c r="C978" s="760"/>
      <c r="D978" s="760"/>
      <c r="E978" s="760"/>
      <c r="F978" s="760"/>
      <c r="G978" s="760"/>
      <c r="H978" s="760"/>
      <c r="I978" s="760"/>
      <c r="J978" s="760"/>
      <c r="K978" s="760"/>
      <c r="L978" s="760"/>
      <c r="M978" s="760"/>
      <c r="N978" s="760"/>
      <c r="O978" s="760"/>
      <c r="P978" s="760"/>
      <c r="Q978" s="760"/>
      <c r="R978" s="760"/>
      <c r="S978" s="760"/>
      <c r="T978" s="760"/>
      <c r="U978" s="760"/>
      <c r="V978" s="760"/>
      <c r="W978" s="760"/>
      <c r="X978" s="760"/>
      <c r="Y978" s="760"/>
      <c r="Z978" s="760"/>
    </row>
    <row r="979" spans="1:26" ht="12" customHeight="1">
      <c r="A979" s="760"/>
      <c r="B979" s="760"/>
      <c r="C979" s="760"/>
      <c r="D979" s="760"/>
      <c r="E979" s="760"/>
      <c r="F979" s="760"/>
      <c r="G979" s="760"/>
      <c r="H979" s="760"/>
      <c r="I979" s="760"/>
      <c r="J979" s="760"/>
      <c r="K979" s="760"/>
      <c r="L979" s="760"/>
      <c r="M979" s="760"/>
      <c r="N979" s="760"/>
      <c r="O979" s="760"/>
      <c r="P979" s="760"/>
      <c r="Q979" s="760"/>
      <c r="R979" s="760"/>
      <c r="S979" s="760"/>
      <c r="T979" s="760"/>
      <c r="U979" s="760"/>
      <c r="V979" s="760"/>
      <c r="W979" s="760"/>
      <c r="X979" s="760"/>
      <c r="Y979" s="760"/>
      <c r="Z979" s="760"/>
    </row>
    <row r="980" spans="1:26" ht="12" customHeight="1">
      <c r="A980" s="760"/>
      <c r="B980" s="760"/>
      <c r="C980" s="760"/>
      <c r="D980" s="760"/>
      <c r="E980" s="760"/>
      <c r="F980" s="760"/>
      <c r="G980" s="760"/>
      <c r="H980" s="760"/>
      <c r="I980" s="760"/>
      <c r="J980" s="760"/>
      <c r="K980" s="760"/>
      <c r="L980" s="760"/>
      <c r="M980" s="760"/>
      <c r="N980" s="760"/>
      <c r="O980" s="760"/>
      <c r="P980" s="760"/>
      <c r="Q980" s="760"/>
      <c r="R980" s="760"/>
      <c r="S980" s="760"/>
      <c r="T980" s="760"/>
      <c r="U980" s="760"/>
      <c r="V980" s="760"/>
      <c r="W980" s="760"/>
      <c r="X980" s="760"/>
      <c r="Y980" s="760"/>
      <c r="Z980" s="760"/>
    </row>
    <row r="981" spans="1:26" ht="12" customHeight="1">
      <c r="A981" s="760"/>
      <c r="B981" s="760"/>
      <c r="C981" s="760"/>
      <c r="D981" s="760"/>
      <c r="E981" s="760"/>
      <c r="F981" s="760"/>
      <c r="G981" s="760"/>
      <c r="H981" s="760"/>
      <c r="I981" s="760"/>
      <c r="J981" s="760"/>
      <c r="K981" s="760"/>
      <c r="L981" s="760"/>
      <c r="M981" s="760"/>
      <c r="N981" s="760"/>
      <c r="O981" s="760"/>
      <c r="P981" s="760"/>
      <c r="Q981" s="760"/>
      <c r="R981" s="760"/>
      <c r="S981" s="760"/>
      <c r="T981" s="760"/>
      <c r="U981" s="760"/>
      <c r="V981" s="760"/>
      <c r="W981" s="760"/>
      <c r="X981" s="760"/>
      <c r="Y981" s="760"/>
      <c r="Z981" s="760"/>
    </row>
    <row r="982" spans="1:26" ht="12" customHeight="1">
      <c r="A982" s="760"/>
      <c r="B982" s="760"/>
      <c r="C982" s="760"/>
      <c r="D982" s="760"/>
      <c r="E982" s="760"/>
      <c r="F982" s="760"/>
      <c r="G982" s="760"/>
      <c r="H982" s="760"/>
      <c r="I982" s="760"/>
      <c r="J982" s="760"/>
      <c r="K982" s="760"/>
      <c r="L982" s="760"/>
      <c r="M982" s="760"/>
      <c r="N982" s="760"/>
      <c r="O982" s="760"/>
      <c r="P982" s="760"/>
      <c r="Q982" s="760"/>
      <c r="R982" s="760"/>
      <c r="S982" s="760"/>
      <c r="T982" s="760"/>
      <c r="U982" s="760"/>
      <c r="V982" s="760"/>
      <c r="W982" s="760"/>
      <c r="X982" s="760"/>
      <c r="Y982" s="760"/>
      <c r="Z982" s="760"/>
    </row>
    <row r="983" spans="1:26" ht="12" customHeight="1">
      <c r="A983" s="760"/>
      <c r="B983" s="760"/>
      <c r="C983" s="760"/>
      <c r="D983" s="760"/>
      <c r="E983" s="760"/>
      <c r="F983" s="760"/>
      <c r="G983" s="760"/>
      <c r="H983" s="760"/>
      <c r="I983" s="760"/>
      <c r="J983" s="760"/>
      <c r="K983" s="760"/>
      <c r="L983" s="760"/>
      <c r="M983" s="760"/>
      <c r="N983" s="760"/>
      <c r="O983" s="760"/>
      <c r="P983" s="760"/>
      <c r="Q983" s="760"/>
      <c r="R983" s="760"/>
      <c r="S983" s="760"/>
      <c r="T983" s="760"/>
      <c r="U983" s="760"/>
      <c r="V983" s="760"/>
      <c r="W983" s="760"/>
      <c r="X983" s="760"/>
      <c r="Y983" s="760"/>
      <c r="Z983" s="760"/>
    </row>
    <row r="984" spans="1:26" ht="12" customHeight="1">
      <c r="A984" s="760"/>
      <c r="B984" s="760"/>
      <c r="C984" s="760"/>
      <c r="D984" s="760"/>
      <c r="E984" s="760"/>
      <c r="F984" s="760"/>
      <c r="G984" s="760"/>
      <c r="H984" s="760"/>
      <c r="I984" s="760"/>
      <c r="J984" s="760"/>
      <c r="K984" s="760"/>
      <c r="L984" s="760"/>
      <c r="M984" s="760"/>
      <c r="N984" s="760"/>
      <c r="O984" s="760"/>
      <c r="P984" s="760"/>
      <c r="Q984" s="760"/>
      <c r="R984" s="760"/>
      <c r="S984" s="760"/>
      <c r="T984" s="760"/>
      <c r="U984" s="760"/>
      <c r="V984" s="760"/>
      <c r="W984" s="760"/>
      <c r="X984" s="760"/>
      <c r="Y984" s="760"/>
      <c r="Z984" s="760"/>
    </row>
    <row r="985" spans="1:26" ht="12" customHeight="1">
      <c r="A985" s="760"/>
      <c r="B985" s="760"/>
      <c r="C985" s="760"/>
      <c r="D985" s="760"/>
      <c r="E985" s="760"/>
      <c r="F985" s="760"/>
      <c r="G985" s="760"/>
      <c r="H985" s="760"/>
      <c r="I985" s="760"/>
      <c r="J985" s="760"/>
      <c r="K985" s="760"/>
      <c r="L985" s="760"/>
      <c r="M985" s="760"/>
      <c r="N985" s="760"/>
      <c r="O985" s="760"/>
      <c r="P985" s="760"/>
      <c r="Q985" s="760"/>
      <c r="R985" s="760"/>
      <c r="S985" s="760"/>
      <c r="T985" s="760"/>
      <c r="U985" s="760"/>
      <c r="V985" s="760"/>
      <c r="W985" s="760"/>
      <c r="X985" s="760"/>
      <c r="Y985" s="760"/>
      <c r="Z985" s="760"/>
    </row>
    <row r="986" spans="1:26" ht="12" customHeight="1">
      <c r="A986" s="760"/>
      <c r="B986" s="760"/>
      <c r="C986" s="760"/>
      <c r="D986" s="760"/>
      <c r="E986" s="760"/>
      <c r="F986" s="760"/>
      <c r="G986" s="760"/>
      <c r="H986" s="760"/>
      <c r="I986" s="760"/>
      <c r="J986" s="760"/>
      <c r="K986" s="760"/>
      <c r="L986" s="760"/>
      <c r="M986" s="760"/>
      <c r="N986" s="760"/>
      <c r="O986" s="760"/>
      <c r="P986" s="760"/>
      <c r="Q986" s="760"/>
      <c r="R986" s="760"/>
      <c r="S986" s="760"/>
      <c r="T986" s="760"/>
      <c r="U986" s="760"/>
      <c r="V986" s="760"/>
      <c r="W986" s="760"/>
      <c r="X986" s="760"/>
      <c r="Y986" s="760"/>
      <c r="Z986" s="760"/>
    </row>
    <row r="987" spans="1:26" ht="12" customHeight="1">
      <c r="A987" s="760"/>
      <c r="B987" s="760"/>
      <c r="C987" s="760"/>
      <c r="D987" s="760"/>
      <c r="E987" s="760"/>
      <c r="F987" s="760"/>
      <c r="G987" s="760"/>
      <c r="H987" s="760"/>
      <c r="I987" s="760"/>
      <c r="J987" s="760"/>
      <c r="K987" s="760"/>
      <c r="L987" s="760"/>
      <c r="M987" s="760"/>
      <c r="N987" s="760"/>
      <c r="O987" s="760"/>
      <c r="P987" s="760"/>
      <c r="Q987" s="760"/>
      <c r="R987" s="760"/>
      <c r="S987" s="760"/>
      <c r="T987" s="760"/>
      <c r="U987" s="760"/>
      <c r="V987" s="760"/>
      <c r="W987" s="760"/>
      <c r="X987" s="760"/>
      <c r="Y987" s="760"/>
      <c r="Z987" s="760"/>
    </row>
    <row r="988" spans="1:26" ht="12" customHeight="1">
      <c r="A988" s="760"/>
      <c r="B988" s="760"/>
      <c r="C988" s="760"/>
      <c r="D988" s="760"/>
      <c r="E988" s="760"/>
      <c r="F988" s="760"/>
      <c r="G988" s="760"/>
      <c r="H988" s="760"/>
      <c r="I988" s="760"/>
      <c r="J988" s="760"/>
      <c r="K988" s="760"/>
      <c r="L988" s="760"/>
      <c r="M988" s="760"/>
      <c r="N988" s="760"/>
      <c r="O988" s="760"/>
      <c r="P988" s="760"/>
      <c r="Q988" s="760"/>
      <c r="R988" s="760"/>
      <c r="S988" s="760"/>
      <c r="T988" s="760"/>
      <c r="U988" s="760"/>
      <c r="V988" s="760"/>
      <c r="W988" s="760"/>
      <c r="X988" s="760"/>
      <c r="Y988" s="760"/>
      <c r="Z988" s="760"/>
    </row>
    <row r="989" spans="1:26" ht="12" customHeight="1">
      <c r="A989" s="760"/>
      <c r="B989" s="760"/>
      <c r="C989" s="760"/>
      <c r="D989" s="760"/>
      <c r="E989" s="760"/>
      <c r="F989" s="760"/>
      <c r="G989" s="760"/>
      <c r="H989" s="760"/>
      <c r="I989" s="760"/>
      <c r="J989" s="760"/>
      <c r="K989" s="760"/>
      <c r="L989" s="760"/>
      <c r="M989" s="760"/>
      <c r="N989" s="760"/>
      <c r="O989" s="760"/>
      <c r="P989" s="760"/>
      <c r="Q989" s="760"/>
      <c r="R989" s="760"/>
      <c r="S989" s="760"/>
      <c r="T989" s="760"/>
      <c r="U989" s="760"/>
      <c r="V989" s="760"/>
      <c r="W989" s="760"/>
      <c r="X989" s="760"/>
      <c r="Y989" s="760"/>
      <c r="Z989" s="760"/>
    </row>
    <row r="990" spans="1:26" ht="12" customHeight="1">
      <c r="A990" s="760"/>
      <c r="B990" s="760"/>
      <c r="C990" s="760"/>
      <c r="D990" s="760"/>
      <c r="E990" s="760"/>
      <c r="F990" s="760"/>
      <c r="G990" s="760"/>
      <c r="H990" s="760"/>
      <c r="I990" s="760"/>
      <c r="J990" s="760"/>
      <c r="K990" s="760"/>
      <c r="L990" s="760"/>
      <c r="M990" s="760"/>
      <c r="N990" s="760"/>
      <c r="O990" s="760"/>
      <c r="P990" s="760"/>
      <c r="Q990" s="760"/>
      <c r="R990" s="760"/>
      <c r="S990" s="760"/>
      <c r="T990" s="760"/>
      <c r="U990" s="760"/>
      <c r="V990" s="760"/>
      <c r="W990" s="760"/>
      <c r="X990" s="760"/>
      <c r="Y990" s="760"/>
      <c r="Z990" s="760"/>
    </row>
    <row r="991" spans="1:26" ht="12" customHeight="1">
      <c r="A991" s="760"/>
      <c r="B991" s="760"/>
      <c r="C991" s="760"/>
      <c r="D991" s="760"/>
      <c r="E991" s="760"/>
      <c r="F991" s="760"/>
      <c r="G991" s="760"/>
      <c r="H991" s="760"/>
      <c r="I991" s="760"/>
      <c r="J991" s="760"/>
      <c r="K991" s="760"/>
      <c r="L991" s="760"/>
      <c r="M991" s="760"/>
      <c r="N991" s="760"/>
      <c r="O991" s="760"/>
      <c r="P991" s="760"/>
      <c r="Q991" s="760"/>
      <c r="R991" s="760"/>
      <c r="S991" s="760"/>
      <c r="T991" s="760"/>
      <c r="U991" s="760"/>
      <c r="V991" s="760"/>
      <c r="W991" s="760"/>
      <c r="X991" s="760"/>
      <c r="Y991" s="760"/>
      <c r="Z991" s="760"/>
    </row>
    <row r="992" spans="1:26" ht="12" customHeight="1">
      <c r="A992" s="760"/>
      <c r="B992" s="760"/>
      <c r="C992" s="760"/>
      <c r="D992" s="760"/>
      <c r="E992" s="760"/>
      <c r="F992" s="760"/>
      <c r="G992" s="760"/>
      <c r="H992" s="760"/>
      <c r="I992" s="760"/>
      <c r="J992" s="760"/>
      <c r="K992" s="760"/>
      <c r="L992" s="760"/>
      <c r="M992" s="760"/>
      <c r="N992" s="760"/>
      <c r="O992" s="760"/>
      <c r="P992" s="760"/>
      <c r="Q992" s="760"/>
      <c r="R992" s="760"/>
      <c r="S992" s="760"/>
      <c r="T992" s="760"/>
      <c r="U992" s="760"/>
      <c r="V992" s="760"/>
      <c r="W992" s="760"/>
      <c r="X992" s="760"/>
      <c r="Y992" s="760"/>
      <c r="Z992" s="760"/>
    </row>
    <row r="993" spans="1:26" ht="12" customHeight="1">
      <c r="A993" s="760"/>
      <c r="B993" s="760"/>
      <c r="C993" s="760"/>
      <c r="D993" s="760"/>
      <c r="E993" s="760"/>
      <c r="F993" s="760"/>
      <c r="G993" s="760"/>
      <c r="H993" s="760"/>
      <c r="I993" s="760"/>
      <c r="J993" s="760"/>
      <c r="K993" s="760"/>
      <c r="L993" s="760"/>
      <c r="M993" s="760"/>
      <c r="N993" s="760"/>
      <c r="O993" s="760"/>
      <c r="P993" s="760"/>
      <c r="Q993" s="760"/>
      <c r="R993" s="760"/>
      <c r="S993" s="760"/>
      <c r="T993" s="760"/>
      <c r="U993" s="760"/>
      <c r="V993" s="760"/>
      <c r="W993" s="760"/>
      <c r="X993" s="760"/>
      <c r="Y993" s="760"/>
      <c r="Z993" s="760"/>
    </row>
    <row r="994" spans="1:26" ht="12" customHeight="1">
      <c r="A994" s="760"/>
      <c r="B994" s="760"/>
      <c r="C994" s="760"/>
      <c r="D994" s="760"/>
      <c r="E994" s="760"/>
      <c r="F994" s="760"/>
      <c r="G994" s="760"/>
      <c r="H994" s="760"/>
      <c r="I994" s="760"/>
      <c r="J994" s="760"/>
      <c r="K994" s="760"/>
      <c r="L994" s="760"/>
      <c r="M994" s="760"/>
      <c r="N994" s="760"/>
      <c r="O994" s="760"/>
      <c r="P994" s="760"/>
      <c r="Q994" s="760"/>
      <c r="R994" s="760"/>
      <c r="S994" s="760"/>
      <c r="T994" s="760"/>
      <c r="U994" s="760"/>
      <c r="V994" s="760"/>
      <c r="W994" s="760"/>
      <c r="X994" s="760"/>
      <c r="Y994" s="760"/>
      <c r="Z994" s="760"/>
    </row>
    <row r="995" spans="1:26" ht="12" customHeight="1">
      <c r="A995" s="760"/>
      <c r="B995" s="760"/>
      <c r="C995" s="760"/>
      <c r="D995" s="760"/>
      <c r="E995" s="760"/>
      <c r="F995" s="760"/>
      <c r="G995" s="760"/>
      <c r="H995" s="760"/>
      <c r="I995" s="760"/>
      <c r="J995" s="760"/>
      <c r="K995" s="760"/>
      <c r="L995" s="760"/>
      <c r="M995" s="760"/>
      <c r="N995" s="760"/>
      <c r="O995" s="760"/>
      <c r="P995" s="760"/>
      <c r="Q995" s="760"/>
      <c r="R995" s="760"/>
      <c r="S995" s="760"/>
      <c r="T995" s="760"/>
      <c r="U995" s="760"/>
      <c r="V995" s="760"/>
      <c r="W995" s="760"/>
      <c r="X995" s="760"/>
      <c r="Y995" s="760"/>
      <c r="Z995" s="760"/>
    </row>
    <row r="996" spans="1:26" ht="12" customHeight="1">
      <c r="A996" s="760"/>
      <c r="B996" s="760"/>
      <c r="C996" s="760"/>
      <c r="D996" s="760"/>
      <c r="E996" s="760"/>
      <c r="F996" s="760"/>
      <c r="G996" s="760"/>
      <c r="H996" s="760"/>
      <c r="I996" s="760"/>
      <c r="J996" s="760"/>
      <c r="K996" s="760"/>
      <c r="L996" s="760"/>
      <c r="M996" s="760"/>
      <c r="N996" s="760"/>
      <c r="O996" s="760"/>
      <c r="P996" s="760"/>
      <c r="Q996" s="760"/>
      <c r="R996" s="760"/>
      <c r="S996" s="760"/>
      <c r="T996" s="760"/>
      <c r="U996" s="760"/>
      <c r="V996" s="760"/>
      <c r="W996" s="760"/>
      <c r="X996" s="760"/>
      <c r="Y996" s="760"/>
      <c r="Z996" s="760"/>
    </row>
    <row r="997" spans="1:26" ht="12" customHeight="1">
      <c r="A997" s="760"/>
      <c r="B997" s="760"/>
      <c r="C997" s="760"/>
      <c r="D997" s="760"/>
      <c r="E997" s="760"/>
      <c r="F997" s="760"/>
      <c r="G997" s="760"/>
      <c r="H997" s="760"/>
      <c r="I997" s="760"/>
      <c r="J997" s="760"/>
      <c r="K997" s="760"/>
      <c r="L997" s="760"/>
      <c r="M997" s="760"/>
      <c r="N997" s="760"/>
      <c r="O997" s="760"/>
      <c r="P997" s="760"/>
      <c r="Q997" s="760"/>
      <c r="R997" s="760"/>
      <c r="S997" s="760"/>
      <c r="T997" s="760"/>
      <c r="U997" s="760"/>
      <c r="V997" s="760"/>
      <c r="W997" s="760"/>
      <c r="X997" s="760"/>
      <c r="Y997" s="760"/>
      <c r="Z997" s="760"/>
    </row>
    <row r="998" spans="1:26" ht="12" customHeight="1">
      <c r="A998" s="760"/>
      <c r="B998" s="760"/>
      <c r="C998" s="760"/>
      <c r="D998" s="760"/>
      <c r="E998" s="760"/>
      <c r="F998" s="760"/>
      <c r="G998" s="760"/>
      <c r="H998" s="760"/>
      <c r="I998" s="760"/>
      <c r="J998" s="760"/>
      <c r="K998" s="760"/>
      <c r="L998" s="760"/>
      <c r="M998" s="760"/>
      <c r="N998" s="760"/>
      <c r="O998" s="760"/>
      <c r="P998" s="760"/>
      <c r="Q998" s="760"/>
      <c r="R998" s="760"/>
      <c r="S998" s="760"/>
      <c r="T998" s="760"/>
      <c r="U998" s="760"/>
      <c r="V998" s="760"/>
      <c r="W998" s="760"/>
      <c r="X998" s="760"/>
      <c r="Y998" s="760"/>
      <c r="Z998" s="760"/>
    </row>
    <row r="999" spans="1:26" ht="12" customHeight="1">
      <c r="A999" s="760"/>
      <c r="B999" s="760"/>
      <c r="C999" s="760"/>
      <c r="D999" s="760"/>
      <c r="E999" s="760"/>
      <c r="F999" s="760"/>
      <c r="G999" s="760"/>
      <c r="H999" s="760"/>
      <c r="I999" s="760"/>
      <c r="J999" s="760"/>
      <c r="K999" s="760"/>
      <c r="L999" s="760"/>
      <c r="M999" s="760"/>
      <c r="N999" s="760"/>
      <c r="O999" s="760"/>
      <c r="P999" s="760"/>
      <c r="Q999" s="760"/>
      <c r="R999" s="760"/>
      <c r="S999" s="760"/>
      <c r="T999" s="760"/>
      <c r="U999" s="760"/>
      <c r="V999" s="760"/>
      <c r="W999" s="760"/>
      <c r="X999" s="760"/>
      <c r="Y999" s="760"/>
      <c r="Z999" s="760"/>
    </row>
    <row r="1000" spans="1:26" ht="12" customHeight="1">
      <c r="A1000" s="760"/>
      <c r="B1000" s="760"/>
      <c r="C1000" s="760"/>
      <c r="D1000" s="760"/>
      <c r="E1000" s="760"/>
      <c r="F1000" s="760"/>
      <c r="G1000" s="760"/>
      <c r="H1000" s="760"/>
      <c r="I1000" s="760"/>
      <c r="J1000" s="760"/>
      <c r="K1000" s="760"/>
      <c r="L1000" s="760"/>
      <c r="M1000" s="760"/>
      <c r="N1000" s="760"/>
      <c r="O1000" s="760"/>
      <c r="P1000" s="760"/>
      <c r="Q1000" s="760"/>
      <c r="R1000" s="760"/>
      <c r="S1000" s="760"/>
      <c r="T1000" s="760"/>
      <c r="U1000" s="760"/>
      <c r="V1000" s="760"/>
      <c r="W1000" s="760"/>
      <c r="X1000" s="760"/>
      <c r="Y1000" s="760"/>
      <c r="Z1000" s="760"/>
    </row>
    <row r="1001" spans="1:26" ht="12" customHeight="1">
      <c r="A1001" s="760"/>
      <c r="B1001" s="760"/>
      <c r="C1001" s="760"/>
      <c r="D1001" s="760"/>
      <c r="E1001" s="760"/>
      <c r="F1001" s="760"/>
      <c r="G1001" s="760"/>
      <c r="H1001" s="760"/>
      <c r="I1001" s="760"/>
      <c r="J1001" s="760"/>
      <c r="K1001" s="760"/>
      <c r="L1001" s="760"/>
      <c r="M1001" s="760"/>
      <c r="N1001" s="760"/>
      <c r="O1001" s="760"/>
      <c r="P1001" s="760"/>
      <c r="Q1001" s="760"/>
      <c r="R1001" s="760"/>
      <c r="S1001" s="760"/>
      <c r="T1001" s="760"/>
      <c r="U1001" s="760"/>
      <c r="V1001" s="760"/>
      <c r="W1001" s="760"/>
      <c r="X1001" s="760"/>
      <c r="Y1001" s="760"/>
      <c r="Z1001" s="760"/>
    </row>
    <row r="1002" spans="1:26" ht="12" customHeight="1">
      <c r="A1002" s="760"/>
      <c r="B1002" s="760"/>
      <c r="C1002" s="760"/>
      <c r="D1002" s="760"/>
      <c r="E1002" s="760"/>
      <c r="F1002" s="760"/>
      <c r="G1002" s="760"/>
      <c r="H1002" s="760"/>
      <c r="I1002" s="760"/>
      <c r="J1002" s="760"/>
      <c r="K1002" s="760"/>
      <c r="L1002" s="760"/>
      <c r="M1002" s="760"/>
      <c r="N1002" s="760"/>
      <c r="O1002" s="760"/>
      <c r="P1002" s="760"/>
      <c r="Q1002" s="760"/>
      <c r="R1002" s="760"/>
      <c r="S1002" s="760"/>
      <c r="T1002" s="760"/>
      <c r="U1002" s="760"/>
      <c r="V1002" s="760"/>
      <c r="W1002" s="760"/>
      <c r="X1002" s="760"/>
      <c r="Y1002" s="760"/>
      <c r="Z1002" s="760"/>
    </row>
    <row r="1003" spans="1:26" ht="12" customHeight="1">
      <c r="A1003" s="760"/>
      <c r="B1003" s="760"/>
      <c r="C1003" s="760"/>
      <c r="D1003" s="760"/>
      <c r="E1003" s="760"/>
      <c r="F1003" s="760"/>
      <c r="G1003" s="760"/>
      <c r="H1003" s="760"/>
      <c r="I1003" s="760"/>
      <c r="J1003" s="760"/>
      <c r="K1003" s="760"/>
      <c r="L1003" s="760"/>
      <c r="M1003" s="760"/>
      <c r="N1003" s="760"/>
      <c r="O1003" s="760"/>
      <c r="P1003" s="760"/>
      <c r="Q1003" s="760"/>
      <c r="R1003" s="760"/>
      <c r="S1003" s="760"/>
      <c r="T1003" s="760"/>
      <c r="U1003" s="760"/>
      <c r="V1003" s="760"/>
      <c r="W1003" s="760"/>
      <c r="X1003" s="760"/>
      <c r="Y1003" s="760"/>
      <c r="Z1003" s="760"/>
    </row>
  </sheetData>
  <sheetProtection algorithmName="SHA-512" hashValue="tdKIDNl5EiwA4pzk1LiIFGZlGFy+Oga+Fu9qc+o0XWcYyynEQfWs/Sq52VH9a8HC04AvoC77ji277LhhmtR43g==" saltValue="ClUpiBchvU8J8vhxFL81cg==" spinCount="100000" sheet="1" objects="1" scenarios="1"/>
  <mergeCells count="28">
    <mergeCell ref="P4:P5"/>
    <mergeCell ref="Q4:Q5"/>
    <mergeCell ref="M53:Q53"/>
    <mergeCell ref="B48:E48"/>
    <mergeCell ref="B49:Q49"/>
    <mergeCell ref="M51:Q51"/>
    <mergeCell ref="M52:Q52"/>
    <mergeCell ref="B7:B42"/>
    <mergeCell ref="C7:C42"/>
    <mergeCell ref="H4:H5"/>
    <mergeCell ref="I4:I5"/>
    <mergeCell ref="J4:J5"/>
    <mergeCell ref="A1:R1"/>
    <mergeCell ref="A2:R2"/>
    <mergeCell ref="A3:R3"/>
    <mergeCell ref="A4:A5"/>
    <mergeCell ref="B4:B5"/>
    <mergeCell ref="C4:C5"/>
    <mergeCell ref="D4:D5"/>
    <mergeCell ref="E4:E5"/>
    <mergeCell ref="F4:F5"/>
    <mergeCell ref="G4:G5"/>
    <mergeCell ref="R4:R5"/>
    <mergeCell ref="K4:K5"/>
    <mergeCell ref="L4:L5"/>
    <mergeCell ref="M4:M5"/>
    <mergeCell ref="N4:N5"/>
    <mergeCell ref="O4:O5"/>
  </mergeCells>
  <pageMargins left="0.70866141732283472" right="0.70866141732283472" top="0.74803149606299213" bottom="0.74803149606299213" header="0.31496062992125984" footer="0.31496062992125984"/>
  <pageSetup paperSize="9" scale="8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rgb="FF00B0F0"/>
    <pageSetUpPr fitToPage="1"/>
  </sheetPr>
  <dimension ref="A1:AA1000"/>
  <sheetViews>
    <sheetView zoomScaleNormal="100" workbookViewId="0">
      <selection activeCell="F11" sqref="F11"/>
    </sheetView>
  </sheetViews>
  <sheetFormatPr defaultColWidth="14.44140625" defaultRowHeight="14.4"/>
  <cols>
    <col min="1" max="1" width="3.88671875" customWidth="1"/>
    <col min="2" max="2" width="12.109375" customWidth="1"/>
    <col min="3" max="3" width="9" customWidth="1"/>
    <col min="4" max="4" width="9.5546875" customWidth="1"/>
    <col min="5" max="5" width="33.109375" customWidth="1"/>
    <col min="6" max="6" width="18.109375" customWidth="1"/>
    <col min="7" max="7" width="20.77734375" customWidth="1"/>
    <col min="8" max="8" width="3.77734375" customWidth="1"/>
    <col min="9" max="27" width="9.109375" customWidth="1"/>
  </cols>
  <sheetData>
    <row r="1" spans="1:27">
      <c r="A1" s="356"/>
      <c r="B1" s="356"/>
      <c r="C1" s="356"/>
      <c r="D1" s="356"/>
      <c r="E1" s="356"/>
      <c r="F1" s="356"/>
      <c r="G1" s="356"/>
      <c r="H1" s="356"/>
    </row>
    <row r="2" spans="1:27" ht="21">
      <c r="A2" s="356"/>
      <c r="B2" s="951" t="str">
        <f>'Data Entry'!D2</f>
        <v>dk;kZy; iz/kkukpk;Z jktdh; mPp ek/;fed fo|ky; jktiqjk fiisju</v>
      </c>
      <c r="C2" s="1131"/>
      <c r="D2" s="1131"/>
      <c r="E2" s="1131"/>
      <c r="F2" s="1131"/>
      <c r="G2" s="1131"/>
      <c r="H2" s="359"/>
      <c r="I2" s="160"/>
      <c r="J2" s="160"/>
      <c r="K2" s="160"/>
      <c r="L2" s="160"/>
      <c r="M2" s="160"/>
      <c r="N2" s="160"/>
      <c r="O2" s="160"/>
      <c r="P2" s="160"/>
      <c r="Q2" s="160"/>
      <c r="R2" s="160"/>
      <c r="S2" s="160"/>
      <c r="T2" s="160"/>
      <c r="U2" s="160"/>
      <c r="V2" s="160"/>
      <c r="W2" s="160"/>
      <c r="X2" s="160"/>
      <c r="Y2" s="160"/>
      <c r="Z2" s="160"/>
      <c r="AA2" s="160"/>
    </row>
    <row r="3" spans="1:27" ht="21">
      <c r="A3" s="356"/>
      <c r="B3" s="951" t="s">
        <v>255</v>
      </c>
      <c r="C3" s="1132"/>
      <c r="D3" s="1132"/>
      <c r="E3" s="1132"/>
      <c r="F3" s="1132"/>
      <c r="G3" s="1132"/>
      <c r="H3" s="359"/>
      <c r="I3" s="160"/>
      <c r="J3" s="160"/>
      <c r="K3" s="160"/>
      <c r="L3" s="160"/>
      <c r="M3" s="160"/>
      <c r="N3" s="160"/>
      <c r="O3" s="160"/>
      <c r="P3" s="160"/>
      <c r="Q3" s="160"/>
      <c r="R3" s="160"/>
      <c r="S3" s="160"/>
      <c r="T3" s="160"/>
      <c r="U3" s="160"/>
      <c r="V3" s="160"/>
      <c r="W3" s="160"/>
      <c r="X3" s="160"/>
      <c r="Y3" s="160"/>
      <c r="Z3" s="160"/>
      <c r="AA3" s="160"/>
    </row>
    <row r="4" spans="1:27" ht="21">
      <c r="A4" s="356"/>
      <c r="B4" s="1133" t="s">
        <v>251</v>
      </c>
      <c r="C4" s="1131"/>
      <c r="D4" s="1131"/>
      <c r="E4" s="1131"/>
      <c r="F4" s="1131"/>
      <c r="G4" s="1131"/>
      <c r="H4" s="359"/>
      <c r="I4" s="160"/>
      <c r="J4" s="160"/>
      <c r="K4" s="160"/>
      <c r="L4" s="160"/>
      <c r="M4" s="160"/>
      <c r="N4" s="160"/>
      <c r="O4" s="160"/>
      <c r="P4" s="160"/>
      <c r="Q4" s="160"/>
      <c r="R4" s="160"/>
      <c r="S4" s="160"/>
      <c r="T4" s="160"/>
      <c r="U4" s="160"/>
      <c r="V4" s="160"/>
      <c r="W4" s="160"/>
      <c r="X4" s="160"/>
      <c r="Y4" s="160"/>
      <c r="Z4" s="160"/>
      <c r="AA4" s="160"/>
    </row>
    <row r="5" spans="1:27" ht="21">
      <c r="A5" s="356"/>
      <c r="B5" s="175"/>
      <c r="C5" s="175"/>
      <c r="D5" s="176"/>
      <c r="E5" s="175"/>
      <c r="F5" s="175"/>
      <c r="G5" s="177" t="s">
        <v>252</v>
      </c>
      <c r="H5" s="359"/>
      <c r="I5" s="160"/>
      <c r="J5" s="160"/>
      <c r="K5" s="160"/>
      <c r="L5" s="160"/>
      <c r="M5" s="160"/>
      <c r="N5" s="160"/>
      <c r="O5" s="160"/>
      <c r="P5" s="160"/>
      <c r="Q5" s="160"/>
      <c r="R5" s="160"/>
      <c r="S5" s="160"/>
      <c r="T5" s="160"/>
      <c r="U5" s="160"/>
      <c r="V5" s="160"/>
      <c r="W5" s="160"/>
      <c r="X5" s="160"/>
      <c r="Y5" s="160"/>
      <c r="Z5" s="160"/>
      <c r="AA5" s="160"/>
    </row>
    <row r="6" spans="1:27" ht="23.4">
      <c r="A6" s="356"/>
      <c r="B6" s="1134" t="s">
        <v>253</v>
      </c>
      <c r="C6" s="1077"/>
      <c r="D6" s="1135" t="str">
        <f>'Master-1'!F4</f>
        <v>2202-02-109-27-01</v>
      </c>
      <c r="E6" s="1077"/>
      <c r="F6" s="178" t="str">
        <f>[1]Master1!H4</f>
        <v>STATE FUND</v>
      </c>
      <c r="G6" s="177">
        <f>'Data Entry'!D4</f>
        <v>2495</v>
      </c>
      <c r="H6" s="359"/>
      <c r="I6" s="160"/>
      <c r="J6" s="160"/>
      <c r="K6" s="160"/>
      <c r="L6" s="160"/>
      <c r="M6" s="160"/>
      <c r="N6" s="160"/>
      <c r="O6" s="160"/>
      <c r="P6" s="160"/>
      <c r="Q6" s="160"/>
      <c r="R6" s="160"/>
      <c r="S6" s="160"/>
      <c r="T6" s="160"/>
      <c r="U6" s="160"/>
      <c r="V6" s="160"/>
      <c r="W6" s="160"/>
      <c r="X6" s="160"/>
      <c r="Y6" s="160"/>
      <c r="Z6" s="160"/>
      <c r="AA6" s="160"/>
    </row>
    <row r="7" spans="1:27" ht="28.5" customHeight="1">
      <c r="A7" s="356"/>
      <c r="B7" s="1137" t="s">
        <v>233</v>
      </c>
      <c r="C7" s="1137" t="s">
        <v>234</v>
      </c>
      <c r="D7" s="1141" t="s">
        <v>235</v>
      </c>
      <c r="E7" s="1137" t="s">
        <v>31</v>
      </c>
      <c r="F7" s="1137" t="s">
        <v>123</v>
      </c>
      <c r="G7" s="1137" t="s">
        <v>254</v>
      </c>
      <c r="H7" s="359"/>
      <c r="I7" s="160"/>
      <c r="J7" s="160"/>
      <c r="K7" s="160"/>
      <c r="L7" s="160"/>
      <c r="M7" s="160"/>
      <c r="N7" s="160"/>
      <c r="O7" s="160"/>
      <c r="P7" s="160"/>
      <c r="Q7" s="160"/>
      <c r="R7" s="160"/>
      <c r="S7" s="160"/>
      <c r="T7" s="160"/>
      <c r="U7" s="160"/>
      <c r="V7" s="160"/>
      <c r="W7" s="160"/>
      <c r="X7" s="160"/>
      <c r="Y7" s="160"/>
      <c r="Z7" s="160"/>
      <c r="AA7" s="160"/>
    </row>
    <row r="8" spans="1:27" ht="20.55" customHeight="1">
      <c r="A8" s="356"/>
      <c r="B8" s="1138"/>
      <c r="C8" s="1138"/>
      <c r="D8" s="1141"/>
      <c r="E8" s="1138"/>
      <c r="F8" s="1138"/>
      <c r="G8" s="1138"/>
      <c r="H8" s="359"/>
      <c r="I8" s="160"/>
      <c r="J8" s="160"/>
      <c r="K8" s="160"/>
      <c r="L8" s="160"/>
      <c r="M8" s="160"/>
      <c r="N8" s="160"/>
      <c r="O8" s="160"/>
      <c r="P8" s="160"/>
      <c r="Q8" s="160"/>
      <c r="R8" s="160"/>
      <c r="S8" s="160"/>
      <c r="T8" s="160"/>
      <c r="U8" s="160"/>
      <c r="V8" s="160"/>
      <c r="W8" s="160"/>
      <c r="X8" s="160"/>
      <c r="Y8" s="160"/>
      <c r="Z8" s="160"/>
      <c r="AA8" s="160"/>
    </row>
    <row r="9" spans="1:27" ht="18">
      <c r="A9" s="356"/>
      <c r="B9" s="179">
        <v>1</v>
      </c>
      <c r="C9" s="179">
        <v>2</v>
      </c>
      <c r="D9" s="179">
        <v>3</v>
      </c>
      <c r="E9" s="179">
        <v>4</v>
      </c>
      <c r="F9" s="179">
        <v>5</v>
      </c>
      <c r="G9" s="179">
        <v>6</v>
      </c>
      <c r="H9" s="359"/>
      <c r="I9" s="160"/>
      <c r="J9" s="160"/>
      <c r="K9" s="160"/>
      <c r="L9" s="160"/>
      <c r="M9" s="160"/>
      <c r="N9" s="160"/>
      <c r="O9" s="160"/>
      <c r="P9" s="160"/>
      <c r="Q9" s="160"/>
      <c r="R9" s="160"/>
      <c r="S9" s="160"/>
      <c r="T9" s="160"/>
      <c r="U9" s="160"/>
      <c r="V9" s="160"/>
      <c r="W9" s="160"/>
      <c r="X9" s="160"/>
      <c r="Y9" s="160"/>
      <c r="Z9" s="160"/>
      <c r="AA9" s="160"/>
    </row>
    <row r="10" spans="1:27" ht="18">
      <c r="A10" s="356"/>
      <c r="B10" s="180">
        <f>[1]Master1!A9</f>
        <v>1</v>
      </c>
      <c r="C10" s="1139" t="str">
        <f>'Master-1'!F4</f>
        <v>2202-02-109-27-01</v>
      </c>
      <c r="D10" s="1139" t="str">
        <f>'Master-1'!I4</f>
        <v>STATE FUND</v>
      </c>
      <c r="E10" s="360" t="str">
        <f>Post_Data!C8</f>
        <v>प्रधानाचार्य</v>
      </c>
      <c r="F10" s="179">
        <v>0</v>
      </c>
      <c r="G10" s="179">
        <v>0</v>
      </c>
      <c r="H10" s="359"/>
      <c r="I10" s="160"/>
      <c r="J10" s="160"/>
      <c r="K10" s="160"/>
      <c r="L10" s="160"/>
      <c r="M10" s="160"/>
      <c r="N10" s="160"/>
      <c r="O10" s="160"/>
      <c r="P10" s="160"/>
      <c r="Q10" s="160"/>
      <c r="R10" s="160"/>
      <c r="S10" s="160"/>
      <c r="T10" s="160"/>
      <c r="U10" s="160"/>
      <c r="V10" s="160"/>
      <c r="W10" s="160"/>
      <c r="X10" s="160"/>
      <c r="Y10" s="160"/>
      <c r="Z10" s="160"/>
      <c r="AA10" s="160"/>
    </row>
    <row r="11" spans="1:27" ht="18">
      <c r="A11" s="356"/>
      <c r="B11" s="180">
        <f>[1]Master1!A10</f>
        <v>2</v>
      </c>
      <c r="C11" s="1118"/>
      <c r="D11" s="1118"/>
      <c r="E11" s="360" t="str">
        <f>Post_Data!C9</f>
        <v>उपप्रधानाचार्य</v>
      </c>
      <c r="F11" s="179">
        <v>0</v>
      </c>
      <c r="G11" s="179">
        <v>0</v>
      </c>
      <c r="H11" s="359"/>
      <c r="I11" s="160"/>
      <c r="J11" s="160"/>
      <c r="K11" s="160"/>
      <c r="L11" s="160"/>
      <c r="M11" s="160"/>
      <c r="N11" s="160"/>
      <c r="O11" s="160"/>
      <c r="P11" s="160"/>
      <c r="Q11" s="160"/>
      <c r="R11" s="160"/>
      <c r="S11" s="160"/>
      <c r="T11" s="160"/>
      <c r="U11" s="160"/>
      <c r="V11" s="160"/>
      <c r="W11" s="160"/>
      <c r="X11" s="160"/>
      <c r="Y11" s="160"/>
      <c r="Z11" s="160"/>
      <c r="AA11" s="160"/>
    </row>
    <row r="12" spans="1:27" ht="18">
      <c r="A12" s="356"/>
      <c r="B12" s="180">
        <f>[1]Master1!A11</f>
        <v>3</v>
      </c>
      <c r="C12" s="1118"/>
      <c r="D12" s="1118"/>
      <c r="E12" s="360" t="str">
        <f>Post_Data!C10</f>
        <v>व्याख्याता स्कूल(शिक्षा)</v>
      </c>
      <c r="F12" s="179">
        <v>0</v>
      </c>
      <c r="G12" s="179">
        <v>0</v>
      </c>
      <c r="H12" s="359"/>
      <c r="I12" s="160"/>
      <c r="J12" s="160"/>
      <c r="K12" s="160"/>
      <c r="L12" s="160"/>
      <c r="M12" s="160"/>
      <c r="N12" s="160"/>
      <c r="O12" s="160"/>
      <c r="P12" s="160"/>
      <c r="Q12" s="160"/>
      <c r="R12" s="160"/>
      <c r="S12" s="160"/>
      <c r="T12" s="160"/>
      <c r="U12" s="160"/>
      <c r="V12" s="160"/>
      <c r="W12" s="160"/>
      <c r="X12" s="160"/>
      <c r="Y12" s="160"/>
      <c r="Z12" s="160"/>
      <c r="AA12" s="160"/>
    </row>
    <row r="13" spans="1:27" ht="18">
      <c r="A13" s="356"/>
      <c r="B13" s="180">
        <f>[1]Master1!A12</f>
        <v>4</v>
      </c>
      <c r="C13" s="1118"/>
      <c r="D13" s="1118"/>
      <c r="E13" s="360" t="str">
        <f>Post_Data!C11</f>
        <v>वरिष्ठ अध्यापक</v>
      </c>
      <c r="F13" s="179">
        <v>0</v>
      </c>
      <c r="G13" s="179">
        <v>0</v>
      </c>
      <c r="H13" s="359"/>
      <c r="I13" s="160"/>
      <c r="J13" s="160"/>
      <c r="K13" s="160"/>
      <c r="L13" s="160"/>
      <c r="M13" s="160"/>
      <c r="N13" s="160"/>
      <c r="O13" s="160"/>
      <c r="P13" s="160"/>
      <c r="Q13" s="160"/>
      <c r="R13" s="160"/>
      <c r="S13" s="160"/>
      <c r="T13" s="160"/>
      <c r="U13" s="160"/>
      <c r="V13" s="160"/>
      <c r="W13" s="160"/>
      <c r="X13" s="160"/>
      <c r="Y13" s="160"/>
      <c r="Z13" s="160"/>
      <c r="AA13" s="160"/>
    </row>
    <row r="14" spans="1:27" ht="18">
      <c r="A14" s="356"/>
      <c r="B14" s="180">
        <f>[1]Master1!A13</f>
        <v>5</v>
      </c>
      <c r="C14" s="1118"/>
      <c r="D14" s="1118"/>
      <c r="E14" s="360" t="str">
        <f>Post_Data!C12</f>
        <v>अध्यापक</v>
      </c>
      <c r="F14" s="179">
        <v>0</v>
      </c>
      <c r="G14" s="179">
        <v>0</v>
      </c>
      <c r="H14" s="359"/>
      <c r="I14" s="160"/>
      <c r="J14" s="160"/>
      <c r="K14" s="160"/>
      <c r="L14" s="160"/>
      <c r="M14" s="160"/>
      <c r="N14" s="160"/>
      <c r="O14" s="160"/>
      <c r="P14" s="160"/>
      <c r="Q14" s="160"/>
      <c r="R14" s="160"/>
      <c r="S14" s="160"/>
      <c r="T14" s="160"/>
      <c r="U14" s="160"/>
      <c r="V14" s="160"/>
      <c r="W14" s="160"/>
      <c r="X14" s="160"/>
      <c r="Y14" s="160"/>
      <c r="Z14" s="160"/>
      <c r="AA14" s="160"/>
    </row>
    <row r="15" spans="1:27" ht="18">
      <c r="A15" s="356"/>
      <c r="B15" s="180">
        <f>[1]Master1!A14</f>
        <v>6</v>
      </c>
      <c r="C15" s="1118"/>
      <c r="D15" s="1118"/>
      <c r="E15" s="360" t="str">
        <f>Post_Data!C13</f>
        <v>अध्यापक(III Gr) L-1</v>
      </c>
      <c r="F15" s="179">
        <v>0</v>
      </c>
      <c r="G15" s="179">
        <v>0</v>
      </c>
      <c r="H15" s="359"/>
      <c r="I15" s="160"/>
      <c r="J15" s="160"/>
      <c r="K15" s="160"/>
      <c r="L15" s="160"/>
      <c r="M15" s="160"/>
      <c r="N15" s="160"/>
      <c r="O15" s="160"/>
      <c r="P15" s="160"/>
      <c r="Q15" s="160"/>
      <c r="R15" s="160"/>
      <c r="S15" s="160"/>
      <c r="T15" s="160"/>
      <c r="U15" s="160"/>
      <c r="V15" s="160"/>
      <c r="W15" s="160"/>
      <c r="X15" s="160"/>
      <c r="Y15" s="160"/>
      <c r="Z15" s="160"/>
      <c r="AA15" s="160"/>
    </row>
    <row r="16" spans="1:27" ht="18">
      <c r="A16" s="356"/>
      <c r="B16" s="180">
        <f>[1]Master1!A15</f>
        <v>7</v>
      </c>
      <c r="C16" s="1118"/>
      <c r="D16" s="1118"/>
      <c r="E16" s="360" t="str">
        <f>Post_Data!C14</f>
        <v>अध्यापक(III Gr) L-2</v>
      </c>
      <c r="F16" s="179">
        <v>0</v>
      </c>
      <c r="G16" s="179">
        <v>0</v>
      </c>
      <c r="H16" s="359"/>
      <c r="I16" s="160"/>
      <c r="J16" s="160"/>
      <c r="K16" s="160"/>
      <c r="L16" s="160"/>
      <c r="M16" s="160"/>
      <c r="N16" s="160"/>
      <c r="O16" s="160"/>
      <c r="P16" s="160"/>
      <c r="Q16" s="160"/>
      <c r="R16" s="160"/>
      <c r="S16" s="160"/>
      <c r="T16" s="160"/>
      <c r="U16" s="160"/>
      <c r="V16" s="160"/>
      <c r="W16" s="160"/>
      <c r="X16" s="160"/>
      <c r="Y16" s="160"/>
      <c r="Z16" s="160"/>
      <c r="AA16" s="160"/>
    </row>
    <row r="17" spans="1:27" ht="18">
      <c r="A17" s="356"/>
      <c r="B17" s="180">
        <f>[1]Master1!A16</f>
        <v>8</v>
      </c>
      <c r="C17" s="1118"/>
      <c r="D17" s="1118"/>
      <c r="E17" s="360" t="str">
        <f>Post_Data!C15</f>
        <v>प्रशिक्षक</v>
      </c>
      <c r="F17" s="179">
        <v>0</v>
      </c>
      <c r="G17" s="179">
        <v>0</v>
      </c>
      <c r="H17" s="359"/>
      <c r="I17" s="160"/>
      <c r="J17" s="160"/>
      <c r="K17" s="160"/>
      <c r="L17" s="160"/>
      <c r="M17" s="160"/>
      <c r="N17" s="160"/>
      <c r="O17" s="160"/>
      <c r="P17" s="160"/>
      <c r="Q17" s="160"/>
      <c r="R17" s="160"/>
      <c r="S17" s="160"/>
      <c r="T17" s="160"/>
      <c r="U17" s="160"/>
      <c r="V17" s="160"/>
      <c r="W17" s="160"/>
      <c r="X17" s="160"/>
      <c r="Y17" s="160"/>
      <c r="Z17" s="160"/>
      <c r="AA17" s="160"/>
    </row>
    <row r="18" spans="1:27" ht="18">
      <c r="A18" s="356"/>
      <c r="B18" s="180">
        <f>[1]Master1!A17</f>
        <v>9</v>
      </c>
      <c r="C18" s="1118"/>
      <c r="D18" s="1118"/>
      <c r="E18" s="360" t="str">
        <f>Post_Data!C16</f>
        <v>शारीरिक शिक्षक श्रेणी I</v>
      </c>
      <c r="F18" s="179">
        <v>0</v>
      </c>
      <c r="G18" s="179">
        <v>0</v>
      </c>
      <c r="H18" s="359"/>
      <c r="I18" s="160"/>
      <c r="J18" s="160"/>
      <c r="K18" s="160"/>
      <c r="L18" s="160"/>
      <c r="M18" s="160"/>
      <c r="N18" s="160"/>
      <c r="O18" s="160"/>
      <c r="P18" s="160"/>
      <c r="Q18" s="160"/>
      <c r="R18" s="160"/>
      <c r="S18" s="160"/>
      <c r="T18" s="160"/>
      <c r="U18" s="160"/>
      <c r="V18" s="160"/>
      <c r="W18" s="160"/>
      <c r="X18" s="160"/>
      <c r="Y18" s="160"/>
      <c r="Z18" s="160"/>
      <c r="AA18" s="160"/>
    </row>
    <row r="19" spans="1:27" ht="18">
      <c r="A19" s="356"/>
      <c r="B19" s="180">
        <f>[1]Master1!A18</f>
        <v>10</v>
      </c>
      <c r="C19" s="1118"/>
      <c r="D19" s="1118"/>
      <c r="E19" s="360" t="str">
        <f>Post_Data!C17</f>
        <v>शारीरिक शिक्षक श्रेणी II</v>
      </c>
      <c r="F19" s="179">
        <v>0</v>
      </c>
      <c r="G19" s="179">
        <v>0</v>
      </c>
      <c r="H19" s="359"/>
      <c r="I19" s="160"/>
      <c r="J19" s="160"/>
      <c r="K19" s="160"/>
      <c r="L19" s="160"/>
      <c r="M19" s="160"/>
      <c r="N19" s="160"/>
      <c r="O19" s="160"/>
      <c r="P19" s="160"/>
      <c r="Q19" s="160"/>
      <c r="R19" s="160"/>
      <c r="S19" s="160"/>
      <c r="T19" s="160"/>
      <c r="U19" s="160"/>
      <c r="V19" s="160"/>
      <c r="W19" s="160"/>
      <c r="X19" s="160"/>
      <c r="Y19" s="160"/>
      <c r="Z19" s="160"/>
      <c r="AA19" s="160"/>
    </row>
    <row r="20" spans="1:27" ht="18">
      <c r="A20" s="356"/>
      <c r="B20" s="180">
        <f>[1]Master1!A19</f>
        <v>11</v>
      </c>
      <c r="C20" s="1118"/>
      <c r="D20" s="1118"/>
      <c r="E20" s="360" t="str">
        <f>Post_Data!C18</f>
        <v>शारीरिक शिक्षक श्रेणी III</v>
      </c>
      <c r="F20" s="179">
        <v>0</v>
      </c>
      <c r="G20" s="179">
        <v>0</v>
      </c>
      <c r="H20" s="359"/>
      <c r="I20" s="160"/>
      <c r="J20" s="160"/>
      <c r="K20" s="160"/>
      <c r="L20" s="160"/>
      <c r="M20" s="160"/>
      <c r="N20" s="160"/>
      <c r="O20" s="160"/>
      <c r="P20" s="160"/>
      <c r="Q20" s="160"/>
      <c r="R20" s="160"/>
      <c r="S20" s="160"/>
      <c r="T20" s="160"/>
      <c r="U20" s="160"/>
      <c r="V20" s="160"/>
      <c r="W20" s="160"/>
      <c r="X20" s="160"/>
      <c r="Y20" s="160"/>
      <c r="Z20" s="160"/>
      <c r="AA20" s="160"/>
    </row>
    <row r="21" spans="1:27" ht="18">
      <c r="A21" s="356"/>
      <c r="B21" s="180">
        <f>[1]Master1!A20</f>
        <v>12</v>
      </c>
      <c r="C21" s="1118"/>
      <c r="D21" s="1118"/>
      <c r="E21" s="360" t="str">
        <f>Post_Data!C19</f>
        <v>पुस्तकालय अध्यक्ष श्रेणी I</v>
      </c>
      <c r="F21" s="179">
        <v>0</v>
      </c>
      <c r="G21" s="179">
        <v>0</v>
      </c>
      <c r="H21" s="359"/>
      <c r="I21" s="160"/>
      <c r="J21" s="160"/>
      <c r="K21" s="160"/>
      <c r="L21" s="160"/>
      <c r="M21" s="160"/>
      <c r="N21" s="160"/>
      <c r="O21" s="160"/>
      <c r="P21" s="160"/>
      <c r="Q21" s="160"/>
      <c r="R21" s="160"/>
      <c r="S21" s="160"/>
      <c r="T21" s="160"/>
      <c r="U21" s="160"/>
      <c r="V21" s="160"/>
      <c r="W21" s="160"/>
      <c r="X21" s="160"/>
      <c r="Y21" s="160"/>
      <c r="Z21" s="160"/>
      <c r="AA21" s="160"/>
    </row>
    <row r="22" spans="1:27" ht="18">
      <c r="A22" s="356"/>
      <c r="B22" s="180">
        <f>[1]Master1!A21</f>
        <v>13</v>
      </c>
      <c r="C22" s="1118"/>
      <c r="D22" s="1118"/>
      <c r="E22" s="360" t="str">
        <f>Post_Data!C20</f>
        <v>पुस्तकालय अध्यक्ष श्रेणी II</v>
      </c>
      <c r="F22" s="179">
        <v>0</v>
      </c>
      <c r="G22" s="179">
        <v>0</v>
      </c>
      <c r="H22" s="359"/>
      <c r="I22" s="160"/>
      <c r="J22" s="160"/>
      <c r="K22" s="160"/>
      <c r="L22" s="160"/>
      <c r="M22" s="160"/>
      <c r="N22" s="160"/>
      <c r="O22" s="160"/>
      <c r="P22" s="160"/>
      <c r="Q22" s="160"/>
      <c r="R22" s="160"/>
      <c r="S22" s="160"/>
      <c r="T22" s="160"/>
      <c r="U22" s="160"/>
      <c r="V22" s="160"/>
      <c r="W22" s="160"/>
      <c r="X22" s="160"/>
      <c r="Y22" s="160"/>
      <c r="Z22" s="160"/>
      <c r="AA22" s="160"/>
    </row>
    <row r="23" spans="1:27" ht="18">
      <c r="A23" s="356"/>
      <c r="B23" s="180">
        <f>[1]Master1!A22</f>
        <v>14</v>
      </c>
      <c r="C23" s="1118"/>
      <c r="D23" s="1118"/>
      <c r="E23" s="360" t="str">
        <f>Post_Data!C21</f>
        <v>पुस्तकालय अध्यक्ष श्रेणी III</v>
      </c>
      <c r="F23" s="179">
        <v>0</v>
      </c>
      <c r="G23" s="179">
        <v>0</v>
      </c>
      <c r="H23" s="359"/>
      <c r="I23" s="160"/>
      <c r="J23" s="160"/>
      <c r="K23" s="160"/>
      <c r="L23" s="160"/>
      <c r="M23" s="160"/>
      <c r="N23" s="160"/>
      <c r="O23" s="160"/>
      <c r="P23" s="160"/>
      <c r="Q23" s="160"/>
      <c r="R23" s="160"/>
      <c r="S23" s="160"/>
      <c r="T23" s="160"/>
      <c r="U23" s="160"/>
      <c r="V23" s="160"/>
      <c r="W23" s="160"/>
      <c r="X23" s="160"/>
      <c r="Y23" s="160"/>
      <c r="Z23" s="160"/>
      <c r="AA23" s="160"/>
    </row>
    <row r="24" spans="1:27" ht="18">
      <c r="A24" s="356"/>
      <c r="B24" s="180">
        <f>[1]Master1!A23</f>
        <v>15</v>
      </c>
      <c r="C24" s="1118"/>
      <c r="D24" s="1118"/>
      <c r="E24" s="360" t="str">
        <f>Post_Data!C22</f>
        <v>प्रयोगशाला सहायक II</v>
      </c>
      <c r="F24" s="179">
        <v>0</v>
      </c>
      <c r="G24" s="179">
        <v>0</v>
      </c>
      <c r="H24" s="359"/>
      <c r="I24" s="160"/>
      <c r="J24" s="160"/>
      <c r="K24" s="160"/>
      <c r="L24" s="160"/>
      <c r="M24" s="160"/>
      <c r="N24" s="160"/>
      <c r="O24" s="160"/>
      <c r="P24" s="160"/>
      <c r="Q24" s="160"/>
      <c r="R24" s="160"/>
      <c r="S24" s="160"/>
      <c r="T24" s="160"/>
      <c r="U24" s="160"/>
      <c r="V24" s="160"/>
      <c r="W24" s="160"/>
      <c r="X24" s="160"/>
      <c r="Y24" s="160"/>
      <c r="Z24" s="160"/>
      <c r="AA24" s="160"/>
    </row>
    <row r="25" spans="1:27" ht="18">
      <c r="A25" s="356"/>
      <c r="B25" s="180">
        <f>[1]Master1!A24</f>
        <v>16</v>
      </c>
      <c r="C25" s="1118"/>
      <c r="D25" s="1118"/>
      <c r="E25" s="360" t="str">
        <f>Post_Data!C23</f>
        <v>प्रयोगशाला सहायक III</v>
      </c>
      <c r="F25" s="179">
        <v>0</v>
      </c>
      <c r="G25" s="179">
        <v>0</v>
      </c>
      <c r="H25" s="359"/>
      <c r="I25" s="160"/>
      <c r="J25" s="160"/>
      <c r="K25" s="160"/>
      <c r="L25" s="160"/>
      <c r="M25" s="160"/>
      <c r="N25" s="160"/>
      <c r="O25" s="160"/>
      <c r="P25" s="160"/>
      <c r="Q25" s="160"/>
      <c r="R25" s="160"/>
      <c r="S25" s="160"/>
      <c r="T25" s="160"/>
      <c r="U25" s="160"/>
      <c r="V25" s="160"/>
      <c r="W25" s="160"/>
      <c r="X25" s="160"/>
      <c r="Y25" s="160"/>
      <c r="Z25" s="160"/>
      <c r="AA25" s="160"/>
    </row>
    <row r="26" spans="1:27" ht="18">
      <c r="A26" s="356"/>
      <c r="B26" s="180">
        <f>[1]Master1!A25</f>
        <v>17</v>
      </c>
      <c r="C26" s="1118"/>
      <c r="D26" s="1118"/>
      <c r="E26" s="360" t="str">
        <f>Post_Data!C24</f>
        <v>सहायक प्रशासनिक अधिकारी</v>
      </c>
      <c r="F26" s="179">
        <v>0</v>
      </c>
      <c r="G26" s="179">
        <v>0</v>
      </c>
      <c r="H26" s="359"/>
      <c r="I26" s="160"/>
      <c r="J26" s="160"/>
      <c r="K26" s="160"/>
      <c r="L26" s="160"/>
      <c r="M26" s="160"/>
      <c r="N26" s="160"/>
      <c r="O26" s="160"/>
      <c r="P26" s="160"/>
      <c r="Q26" s="160"/>
      <c r="R26" s="160"/>
      <c r="S26" s="160"/>
      <c r="T26" s="160"/>
      <c r="U26" s="160"/>
      <c r="V26" s="160"/>
      <c r="W26" s="160"/>
      <c r="X26" s="160"/>
      <c r="Y26" s="160"/>
      <c r="Z26" s="160"/>
      <c r="AA26" s="160"/>
    </row>
    <row r="27" spans="1:27" ht="18">
      <c r="A27" s="356"/>
      <c r="B27" s="180">
        <f>[1]Master1!A26</f>
        <v>18</v>
      </c>
      <c r="C27" s="1118"/>
      <c r="D27" s="1118"/>
      <c r="E27" s="360" t="str">
        <f>Post_Data!C25</f>
        <v>वरिष्ठ सहायक</v>
      </c>
      <c r="F27" s="179">
        <v>0</v>
      </c>
      <c r="G27" s="179">
        <v>0</v>
      </c>
      <c r="H27" s="359"/>
      <c r="I27" s="160"/>
      <c r="J27" s="160"/>
      <c r="K27" s="160"/>
      <c r="L27" s="160"/>
      <c r="M27" s="160"/>
      <c r="N27" s="160"/>
      <c r="O27" s="160"/>
      <c r="P27" s="160"/>
      <c r="Q27" s="160"/>
      <c r="R27" s="160"/>
      <c r="S27" s="160"/>
      <c r="T27" s="160"/>
      <c r="U27" s="160"/>
      <c r="V27" s="160"/>
      <c r="W27" s="160"/>
      <c r="X27" s="160"/>
      <c r="Y27" s="160"/>
      <c r="Z27" s="160"/>
      <c r="AA27" s="160"/>
    </row>
    <row r="28" spans="1:27" ht="18">
      <c r="A28" s="356"/>
      <c r="B28" s="180">
        <f>[1]Master1!A27</f>
        <v>19</v>
      </c>
      <c r="C28" s="1118"/>
      <c r="D28" s="1118"/>
      <c r="E28" s="360" t="str">
        <f>Post_Data!C26</f>
        <v>कनिष्ठ सहायक</v>
      </c>
      <c r="F28" s="179">
        <v>0</v>
      </c>
      <c r="G28" s="179">
        <v>0</v>
      </c>
      <c r="H28" s="359"/>
      <c r="I28" s="160"/>
      <c r="J28" s="160"/>
      <c r="K28" s="160"/>
      <c r="L28" s="160"/>
      <c r="M28" s="160"/>
      <c r="N28" s="160"/>
      <c r="O28" s="160"/>
      <c r="P28" s="160"/>
      <c r="Q28" s="160"/>
      <c r="R28" s="160"/>
      <c r="S28" s="160"/>
      <c r="T28" s="160"/>
      <c r="U28" s="160"/>
      <c r="V28" s="160"/>
      <c r="W28" s="160"/>
      <c r="X28" s="160"/>
      <c r="Y28" s="160"/>
      <c r="Z28" s="160"/>
      <c r="AA28" s="160"/>
    </row>
    <row r="29" spans="1:27" ht="18">
      <c r="A29" s="356"/>
      <c r="B29" s="180">
        <f>[1]Master1!A28</f>
        <v>20</v>
      </c>
      <c r="C29" s="1118"/>
      <c r="D29" s="1118"/>
      <c r="E29" s="360" t="str">
        <f>Post_Data!C27</f>
        <v>चतुर्थ श्रेणी कर्मचारी</v>
      </c>
      <c r="F29" s="179">
        <v>0</v>
      </c>
      <c r="G29" s="179">
        <v>0</v>
      </c>
      <c r="H29" s="359"/>
      <c r="I29" s="160"/>
      <c r="J29" s="160"/>
      <c r="K29" s="160"/>
      <c r="L29" s="160"/>
      <c r="M29" s="160"/>
      <c r="N29" s="160"/>
      <c r="O29" s="160"/>
      <c r="P29" s="160"/>
      <c r="Q29" s="160"/>
      <c r="R29" s="160"/>
      <c r="S29" s="160"/>
      <c r="T29" s="160"/>
      <c r="U29" s="160"/>
      <c r="V29" s="160"/>
      <c r="W29" s="160"/>
      <c r="X29" s="160"/>
      <c r="Y29" s="160"/>
      <c r="Z29" s="160"/>
      <c r="AA29" s="160"/>
    </row>
    <row r="30" spans="1:27" ht="18">
      <c r="A30" s="356"/>
      <c r="B30" s="180">
        <f>[1]Master1!A29</f>
        <v>21</v>
      </c>
      <c r="C30" s="1118"/>
      <c r="D30" s="1118"/>
      <c r="E30" s="360" t="str">
        <f>Post_Data!C28</f>
        <v>प्रयोगशाला परिचारक</v>
      </c>
      <c r="F30" s="179">
        <v>0</v>
      </c>
      <c r="G30" s="179">
        <v>0</v>
      </c>
      <c r="H30" s="359"/>
      <c r="I30" s="160"/>
      <c r="J30" s="160"/>
      <c r="K30" s="160"/>
      <c r="L30" s="160"/>
      <c r="M30" s="160"/>
      <c r="N30" s="160"/>
      <c r="O30" s="160"/>
      <c r="P30" s="160"/>
      <c r="Q30" s="160"/>
      <c r="R30" s="160"/>
      <c r="S30" s="160"/>
      <c r="T30" s="160"/>
      <c r="U30" s="160"/>
      <c r="V30" s="160"/>
      <c r="W30" s="160"/>
      <c r="X30" s="160"/>
      <c r="Y30" s="160"/>
      <c r="Z30" s="160"/>
      <c r="AA30" s="160"/>
    </row>
    <row r="31" spans="1:27" ht="18">
      <c r="A31" s="356"/>
      <c r="B31" s="180">
        <f>[1]Master1!A30</f>
        <v>22</v>
      </c>
      <c r="C31" s="1118"/>
      <c r="D31" s="1118"/>
      <c r="E31" s="360" t="str">
        <f>Post_Data!C29</f>
        <v>जमादार</v>
      </c>
      <c r="F31" s="179">
        <v>0</v>
      </c>
      <c r="G31" s="179">
        <v>0</v>
      </c>
      <c r="H31" s="359"/>
      <c r="I31" s="160"/>
      <c r="J31" s="160"/>
      <c r="K31" s="160"/>
      <c r="L31" s="160"/>
      <c r="M31" s="160"/>
      <c r="N31" s="160"/>
      <c r="O31" s="160"/>
      <c r="P31" s="160"/>
      <c r="Q31" s="160"/>
      <c r="R31" s="160"/>
      <c r="S31" s="160"/>
      <c r="T31" s="160"/>
      <c r="U31" s="160"/>
      <c r="V31" s="160"/>
      <c r="W31" s="160"/>
      <c r="X31" s="160"/>
      <c r="Y31" s="160"/>
      <c r="Z31" s="160"/>
      <c r="AA31" s="160"/>
    </row>
    <row r="32" spans="1:27" ht="18">
      <c r="A32" s="356"/>
      <c r="B32" s="180">
        <f>[1]Master1!A31</f>
        <v>23</v>
      </c>
      <c r="C32" s="1118"/>
      <c r="D32" s="1118"/>
      <c r="E32" s="360" t="str">
        <f>Post_Data!C30</f>
        <v>प्रबोधक</v>
      </c>
      <c r="F32" s="179">
        <v>0</v>
      </c>
      <c r="G32" s="179">
        <v>0</v>
      </c>
      <c r="H32" s="359"/>
      <c r="I32" s="160"/>
      <c r="J32" s="160"/>
      <c r="K32" s="160"/>
      <c r="L32" s="160"/>
      <c r="M32" s="160"/>
      <c r="N32" s="160"/>
      <c r="O32" s="160"/>
      <c r="P32" s="160"/>
      <c r="Q32" s="160"/>
      <c r="R32" s="160"/>
      <c r="S32" s="160"/>
      <c r="T32" s="160"/>
      <c r="U32" s="160"/>
      <c r="V32" s="160"/>
      <c r="W32" s="160"/>
      <c r="X32" s="160"/>
      <c r="Y32" s="160"/>
      <c r="Z32" s="160"/>
      <c r="AA32" s="160"/>
    </row>
    <row r="33" spans="1:27" ht="18">
      <c r="A33" s="356"/>
      <c r="B33" s="180">
        <f>[1]Master1!A32</f>
        <v>24</v>
      </c>
      <c r="C33" s="1118"/>
      <c r="D33" s="1118"/>
      <c r="E33" s="360" t="str">
        <f>Post_Data!C31</f>
        <v>प्रबोधक शा0शि0</v>
      </c>
      <c r="F33" s="179">
        <v>0</v>
      </c>
      <c r="G33" s="179">
        <v>0</v>
      </c>
      <c r="H33" s="359"/>
      <c r="I33" s="160"/>
      <c r="J33" s="160"/>
      <c r="K33" s="160"/>
      <c r="L33" s="160"/>
      <c r="M33" s="160"/>
      <c r="N33" s="160"/>
      <c r="O33" s="160"/>
      <c r="P33" s="160"/>
      <c r="Q33" s="160"/>
      <c r="R33" s="160"/>
      <c r="S33" s="160"/>
      <c r="T33" s="160"/>
      <c r="U33" s="160"/>
      <c r="V33" s="160"/>
      <c r="W33" s="160"/>
      <c r="X33" s="160"/>
      <c r="Y33" s="160"/>
      <c r="Z33" s="160"/>
      <c r="AA33" s="160"/>
    </row>
    <row r="34" spans="1:27" ht="18">
      <c r="A34" s="356"/>
      <c r="B34" s="180">
        <f>[1]Master1!A33</f>
        <v>25</v>
      </c>
      <c r="C34" s="1118"/>
      <c r="D34" s="1118"/>
      <c r="E34" s="360" t="str">
        <f>Post_Data!C32</f>
        <v>प्रबोधक लेवल 1</v>
      </c>
      <c r="F34" s="179">
        <v>0</v>
      </c>
      <c r="G34" s="179">
        <v>0</v>
      </c>
      <c r="H34" s="359"/>
      <c r="I34" s="160"/>
      <c r="J34" s="160"/>
      <c r="K34" s="160"/>
      <c r="L34" s="160"/>
      <c r="M34" s="160"/>
      <c r="N34" s="160"/>
      <c r="O34" s="160"/>
      <c r="P34" s="160"/>
      <c r="Q34" s="160"/>
      <c r="R34" s="160"/>
      <c r="S34" s="160"/>
      <c r="T34" s="160"/>
      <c r="U34" s="160"/>
      <c r="V34" s="160"/>
      <c r="W34" s="160"/>
      <c r="X34" s="160"/>
      <c r="Y34" s="160"/>
      <c r="Z34" s="160"/>
      <c r="AA34" s="160"/>
    </row>
    <row r="35" spans="1:27" ht="18">
      <c r="A35" s="356"/>
      <c r="B35" s="180">
        <f>[1]Master1!A34</f>
        <v>26</v>
      </c>
      <c r="C35" s="1118"/>
      <c r="D35" s="1118"/>
      <c r="E35" s="360" t="str">
        <f>Post_Data!C33</f>
        <v>प्रबोधक लेवल 2</v>
      </c>
      <c r="F35" s="179">
        <v>0</v>
      </c>
      <c r="G35" s="179">
        <v>0</v>
      </c>
      <c r="H35" s="359"/>
      <c r="I35" s="160"/>
      <c r="J35" s="160"/>
      <c r="K35" s="160"/>
      <c r="L35" s="160"/>
      <c r="M35" s="160"/>
      <c r="N35" s="160"/>
      <c r="O35" s="160"/>
      <c r="P35" s="160"/>
      <c r="Q35" s="160"/>
      <c r="R35" s="160"/>
      <c r="S35" s="160"/>
      <c r="T35" s="160"/>
      <c r="U35" s="160"/>
      <c r="V35" s="160"/>
      <c r="W35" s="160"/>
      <c r="X35" s="160"/>
      <c r="Y35" s="160"/>
      <c r="Z35" s="160"/>
      <c r="AA35" s="160"/>
    </row>
    <row r="36" spans="1:27" ht="18">
      <c r="A36" s="356"/>
      <c r="B36" s="180">
        <f>[1]Master1!A35</f>
        <v>27</v>
      </c>
      <c r="C36" s="1118"/>
      <c r="D36" s="1118"/>
      <c r="E36" s="360" t="str">
        <f>Post_Data!C34</f>
        <v xml:space="preserve">बेसिक कंप्युटर अनुदेशक </v>
      </c>
      <c r="F36" s="179">
        <v>0</v>
      </c>
      <c r="G36" s="179">
        <v>0</v>
      </c>
      <c r="H36" s="359"/>
      <c r="I36" s="160"/>
      <c r="J36" s="160"/>
      <c r="K36" s="160"/>
      <c r="L36" s="160"/>
      <c r="M36" s="160"/>
      <c r="N36" s="160"/>
      <c r="O36" s="160"/>
      <c r="P36" s="160"/>
      <c r="Q36" s="160"/>
      <c r="R36" s="160"/>
      <c r="S36" s="160"/>
      <c r="T36" s="160"/>
      <c r="U36" s="160"/>
      <c r="V36" s="160"/>
      <c r="W36" s="160"/>
      <c r="X36" s="160"/>
      <c r="Y36" s="160"/>
      <c r="Z36" s="160"/>
      <c r="AA36" s="160"/>
    </row>
    <row r="37" spans="1:27" ht="18">
      <c r="A37" s="356"/>
      <c r="B37" s="180">
        <f>[1]Master1!A36</f>
        <v>28</v>
      </c>
      <c r="C37" s="1118"/>
      <c r="D37" s="1118"/>
      <c r="E37" s="360">
        <f>Post_Data!C35</f>
        <v>0</v>
      </c>
      <c r="F37" s="179">
        <v>0</v>
      </c>
      <c r="G37" s="179">
        <v>0</v>
      </c>
      <c r="H37" s="359"/>
      <c r="I37" s="160"/>
      <c r="J37" s="160"/>
      <c r="K37" s="160"/>
      <c r="L37" s="160"/>
      <c r="M37" s="160"/>
      <c r="N37" s="160"/>
      <c r="O37" s="160"/>
      <c r="P37" s="160"/>
      <c r="Q37" s="160"/>
      <c r="R37" s="160"/>
      <c r="S37" s="160"/>
      <c r="T37" s="160"/>
      <c r="U37" s="160"/>
      <c r="V37" s="160"/>
      <c r="W37" s="160"/>
      <c r="X37" s="160"/>
      <c r="Y37" s="160"/>
      <c r="Z37" s="160"/>
      <c r="AA37" s="160"/>
    </row>
    <row r="38" spans="1:27" ht="18">
      <c r="A38" s="356"/>
      <c r="B38" s="180">
        <f>[1]Master1!A37</f>
        <v>29</v>
      </c>
      <c r="C38" s="1118"/>
      <c r="D38" s="1118"/>
      <c r="E38" s="360">
        <f>Post_Data!C36</f>
        <v>0</v>
      </c>
      <c r="F38" s="179">
        <v>0</v>
      </c>
      <c r="G38" s="179">
        <v>0</v>
      </c>
      <c r="H38" s="359"/>
      <c r="I38" s="160"/>
      <c r="J38" s="160"/>
      <c r="K38" s="160"/>
      <c r="L38" s="160"/>
      <c r="M38" s="160"/>
      <c r="N38" s="160"/>
      <c r="O38" s="160"/>
      <c r="P38" s="160"/>
      <c r="Q38" s="160"/>
      <c r="R38" s="160"/>
      <c r="S38" s="160"/>
      <c r="T38" s="160"/>
      <c r="U38" s="160"/>
      <c r="V38" s="160"/>
      <c r="W38" s="160"/>
      <c r="X38" s="160"/>
      <c r="Y38" s="160"/>
      <c r="Z38" s="160"/>
      <c r="AA38" s="160"/>
    </row>
    <row r="39" spans="1:27" ht="18">
      <c r="A39" s="356"/>
      <c r="B39" s="180">
        <f>[1]Master1!A38</f>
        <v>30</v>
      </c>
      <c r="C39" s="1118"/>
      <c r="D39" s="1118"/>
      <c r="E39" s="360">
        <f>Post_Data!C37</f>
        <v>0</v>
      </c>
      <c r="F39" s="179">
        <v>0</v>
      </c>
      <c r="G39" s="179">
        <v>0</v>
      </c>
      <c r="H39" s="359"/>
      <c r="I39" s="160"/>
      <c r="J39" s="160"/>
      <c r="K39" s="160"/>
      <c r="L39" s="160"/>
      <c r="M39" s="160"/>
      <c r="N39" s="160"/>
      <c r="O39" s="160"/>
      <c r="P39" s="160"/>
      <c r="Q39" s="160"/>
      <c r="R39" s="160"/>
      <c r="S39" s="160"/>
      <c r="T39" s="160"/>
      <c r="U39" s="160"/>
      <c r="V39" s="160"/>
      <c r="W39" s="160"/>
      <c r="X39" s="160"/>
      <c r="Y39" s="160"/>
      <c r="Z39" s="160"/>
      <c r="AA39" s="160"/>
    </row>
    <row r="40" spans="1:27" ht="18" hidden="1">
      <c r="A40" s="356"/>
      <c r="B40" s="180">
        <f>[1]Master1!A39</f>
        <v>31</v>
      </c>
      <c r="C40" s="1118"/>
      <c r="D40" s="1118"/>
      <c r="E40" s="184">
        <f>Post_Data!C38</f>
        <v>0</v>
      </c>
      <c r="F40" s="179">
        <v>0</v>
      </c>
      <c r="G40" s="179">
        <v>0</v>
      </c>
      <c r="H40" s="359"/>
      <c r="I40" s="160"/>
      <c r="J40" s="160"/>
      <c r="K40" s="160"/>
      <c r="L40" s="160"/>
      <c r="M40" s="160"/>
      <c r="N40" s="160"/>
      <c r="O40" s="160"/>
      <c r="P40" s="160"/>
      <c r="Q40" s="160"/>
      <c r="R40" s="160"/>
      <c r="S40" s="160"/>
      <c r="T40" s="160"/>
      <c r="U40" s="160"/>
      <c r="V40" s="160"/>
      <c r="W40" s="160"/>
      <c r="X40" s="160"/>
      <c r="Y40" s="160"/>
      <c r="Z40" s="160"/>
      <c r="AA40" s="160"/>
    </row>
    <row r="41" spans="1:27" ht="18" hidden="1">
      <c r="A41" s="356"/>
      <c r="B41" s="180">
        <f>[1]Master1!A40</f>
        <v>32</v>
      </c>
      <c r="C41" s="1118"/>
      <c r="D41" s="1118"/>
      <c r="E41" s="184">
        <f>Post_Data!C39</f>
        <v>0</v>
      </c>
      <c r="F41" s="179">
        <v>0</v>
      </c>
      <c r="G41" s="179">
        <v>0</v>
      </c>
      <c r="H41" s="359"/>
      <c r="I41" s="160"/>
      <c r="J41" s="160"/>
      <c r="K41" s="160"/>
      <c r="L41" s="160"/>
      <c r="M41" s="160"/>
      <c r="N41" s="160"/>
      <c r="O41" s="160"/>
      <c r="P41" s="160"/>
      <c r="Q41" s="160"/>
      <c r="R41" s="160"/>
      <c r="S41" s="160"/>
      <c r="T41" s="160"/>
      <c r="U41" s="160"/>
      <c r="V41" s="160"/>
      <c r="W41" s="160"/>
      <c r="X41" s="160"/>
      <c r="Y41" s="160"/>
      <c r="Z41" s="160"/>
      <c r="AA41" s="160"/>
    </row>
    <row r="42" spans="1:27" ht="18" hidden="1">
      <c r="A42" s="356"/>
      <c r="B42" s="180">
        <f>[1]Master1!A41</f>
        <v>33</v>
      </c>
      <c r="C42" s="1118"/>
      <c r="D42" s="1118"/>
      <c r="E42" s="184">
        <f>Post_Data!C40</f>
        <v>0</v>
      </c>
      <c r="F42" s="179">
        <v>0</v>
      </c>
      <c r="G42" s="179">
        <v>0</v>
      </c>
      <c r="H42" s="359"/>
      <c r="I42" s="160"/>
      <c r="J42" s="160"/>
      <c r="K42" s="160"/>
      <c r="L42" s="160"/>
      <c r="M42" s="160"/>
      <c r="N42" s="160"/>
      <c r="O42" s="160"/>
      <c r="P42" s="160"/>
      <c r="Q42" s="160"/>
      <c r="R42" s="160"/>
      <c r="S42" s="160"/>
      <c r="T42" s="160"/>
      <c r="U42" s="160"/>
      <c r="V42" s="160"/>
      <c r="W42" s="160"/>
      <c r="X42" s="160"/>
      <c r="Y42" s="160"/>
      <c r="Z42" s="160"/>
      <c r="AA42" s="160"/>
    </row>
    <row r="43" spans="1:27" ht="18" hidden="1">
      <c r="A43" s="356"/>
      <c r="B43" s="180">
        <f>[1]Master1!A42</f>
        <v>34</v>
      </c>
      <c r="C43" s="1118"/>
      <c r="D43" s="1118"/>
      <c r="E43" s="184">
        <f>Post_Data!C41</f>
        <v>0</v>
      </c>
      <c r="F43" s="179">
        <v>0</v>
      </c>
      <c r="G43" s="179">
        <v>0</v>
      </c>
      <c r="H43" s="359"/>
      <c r="I43" s="160"/>
      <c r="J43" s="160"/>
      <c r="K43" s="160"/>
      <c r="L43" s="160"/>
      <c r="M43" s="160"/>
      <c r="N43" s="160"/>
      <c r="O43" s="160"/>
      <c r="P43" s="160"/>
      <c r="Q43" s="160"/>
      <c r="R43" s="160"/>
      <c r="S43" s="160"/>
      <c r="T43" s="160"/>
      <c r="U43" s="160"/>
      <c r="V43" s="160"/>
      <c r="W43" s="160"/>
      <c r="X43" s="160"/>
      <c r="Y43" s="160"/>
      <c r="Z43" s="160"/>
      <c r="AA43" s="160"/>
    </row>
    <row r="44" spans="1:27" ht="18" hidden="1">
      <c r="A44" s="356"/>
      <c r="B44" s="180">
        <f>[1]Master1!A43</f>
        <v>35</v>
      </c>
      <c r="C44" s="1118"/>
      <c r="D44" s="1118"/>
      <c r="E44" s="184">
        <f>Post_Data!C42</f>
        <v>0</v>
      </c>
      <c r="F44" s="179">
        <v>0</v>
      </c>
      <c r="G44" s="179">
        <v>0</v>
      </c>
      <c r="H44" s="359"/>
      <c r="I44" s="160"/>
      <c r="J44" s="160"/>
      <c r="K44" s="160"/>
      <c r="L44" s="160"/>
      <c r="M44" s="160"/>
      <c r="N44" s="160"/>
      <c r="O44" s="160"/>
      <c r="P44" s="160"/>
      <c r="Q44" s="160"/>
      <c r="R44" s="160"/>
      <c r="S44" s="160"/>
      <c r="T44" s="160"/>
      <c r="U44" s="160"/>
      <c r="V44" s="160"/>
      <c r="W44" s="160"/>
      <c r="X44" s="160"/>
      <c r="Y44" s="160"/>
      <c r="Z44" s="160"/>
      <c r="AA44" s="160"/>
    </row>
    <row r="45" spans="1:27" ht="18" hidden="1">
      <c r="A45" s="356"/>
      <c r="B45" s="180">
        <f>[1]Master1!A44</f>
        <v>36</v>
      </c>
      <c r="C45" s="1130"/>
      <c r="D45" s="1130"/>
      <c r="E45" s="184">
        <f>Post_Data!C43</f>
        <v>0</v>
      </c>
      <c r="F45" s="179">
        <v>0</v>
      </c>
      <c r="G45" s="179">
        <v>0</v>
      </c>
      <c r="H45" s="359"/>
      <c r="I45" s="160"/>
      <c r="J45" s="160"/>
      <c r="K45" s="160"/>
      <c r="L45" s="160"/>
      <c r="M45" s="160"/>
      <c r="N45" s="160"/>
      <c r="O45" s="160"/>
      <c r="P45" s="160"/>
      <c r="Q45" s="160"/>
      <c r="R45" s="160"/>
      <c r="S45" s="160"/>
      <c r="T45" s="160"/>
      <c r="U45" s="160"/>
      <c r="V45" s="160"/>
      <c r="W45" s="160"/>
      <c r="X45" s="160"/>
      <c r="Y45" s="160"/>
      <c r="Z45" s="160"/>
      <c r="AA45" s="160"/>
    </row>
    <row r="46" spans="1:27" ht="15.6">
      <c r="A46" s="356"/>
      <c r="B46" s="1140" t="s">
        <v>101</v>
      </c>
      <c r="C46" s="1069"/>
      <c r="D46" s="1069"/>
      <c r="E46" s="1071"/>
      <c r="F46" s="181">
        <f>SUM(F10:F45)</f>
        <v>0</v>
      </c>
      <c r="G46" s="181">
        <f>SUM(G10:G45)</f>
        <v>0</v>
      </c>
      <c r="H46" s="359"/>
      <c r="I46" s="160"/>
      <c r="J46" s="160"/>
      <c r="K46" s="160"/>
      <c r="L46" s="160"/>
      <c r="M46" s="160"/>
      <c r="N46" s="160"/>
      <c r="O46" s="160"/>
      <c r="P46" s="160"/>
      <c r="Q46" s="160"/>
      <c r="R46" s="160"/>
      <c r="S46" s="160"/>
      <c r="T46" s="160"/>
      <c r="U46" s="160"/>
      <c r="V46" s="160"/>
      <c r="W46" s="160"/>
      <c r="X46" s="160"/>
      <c r="Y46" s="160"/>
      <c r="Z46" s="160"/>
      <c r="AA46" s="160"/>
    </row>
    <row r="47" spans="1:27" ht="15.6">
      <c r="A47" s="356"/>
      <c r="B47" s="182"/>
      <c r="C47" s="182"/>
      <c r="D47" s="182"/>
      <c r="E47" s="182"/>
      <c r="F47" s="183"/>
      <c r="G47" s="183"/>
      <c r="H47" s="359"/>
      <c r="I47" s="160"/>
      <c r="J47" s="160"/>
      <c r="K47" s="160"/>
      <c r="L47" s="160"/>
      <c r="M47" s="160"/>
      <c r="N47" s="160"/>
      <c r="O47" s="160"/>
      <c r="P47" s="160"/>
      <c r="Q47" s="160"/>
      <c r="R47" s="160"/>
      <c r="S47" s="160"/>
      <c r="T47" s="160"/>
      <c r="U47" s="160"/>
      <c r="V47" s="160"/>
      <c r="W47" s="160"/>
      <c r="X47" s="160"/>
      <c r="Y47" s="160"/>
      <c r="Z47" s="160"/>
      <c r="AA47" s="160"/>
    </row>
    <row r="48" spans="1:27" ht="18">
      <c r="A48" s="356"/>
      <c r="B48" s="160"/>
      <c r="C48" s="160"/>
      <c r="D48" s="160"/>
      <c r="E48" s="176"/>
      <c r="F48" s="1136" t="str">
        <f>'Master-1'!AB3</f>
        <v>iz/kkukpk;Z</v>
      </c>
      <c r="G48" s="1073"/>
      <c r="H48" s="359"/>
      <c r="I48" s="160"/>
      <c r="J48" s="160"/>
      <c r="K48" s="160"/>
      <c r="L48" s="160"/>
      <c r="M48" s="160"/>
      <c r="N48" s="160"/>
      <c r="O48" s="160"/>
      <c r="P48" s="160"/>
      <c r="Q48" s="160"/>
      <c r="R48" s="160"/>
      <c r="S48" s="160"/>
      <c r="T48" s="160"/>
      <c r="U48" s="160"/>
      <c r="V48" s="160"/>
      <c r="W48" s="160"/>
      <c r="X48" s="160"/>
      <c r="Y48" s="160"/>
      <c r="Z48" s="160"/>
      <c r="AA48" s="160"/>
    </row>
    <row r="49" spans="1:27" ht="18">
      <c r="A49" s="356"/>
      <c r="B49" s="160"/>
      <c r="C49" s="160"/>
      <c r="D49" s="160"/>
      <c r="E49" s="176"/>
      <c r="F49" s="1136" t="str">
        <f>'Master-1'!AB4</f>
        <v xml:space="preserve">jktdh; mPp ek/;fed fo|ky; </v>
      </c>
      <c r="G49" s="1073"/>
      <c r="H49" s="359"/>
      <c r="I49" s="160"/>
      <c r="J49" s="160"/>
      <c r="K49" s="160"/>
      <c r="L49" s="160"/>
      <c r="M49" s="160"/>
      <c r="N49" s="160"/>
      <c r="O49" s="160"/>
      <c r="P49" s="160"/>
      <c r="Q49" s="160"/>
      <c r="R49" s="160"/>
      <c r="S49" s="160"/>
      <c r="T49" s="160"/>
      <c r="U49" s="160"/>
      <c r="V49" s="160"/>
      <c r="W49" s="160"/>
      <c r="X49" s="160"/>
      <c r="Y49" s="160"/>
      <c r="Z49" s="160"/>
      <c r="AA49" s="160"/>
    </row>
    <row r="50" spans="1:27" ht="18">
      <c r="A50" s="356"/>
      <c r="B50" s="160"/>
      <c r="C50" s="160"/>
      <c r="D50" s="160"/>
      <c r="E50" s="176"/>
      <c r="F50" s="1136" t="str">
        <f>'Master-1'!AB5</f>
        <v>jktiqjk fiisju ¼Jhxaxkuxj½</v>
      </c>
      <c r="G50" s="1073"/>
      <c r="H50" s="359"/>
      <c r="I50" s="160"/>
      <c r="J50" s="160"/>
      <c r="K50" s="160"/>
      <c r="L50" s="160"/>
      <c r="M50" s="160"/>
      <c r="N50" s="160"/>
      <c r="O50" s="160"/>
      <c r="P50" s="160"/>
      <c r="Q50" s="160"/>
      <c r="R50" s="160"/>
      <c r="S50" s="160"/>
      <c r="T50" s="160"/>
      <c r="U50" s="160"/>
      <c r="V50" s="160"/>
      <c r="W50" s="160"/>
      <c r="X50" s="160"/>
      <c r="Y50" s="160"/>
      <c r="Z50" s="160"/>
      <c r="AA50" s="160"/>
    </row>
    <row r="51" spans="1:27">
      <c r="A51" s="356"/>
      <c r="B51" s="356"/>
      <c r="C51" s="356"/>
      <c r="D51" s="356"/>
      <c r="E51" s="356"/>
      <c r="F51" s="356"/>
      <c r="G51" s="356"/>
      <c r="H51" s="356"/>
      <c r="I51" s="160"/>
      <c r="J51" s="160"/>
      <c r="K51" s="160"/>
      <c r="L51" s="160"/>
      <c r="M51" s="160"/>
      <c r="N51" s="160"/>
      <c r="O51" s="160"/>
      <c r="P51" s="160"/>
      <c r="Q51" s="160"/>
      <c r="R51" s="160"/>
      <c r="S51" s="160"/>
      <c r="T51" s="160"/>
      <c r="U51" s="160"/>
      <c r="V51" s="160"/>
      <c r="W51" s="160"/>
      <c r="X51" s="160"/>
      <c r="Y51" s="160"/>
      <c r="Z51" s="160"/>
      <c r="AA51" s="160"/>
    </row>
    <row r="52" spans="1:27">
      <c r="B52" s="160"/>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row>
    <row r="53" spans="1:27">
      <c r="B53" s="160"/>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row>
    <row r="54" spans="1:27">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row>
    <row r="55" spans="1:27" ht="12" customHeight="1">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row>
    <row r="56" spans="1:27" ht="12" customHeight="1">
      <c r="B56" s="160"/>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row>
    <row r="57" spans="1:27" ht="12" customHeight="1">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row>
    <row r="58" spans="1:27" ht="12" customHeight="1">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row>
    <row r="59" spans="1:27" ht="12" customHeight="1">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row>
    <row r="60" spans="1:27" ht="12" customHeight="1">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row>
    <row r="61" spans="1:27" ht="12" customHeight="1">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row>
    <row r="62" spans="1:27" ht="12" customHeight="1">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row>
    <row r="63" spans="1:27" ht="12" customHeight="1">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row>
    <row r="64" spans="1:27" ht="12" customHeight="1">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row>
    <row r="65" spans="2:27" ht="12" customHeight="1">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row>
    <row r="66" spans="2:27" ht="12" customHeight="1">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row>
    <row r="67" spans="2:27" ht="12" customHeight="1">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row>
    <row r="68" spans="2:27" ht="12" customHeight="1">
      <c r="B68" s="160"/>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c r="AA68" s="160"/>
    </row>
    <row r="69" spans="2:27" ht="12" customHeight="1">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row>
    <row r="70" spans="2:27" ht="12" customHeight="1">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row>
    <row r="71" spans="2:27" ht="12" customHeight="1">
      <c r="B71" s="160"/>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c r="AA71" s="160"/>
    </row>
    <row r="72" spans="2:27" ht="12" customHeight="1">
      <c r="B72" s="160"/>
      <c r="C72" s="160"/>
      <c r="D72" s="160"/>
      <c r="E72" s="160"/>
      <c r="F72" s="160"/>
      <c r="G72" s="160"/>
      <c r="H72" s="160"/>
      <c r="I72" s="160"/>
      <c r="J72" s="160"/>
      <c r="K72" s="160"/>
      <c r="L72" s="160"/>
      <c r="M72" s="160"/>
      <c r="N72" s="160"/>
      <c r="O72" s="160"/>
      <c r="P72" s="160"/>
      <c r="Q72" s="160"/>
      <c r="R72" s="160"/>
      <c r="S72" s="160"/>
      <c r="T72" s="160"/>
      <c r="U72" s="160"/>
      <c r="V72" s="160"/>
      <c r="W72" s="160"/>
      <c r="X72" s="160"/>
      <c r="Y72" s="160"/>
      <c r="Z72" s="160"/>
      <c r="AA72" s="160"/>
    </row>
    <row r="73" spans="2:27" ht="12" customHeight="1">
      <c r="B73" s="160"/>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c r="AA73" s="160"/>
    </row>
    <row r="74" spans="2:27" ht="12" customHeight="1">
      <c r="B74" s="16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row>
    <row r="75" spans="2:27" ht="12" customHeight="1">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row>
    <row r="76" spans="2:27" ht="12" customHeight="1">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row>
    <row r="77" spans="2:27" ht="12" customHeight="1">
      <c r="B77" s="160"/>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row>
    <row r="78" spans="2:27" ht="12" customHeight="1">
      <c r="B78" s="160"/>
      <c r="C78" s="160"/>
      <c r="D78" s="160"/>
      <c r="E78" s="160"/>
      <c r="F78" s="160"/>
      <c r="G78" s="160"/>
      <c r="H78" s="160"/>
      <c r="I78" s="160"/>
      <c r="J78" s="160"/>
      <c r="K78" s="160"/>
      <c r="L78" s="160"/>
      <c r="M78" s="160"/>
      <c r="N78" s="160"/>
      <c r="O78" s="160"/>
      <c r="P78" s="160"/>
      <c r="Q78" s="160"/>
      <c r="R78" s="160"/>
      <c r="S78" s="160"/>
      <c r="T78" s="160"/>
      <c r="U78" s="160"/>
      <c r="V78" s="160"/>
      <c r="W78" s="160"/>
      <c r="X78" s="160"/>
      <c r="Y78" s="160"/>
      <c r="Z78" s="160"/>
      <c r="AA78" s="160"/>
    </row>
    <row r="79" spans="2:27" ht="12" customHeight="1">
      <c r="B79" s="160"/>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0"/>
      <c r="AA79" s="160"/>
    </row>
    <row r="80" spans="2:27" ht="12" customHeight="1">
      <c r="B80" s="160"/>
      <c r="C80" s="160"/>
      <c r="D80" s="160"/>
      <c r="E80" s="160"/>
      <c r="F80" s="160"/>
      <c r="G80" s="160"/>
      <c r="H80" s="160"/>
      <c r="I80" s="160"/>
      <c r="J80" s="160"/>
      <c r="K80" s="160"/>
      <c r="L80" s="160"/>
      <c r="M80" s="160"/>
      <c r="N80" s="160"/>
      <c r="O80" s="160"/>
      <c r="P80" s="160"/>
      <c r="Q80" s="160"/>
      <c r="R80" s="160"/>
      <c r="S80" s="160"/>
      <c r="T80" s="160"/>
      <c r="U80" s="160"/>
      <c r="V80" s="160"/>
      <c r="W80" s="160"/>
      <c r="X80" s="160"/>
      <c r="Y80" s="160"/>
      <c r="Z80" s="160"/>
      <c r="AA80" s="160"/>
    </row>
    <row r="81" spans="2:27" ht="12" customHeight="1">
      <c r="B81" s="160"/>
      <c r="C81" s="160"/>
      <c r="D81" s="160"/>
      <c r="E81" s="160"/>
      <c r="F81" s="160"/>
      <c r="G81" s="160"/>
      <c r="H81" s="160"/>
      <c r="I81" s="160"/>
      <c r="J81" s="160"/>
      <c r="K81" s="160"/>
      <c r="L81" s="160"/>
      <c r="M81" s="160"/>
      <c r="N81" s="160"/>
      <c r="O81" s="160"/>
      <c r="P81" s="160"/>
      <c r="Q81" s="160"/>
      <c r="R81" s="160"/>
      <c r="S81" s="160"/>
      <c r="T81" s="160"/>
      <c r="U81" s="160"/>
      <c r="V81" s="160"/>
      <c r="W81" s="160"/>
      <c r="X81" s="160"/>
      <c r="Y81" s="160"/>
      <c r="Z81" s="160"/>
      <c r="AA81" s="160"/>
    </row>
    <row r="82" spans="2:27" ht="12" customHeight="1">
      <c r="B82" s="160"/>
      <c r="C82" s="160"/>
      <c r="D82" s="160"/>
      <c r="E82" s="160"/>
      <c r="F82" s="160"/>
      <c r="G82" s="160"/>
      <c r="H82" s="160"/>
      <c r="I82" s="160"/>
      <c r="J82" s="160"/>
      <c r="K82" s="160"/>
      <c r="L82" s="160"/>
      <c r="M82" s="160"/>
      <c r="N82" s="160"/>
      <c r="O82" s="160"/>
      <c r="P82" s="160"/>
      <c r="Q82" s="160"/>
      <c r="R82" s="160"/>
      <c r="S82" s="160"/>
      <c r="T82" s="160"/>
      <c r="U82" s="160"/>
      <c r="V82" s="160"/>
      <c r="W82" s="160"/>
      <c r="X82" s="160"/>
      <c r="Y82" s="160"/>
      <c r="Z82" s="160"/>
      <c r="AA82" s="160"/>
    </row>
    <row r="83" spans="2:27" ht="12" customHeight="1">
      <c r="B83" s="160"/>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0"/>
    </row>
    <row r="84" spans="2:27" ht="12" customHeight="1">
      <c r="B84" s="160"/>
      <c r="C84" s="160"/>
      <c r="D84" s="160"/>
      <c r="E84" s="160"/>
      <c r="F84" s="160"/>
      <c r="G84" s="160"/>
      <c r="H84" s="160"/>
      <c r="I84" s="160"/>
      <c r="J84" s="160"/>
      <c r="K84" s="160"/>
      <c r="L84" s="160"/>
      <c r="M84" s="160"/>
      <c r="N84" s="160"/>
      <c r="O84" s="160"/>
      <c r="P84" s="160"/>
      <c r="Q84" s="160"/>
      <c r="R84" s="160"/>
      <c r="S84" s="160"/>
      <c r="T84" s="160"/>
      <c r="U84" s="160"/>
      <c r="V84" s="160"/>
      <c r="W84" s="160"/>
      <c r="X84" s="160"/>
      <c r="Y84" s="160"/>
      <c r="Z84" s="160"/>
      <c r="AA84" s="160"/>
    </row>
    <row r="85" spans="2:27" ht="12" customHeight="1">
      <c r="B85" s="160"/>
      <c r="C85" s="160"/>
      <c r="D85" s="160"/>
      <c r="E85" s="160"/>
      <c r="F85" s="160"/>
      <c r="G85" s="160"/>
      <c r="H85" s="160"/>
      <c r="I85" s="160"/>
      <c r="J85" s="160"/>
      <c r="K85" s="160"/>
      <c r="L85" s="160"/>
      <c r="M85" s="160"/>
      <c r="N85" s="160"/>
      <c r="O85" s="160"/>
      <c r="P85" s="160"/>
      <c r="Q85" s="160"/>
      <c r="R85" s="160"/>
      <c r="S85" s="160"/>
      <c r="T85" s="160"/>
      <c r="U85" s="160"/>
      <c r="V85" s="160"/>
      <c r="W85" s="160"/>
      <c r="X85" s="160"/>
      <c r="Y85" s="160"/>
      <c r="Z85" s="160"/>
      <c r="AA85" s="160"/>
    </row>
    <row r="86" spans="2:27" ht="12" customHeight="1">
      <c r="B86" s="160"/>
      <c r="C86" s="160"/>
      <c r="D86" s="160"/>
      <c r="E86" s="160"/>
      <c r="F86" s="160"/>
      <c r="G86" s="160"/>
      <c r="H86" s="160"/>
      <c r="I86" s="160"/>
      <c r="J86" s="160"/>
      <c r="K86" s="160"/>
      <c r="L86" s="160"/>
      <c r="M86" s="160"/>
      <c r="N86" s="160"/>
      <c r="O86" s="160"/>
      <c r="P86" s="160"/>
      <c r="Q86" s="160"/>
      <c r="R86" s="160"/>
      <c r="S86" s="160"/>
      <c r="T86" s="160"/>
      <c r="U86" s="160"/>
      <c r="V86" s="160"/>
      <c r="W86" s="160"/>
      <c r="X86" s="160"/>
      <c r="Y86" s="160"/>
      <c r="Z86" s="160"/>
      <c r="AA86" s="160"/>
    </row>
    <row r="87" spans="2:27" ht="12" customHeight="1">
      <c r="B87" s="160"/>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0"/>
    </row>
    <row r="88" spans="2:27" ht="12" customHeight="1">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0"/>
    </row>
    <row r="89" spans="2:27" ht="12" customHeight="1">
      <c r="B89" s="160"/>
      <c r="C89" s="160"/>
      <c r="D89" s="160"/>
      <c r="E89" s="160"/>
      <c r="F89" s="160"/>
      <c r="G89" s="160"/>
      <c r="H89" s="160"/>
      <c r="I89" s="160"/>
      <c r="J89" s="160"/>
      <c r="K89" s="160"/>
      <c r="L89" s="160"/>
      <c r="M89" s="160"/>
      <c r="N89" s="160"/>
      <c r="O89" s="160"/>
      <c r="P89" s="160"/>
      <c r="Q89" s="160"/>
      <c r="R89" s="160"/>
      <c r="S89" s="160"/>
      <c r="T89" s="160"/>
      <c r="U89" s="160"/>
      <c r="V89" s="160"/>
      <c r="W89" s="160"/>
      <c r="X89" s="160"/>
      <c r="Y89" s="160"/>
      <c r="Z89" s="160"/>
      <c r="AA89" s="160"/>
    </row>
    <row r="90" spans="2:27" ht="12" customHeight="1">
      <c r="B90" s="160"/>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c r="AA90" s="160"/>
    </row>
    <row r="91" spans="2:27" ht="12" customHeight="1">
      <c r="B91" s="160"/>
      <c r="C91" s="160"/>
      <c r="D91" s="160"/>
      <c r="E91" s="160"/>
      <c r="F91" s="160"/>
      <c r="G91" s="160"/>
      <c r="H91" s="160"/>
      <c r="I91" s="160"/>
      <c r="J91" s="160"/>
      <c r="K91" s="160"/>
      <c r="L91" s="160"/>
      <c r="M91" s="160"/>
      <c r="N91" s="160"/>
      <c r="O91" s="160"/>
      <c r="P91" s="160"/>
      <c r="Q91" s="160"/>
      <c r="R91" s="160"/>
      <c r="S91" s="160"/>
      <c r="T91" s="160"/>
      <c r="U91" s="160"/>
      <c r="V91" s="160"/>
      <c r="W91" s="160"/>
      <c r="X91" s="160"/>
      <c r="Y91" s="160"/>
      <c r="Z91" s="160"/>
      <c r="AA91" s="160"/>
    </row>
    <row r="92" spans="2:27" ht="12" customHeight="1">
      <c r="B92" s="160"/>
      <c r="C92" s="160"/>
      <c r="D92" s="160"/>
      <c r="E92" s="160"/>
      <c r="F92" s="160"/>
      <c r="G92" s="160"/>
      <c r="H92" s="160"/>
      <c r="I92" s="160"/>
      <c r="J92" s="160"/>
      <c r="K92" s="160"/>
      <c r="L92" s="160"/>
      <c r="M92" s="160"/>
      <c r="N92" s="160"/>
      <c r="O92" s="160"/>
      <c r="P92" s="160"/>
      <c r="Q92" s="160"/>
      <c r="R92" s="160"/>
      <c r="S92" s="160"/>
      <c r="T92" s="160"/>
      <c r="U92" s="160"/>
      <c r="V92" s="160"/>
      <c r="W92" s="160"/>
      <c r="X92" s="160"/>
      <c r="Y92" s="160"/>
      <c r="Z92" s="160"/>
      <c r="AA92" s="160"/>
    </row>
    <row r="93" spans="2:27" ht="12" customHeight="1">
      <c r="B93" s="160"/>
      <c r="C93" s="160"/>
      <c r="D93" s="160"/>
      <c r="E93" s="160"/>
      <c r="F93" s="160"/>
      <c r="G93" s="160"/>
      <c r="H93" s="160"/>
      <c r="I93" s="160"/>
      <c r="J93" s="160"/>
      <c r="K93" s="160"/>
      <c r="L93" s="160"/>
      <c r="M93" s="160"/>
      <c r="N93" s="160"/>
      <c r="O93" s="160"/>
      <c r="P93" s="160"/>
      <c r="Q93" s="160"/>
      <c r="R93" s="160"/>
      <c r="S93" s="160"/>
      <c r="T93" s="160"/>
      <c r="U93" s="160"/>
      <c r="V93" s="160"/>
      <c r="W93" s="160"/>
      <c r="X93" s="160"/>
      <c r="Y93" s="160"/>
      <c r="Z93" s="160"/>
      <c r="AA93" s="160"/>
    </row>
    <row r="94" spans="2:27" ht="12" customHeight="1">
      <c r="B94" s="160"/>
      <c r="C94" s="160"/>
      <c r="D94" s="160"/>
      <c r="E94" s="160"/>
      <c r="F94" s="160"/>
      <c r="G94" s="160"/>
      <c r="H94" s="160"/>
      <c r="I94" s="160"/>
      <c r="J94" s="160"/>
      <c r="K94" s="160"/>
      <c r="L94" s="160"/>
      <c r="M94" s="160"/>
      <c r="N94" s="160"/>
      <c r="O94" s="160"/>
      <c r="P94" s="160"/>
      <c r="Q94" s="160"/>
      <c r="R94" s="160"/>
      <c r="S94" s="160"/>
      <c r="T94" s="160"/>
      <c r="U94" s="160"/>
      <c r="V94" s="160"/>
      <c r="W94" s="160"/>
      <c r="X94" s="160"/>
      <c r="Y94" s="160"/>
      <c r="Z94" s="160"/>
      <c r="AA94" s="160"/>
    </row>
    <row r="95" spans="2:27" ht="12" customHeight="1">
      <c r="B95" s="160"/>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c r="AA95" s="160"/>
    </row>
    <row r="96" spans="2:27" ht="12" customHeight="1">
      <c r="B96" s="160"/>
      <c r="C96" s="160"/>
      <c r="D96" s="160"/>
      <c r="E96" s="160"/>
      <c r="F96" s="160"/>
      <c r="G96" s="160"/>
      <c r="H96" s="160"/>
      <c r="I96" s="160"/>
      <c r="J96" s="160"/>
      <c r="K96" s="160"/>
      <c r="L96" s="160"/>
      <c r="M96" s="160"/>
      <c r="N96" s="160"/>
      <c r="O96" s="160"/>
      <c r="P96" s="160"/>
      <c r="Q96" s="160"/>
      <c r="R96" s="160"/>
      <c r="S96" s="160"/>
      <c r="T96" s="160"/>
      <c r="U96" s="160"/>
      <c r="V96" s="160"/>
      <c r="W96" s="160"/>
      <c r="X96" s="160"/>
      <c r="Y96" s="160"/>
      <c r="Z96" s="160"/>
      <c r="AA96" s="160"/>
    </row>
    <row r="97" spans="2:27" ht="12" customHeight="1">
      <c r="B97" s="160"/>
      <c r="C97" s="160"/>
      <c r="D97" s="160"/>
      <c r="E97" s="160"/>
      <c r="F97" s="160"/>
      <c r="G97" s="160"/>
      <c r="H97" s="160"/>
      <c r="I97" s="160"/>
      <c r="J97" s="160"/>
      <c r="K97" s="160"/>
      <c r="L97" s="160"/>
      <c r="M97" s="160"/>
      <c r="N97" s="160"/>
      <c r="O97" s="160"/>
      <c r="P97" s="160"/>
      <c r="Q97" s="160"/>
      <c r="R97" s="160"/>
      <c r="S97" s="160"/>
      <c r="T97" s="160"/>
      <c r="U97" s="160"/>
      <c r="V97" s="160"/>
      <c r="W97" s="160"/>
      <c r="X97" s="160"/>
      <c r="Y97" s="160"/>
      <c r="Z97" s="160"/>
      <c r="AA97" s="160"/>
    </row>
    <row r="98" spans="2:27" ht="12" customHeight="1">
      <c r="B98" s="160"/>
      <c r="C98" s="160"/>
      <c r="D98" s="160"/>
      <c r="E98" s="160"/>
      <c r="F98" s="160"/>
      <c r="G98" s="160"/>
      <c r="H98" s="160"/>
      <c r="I98" s="160"/>
      <c r="J98" s="160"/>
      <c r="K98" s="160"/>
      <c r="L98" s="160"/>
      <c r="M98" s="160"/>
      <c r="N98" s="160"/>
      <c r="O98" s="160"/>
      <c r="P98" s="160"/>
      <c r="Q98" s="160"/>
      <c r="R98" s="160"/>
      <c r="S98" s="160"/>
      <c r="T98" s="160"/>
      <c r="U98" s="160"/>
      <c r="V98" s="160"/>
      <c r="W98" s="160"/>
      <c r="X98" s="160"/>
      <c r="Y98" s="160"/>
      <c r="Z98" s="160"/>
      <c r="AA98" s="160"/>
    </row>
    <row r="99" spans="2:27" ht="12" customHeight="1">
      <c r="B99" s="160"/>
      <c r="C99" s="160"/>
      <c r="D99" s="160"/>
      <c r="E99" s="160"/>
      <c r="F99" s="160"/>
      <c r="G99" s="160"/>
      <c r="H99" s="160"/>
      <c r="I99" s="160"/>
      <c r="J99" s="160"/>
      <c r="K99" s="160"/>
      <c r="L99" s="160"/>
      <c r="M99" s="160"/>
      <c r="N99" s="160"/>
      <c r="O99" s="160"/>
      <c r="P99" s="160"/>
      <c r="Q99" s="160"/>
      <c r="R99" s="160"/>
      <c r="S99" s="160"/>
      <c r="T99" s="160"/>
      <c r="U99" s="160"/>
      <c r="V99" s="160"/>
      <c r="W99" s="160"/>
      <c r="X99" s="160"/>
      <c r="Y99" s="160"/>
      <c r="Z99" s="160"/>
      <c r="AA99" s="160"/>
    </row>
    <row r="100" spans="2:27" ht="12" customHeight="1">
      <c r="B100" s="160"/>
      <c r="C100" s="160"/>
      <c r="D100" s="160"/>
      <c r="E100" s="160"/>
      <c r="F100" s="160"/>
      <c r="G100" s="160"/>
      <c r="H100" s="160"/>
      <c r="I100" s="160"/>
      <c r="J100" s="160"/>
      <c r="K100" s="160"/>
      <c r="L100" s="160"/>
      <c r="M100" s="160"/>
      <c r="N100" s="160"/>
      <c r="O100" s="160"/>
      <c r="P100" s="160"/>
      <c r="Q100" s="160"/>
      <c r="R100" s="160"/>
      <c r="S100" s="160"/>
      <c r="T100" s="160"/>
      <c r="U100" s="160"/>
      <c r="V100" s="160"/>
      <c r="W100" s="160"/>
      <c r="X100" s="160"/>
      <c r="Y100" s="160"/>
      <c r="Z100" s="160"/>
      <c r="AA100" s="160"/>
    </row>
    <row r="101" spans="2:27" ht="12" customHeight="1">
      <c r="B101" s="160"/>
      <c r="C101" s="160"/>
      <c r="D101" s="160"/>
      <c r="E101" s="160"/>
      <c r="F101" s="160"/>
      <c r="G101" s="160"/>
      <c r="H101" s="160"/>
      <c r="I101" s="160"/>
      <c r="J101" s="160"/>
      <c r="K101" s="160"/>
      <c r="L101" s="160"/>
      <c r="M101" s="160"/>
      <c r="N101" s="160"/>
      <c r="O101" s="160"/>
      <c r="P101" s="160"/>
      <c r="Q101" s="160"/>
      <c r="R101" s="160"/>
      <c r="S101" s="160"/>
      <c r="T101" s="160"/>
      <c r="U101" s="160"/>
      <c r="V101" s="160"/>
      <c r="W101" s="160"/>
      <c r="X101" s="160"/>
      <c r="Y101" s="160"/>
      <c r="Z101" s="160"/>
      <c r="AA101" s="160"/>
    </row>
    <row r="102" spans="2:27" ht="12" customHeight="1">
      <c r="B102" s="160"/>
      <c r="C102" s="160"/>
      <c r="D102" s="160"/>
      <c r="E102" s="160"/>
      <c r="F102" s="160"/>
      <c r="G102" s="160"/>
      <c r="H102" s="160"/>
      <c r="I102" s="160"/>
      <c r="J102" s="160"/>
      <c r="K102" s="160"/>
      <c r="L102" s="160"/>
      <c r="M102" s="160"/>
      <c r="N102" s="160"/>
      <c r="O102" s="160"/>
      <c r="P102" s="160"/>
      <c r="Q102" s="160"/>
      <c r="R102" s="160"/>
      <c r="S102" s="160"/>
      <c r="T102" s="160"/>
      <c r="U102" s="160"/>
      <c r="V102" s="160"/>
      <c r="W102" s="160"/>
      <c r="X102" s="160"/>
      <c r="Y102" s="160"/>
      <c r="Z102" s="160"/>
      <c r="AA102" s="160"/>
    </row>
    <row r="103" spans="2:27" ht="12" customHeight="1">
      <c r="B103" s="160"/>
      <c r="C103" s="160"/>
      <c r="D103" s="160"/>
      <c r="E103" s="160"/>
      <c r="F103" s="160"/>
      <c r="G103" s="160"/>
      <c r="H103" s="160"/>
      <c r="I103" s="160"/>
      <c r="J103" s="160"/>
      <c r="K103" s="160"/>
      <c r="L103" s="160"/>
      <c r="M103" s="160"/>
      <c r="N103" s="160"/>
      <c r="O103" s="160"/>
      <c r="P103" s="160"/>
      <c r="Q103" s="160"/>
      <c r="R103" s="160"/>
      <c r="S103" s="160"/>
      <c r="T103" s="160"/>
      <c r="U103" s="160"/>
      <c r="V103" s="160"/>
      <c r="W103" s="160"/>
      <c r="X103" s="160"/>
      <c r="Y103" s="160"/>
      <c r="Z103" s="160"/>
      <c r="AA103" s="160"/>
    </row>
    <row r="104" spans="2:27" ht="12" customHeight="1">
      <c r="B104" s="160"/>
      <c r="C104" s="160"/>
      <c r="D104" s="160"/>
      <c r="E104" s="160"/>
      <c r="F104" s="160"/>
      <c r="G104" s="160"/>
      <c r="H104" s="160"/>
      <c r="I104" s="160"/>
      <c r="J104" s="160"/>
      <c r="K104" s="160"/>
      <c r="L104" s="160"/>
      <c r="M104" s="160"/>
      <c r="N104" s="160"/>
      <c r="O104" s="160"/>
      <c r="P104" s="160"/>
      <c r="Q104" s="160"/>
      <c r="R104" s="160"/>
      <c r="S104" s="160"/>
      <c r="T104" s="160"/>
      <c r="U104" s="160"/>
      <c r="V104" s="160"/>
      <c r="W104" s="160"/>
      <c r="X104" s="160"/>
      <c r="Y104" s="160"/>
      <c r="Z104" s="160"/>
      <c r="AA104" s="160"/>
    </row>
    <row r="105" spans="2:27" ht="12" customHeight="1">
      <c r="B105" s="160"/>
      <c r="C105" s="160"/>
      <c r="D105" s="160"/>
      <c r="E105" s="160"/>
      <c r="F105" s="160"/>
      <c r="G105" s="160"/>
      <c r="H105" s="160"/>
      <c r="I105" s="160"/>
      <c r="J105" s="160"/>
      <c r="K105" s="160"/>
      <c r="L105" s="160"/>
      <c r="M105" s="160"/>
      <c r="N105" s="160"/>
      <c r="O105" s="160"/>
      <c r="P105" s="160"/>
      <c r="Q105" s="160"/>
      <c r="R105" s="160"/>
      <c r="S105" s="160"/>
      <c r="T105" s="160"/>
      <c r="U105" s="160"/>
      <c r="V105" s="160"/>
      <c r="W105" s="160"/>
      <c r="X105" s="160"/>
      <c r="Y105" s="160"/>
      <c r="Z105" s="160"/>
      <c r="AA105" s="160"/>
    </row>
    <row r="106" spans="2:27" ht="12" customHeight="1">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row>
    <row r="107" spans="2:27" ht="12" customHeight="1">
      <c r="B107" s="160"/>
      <c r="C107" s="160"/>
      <c r="D107" s="160"/>
      <c r="E107" s="160"/>
      <c r="F107" s="160"/>
      <c r="G107" s="160"/>
      <c r="H107" s="160"/>
      <c r="I107" s="160"/>
      <c r="J107" s="160"/>
      <c r="K107" s="160"/>
      <c r="L107" s="160"/>
      <c r="M107" s="160"/>
      <c r="N107" s="160"/>
      <c r="O107" s="160"/>
      <c r="P107" s="160"/>
      <c r="Q107" s="160"/>
      <c r="R107" s="160"/>
      <c r="S107" s="160"/>
      <c r="T107" s="160"/>
      <c r="U107" s="160"/>
      <c r="V107" s="160"/>
      <c r="W107" s="160"/>
      <c r="X107" s="160"/>
      <c r="Y107" s="160"/>
      <c r="Z107" s="160"/>
      <c r="AA107" s="160"/>
    </row>
    <row r="108" spans="2:27" ht="12" customHeight="1">
      <c r="B108" s="160"/>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row>
    <row r="109" spans="2:27" ht="12" customHeight="1">
      <c r="B109" s="160"/>
      <c r="C109" s="160"/>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row>
    <row r="110" spans="2:27" ht="12" customHeight="1">
      <c r="B110" s="160"/>
      <c r="C110" s="160"/>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row>
    <row r="111" spans="2:27" ht="12" customHeight="1">
      <c r="B111" s="160"/>
      <c r="C111" s="160"/>
      <c r="D111" s="160"/>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c r="AA111" s="160"/>
    </row>
    <row r="112" spans="2:27" ht="12" customHeight="1">
      <c r="B112" s="160"/>
      <c r="C112" s="160"/>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row>
    <row r="113" spans="2:27" ht="12" customHeight="1">
      <c r="B113" s="160"/>
      <c r="C113" s="160"/>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c r="AA113" s="160"/>
    </row>
    <row r="114" spans="2:27" ht="12" customHeight="1">
      <c r="B114" s="160"/>
      <c r="C114" s="160"/>
      <c r="D114" s="160"/>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c r="AA114" s="160"/>
    </row>
    <row r="115" spans="2:27" ht="12" customHeight="1">
      <c r="B115" s="160"/>
      <c r="C115" s="160"/>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c r="AA115" s="160"/>
    </row>
    <row r="116" spans="2:27" ht="12" customHeight="1">
      <c r="B116" s="160"/>
      <c r="C116" s="160"/>
      <c r="D116" s="160"/>
      <c r="E116" s="160"/>
      <c r="F116" s="160"/>
      <c r="G116" s="160"/>
      <c r="H116" s="160"/>
      <c r="I116" s="160"/>
      <c r="J116" s="160"/>
      <c r="K116" s="160"/>
      <c r="L116" s="160"/>
      <c r="M116" s="160"/>
      <c r="N116" s="160"/>
      <c r="O116" s="160"/>
      <c r="P116" s="160"/>
      <c r="Q116" s="160"/>
      <c r="R116" s="160"/>
      <c r="S116" s="160"/>
      <c r="T116" s="160"/>
      <c r="U116" s="160"/>
      <c r="V116" s="160"/>
      <c r="W116" s="160"/>
      <c r="X116" s="160"/>
      <c r="Y116" s="160"/>
      <c r="Z116" s="160"/>
      <c r="AA116" s="160"/>
    </row>
    <row r="117" spans="2:27" ht="12" customHeight="1">
      <c r="B117" s="160"/>
      <c r="C117" s="160"/>
      <c r="D117" s="160"/>
      <c r="E117" s="160"/>
      <c r="F117" s="160"/>
      <c r="G117" s="160"/>
      <c r="H117" s="160"/>
      <c r="I117" s="160"/>
      <c r="J117" s="160"/>
      <c r="K117" s="160"/>
      <c r="L117" s="160"/>
      <c r="M117" s="160"/>
      <c r="N117" s="160"/>
      <c r="O117" s="160"/>
      <c r="P117" s="160"/>
      <c r="Q117" s="160"/>
      <c r="R117" s="160"/>
      <c r="S117" s="160"/>
      <c r="T117" s="160"/>
      <c r="U117" s="160"/>
      <c r="V117" s="160"/>
      <c r="W117" s="160"/>
      <c r="X117" s="160"/>
      <c r="Y117" s="160"/>
      <c r="Z117" s="160"/>
      <c r="AA117" s="160"/>
    </row>
    <row r="118" spans="2:27" ht="12" customHeight="1">
      <c r="B118" s="160"/>
      <c r="C118" s="160"/>
      <c r="D118" s="160"/>
      <c r="E118" s="160"/>
      <c r="F118" s="160"/>
      <c r="G118" s="160"/>
      <c r="H118" s="160"/>
      <c r="I118" s="160"/>
      <c r="J118" s="160"/>
      <c r="K118" s="160"/>
      <c r="L118" s="160"/>
      <c r="M118" s="160"/>
      <c r="N118" s="160"/>
      <c r="O118" s="160"/>
      <c r="P118" s="160"/>
      <c r="Q118" s="160"/>
      <c r="R118" s="160"/>
      <c r="S118" s="160"/>
      <c r="T118" s="160"/>
      <c r="U118" s="160"/>
      <c r="V118" s="160"/>
      <c r="W118" s="160"/>
      <c r="X118" s="160"/>
      <c r="Y118" s="160"/>
      <c r="Z118" s="160"/>
      <c r="AA118" s="160"/>
    </row>
    <row r="119" spans="2:27" ht="12" customHeight="1">
      <c r="B119" s="160"/>
      <c r="C119" s="160"/>
      <c r="D119" s="160"/>
      <c r="E119" s="160"/>
      <c r="F119" s="160"/>
      <c r="G119" s="160"/>
      <c r="H119" s="160"/>
      <c r="I119" s="160"/>
      <c r="J119" s="160"/>
      <c r="K119" s="160"/>
      <c r="L119" s="160"/>
      <c r="M119" s="160"/>
      <c r="N119" s="160"/>
      <c r="O119" s="160"/>
      <c r="P119" s="160"/>
      <c r="Q119" s="160"/>
      <c r="R119" s="160"/>
      <c r="S119" s="160"/>
      <c r="T119" s="160"/>
      <c r="U119" s="160"/>
      <c r="V119" s="160"/>
      <c r="W119" s="160"/>
      <c r="X119" s="160"/>
      <c r="Y119" s="160"/>
      <c r="Z119" s="160"/>
      <c r="AA119" s="160"/>
    </row>
    <row r="120" spans="2:27" ht="12" customHeight="1">
      <c r="B120" s="160"/>
      <c r="C120" s="160"/>
      <c r="D120" s="160"/>
      <c r="E120" s="160"/>
      <c r="F120" s="160"/>
      <c r="G120" s="160"/>
      <c r="H120" s="160"/>
      <c r="I120" s="160"/>
      <c r="J120" s="160"/>
      <c r="K120" s="160"/>
      <c r="L120" s="160"/>
      <c r="M120" s="160"/>
      <c r="N120" s="160"/>
      <c r="O120" s="160"/>
      <c r="P120" s="160"/>
      <c r="Q120" s="160"/>
      <c r="R120" s="160"/>
      <c r="S120" s="160"/>
      <c r="T120" s="160"/>
      <c r="U120" s="160"/>
      <c r="V120" s="160"/>
      <c r="W120" s="160"/>
      <c r="X120" s="160"/>
      <c r="Y120" s="160"/>
      <c r="Z120" s="160"/>
      <c r="AA120" s="160"/>
    </row>
    <row r="121" spans="2:27" ht="12" customHeight="1">
      <c r="B121" s="160"/>
      <c r="C121" s="160"/>
      <c r="D121" s="160"/>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0"/>
      <c r="AA121" s="160"/>
    </row>
    <row r="122" spans="2:27" ht="12" customHeight="1">
      <c r="B122" s="160"/>
      <c r="C122" s="160"/>
      <c r="D122" s="160"/>
      <c r="E122" s="160"/>
      <c r="F122" s="160"/>
      <c r="G122" s="160"/>
      <c r="H122" s="160"/>
      <c r="I122" s="160"/>
      <c r="J122" s="160"/>
      <c r="K122" s="160"/>
      <c r="L122" s="160"/>
      <c r="M122" s="160"/>
      <c r="N122" s="160"/>
      <c r="O122" s="160"/>
      <c r="P122" s="160"/>
      <c r="Q122" s="160"/>
      <c r="R122" s="160"/>
      <c r="S122" s="160"/>
      <c r="T122" s="160"/>
      <c r="U122" s="160"/>
      <c r="V122" s="160"/>
      <c r="W122" s="160"/>
      <c r="X122" s="160"/>
      <c r="Y122" s="160"/>
      <c r="Z122" s="160"/>
      <c r="AA122" s="160"/>
    </row>
    <row r="123" spans="2:27" ht="12" customHeight="1">
      <c r="B123" s="160"/>
      <c r="C123" s="160"/>
      <c r="D123" s="160"/>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c r="AA123" s="160"/>
    </row>
    <row r="124" spans="2:27" ht="12" customHeight="1">
      <c r="B124" s="160"/>
      <c r="C124" s="160"/>
      <c r="D124" s="160"/>
      <c r="E124" s="160"/>
      <c r="F124" s="160"/>
      <c r="G124" s="160"/>
      <c r="H124" s="160"/>
      <c r="I124" s="160"/>
      <c r="J124" s="160"/>
      <c r="K124" s="160"/>
      <c r="L124" s="160"/>
      <c r="M124" s="160"/>
      <c r="N124" s="160"/>
      <c r="O124" s="160"/>
      <c r="P124" s="160"/>
      <c r="Q124" s="160"/>
      <c r="R124" s="160"/>
      <c r="S124" s="160"/>
      <c r="T124" s="160"/>
      <c r="U124" s="160"/>
      <c r="V124" s="160"/>
      <c r="W124" s="160"/>
      <c r="X124" s="160"/>
      <c r="Y124" s="160"/>
      <c r="Z124" s="160"/>
      <c r="AA124" s="160"/>
    </row>
    <row r="125" spans="2:27" ht="12" customHeight="1">
      <c r="B125" s="160"/>
      <c r="C125" s="160"/>
      <c r="D125" s="160"/>
      <c r="E125" s="160"/>
      <c r="F125" s="160"/>
      <c r="G125" s="160"/>
      <c r="H125" s="160"/>
      <c r="I125" s="160"/>
      <c r="J125" s="160"/>
      <c r="K125" s="160"/>
      <c r="L125" s="160"/>
      <c r="M125" s="160"/>
      <c r="N125" s="160"/>
      <c r="O125" s="160"/>
      <c r="P125" s="160"/>
      <c r="Q125" s="160"/>
      <c r="R125" s="160"/>
      <c r="S125" s="160"/>
      <c r="T125" s="160"/>
      <c r="U125" s="160"/>
      <c r="V125" s="160"/>
      <c r="W125" s="160"/>
      <c r="X125" s="160"/>
      <c r="Y125" s="160"/>
      <c r="Z125" s="160"/>
      <c r="AA125" s="160"/>
    </row>
    <row r="126" spans="2:27" ht="12" customHeight="1">
      <c r="B126" s="160"/>
      <c r="C126" s="160"/>
      <c r="D126" s="160"/>
      <c r="E126" s="160"/>
      <c r="F126" s="160"/>
      <c r="G126" s="160"/>
      <c r="H126" s="160"/>
      <c r="I126" s="160"/>
      <c r="J126" s="160"/>
      <c r="K126" s="160"/>
      <c r="L126" s="160"/>
      <c r="M126" s="160"/>
      <c r="N126" s="160"/>
      <c r="O126" s="160"/>
      <c r="P126" s="160"/>
      <c r="Q126" s="160"/>
      <c r="R126" s="160"/>
      <c r="S126" s="160"/>
      <c r="T126" s="160"/>
      <c r="U126" s="160"/>
      <c r="V126" s="160"/>
      <c r="W126" s="160"/>
      <c r="X126" s="160"/>
      <c r="Y126" s="160"/>
      <c r="Z126" s="160"/>
      <c r="AA126" s="160"/>
    </row>
    <row r="127" spans="2:27" ht="12" customHeight="1">
      <c r="B127" s="160"/>
      <c r="C127" s="160"/>
      <c r="D127" s="160"/>
      <c r="E127" s="160"/>
      <c r="F127" s="160"/>
      <c r="G127" s="160"/>
      <c r="H127" s="160"/>
      <c r="I127" s="160"/>
      <c r="J127" s="160"/>
      <c r="K127" s="160"/>
      <c r="L127" s="160"/>
      <c r="M127" s="160"/>
      <c r="N127" s="160"/>
      <c r="O127" s="160"/>
      <c r="P127" s="160"/>
      <c r="Q127" s="160"/>
      <c r="R127" s="160"/>
      <c r="S127" s="160"/>
      <c r="T127" s="160"/>
      <c r="U127" s="160"/>
      <c r="V127" s="160"/>
      <c r="W127" s="160"/>
      <c r="X127" s="160"/>
      <c r="Y127" s="160"/>
      <c r="Z127" s="160"/>
      <c r="AA127" s="160"/>
    </row>
    <row r="128" spans="2:27" ht="12" customHeight="1">
      <c r="B128" s="160"/>
      <c r="C128" s="160"/>
      <c r="D128" s="160"/>
      <c r="E128" s="160"/>
      <c r="F128" s="160"/>
      <c r="G128" s="160"/>
      <c r="H128" s="160"/>
      <c r="I128" s="160"/>
      <c r="J128" s="160"/>
      <c r="K128" s="160"/>
      <c r="L128" s="160"/>
      <c r="M128" s="160"/>
      <c r="N128" s="160"/>
      <c r="O128" s="160"/>
      <c r="P128" s="160"/>
      <c r="Q128" s="160"/>
      <c r="R128" s="160"/>
      <c r="S128" s="160"/>
      <c r="T128" s="160"/>
      <c r="U128" s="160"/>
      <c r="V128" s="160"/>
      <c r="W128" s="160"/>
      <c r="X128" s="160"/>
      <c r="Y128" s="160"/>
      <c r="Z128" s="160"/>
      <c r="AA128" s="160"/>
    </row>
    <row r="129" spans="2:27" ht="12" customHeight="1">
      <c r="B129" s="160"/>
      <c r="C129" s="160"/>
      <c r="D129" s="160"/>
      <c r="E129" s="160"/>
      <c r="F129" s="160"/>
      <c r="G129" s="160"/>
      <c r="H129" s="160"/>
      <c r="I129" s="160"/>
      <c r="J129" s="160"/>
      <c r="K129" s="160"/>
      <c r="L129" s="160"/>
      <c r="M129" s="160"/>
      <c r="N129" s="160"/>
      <c r="O129" s="160"/>
      <c r="P129" s="160"/>
      <c r="Q129" s="160"/>
      <c r="R129" s="160"/>
      <c r="S129" s="160"/>
      <c r="T129" s="160"/>
      <c r="U129" s="160"/>
      <c r="V129" s="160"/>
      <c r="W129" s="160"/>
      <c r="X129" s="160"/>
      <c r="Y129" s="160"/>
      <c r="Z129" s="160"/>
      <c r="AA129" s="160"/>
    </row>
    <row r="130" spans="2:27" ht="12" customHeight="1">
      <c r="B130" s="160"/>
      <c r="C130" s="160"/>
      <c r="D130" s="160"/>
      <c r="E130" s="160"/>
      <c r="F130" s="160"/>
      <c r="G130" s="160"/>
      <c r="H130" s="160"/>
      <c r="I130" s="160"/>
      <c r="J130" s="160"/>
      <c r="K130" s="160"/>
      <c r="L130" s="160"/>
      <c r="M130" s="160"/>
      <c r="N130" s="160"/>
      <c r="O130" s="160"/>
      <c r="P130" s="160"/>
      <c r="Q130" s="160"/>
      <c r="R130" s="160"/>
      <c r="S130" s="160"/>
      <c r="T130" s="160"/>
      <c r="U130" s="160"/>
      <c r="V130" s="160"/>
      <c r="W130" s="160"/>
      <c r="X130" s="160"/>
      <c r="Y130" s="160"/>
      <c r="Z130" s="160"/>
      <c r="AA130" s="160"/>
    </row>
    <row r="131" spans="2:27" ht="12" customHeight="1">
      <c r="B131" s="160"/>
      <c r="C131" s="160"/>
      <c r="D131" s="160"/>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c r="AA131" s="160"/>
    </row>
    <row r="132" spans="2:27" ht="12" customHeight="1">
      <c r="B132" s="160"/>
      <c r="C132" s="160"/>
      <c r="D132" s="160"/>
      <c r="E132" s="160"/>
      <c r="F132" s="160"/>
      <c r="G132" s="160"/>
      <c r="H132" s="160"/>
      <c r="I132" s="160"/>
      <c r="J132" s="160"/>
      <c r="K132" s="160"/>
      <c r="L132" s="160"/>
      <c r="M132" s="160"/>
      <c r="N132" s="160"/>
      <c r="O132" s="160"/>
      <c r="P132" s="160"/>
      <c r="Q132" s="160"/>
      <c r="R132" s="160"/>
      <c r="S132" s="160"/>
      <c r="T132" s="160"/>
      <c r="U132" s="160"/>
      <c r="V132" s="160"/>
      <c r="W132" s="160"/>
      <c r="X132" s="160"/>
      <c r="Y132" s="160"/>
      <c r="Z132" s="160"/>
      <c r="AA132" s="160"/>
    </row>
    <row r="133" spans="2:27" ht="12" customHeight="1">
      <c r="B133" s="160"/>
      <c r="C133" s="160"/>
      <c r="D133" s="160"/>
      <c r="E133" s="160"/>
      <c r="F133" s="160"/>
      <c r="G133" s="160"/>
      <c r="H133" s="160"/>
      <c r="I133" s="160"/>
      <c r="J133" s="160"/>
      <c r="K133" s="160"/>
      <c r="L133" s="160"/>
      <c r="M133" s="160"/>
      <c r="N133" s="160"/>
      <c r="O133" s="160"/>
      <c r="P133" s="160"/>
      <c r="Q133" s="160"/>
      <c r="R133" s="160"/>
      <c r="S133" s="160"/>
      <c r="T133" s="160"/>
      <c r="U133" s="160"/>
      <c r="V133" s="160"/>
      <c r="W133" s="160"/>
      <c r="X133" s="160"/>
      <c r="Y133" s="160"/>
      <c r="Z133" s="160"/>
      <c r="AA133" s="160"/>
    </row>
    <row r="134" spans="2:27" ht="12" customHeight="1">
      <c r="B134" s="160"/>
      <c r="C134" s="160"/>
      <c r="D134" s="160"/>
      <c r="E134" s="160"/>
      <c r="F134" s="160"/>
      <c r="G134" s="160"/>
      <c r="H134" s="160"/>
      <c r="I134" s="160"/>
      <c r="J134" s="160"/>
      <c r="K134" s="160"/>
      <c r="L134" s="160"/>
      <c r="M134" s="160"/>
      <c r="N134" s="160"/>
      <c r="O134" s="160"/>
      <c r="P134" s="160"/>
      <c r="Q134" s="160"/>
      <c r="R134" s="160"/>
      <c r="S134" s="160"/>
      <c r="T134" s="160"/>
      <c r="U134" s="160"/>
      <c r="V134" s="160"/>
      <c r="W134" s="160"/>
      <c r="X134" s="160"/>
      <c r="Y134" s="160"/>
      <c r="Z134" s="160"/>
      <c r="AA134" s="160"/>
    </row>
    <row r="135" spans="2:27" ht="12" customHeight="1">
      <c r="B135" s="160"/>
      <c r="C135" s="160"/>
      <c r="D135" s="160"/>
      <c r="E135" s="160"/>
      <c r="F135" s="160"/>
      <c r="G135" s="160"/>
      <c r="H135" s="160"/>
      <c r="I135" s="160"/>
      <c r="J135" s="160"/>
      <c r="K135" s="160"/>
      <c r="L135" s="160"/>
      <c r="M135" s="160"/>
      <c r="N135" s="160"/>
      <c r="O135" s="160"/>
      <c r="P135" s="160"/>
      <c r="Q135" s="160"/>
      <c r="R135" s="160"/>
      <c r="S135" s="160"/>
      <c r="T135" s="160"/>
      <c r="U135" s="160"/>
      <c r="V135" s="160"/>
      <c r="W135" s="160"/>
      <c r="X135" s="160"/>
      <c r="Y135" s="160"/>
      <c r="Z135" s="160"/>
      <c r="AA135" s="160"/>
    </row>
    <row r="136" spans="2:27" ht="12" customHeight="1">
      <c r="B136" s="160"/>
      <c r="C136" s="160"/>
      <c r="D136" s="160"/>
      <c r="E136" s="160"/>
      <c r="F136" s="160"/>
      <c r="G136" s="160"/>
      <c r="H136" s="160"/>
      <c r="I136" s="160"/>
      <c r="J136" s="160"/>
      <c r="K136" s="160"/>
      <c r="L136" s="160"/>
      <c r="M136" s="160"/>
      <c r="N136" s="160"/>
      <c r="O136" s="160"/>
      <c r="P136" s="160"/>
      <c r="Q136" s="160"/>
      <c r="R136" s="160"/>
      <c r="S136" s="160"/>
      <c r="T136" s="160"/>
      <c r="U136" s="160"/>
      <c r="V136" s="160"/>
      <c r="W136" s="160"/>
      <c r="X136" s="160"/>
      <c r="Y136" s="160"/>
      <c r="Z136" s="160"/>
      <c r="AA136" s="160"/>
    </row>
    <row r="137" spans="2:27" ht="12" customHeight="1">
      <c r="B137" s="160"/>
      <c r="C137" s="160"/>
      <c r="D137" s="160"/>
      <c r="E137" s="160"/>
      <c r="F137" s="160"/>
      <c r="G137" s="160"/>
      <c r="H137" s="160"/>
      <c r="I137" s="160"/>
      <c r="J137" s="160"/>
      <c r="K137" s="160"/>
      <c r="L137" s="160"/>
      <c r="M137" s="160"/>
      <c r="N137" s="160"/>
      <c r="O137" s="160"/>
      <c r="P137" s="160"/>
      <c r="Q137" s="160"/>
      <c r="R137" s="160"/>
      <c r="S137" s="160"/>
      <c r="T137" s="160"/>
      <c r="U137" s="160"/>
      <c r="V137" s="160"/>
      <c r="W137" s="160"/>
      <c r="X137" s="160"/>
      <c r="Y137" s="160"/>
      <c r="Z137" s="160"/>
      <c r="AA137" s="160"/>
    </row>
    <row r="138" spans="2:27" ht="12" customHeight="1">
      <c r="B138" s="160"/>
      <c r="C138" s="160"/>
      <c r="D138" s="160"/>
      <c r="E138" s="160"/>
      <c r="F138" s="160"/>
      <c r="G138" s="160"/>
      <c r="H138" s="160"/>
      <c r="I138" s="160"/>
      <c r="J138" s="160"/>
      <c r="K138" s="160"/>
      <c r="L138" s="160"/>
      <c r="M138" s="160"/>
      <c r="N138" s="160"/>
      <c r="O138" s="160"/>
      <c r="P138" s="160"/>
      <c r="Q138" s="160"/>
      <c r="R138" s="160"/>
      <c r="S138" s="160"/>
      <c r="T138" s="160"/>
      <c r="U138" s="160"/>
      <c r="V138" s="160"/>
      <c r="W138" s="160"/>
      <c r="X138" s="160"/>
      <c r="Y138" s="160"/>
      <c r="Z138" s="160"/>
      <c r="AA138" s="160"/>
    </row>
    <row r="139" spans="2:27" ht="12" customHeight="1">
      <c r="B139" s="160"/>
      <c r="C139" s="160"/>
      <c r="D139" s="160"/>
      <c r="E139" s="160"/>
      <c r="F139" s="160"/>
      <c r="G139" s="160"/>
      <c r="H139" s="160"/>
      <c r="I139" s="160"/>
      <c r="J139" s="160"/>
      <c r="K139" s="160"/>
      <c r="L139" s="160"/>
      <c r="M139" s="160"/>
      <c r="N139" s="160"/>
      <c r="O139" s="160"/>
      <c r="P139" s="160"/>
      <c r="Q139" s="160"/>
      <c r="R139" s="160"/>
      <c r="S139" s="160"/>
      <c r="T139" s="160"/>
      <c r="U139" s="160"/>
      <c r="V139" s="160"/>
      <c r="W139" s="160"/>
      <c r="X139" s="160"/>
      <c r="Y139" s="160"/>
      <c r="Z139" s="160"/>
      <c r="AA139" s="160"/>
    </row>
    <row r="140" spans="2:27" ht="12" customHeight="1">
      <c r="B140" s="160"/>
      <c r="C140" s="160"/>
      <c r="D140" s="160"/>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0"/>
      <c r="AA140" s="160"/>
    </row>
    <row r="141" spans="2:27" ht="12" customHeight="1">
      <c r="B141" s="160"/>
      <c r="C141" s="160"/>
      <c r="D141" s="160"/>
      <c r="E141" s="160"/>
      <c r="F141" s="160"/>
      <c r="G141" s="160"/>
      <c r="H141" s="160"/>
      <c r="I141" s="160"/>
      <c r="J141" s="160"/>
      <c r="K141" s="160"/>
      <c r="L141" s="160"/>
      <c r="M141" s="160"/>
      <c r="N141" s="160"/>
      <c r="O141" s="160"/>
      <c r="P141" s="160"/>
      <c r="Q141" s="160"/>
      <c r="R141" s="160"/>
      <c r="S141" s="160"/>
      <c r="T141" s="160"/>
      <c r="U141" s="160"/>
      <c r="V141" s="160"/>
      <c r="W141" s="160"/>
      <c r="X141" s="160"/>
      <c r="Y141" s="160"/>
      <c r="Z141" s="160"/>
      <c r="AA141" s="160"/>
    </row>
    <row r="142" spans="2:27" ht="12" customHeight="1">
      <c r="B142" s="160"/>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0"/>
      <c r="AA142" s="160"/>
    </row>
    <row r="143" spans="2:27" ht="12" customHeight="1">
      <c r="B143" s="160"/>
      <c r="C143" s="160"/>
      <c r="D143" s="160"/>
      <c r="E143" s="160"/>
      <c r="F143" s="160"/>
      <c r="G143" s="160"/>
      <c r="H143" s="160"/>
      <c r="I143" s="160"/>
      <c r="J143" s="160"/>
      <c r="K143" s="160"/>
      <c r="L143" s="160"/>
      <c r="M143" s="160"/>
      <c r="N143" s="160"/>
      <c r="O143" s="160"/>
      <c r="P143" s="160"/>
      <c r="Q143" s="160"/>
      <c r="R143" s="160"/>
      <c r="S143" s="160"/>
      <c r="T143" s="160"/>
      <c r="U143" s="160"/>
      <c r="V143" s="160"/>
      <c r="W143" s="160"/>
      <c r="X143" s="160"/>
      <c r="Y143" s="160"/>
      <c r="Z143" s="160"/>
      <c r="AA143" s="160"/>
    </row>
    <row r="144" spans="2:27" ht="12" customHeight="1">
      <c r="B144" s="160"/>
      <c r="C144" s="160"/>
      <c r="D144" s="160"/>
      <c r="E144" s="160"/>
      <c r="F144" s="160"/>
      <c r="G144" s="160"/>
      <c r="H144" s="160"/>
      <c r="I144" s="160"/>
      <c r="J144" s="160"/>
      <c r="K144" s="160"/>
      <c r="L144" s="160"/>
      <c r="M144" s="160"/>
      <c r="N144" s="160"/>
      <c r="O144" s="160"/>
      <c r="P144" s="160"/>
      <c r="Q144" s="160"/>
      <c r="R144" s="160"/>
      <c r="S144" s="160"/>
      <c r="T144" s="160"/>
      <c r="U144" s="160"/>
      <c r="V144" s="160"/>
      <c r="W144" s="160"/>
      <c r="X144" s="160"/>
      <c r="Y144" s="160"/>
      <c r="Z144" s="160"/>
      <c r="AA144" s="160"/>
    </row>
    <row r="145" spans="2:27" ht="12" customHeight="1">
      <c r="B145" s="160"/>
      <c r="C145" s="160"/>
      <c r="D145" s="160"/>
      <c r="E145" s="160"/>
      <c r="F145" s="160"/>
      <c r="G145" s="160"/>
      <c r="H145" s="160"/>
      <c r="I145" s="160"/>
      <c r="J145" s="160"/>
      <c r="K145" s="160"/>
      <c r="L145" s="160"/>
      <c r="M145" s="160"/>
      <c r="N145" s="160"/>
      <c r="O145" s="160"/>
      <c r="P145" s="160"/>
      <c r="Q145" s="160"/>
      <c r="R145" s="160"/>
      <c r="S145" s="160"/>
      <c r="T145" s="160"/>
      <c r="U145" s="160"/>
      <c r="V145" s="160"/>
      <c r="W145" s="160"/>
      <c r="X145" s="160"/>
      <c r="Y145" s="160"/>
      <c r="Z145" s="160"/>
      <c r="AA145" s="160"/>
    </row>
    <row r="146" spans="2:27" ht="12" customHeight="1">
      <c r="B146" s="160"/>
      <c r="C146" s="160"/>
      <c r="D146" s="160"/>
      <c r="E146" s="160"/>
      <c r="F146" s="160"/>
      <c r="G146" s="160"/>
      <c r="H146" s="160"/>
      <c r="I146" s="160"/>
      <c r="J146" s="160"/>
      <c r="K146" s="160"/>
      <c r="L146" s="160"/>
      <c r="M146" s="160"/>
      <c r="N146" s="160"/>
      <c r="O146" s="160"/>
      <c r="P146" s="160"/>
      <c r="Q146" s="160"/>
      <c r="R146" s="160"/>
      <c r="S146" s="160"/>
      <c r="T146" s="160"/>
      <c r="U146" s="160"/>
      <c r="V146" s="160"/>
      <c r="W146" s="160"/>
      <c r="X146" s="160"/>
      <c r="Y146" s="160"/>
      <c r="Z146" s="160"/>
      <c r="AA146" s="160"/>
    </row>
    <row r="147" spans="2:27" ht="12" customHeight="1">
      <c r="B147" s="160"/>
      <c r="C147" s="160"/>
      <c r="D147" s="160"/>
      <c r="E147" s="160"/>
      <c r="F147" s="160"/>
      <c r="G147" s="160"/>
      <c r="H147" s="160"/>
      <c r="I147" s="160"/>
      <c r="J147" s="160"/>
      <c r="K147" s="160"/>
      <c r="L147" s="160"/>
      <c r="M147" s="160"/>
      <c r="N147" s="160"/>
      <c r="O147" s="160"/>
      <c r="P147" s="160"/>
      <c r="Q147" s="160"/>
      <c r="R147" s="160"/>
      <c r="S147" s="160"/>
      <c r="T147" s="160"/>
      <c r="U147" s="160"/>
      <c r="V147" s="160"/>
      <c r="W147" s="160"/>
      <c r="X147" s="160"/>
      <c r="Y147" s="160"/>
      <c r="Z147" s="160"/>
      <c r="AA147" s="160"/>
    </row>
    <row r="148" spans="2:27" ht="12" customHeight="1">
      <c r="B148" s="160"/>
      <c r="C148" s="160"/>
      <c r="D148" s="160"/>
      <c r="E148" s="160"/>
      <c r="F148" s="160"/>
      <c r="G148" s="160"/>
      <c r="H148" s="160"/>
      <c r="I148" s="160"/>
      <c r="J148" s="160"/>
      <c r="K148" s="160"/>
      <c r="L148" s="160"/>
      <c r="M148" s="160"/>
      <c r="N148" s="160"/>
      <c r="O148" s="160"/>
      <c r="P148" s="160"/>
      <c r="Q148" s="160"/>
      <c r="R148" s="160"/>
      <c r="S148" s="160"/>
      <c r="T148" s="160"/>
      <c r="U148" s="160"/>
      <c r="V148" s="160"/>
      <c r="W148" s="160"/>
      <c r="X148" s="160"/>
      <c r="Y148" s="160"/>
      <c r="Z148" s="160"/>
      <c r="AA148" s="160"/>
    </row>
    <row r="149" spans="2:27" ht="12" customHeight="1">
      <c r="B149" s="160"/>
      <c r="C149" s="160"/>
      <c r="D149" s="160"/>
      <c r="E149" s="160"/>
      <c r="F149" s="160"/>
      <c r="G149" s="160"/>
      <c r="H149" s="160"/>
      <c r="I149" s="160"/>
      <c r="J149" s="160"/>
      <c r="K149" s="160"/>
      <c r="L149" s="160"/>
      <c r="M149" s="160"/>
      <c r="N149" s="160"/>
      <c r="O149" s="160"/>
      <c r="P149" s="160"/>
      <c r="Q149" s="160"/>
      <c r="R149" s="160"/>
      <c r="S149" s="160"/>
      <c r="T149" s="160"/>
      <c r="U149" s="160"/>
      <c r="V149" s="160"/>
      <c r="W149" s="160"/>
      <c r="X149" s="160"/>
      <c r="Y149" s="160"/>
      <c r="Z149" s="160"/>
      <c r="AA149" s="160"/>
    </row>
    <row r="150" spans="2:27" ht="12" customHeight="1">
      <c r="B150" s="160"/>
      <c r="C150" s="160"/>
      <c r="D150" s="160"/>
      <c r="E150" s="160"/>
      <c r="F150" s="160"/>
      <c r="G150" s="160"/>
      <c r="H150" s="160"/>
      <c r="I150" s="160"/>
      <c r="J150" s="160"/>
      <c r="K150" s="160"/>
      <c r="L150" s="160"/>
      <c r="M150" s="160"/>
      <c r="N150" s="160"/>
      <c r="O150" s="160"/>
      <c r="P150" s="160"/>
      <c r="Q150" s="160"/>
      <c r="R150" s="160"/>
      <c r="S150" s="160"/>
      <c r="T150" s="160"/>
      <c r="U150" s="160"/>
      <c r="V150" s="160"/>
      <c r="W150" s="160"/>
      <c r="X150" s="160"/>
      <c r="Y150" s="160"/>
      <c r="Z150" s="160"/>
      <c r="AA150" s="160"/>
    </row>
    <row r="151" spans="2:27" ht="12" customHeight="1">
      <c r="B151" s="160"/>
      <c r="C151" s="160"/>
      <c r="D151" s="160"/>
      <c r="E151" s="160"/>
      <c r="F151" s="160"/>
      <c r="G151" s="160"/>
      <c r="H151" s="160"/>
      <c r="I151" s="160"/>
      <c r="J151" s="160"/>
      <c r="K151" s="160"/>
      <c r="L151" s="160"/>
      <c r="M151" s="160"/>
      <c r="N151" s="160"/>
      <c r="O151" s="160"/>
      <c r="P151" s="160"/>
      <c r="Q151" s="160"/>
      <c r="R151" s="160"/>
      <c r="S151" s="160"/>
      <c r="T151" s="160"/>
      <c r="U151" s="160"/>
      <c r="V151" s="160"/>
      <c r="W151" s="160"/>
      <c r="X151" s="160"/>
      <c r="Y151" s="160"/>
      <c r="Z151" s="160"/>
      <c r="AA151" s="160"/>
    </row>
    <row r="152" spans="2:27" ht="12" customHeight="1">
      <c r="B152" s="160"/>
      <c r="C152" s="160"/>
      <c r="D152" s="160"/>
      <c r="E152" s="160"/>
      <c r="F152" s="160"/>
      <c r="G152" s="160"/>
      <c r="H152" s="160"/>
      <c r="I152" s="160"/>
      <c r="J152" s="160"/>
      <c r="K152" s="160"/>
      <c r="L152" s="160"/>
      <c r="M152" s="160"/>
      <c r="N152" s="160"/>
      <c r="O152" s="160"/>
      <c r="P152" s="160"/>
      <c r="Q152" s="160"/>
      <c r="R152" s="160"/>
      <c r="S152" s="160"/>
      <c r="T152" s="160"/>
      <c r="U152" s="160"/>
      <c r="V152" s="160"/>
      <c r="W152" s="160"/>
      <c r="X152" s="160"/>
      <c r="Y152" s="160"/>
      <c r="Z152" s="160"/>
      <c r="AA152" s="160"/>
    </row>
    <row r="153" spans="2:27" ht="12" customHeight="1">
      <c r="B153" s="160"/>
      <c r="C153" s="160"/>
      <c r="D153" s="160"/>
      <c r="E153" s="160"/>
      <c r="F153" s="160"/>
      <c r="G153" s="160"/>
      <c r="H153" s="160"/>
      <c r="I153" s="160"/>
      <c r="J153" s="160"/>
      <c r="K153" s="160"/>
      <c r="L153" s="160"/>
      <c r="M153" s="160"/>
      <c r="N153" s="160"/>
      <c r="O153" s="160"/>
      <c r="P153" s="160"/>
      <c r="Q153" s="160"/>
      <c r="R153" s="160"/>
      <c r="S153" s="160"/>
      <c r="T153" s="160"/>
      <c r="U153" s="160"/>
      <c r="V153" s="160"/>
      <c r="W153" s="160"/>
      <c r="X153" s="160"/>
      <c r="Y153" s="160"/>
      <c r="Z153" s="160"/>
      <c r="AA153" s="160"/>
    </row>
    <row r="154" spans="2:27" ht="12" customHeight="1">
      <c r="B154" s="160"/>
      <c r="C154" s="160"/>
      <c r="D154" s="160"/>
      <c r="E154" s="160"/>
      <c r="F154" s="160"/>
      <c r="G154" s="160"/>
      <c r="H154" s="160"/>
      <c r="I154" s="160"/>
      <c r="J154" s="160"/>
      <c r="K154" s="160"/>
      <c r="L154" s="160"/>
      <c r="M154" s="160"/>
      <c r="N154" s="160"/>
      <c r="O154" s="160"/>
      <c r="P154" s="160"/>
      <c r="Q154" s="160"/>
      <c r="R154" s="160"/>
      <c r="S154" s="160"/>
      <c r="T154" s="160"/>
      <c r="U154" s="160"/>
      <c r="V154" s="160"/>
      <c r="W154" s="160"/>
      <c r="X154" s="160"/>
      <c r="Y154" s="160"/>
      <c r="Z154" s="160"/>
      <c r="AA154" s="160"/>
    </row>
    <row r="155" spans="2:27" ht="12" customHeight="1">
      <c r="B155" s="160"/>
      <c r="C155" s="160"/>
      <c r="D155" s="160"/>
      <c r="E155" s="160"/>
      <c r="F155" s="160"/>
      <c r="G155" s="160"/>
      <c r="H155" s="160"/>
      <c r="I155" s="160"/>
      <c r="J155" s="160"/>
      <c r="K155" s="160"/>
      <c r="L155" s="160"/>
      <c r="M155" s="160"/>
      <c r="N155" s="160"/>
      <c r="O155" s="160"/>
      <c r="P155" s="160"/>
      <c r="Q155" s="160"/>
      <c r="R155" s="160"/>
      <c r="S155" s="160"/>
      <c r="T155" s="160"/>
      <c r="U155" s="160"/>
      <c r="V155" s="160"/>
      <c r="W155" s="160"/>
      <c r="X155" s="160"/>
      <c r="Y155" s="160"/>
      <c r="Z155" s="160"/>
      <c r="AA155" s="160"/>
    </row>
    <row r="156" spans="2:27" ht="12" customHeight="1">
      <c r="B156" s="160"/>
      <c r="C156" s="160"/>
      <c r="D156" s="160"/>
      <c r="E156" s="160"/>
      <c r="F156" s="160"/>
      <c r="G156" s="160"/>
      <c r="H156" s="160"/>
      <c r="I156" s="160"/>
      <c r="J156" s="160"/>
      <c r="K156" s="160"/>
      <c r="L156" s="160"/>
      <c r="M156" s="160"/>
      <c r="N156" s="160"/>
      <c r="O156" s="160"/>
      <c r="P156" s="160"/>
      <c r="Q156" s="160"/>
      <c r="R156" s="160"/>
      <c r="S156" s="160"/>
      <c r="T156" s="160"/>
      <c r="U156" s="160"/>
      <c r="V156" s="160"/>
      <c r="W156" s="160"/>
      <c r="X156" s="160"/>
      <c r="Y156" s="160"/>
      <c r="Z156" s="160"/>
      <c r="AA156" s="160"/>
    </row>
    <row r="157" spans="2:27" ht="12" customHeight="1">
      <c r="B157" s="160"/>
      <c r="C157" s="160"/>
      <c r="D157" s="160"/>
      <c r="E157" s="160"/>
      <c r="F157" s="160"/>
      <c r="G157" s="160"/>
      <c r="H157" s="160"/>
      <c r="I157" s="160"/>
      <c r="J157" s="160"/>
      <c r="K157" s="160"/>
      <c r="L157" s="160"/>
      <c r="M157" s="160"/>
      <c r="N157" s="160"/>
      <c r="O157" s="160"/>
      <c r="P157" s="160"/>
      <c r="Q157" s="160"/>
      <c r="R157" s="160"/>
      <c r="S157" s="160"/>
      <c r="T157" s="160"/>
      <c r="U157" s="160"/>
      <c r="V157" s="160"/>
      <c r="W157" s="160"/>
      <c r="X157" s="160"/>
      <c r="Y157" s="160"/>
      <c r="Z157" s="160"/>
      <c r="AA157" s="160"/>
    </row>
    <row r="158" spans="2:27" ht="12" customHeight="1">
      <c r="B158" s="160"/>
      <c r="C158" s="160"/>
      <c r="D158" s="160"/>
      <c r="E158" s="160"/>
      <c r="F158" s="160"/>
      <c r="G158" s="160"/>
      <c r="H158" s="160"/>
      <c r="I158" s="160"/>
      <c r="J158" s="160"/>
      <c r="K158" s="160"/>
      <c r="L158" s="160"/>
      <c r="M158" s="160"/>
      <c r="N158" s="160"/>
      <c r="O158" s="160"/>
      <c r="P158" s="160"/>
      <c r="Q158" s="160"/>
      <c r="R158" s="160"/>
      <c r="S158" s="160"/>
      <c r="T158" s="160"/>
      <c r="U158" s="160"/>
      <c r="V158" s="160"/>
      <c r="W158" s="160"/>
      <c r="X158" s="160"/>
      <c r="Y158" s="160"/>
      <c r="Z158" s="160"/>
      <c r="AA158" s="160"/>
    </row>
    <row r="159" spans="2:27" ht="12" customHeight="1">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0"/>
      <c r="X159" s="160"/>
      <c r="Y159" s="160"/>
      <c r="Z159" s="160"/>
      <c r="AA159" s="160"/>
    </row>
    <row r="160" spans="2:27" ht="12" customHeight="1">
      <c r="B160" s="160"/>
      <c r="C160" s="160"/>
      <c r="D160" s="160"/>
      <c r="E160" s="160"/>
      <c r="F160" s="160"/>
      <c r="G160" s="160"/>
      <c r="H160" s="160"/>
      <c r="I160" s="160"/>
      <c r="J160" s="160"/>
      <c r="K160" s="160"/>
      <c r="L160" s="160"/>
      <c r="M160" s="160"/>
      <c r="N160" s="160"/>
      <c r="O160" s="160"/>
      <c r="P160" s="160"/>
      <c r="Q160" s="160"/>
      <c r="R160" s="160"/>
      <c r="S160" s="160"/>
      <c r="T160" s="160"/>
      <c r="U160" s="160"/>
      <c r="V160" s="160"/>
      <c r="W160" s="160"/>
      <c r="X160" s="160"/>
      <c r="Y160" s="160"/>
      <c r="Z160" s="160"/>
      <c r="AA160" s="160"/>
    </row>
    <row r="161" spans="2:27" ht="12" customHeight="1">
      <c r="B161" s="160"/>
      <c r="C161" s="160"/>
      <c r="D161" s="160"/>
      <c r="E161" s="160"/>
      <c r="F161" s="160"/>
      <c r="G161" s="160"/>
      <c r="H161" s="160"/>
      <c r="I161" s="160"/>
      <c r="J161" s="160"/>
      <c r="K161" s="160"/>
      <c r="L161" s="160"/>
      <c r="M161" s="160"/>
      <c r="N161" s="160"/>
      <c r="O161" s="160"/>
      <c r="P161" s="160"/>
      <c r="Q161" s="160"/>
      <c r="R161" s="160"/>
      <c r="S161" s="160"/>
      <c r="T161" s="160"/>
      <c r="U161" s="160"/>
      <c r="V161" s="160"/>
      <c r="W161" s="160"/>
      <c r="X161" s="160"/>
      <c r="Y161" s="160"/>
      <c r="Z161" s="160"/>
      <c r="AA161" s="160"/>
    </row>
    <row r="162" spans="2:27" ht="12" customHeight="1">
      <c r="B162" s="160"/>
      <c r="C162" s="160"/>
      <c r="D162" s="160"/>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c r="AA162" s="160"/>
    </row>
    <row r="163" spans="2:27" ht="12" customHeight="1">
      <c r="B163" s="160"/>
      <c r="C163" s="160"/>
      <c r="D163" s="160"/>
      <c r="E163" s="160"/>
      <c r="F163" s="160"/>
      <c r="G163" s="160"/>
      <c r="H163" s="160"/>
      <c r="I163" s="160"/>
      <c r="J163" s="160"/>
      <c r="K163" s="160"/>
      <c r="L163" s="160"/>
      <c r="M163" s="160"/>
      <c r="N163" s="160"/>
      <c r="O163" s="160"/>
      <c r="P163" s="160"/>
      <c r="Q163" s="160"/>
      <c r="R163" s="160"/>
      <c r="S163" s="160"/>
      <c r="T163" s="160"/>
      <c r="U163" s="160"/>
      <c r="V163" s="160"/>
      <c r="W163" s="160"/>
      <c r="X163" s="160"/>
      <c r="Y163" s="160"/>
      <c r="Z163" s="160"/>
      <c r="AA163" s="160"/>
    </row>
    <row r="164" spans="2:27" ht="12" customHeight="1">
      <c r="B164" s="160"/>
      <c r="C164" s="160"/>
      <c r="D164" s="160"/>
      <c r="E164" s="160"/>
      <c r="F164" s="160"/>
      <c r="G164" s="160"/>
      <c r="H164" s="160"/>
      <c r="I164" s="160"/>
      <c r="J164" s="160"/>
      <c r="K164" s="160"/>
      <c r="L164" s="160"/>
      <c r="M164" s="160"/>
      <c r="N164" s="160"/>
      <c r="O164" s="160"/>
      <c r="P164" s="160"/>
      <c r="Q164" s="160"/>
      <c r="R164" s="160"/>
      <c r="S164" s="160"/>
      <c r="T164" s="160"/>
      <c r="U164" s="160"/>
      <c r="V164" s="160"/>
      <c r="W164" s="160"/>
      <c r="X164" s="160"/>
      <c r="Y164" s="160"/>
      <c r="Z164" s="160"/>
      <c r="AA164" s="160"/>
    </row>
    <row r="165" spans="2:27" ht="12" customHeight="1">
      <c r="B165" s="160"/>
      <c r="C165" s="160"/>
      <c r="D165" s="160"/>
      <c r="E165" s="160"/>
      <c r="F165" s="160"/>
      <c r="G165" s="160"/>
      <c r="H165" s="160"/>
      <c r="I165" s="160"/>
      <c r="J165" s="160"/>
      <c r="K165" s="160"/>
      <c r="L165" s="160"/>
      <c r="M165" s="160"/>
      <c r="N165" s="160"/>
      <c r="O165" s="160"/>
      <c r="P165" s="160"/>
      <c r="Q165" s="160"/>
      <c r="R165" s="160"/>
      <c r="S165" s="160"/>
      <c r="T165" s="160"/>
      <c r="U165" s="160"/>
      <c r="V165" s="160"/>
      <c r="W165" s="160"/>
      <c r="X165" s="160"/>
      <c r="Y165" s="160"/>
      <c r="Z165" s="160"/>
      <c r="AA165" s="160"/>
    </row>
    <row r="166" spans="2:27" ht="12" customHeight="1">
      <c r="B166" s="160"/>
      <c r="C166" s="160"/>
      <c r="D166" s="160"/>
      <c r="E166" s="160"/>
      <c r="F166" s="160"/>
      <c r="G166" s="160"/>
      <c r="H166" s="160"/>
      <c r="I166" s="160"/>
      <c r="J166" s="160"/>
      <c r="K166" s="160"/>
      <c r="L166" s="160"/>
      <c r="M166" s="160"/>
      <c r="N166" s="160"/>
      <c r="O166" s="160"/>
      <c r="P166" s="160"/>
      <c r="Q166" s="160"/>
      <c r="R166" s="160"/>
      <c r="S166" s="160"/>
      <c r="T166" s="160"/>
      <c r="U166" s="160"/>
      <c r="V166" s="160"/>
      <c r="W166" s="160"/>
      <c r="X166" s="160"/>
      <c r="Y166" s="160"/>
      <c r="Z166" s="160"/>
      <c r="AA166" s="160"/>
    </row>
    <row r="167" spans="2:27" ht="12" customHeight="1">
      <c r="B167" s="160"/>
      <c r="C167" s="160"/>
      <c r="D167" s="160"/>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c r="AA167" s="160"/>
    </row>
    <row r="168" spans="2:27" ht="12" customHeight="1">
      <c r="B168" s="160"/>
      <c r="C168" s="160"/>
      <c r="D168" s="160"/>
      <c r="E168" s="160"/>
      <c r="F168" s="160"/>
      <c r="G168" s="160"/>
      <c r="H168" s="160"/>
      <c r="I168" s="160"/>
      <c r="J168" s="160"/>
      <c r="K168" s="160"/>
      <c r="L168" s="160"/>
      <c r="M168" s="160"/>
      <c r="N168" s="160"/>
      <c r="O168" s="160"/>
      <c r="P168" s="160"/>
      <c r="Q168" s="160"/>
      <c r="R168" s="160"/>
      <c r="S168" s="160"/>
      <c r="T168" s="160"/>
      <c r="U168" s="160"/>
      <c r="V168" s="160"/>
      <c r="W168" s="160"/>
      <c r="X168" s="160"/>
      <c r="Y168" s="160"/>
      <c r="Z168" s="160"/>
      <c r="AA168" s="160"/>
    </row>
    <row r="169" spans="2:27" ht="12" customHeight="1">
      <c r="B169" s="160"/>
      <c r="C169" s="160"/>
      <c r="D169" s="160"/>
      <c r="E169" s="160"/>
      <c r="F169" s="160"/>
      <c r="G169" s="160"/>
      <c r="H169" s="160"/>
      <c r="I169" s="160"/>
      <c r="J169" s="160"/>
      <c r="K169" s="160"/>
      <c r="L169" s="160"/>
      <c r="M169" s="160"/>
      <c r="N169" s="160"/>
      <c r="O169" s="160"/>
      <c r="P169" s="160"/>
      <c r="Q169" s="160"/>
      <c r="R169" s="160"/>
      <c r="S169" s="160"/>
      <c r="T169" s="160"/>
      <c r="U169" s="160"/>
      <c r="V169" s="160"/>
      <c r="W169" s="160"/>
      <c r="X169" s="160"/>
      <c r="Y169" s="160"/>
      <c r="Z169" s="160"/>
      <c r="AA169" s="160"/>
    </row>
    <row r="170" spans="2:27" ht="12" customHeight="1">
      <c r="B170" s="160"/>
      <c r="C170" s="160"/>
      <c r="D170" s="160"/>
      <c r="E170" s="160"/>
      <c r="F170" s="160"/>
      <c r="G170" s="160"/>
      <c r="H170" s="160"/>
      <c r="I170" s="160"/>
      <c r="J170" s="160"/>
      <c r="K170" s="160"/>
      <c r="L170" s="160"/>
      <c r="M170" s="160"/>
      <c r="N170" s="160"/>
      <c r="O170" s="160"/>
      <c r="P170" s="160"/>
      <c r="Q170" s="160"/>
      <c r="R170" s="160"/>
      <c r="S170" s="160"/>
      <c r="T170" s="160"/>
      <c r="U170" s="160"/>
      <c r="V170" s="160"/>
      <c r="W170" s="160"/>
      <c r="X170" s="160"/>
      <c r="Y170" s="160"/>
      <c r="Z170" s="160"/>
      <c r="AA170" s="160"/>
    </row>
    <row r="171" spans="2:27" ht="12" customHeight="1">
      <c r="B171" s="160"/>
      <c r="C171" s="160"/>
      <c r="D171" s="160"/>
      <c r="E171" s="160"/>
      <c r="F171" s="160"/>
      <c r="G171" s="160"/>
      <c r="H171" s="160"/>
      <c r="I171" s="160"/>
      <c r="J171" s="160"/>
      <c r="K171" s="160"/>
      <c r="L171" s="160"/>
      <c r="M171" s="160"/>
      <c r="N171" s="160"/>
      <c r="O171" s="160"/>
      <c r="P171" s="160"/>
      <c r="Q171" s="160"/>
      <c r="R171" s="160"/>
      <c r="S171" s="160"/>
      <c r="T171" s="160"/>
      <c r="U171" s="160"/>
      <c r="V171" s="160"/>
      <c r="W171" s="160"/>
      <c r="X171" s="160"/>
      <c r="Y171" s="160"/>
      <c r="Z171" s="160"/>
      <c r="AA171" s="160"/>
    </row>
    <row r="172" spans="2:27" ht="12" customHeight="1">
      <c r="B172" s="160"/>
      <c r="C172" s="160"/>
      <c r="D172" s="160"/>
      <c r="E172" s="160"/>
      <c r="F172" s="160"/>
      <c r="G172" s="160"/>
      <c r="H172" s="160"/>
      <c r="I172" s="160"/>
      <c r="J172" s="160"/>
      <c r="K172" s="160"/>
      <c r="L172" s="160"/>
      <c r="M172" s="160"/>
      <c r="N172" s="160"/>
      <c r="O172" s="160"/>
      <c r="P172" s="160"/>
      <c r="Q172" s="160"/>
      <c r="R172" s="160"/>
      <c r="S172" s="160"/>
      <c r="T172" s="160"/>
      <c r="U172" s="160"/>
      <c r="V172" s="160"/>
      <c r="W172" s="160"/>
      <c r="X172" s="160"/>
      <c r="Y172" s="160"/>
      <c r="Z172" s="160"/>
      <c r="AA172" s="160"/>
    </row>
    <row r="173" spans="2:27" ht="12" customHeight="1">
      <c r="B173" s="160"/>
      <c r="C173" s="160"/>
      <c r="D173" s="160"/>
      <c r="E173" s="160"/>
      <c r="F173" s="160"/>
      <c r="G173" s="160"/>
      <c r="H173" s="160"/>
      <c r="I173" s="160"/>
      <c r="J173" s="160"/>
      <c r="K173" s="160"/>
      <c r="L173" s="160"/>
      <c r="M173" s="160"/>
      <c r="N173" s="160"/>
      <c r="O173" s="160"/>
      <c r="P173" s="160"/>
      <c r="Q173" s="160"/>
      <c r="R173" s="160"/>
      <c r="S173" s="160"/>
      <c r="T173" s="160"/>
      <c r="U173" s="160"/>
      <c r="V173" s="160"/>
      <c r="W173" s="160"/>
      <c r="X173" s="160"/>
      <c r="Y173" s="160"/>
      <c r="Z173" s="160"/>
      <c r="AA173" s="160"/>
    </row>
    <row r="174" spans="2:27" ht="12" customHeight="1">
      <c r="B174" s="160"/>
      <c r="C174" s="160"/>
      <c r="D174" s="160"/>
      <c r="E174" s="160"/>
      <c r="F174" s="160"/>
      <c r="G174" s="160"/>
      <c r="H174" s="160"/>
      <c r="I174" s="160"/>
      <c r="J174" s="160"/>
      <c r="K174" s="160"/>
      <c r="L174" s="160"/>
      <c r="M174" s="160"/>
      <c r="N174" s="160"/>
      <c r="O174" s="160"/>
      <c r="P174" s="160"/>
      <c r="Q174" s="160"/>
      <c r="R174" s="160"/>
      <c r="S174" s="160"/>
      <c r="T174" s="160"/>
      <c r="U174" s="160"/>
      <c r="V174" s="160"/>
      <c r="W174" s="160"/>
      <c r="X174" s="160"/>
      <c r="Y174" s="160"/>
      <c r="Z174" s="160"/>
      <c r="AA174" s="160"/>
    </row>
    <row r="175" spans="2:27" ht="12" customHeight="1">
      <c r="B175" s="160"/>
      <c r="C175" s="160"/>
      <c r="D175" s="160"/>
      <c r="E175" s="160"/>
      <c r="F175" s="160"/>
      <c r="G175" s="160"/>
      <c r="H175" s="160"/>
      <c r="I175" s="160"/>
      <c r="J175" s="160"/>
      <c r="K175" s="160"/>
      <c r="L175" s="160"/>
      <c r="M175" s="160"/>
      <c r="N175" s="160"/>
      <c r="O175" s="160"/>
      <c r="P175" s="160"/>
      <c r="Q175" s="160"/>
      <c r="R175" s="160"/>
      <c r="S175" s="160"/>
      <c r="T175" s="160"/>
      <c r="U175" s="160"/>
      <c r="V175" s="160"/>
      <c r="W175" s="160"/>
      <c r="X175" s="160"/>
      <c r="Y175" s="160"/>
      <c r="Z175" s="160"/>
      <c r="AA175" s="160"/>
    </row>
    <row r="176" spans="2:27" ht="12" customHeight="1">
      <c r="B176" s="160"/>
      <c r="C176" s="160"/>
      <c r="D176" s="160"/>
      <c r="E176" s="160"/>
      <c r="F176" s="160"/>
      <c r="G176" s="160"/>
      <c r="H176" s="160"/>
      <c r="I176" s="160"/>
      <c r="J176" s="160"/>
      <c r="K176" s="160"/>
      <c r="L176" s="160"/>
      <c r="M176" s="160"/>
      <c r="N176" s="160"/>
      <c r="O176" s="160"/>
      <c r="P176" s="160"/>
      <c r="Q176" s="160"/>
      <c r="R176" s="160"/>
      <c r="S176" s="160"/>
      <c r="T176" s="160"/>
      <c r="U176" s="160"/>
      <c r="V176" s="160"/>
      <c r="W176" s="160"/>
      <c r="X176" s="160"/>
      <c r="Y176" s="160"/>
      <c r="Z176" s="160"/>
      <c r="AA176" s="160"/>
    </row>
    <row r="177" spans="2:27" ht="12" customHeight="1">
      <c r="B177" s="160"/>
      <c r="C177" s="160"/>
      <c r="D177" s="160"/>
      <c r="E177" s="160"/>
      <c r="F177" s="160"/>
      <c r="G177" s="160"/>
      <c r="H177" s="160"/>
      <c r="I177" s="160"/>
      <c r="J177" s="160"/>
      <c r="K177" s="160"/>
      <c r="L177" s="160"/>
      <c r="M177" s="160"/>
      <c r="N177" s="160"/>
      <c r="O177" s="160"/>
      <c r="P177" s="160"/>
      <c r="Q177" s="160"/>
      <c r="R177" s="160"/>
      <c r="S177" s="160"/>
      <c r="T177" s="160"/>
      <c r="U177" s="160"/>
      <c r="V177" s="160"/>
      <c r="W177" s="160"/>
      <c r="X177" s="160"/>
      <c r="Y177" s="160"/>
      <c r="Z177" s="160"/>
      <c r="AA177" s="160"/>
    </row>
    <row r="178" spans="2:27" ht="12" customHeight="1">
      <c r="B178" s="160"/>
      <c r="C178" s="160"/>
      <c r="D178" s="160"/>
      <c r="E178" s="160"/>
      <c r="F178" s="160"/>
      <c r="G178" s="160"/>
      <c r="H178" s="160"/>
      <c r="I178" s="160"/>
      <c r="J178" s="160"/>
      <c r="K178" s="160"/>
      <c r="L178" s="160"/>
      <c r="M178" s="160"/>
      <c r="N178" s="160"/>
      <c r="O178" s="160"/>
      <c r="P178" s="160"/>
      <c r="Q178" s="160"/>
      <c r="R178" s="160"/>
      <c r="S178" s="160"/>
      <c r="T178" s="160"/>
      <c r="U178" s="160"/>
      <c r="V178" s="160"/>
      <c r="W178" s="160"/>
      <c r="X178" s="160"/>
      <c r="Y178" s="160"/>
      <c r="Z178" s="160"/>
      <c r="AA178" s="160"/>
    </row>
    <row r="179" spans="2:27" ht="12" customHeight="1">
      <c r="B179" s="160"/>
      <c r="C179" s="160"/>
      <c r="D179" s="160"/>
      <c r="E179" s="160"/>
      <c r="F179" s="160"/>
      <c r="G179" s="160"/>
      <c r="H179" s="160"/>
      <c r="I179" s="160"/>
      <c r="J179" s="160"/>
      <c r="K179" s="160"/>
      <c r="L179" s="160"/>
      <c r="M179" s="160"/>
      <c r="N179" s="160"/>
      <c r="O179" s="160"/>
      <c r="P179" s="160"/>
      <c r="Q179" s="160"/>
      <c r="R179" s="160"/>
      <c r="S179" s="160"/>
      <c r="T179" s="160"/>
      <c r="U179" s="160"/>
      <c r="V179" s="160"/>
      <c r="W179" s="160"/>
      <c r="X179" s="160"/>
      <c r="Y179" s="160"/>
      <c r="Z179" s="160"/>
      <c r="AA179" s="160"/>
    </row>
    <row r="180" spans="2:27" ht="12" customHeight="1">
      <c r="B180" s="160"/>
      <c r="C180" s="160"/>
      <c r="D180" s="160"/>
      <c r="E180" s="160"/>
      <c r="F180" s="160"/>
      <c r="G180" s="160"/>
      <c r="H180" s="160"/>
      <c r="I180" s="160"/>
      <c r="J180" s="160"/>
      <c r="K180" s="160"/>
      <c r="L180" s="160"/>
      <c r="M180" s="160"/>
      <c r="N180" s="160"/>
      <c r="O180" s="160"/>
      <c r="P180" s="160"/>
      <c r="Q180" s="160"/>
      <c r="R180" s="160"/>
      <c r="S180" s="160"/>
      <c r="T180" s="160"/>
      <c r="U180" s="160"/>
      <c r="V180" s="160"/>
      <c r="W180" s="160"/>
      <c r="X180" s="160"/>
      <c r="Y180" s="160"/>
      <c r="Z180" s="160"/>
      <c r="AA180" s="160"/>
    </row>
    <row r="181" spans="2:27" ht="12" customHeight="1">
      <c r="B181" s="160"/>
      <c r="C181" s="160"/>
      <c r="D181" s="160"/>
      <c r="E181" s="160"/>
      <c r="F181" s="160"/>
      <c r="G181" s="160"/>
      <c r="H181" s="160"/>
      <c r="I181" s="160"/>
      <c r="J181" s="160"/>
      <c r="K181" s="160"/>
      <c r="L181" s="160"/>
      <c r="M181" s="160"/>
      <c r="N181" s="160"/>
      <c r="O181" s="160"/>
      <c r="P181" s="160"/>
      <c r="Q181" s="160"/>
      <c r="R181" s="160"/>
      <c r="S181" s="160"/>
      <c r="T181" s="160"/>
      <c r="U181" s="160"/>
      <c r="V181" s="160"/>
      <c r="W181" s="160"/>
      <c r="X181" s="160"/>
      <c r="Y181" s="160"/>
      <c r="Z181" s="160"/>
      <c r="AA181" s="160"/>
    </row>
    <row r="182" spans="2:27" ht="12" customHeight="1">
      <c r="B182" s="160"/>
      <c r="C182" s="160"/>
      <c r="D182" s="160"/>
      <c r="E182" s="160"/>
      <c r="F182" s="160"/>
      <c r="G182" s="160"/>
      <c r="H182" s="160"/>
      <c r="I182" s="160"/>
      <c r="J182" s="160"/>
      <c r="K182" s="160"/>
      <c r="L182" s="160"/>
      <c r="M182" s="160"/>
      <c r="N182" s="160"/>
      <c r="O182" s="160"/>
      <c r="P182" s="160"/>
      <c r="Q182" s="160"/>
      <c r="R182" s="160"/>
      <c r="S182" s="160"/>
      <c r="T182" s="160"/>
      <c r="U182" s="160"/>
      <c r="V182" s="160"/>
      <c r="W182" s="160"/>
      <c r="X182" s="160"/>
      <c r="Y182" s="160"/>
      <c r="Z182" s="160"/>
      <c r="AA182" s="160"/>
    </row>
    <row r="183" spans="2:27" ht="12" customHeight="1">
      <c r="B183" s="160"/>
      <c r="C183" s="160"/>
      <c r="D183" s="160"/>
      <c r="E183" s="160"/>
      <c r="F183" s="160"/>
      <c r="G183" s="160"/>
      <c r="H183" s="160"/>
      <c r="I183" s="160"/>
      <c r="J183" s="160"/>
      <c r="K183" s="160"/>
      <c r="L183" s="160"/>
      <c r="M183" s="160"/>
      <c r="N183" s="160"/>
      <c r="O183" s="160"/>
      <c r="P183" s="160"/>
      <c r="Q183" s="160"/>
      <c r="R183" s="160"/>
      <c r="S183" s="160"/>
      <c r="T183" s="160"/>
      <c r="U183" s="160"/>
      <c r="V183" s="160"/>
      <c r="W183" s="160"/>
      <c r="X183" s="160"/>
      <c r="Y183" s="160"/>
      <c r="Z183" s="160"/>
      <c r="AA183" s="160"/>
    </row>
    <row r="184" spans="2:27" ht="12" customHeight="1">
      <c r="B184" s="160"/>
      <c r="C184" s="160"/>
      <c r="D184" s="160"/>
      <c r="E184" s="160"/>
      <c r="F184" s="160"/>
      <c r="G184" s="160"/>
      <c r="H184" s="160"/>
      <c r="I184" s="160"/>
      <c r="J184" s="160"/>
      <c r="K184" s="160"/>
      <c r="L184" s="160"/>
      <c r="M184" s="160"/>
      <c r="N184" s="160"/>
      <c r="O184" s="160"/>
      <c r="P184" s="160"/>
      <c r="Q184" s="160"/>
      <c r="R184" s="160"/>
      <c r="S184" s="160"/>
      <c r="T184" s="160"/>
      <c r="U184" s="160"/>
      <c r="V184" s="160"/>
      <c r="W184" s="160"/>
      <c r="X184" s="160"/>
      <c r="Y184" s="160"/>
      <c r="Z184" s="160"/>
      <c r="AA184" s="160"/>
    </row>
    <row r="185" spans="2:27" ht="12" customHeight="1">
      <c r="B185" s="160"/>
      <c r="C185" s="160"/>
      <c r="D185" s="160"/>
      <c r="E185" s="160"/>
      <c r="F185" s="160"/>
      <c r="G185" s="160"/>
      <c r="H185" s="160"/>
      <c r="I185" s="160"/>
      <c r="J185" s="160"/>
      <c r="K185" s="160"/>
      <c r="L185" s="160"/>
      <c r="M185" s="160"/>
      <c r="N185" s="160"/>
      <c r="O185" s="160"/>
      <c r="P185" s="160"/>
      <c r="Q185" s="160"/>
      <c r="R185" s="160"/>
      <c r="S185" s="160"/>
      <c r="T185" s="160"/>
      <c r="U185" s="160"/>
      <c r="V185" s="160"/>
      <c r="W185" s="160"/>
      <c r="X185" s="160"/>
      <c r="Y185" s="160"/>
      <c r="Z185" s="160"/>
      <c r="AA185" s="160"/>
    </row>
    <row r="186" spans="2:27" ht="12" customHeight="1">
      <c r="B186" s="160"/>
      <c r="C186" s="160"/>
      <c r="D186" s="160"/>
      <c r="E186" s="160"/>
      <c r="F186" s="160"/>
      <c r="G186" s="160"/>
      <c r="H186" s="160"/>
      <c r="I186" s="160"/>
      <c r="J186" s="160"/>
      <c r="K186" s="160"/>
      <c r="L186" s="160"/>
      <c r="M186" s="160"/>
      <c r="N186" s="160"/>
      <c r="O186" s="160"/>
      <c r="P186" s="160"/>
      <c r="Q186" s="160"/>
      <c r="R186" s="160"/>
      <c r="S186" s="160"/>
      <c r="T186" s="160"/>
      <c r="U186" s="160"/>
      <c r="V186" s="160"/>
      <c r="W186" s="160"/>
      <c r="X186" s="160"/>
      <c r="Y186" s="160"/>
      <c r="Z186" s="160"/>
      <c r="AA186" s="160"/>
    </row>
    <row r="187" spans="2:27" ht="12" customHeight="1">
      <c r="B187" s="160"/>
      <c r="C187" s="160"/>
      <c r="D187" s="160"/>
      <c r="E187" s="160"/>
      <c r="F187" s="160"/>
      <c r="G187" s="160"/>
      <c r="H187" s="160"/>
      <c r="I187" s="160"/>
      <c r="J187" s="160"/>
      <c r="K187" s="160"/>
      <c r="L187" s="160"/>
      <c r="M187" s="160"/>
      <c r="N187" s="160"/>
      <c r="O187" s="160"/>
      <c r="P187" s="160"/>
      <c r="Q187" s="160"/>
      <c r="R187" s="160"/>
      <c r="S187" s="160"/>
      <c r="T187" s="160"/>
      <c r="U187" s="160"/>
      <c r="V187" s="160"/>
      <c r="W187" s="160"/>
      <c r="X187" s="160"/>
      <c r="Y187" s="160"/>
      <c r="Z187" s="160"/>
      <c r="AA187" s="160"/>
    </row>
    <row r="188" spans="2:27" ht="12" customHeight="1">
      <c r="B188" s="160"/>
      <c r="C188" s="160"/>
      <c r="D188" s="160"/>
      <c r="E188" s="160"/>
      <c r="F188" s="160"/>
      <c r="G188" s="160"/>
      <c r="H188" s="160"/>
      <c r="I188" s="160"/>
      <c r="J188" s="160"/>
      <c r="K188" s="160"/>
      <c r="L188" s="160"/>
      <c r="M188" s="160"/>
      <c r="N188" s="160"/>
      <c r="O188" s="160"/>
      <c r="P188" s="160"/>
      <c r="Q188" s="160"/>
      <c r="R188" s="160"/>
      <c r="S188" s="160"/>
      <c r="T188" s="160"/>
      <c r="U188" s="160"/>
      <c r="V188" s="160"/>
      <c r="W188" s="160"/>
      <c r="X188" s="160"/>
      <c r="Y188" s="160"/>
      <c r="Z188" s="160"/>
      <c r="AA188" s="160"/>
    </row>
    <row r="189" spans="2:27" ht="12" customHeight="1">
      <c r="B189" s="160"/>
      <c r="C189" s="160"/>
      <c r="D189" s="160"/>
      <c r="E189" s="160"/>
      <c r="F189" s="160"/>
      <c r="G189" s="160"/>
      <c r="H189" s="160"/>
      <c r="I189" s="160"/>
      <c r="J189" s="160"/>
      <c r="K189" s="160"/>
      <c r="L189" s="160"/>
      <c r="M189" s="160"/>
      <c r="N189" s="160"/>
      <c r="O189" s="160"/>
      <c r="P189" s="160"/>
      <c r="Q189" s="160"/>
      <c r="R189" s="160"/>
      <c r="S189" s="160"/>
      <c r="T189" s="160"/>
      <c r="U189" s="160"/>
      <c r="V189" s="160"/>
      <c r="W189" s="160"/>
      <c r="X189" s="160"/>
      <c r="Y189" s="160"/>
      <c r="Z189" s="160"/>
      <c r="AA189" s="160"/>
    </row>
    <row r="190" spans="2:27" ht="12" customHeight="1">
      <c r="B190" s="160"/>
      <c r="C190" s="160"/>
      <c r="D190" s="160"/>
      <c r="E190" s="160"/>
      <c r="F190" s="160"/>
      <c r="G190" s="160"/>
      <c r="H190" s="160"/>
      <c r="I190" s="160"/>
      <c r="J190" s="160"/>
      <c r="K190" s="160"/>
      <c r="L190" s="160"/>
      <c r="M190" s="160"/>
      <c r="N190" s="160"/>
      <c r="O190" s="160"/>
      <c r="P190" s="160"/>
      <c r="Q190" s="160"/>
      <c r="R190" s="160"/>
      <c r="S190" s="160"/>
      <c r="T190" s="160"/>
      <c r="U190" s="160"/>
      <c r="V190" s="160"/>
      <c r="W190" s="160"/>
      <c r="X190" s="160"/>
      <c r="Y190" s="160"/>
      <c r="Z190" s="160"/>
      <c r="AA190" s="160"/>
    </row>
    <row r="191" spans="2:27" ht="12" customHeight="1">
      <c r="B191" s="160"/>
      <c r="C191" s="160"/>
      <c r="D191" s="160"/>
      <c r="E191" s="160"/>
      <c r="F191" s="160"/>
      <c r="G191" s="160"/>
      <c r="H191" s="160"/>
      <c r="I191" s="160"/>
      <c r="J191" s="160"/>
      <c r="K191" s="160"/>
      <c r="L191" s="160"/>
      <c r="M191" s="160"/>
      <c r="N191" s="160"/>
      <c r="O191" s="160"/>
      <c r="P191" s="160"/>
      <c r="Q191" s="160"/>
      <c r="R191" s="160"/>
      <c r="S191" s="160"/>
      <c r="T191" s="160"/>
      <c r="U191" s="160"/>
      <c r="V191" s="160"/>
      <c r="W191" s="160"/>
      <c r="X191" s="160"/>
      <c r="Y191" s="160"/>
      <c r="Z191" s="160"/>
      <c r="AA191" s="160"/>
    </row>
    <row r="192" spans="2:27" ht="12" customHeight="1">
      <c r="B192" s="160"/>
      <c r="C192" s="160"/>
      <c r="D192" s="160"/>
      <c r="E192" s="160"/>
      <c r="F192" s="160"/>
      <c r="G192" s="160"/>
      <c r="H192" s="160"/>
      <c r="I192" s="160"/>
      <c r="J192" s="160"/>
      <c r="K192" s="160"/>
      <c r="L192" s="160"/>
      <c r="M192" s="160"/>
      <c r="N192" s="160"/>
      <c r="O192" s="160"/>
      <c r="P192" s="160"/>
      <c r="Q192" s="160"/>
      <c r="R192" s="160"/>
      <c r="S192" s="160"/>
      <c r="T192" s="160"/>
      <c r="U192" s="160"/>
      <c r="V192" s="160"/>
      <c r="W192" s="160"/>
      <c r="X192" s="160"/>
      <c r="Y192" s="160"/>
      <c r="Z192" s="160"/>
      <c r="AA192" s="160"/>
    </row>
    <row r="193" spans="2:27" ht="12" customHeight="1">
      <c r="B193" s="160"/>
      <c r="C193" s="160"/>
      <c r="D193" s="160"/>
      <c r="E193" s="160"/>
      <c r="F193" s="160"/>
      <c r="G193" s="160"/>
      <c r="H193" s="160"/>
      <c r="I193" s="160"/>
      <c r="J193" s="160"/>
      <c r="K193" s="160"/>
      <c r="L193" s="160"/>
      <c r="M193" s="160"/>
      <c r="N193" s="160"/>
      <c r="O193" s="160"/>
      <c r="P193" s="160"/>
      <c r="Q193" s="160"/>
      <c r="R193" s="160"/>
      <c r="S193" s="160"/>
      <c r="T193" s="160"/>
      <c r="U193" s="160"/>
      <c r="V193" s="160"/>
      <c r="W193" s="160"/>
      <c r="X193" s="160"/>
      <c r="Y193" s="160"/>
      <c r="Z193" s="160"/>
      <c r="AA193" s="160"/>
    </row>
    <row r="194" spans="2:27" ht="12" customHeight="1">
      <c r="B194" s="160"/>
      <c r="C194" s="160"/>
      <c r="D194" s="160"/>
      <c r="E194" s="160"/>
      <c r="F194" s="160"/>
      <c r="G194" s="160"/>
      <c r="H194" s="160"/>
      <c r="I194" s="160"/>
      <c r="J194" s="160"/>
      <c r="K194" s="160"/>
      <c r="L194" s="160"/>
      <c r="M194" s="160"/>
      <c r="N194" s="160"/>
      <c r="O194" s="160"/>
      <c r="P194" s="160"/>
      <c r="Q194" s="160"/>
      <c r="R194" s="160"/>
      <c r="S194" s="160"/>
      <c r="T194" s="160"/>
      <c r="U194" s="160"/>
      <c r="V194" s="160"/>
      <c r="W194" s="160"/>
      <c r="X194" s="160"/>
      <c r="Y194" s="160"/>
      <c r="Z194" s="160"/>
      <c r="AA194" s="160"/>
    </row>
    <row r="195" spans="2:27" ht="12" customHeight="1">
      <c r="B195" s="160"/>
      <c r="C195" s="160"/>
      <c r="D195" s="160"/>
      <c r="E195" s="160"/>
      <c r="F195" s="160"/>
      <c r="G195" s="160"/>
      <c r="H195" s="160"/>
      <c r="I195" s="160"/>
      <c r="J195" s="160"/>
      <c r="K195" s="160"/>
      <c r="L195" s="160"/>
      <c r="M195" s="160"/>
      <c r="N195" s="160"/>
      <c r="O195" s="160"/>
      <c r="P195" s="160"/>
      <c r="Q195" s="160"/>
      <c r="R195" s="160"/>
      <c r="S195" s="160"/>
      <c r="T195" s="160"/>
      <c r="U195" s="160"/>
      <c r="V195" s="160"/>
      <c r="W195" s="160"/>
      <c r="X195" s="160"/>
      <c r="Y195" s="160"/>
      <c r="Z195" s="160"/>
      <c r="AA195" s="160"/>
    </row>
    <row r="196" spans="2:27" ht="12" customHeight="1">
      <c r="B196" s="160"/>
      <c r="C196" s="160"/>
      <c r="D196" s="160"/>
      <c r="E196" s="160"/>
      <c r="F196" s="160"/>
      <c r="G196" s="160"/>
      <c r="H196" s="160"/>
      <c r="I196" s="160"/>
      <c r="J196" s="160"/>
      <c r="K196" s="160"/>
      <c r="L196" s="160"/>
      <c r="M196" s="160"/>
      <c r="N196" s="160"/>
      <c r="O196" s="160"/>
      <c r="P196" s="160"/>
      <c r="Q196" s="160"/>
      <c r="R196" s="160"/>
      <c r="S196" s="160"/>
      <c r="T196" s="160"/>
      <c r="U196" s="160"/>
      <c r="V196" s="160"/>
      <c r="W196" s="160"/>
      <c r="X196" s="160"/>
      <c r="Y196" s="160"/>
      <c r="Z196" s="160"/>
      <c r="AA196" s="160"/>
    </row>
    <row r="197" spans="2:27" ht="12" customHeight="1">
      <c r="B197" s="160"/>
      <c r="C197" s="160"/>
      <c r="D197" s="160"/>
      <c r="E197" s="160"/>
      <c r="F197" s="160"/>
      <c r="G197" s="160"/>
      <c r="H197" s="160"/>
      <c r="I197" s="160"/>
      <c r="J197" s="160"/>
      <c r="K197" s="160"/>
      <c r="L197" s="160"/>
      <c r="M197" s="160"/>
      <c r="N197" s="160"/>
      <c r="O197" s="160"/>
      <c r="P197" s="160"/>
      <c r="Q197" s="160"/>
      <c r="R197" s="160"/>
      <c r="S197" s="160"/>
      <c r="T197" s="160"/>
      <c r="U197" s="160"/>
      <c r="V197" s="160"/>
      <c r="W197" s="160"/>
      <c r="X197" s="160"/>
      <c r="Y197" s="160"/>
      <c r="Z197" s="160"/>
      <c r="AA197" s="160"/>
    </row>
    <row r="198" spans="2:27" ht="12" customHeight="1">
      <c r="B198" s="160"/>
      <c r="C198" s="160"/>
      <c r="D198" s="160"/>
      <c r="E198" s="160"/>
      <c r="F198" s="160"/>
      <c r="G198" s="160"/>
      <c r="H198" s="160"/>
      <c r="I198" s="160"/>
      <c r="J198" s="160"/>
      <c r="K198" s="160"/>
      <c r="L198" s="160"/>
      <c r="M198" s="160"/>
      <c r="N198" s="160"/>
      <c r="O198" s="160"/>
      <c r="P198" s="160"/>
      <c r="Q198" s="160"/>
      <c r="R198" s="160"/>
      <c r="S198" s="160"/>
      <c r="T198" s="160"/>
      <c r="U198" s="160"/>
      <c r="V198" s="160"/>
      <c r="W198" s="160"/>
      <c r="X198" s="160"/>
      <c r="Y198" s="160"/>
      <c r="Z198" s="160"/>
      <c r="AA198" s="160"/>
    </row>
    <row r="199" spans="2:27" ht="12" customHeight="1">
      <c r="B199" s="160"/>
      <c r="C199" s="160"/>
      <c r="D199" s="160"/>
      <c r="E199" s="160"/>
      <c r="F199" s="160"/>
      <c r="G199" s="160"/>
      <c r="H199" s="160"/>
      <c r="I199" s="160"/>
      <c r="J199" s="160"/>
      <c r="K199" s="160"/>
      <c r="L199" s="160"/>
      <c r="M199" s="160"/>
      <c r="N199" s="160"/>
      <c r="O199" s="160"/>
      <c r="P199" s="160"/>
      <c r="Q199" s="160"/>
      <c r="R199" s="160"/>
      <c r="S199" s="160"/>
      <c r="T199" s="160"/>
      <c r="U199" s="160"/>
      <c r="V199" s="160"/>
      <c r="W199" s="160"/>
      <c r="X199" s="160"/>
      <c r="Y199" s="160"/>
      <c r="Z199" s="160"/>
      <c r="AA199" s="160"/>
    </row>
    <row r="200" spans="2:27" ht="12" customHeight="1">
      <c r="B200" s="160"/>
      <c r="C200" s="160"/>
      <c r="D200" s="160"/>
      <c r="E200" s="160"/>
      <c r="F200" s="160"/>
      <c r="G200" s="160"/>
      <c r="H200" s="160"/>
      <c r="I200" s="160"/>
      <c r="J200" s="160"/>
      <c r="K200" s="160"/>
      <c r="L200" s="160"/>
      <c r="M200" s="160"/>
      <c r="N200" s="160"/>
      <c r="O200" s="160"/>
      <c r="P200" s="160"/>
      <c r="Q200" s="160"/>
      <c r="R200" s="160"/>
      <c r="S200" s="160"/>
      <c r="T200" s="160"/>
      <c r="U200" s="160"/>
      <c r="V200" s="160"/>
      <c r="W200" s="160"/>
      <c r="X200" s="160"/>
      <c r="Y200" s="160"/>
      <c r="Z200" s="160"/>
      <c r="AA200" s="160"/>
    </row>
    <row r="201" spans="2:27" ht="12" customHeight="1">
      <c r="B201" s="160"/>
      <c r="C201" s="160"/>
      <c r="D201" s="160"/>
      <c r="E201" s="160"/>
      <c r="F201" s="160"/>
      <c r="G201" s="160"/>
      <c r="H201" s="160"/>
      <c r="I201" s="160"/>
      <c r="J201" s="160"/>
      <c r="K201" s="160"/>
      <c r="L201" s="160"/>
      <c r="M201" s="160"/>
      <c r="N201" s="160"/>
      <c r="O201" s="160"/>
      <c r="P201" s="160"/>
      <c r="Q201" s="160"/>
      <c r="R201" s="160"/>
      <c r="S201" s="160"/>
      <c r="T201" s="160"/>
      <c r="U201" s="160"/>
      <c r="V201" s="160"/>
      <c r="W201" s="160"/>
      <c r="X201" s="160"/>
      <c r="Y201" s="160"/>
      <c r="Z201" s="160"/>
      <c r="AA201" s="160"/>
    </row>
    <row r="202" spans="2:27" ht="12" customHeight="1">
      <c r="B202" s="160"/>
      <c r="C202" s="160"/>
      <c r="D202" s="160"/>
      <c r="E202" s="160"/>
      <c r="F202" s="160"/>
      <c r="G202" s="160"/>
      <c r="H202" s="160"/>
      <c r="I202" s="160"/>
      <c r="J202" s="160"/>
      <c r="K202" s="160"/>
      <c r="L202" s="160"/>
      <c r="M202" s="160"/>
      <c r="N202" s="160"/>
      <c r="O202" s="160"/>
      <c r="P202" s="160"/>
      <c r="Q202" s="160"/>
      <c r="R202" s="160"/>
      <c r="S202" s="160"/>
      <c r="T202" s="160"/>
      <c r="U202" s="160"/>
      <c r="V202" s="160"/>
      <c r="W202" s="160"/>
      <c r="X202" s="160"/>
      <c r="Y202" s="160"/>
      <c r="Z202" s="160"/>
      <c r="AA202" s="160"/>
    </row>
    <row r="203" spans="2:27" ht="12" customHeight="1">
      <c r="B203" s="160"/>
      <c r="C203" s="160"/>
      <c r="D203" s="160"/>
      <c r="E203" s="160"/>
      <c r="F203" s="160"/>
      <c r="G203" s="160"/>
      <c r="H203" s="160"/>
      <c r="I203" s="160"/>
      <c r="J203" s="160"/>
      <c r="K203" s="160"/>
      <c r="L203" s="160"/>
      <c r="M203" s="160"/>
      <c r="N203" s="160"/>
      <c r="O203" s="160"/>
      <c r="P203" s="160"/>
      <c r="Q203" s="160"/>
      <c r="R203" s="160"/>
      <c r="S203" s="160"/>
      <c r="T203" s="160"/>
      <c r="U203" s="160"/>
      <c r="V203" s="160"/>
      <c r="W203" s="160"/>
      <c r="X203" s="160"/>
      <c r="Y203" s="160"/>
      <c r="Z203" s="160"/>
      <c r="AA203" s="160"/>
    </row>
    <row r="204" spans="2:27" ht="12" customHeight="1">
      <c r="B204" s="160"/>
      <c r="C204" s="160"/>
      <c r="D204" s="160"/>
      <c r="E204" s="160"/>
      <c r="F204" s="160"/>
      <c r="G204" s="160"/>
      <c r="H204" s="160"/>
      <c r="I204" s="160"/>
      <c r="J204" s="160"/>
      <c r="K204" s="160"/>
      <c r="L204" s="160"/>
      <c r="M204" s="160"/>
      <c r="N204" s="160"/>
      <c r="O204" s="160"/>
      <c r="P204" s="160"/>
      <c r="Q204" s="160"/>
      <c r="R204" s="160"/>
      <c r="S204" s="160"/>
      <c r="T204" s="160"/>
      <c r="U204" s="160"/>
      <c r="V204" s="160"/>
      <c r="W204" s="160"/>
      <c r="X204" s="160"/>
      <c r="Y204" s="160"/>
      <c r="Z204" s="160"/>
      <c r="AA204" s="160"/>
    </row>
    <row r="205" spans="2:27" ht="12" customHeight="1">
      <c r="B205" s="160"/>
      <c r="C205" s="160"/>
      <c r="D205" s="160"/>
      <c r="E205" s="160"/>
      <c r="F205" s="160"/>
      <c r="G205" s="160"/>
      <c r="H205" s="160"/>
      <c r="I205" s="160"/>
      <c r="J205" s="160"/>
      <c r="K205" s="160"/>
      <c r="L205" s="160"/>
      <c r="M205" s="160"/>
      <c r="N205" s="160"/>
      <c r="O205" s="160"/>
      <c r="P205" s="160"/>
      <c r="Q205" s="160"/>
      <c r="R205" s="160"/>
      <c r="S205" s="160"/>
      <c r="T205" s="160"/>
      <c r="U205" s="160"/>
      <c r="V205" s="160"/>
      <c r="W205" s="160"/>
      <c r="X205" s="160"/>
      <c r="Y205" s="160"/>
      <c r="Z205" s="160"/>
      <c r="AA205" s="160"/>
    </row>
    <row r="206" spans="2:27" ht="12" customHeight="1">
      <c r="B206" s="160"/>
      <c r="C206" s="160"/>
      <c r="D206" s="160"/>
      <c r="E206" s="160"/>
      <c r="F206" s="160"/>
      <c r="G206" s="160"/>
      <c r="H206" s="160"/>
      <c r="I206" s="160"/>
      <c r="J206" s="160"/>
      <c r="K206" s="160"/>
      <c r="L206" s="160"/>
      <c r="M206" s="160"/>
      <c r="N206" s="160"/>
      <c r="O206" s="160"/>
      <c r="P206" s="160"/>
      <c r="Q206" s="160"/>
      <c r="R206" s="160"/>
      <c r="S206" s="160"/>
      <c r="T206" s="160"/>
      <c r="U206" s="160"/>
      <c r="V206" s="160"/>
      <c r="W206" s="160"/>
      <c r="X206" s="160"/>
      <c r="Y206" s="160"/>
      <c r="Z206" s="160"/>
      <c r="AA206" s="160"/>
    </row>
    <row r="207" spans="2:27" ht="12" customHeight="1">
      <c r="B207" s="160"/>
      <c r="C207" s="160"/>
      <c r="D207" s="160"/>
      <c r="E207" s="160"/>
      <c r="F207" s="160"/>
      <c r="G207" s="160"/>
      <c r="H207" s="160"/>
      <c r="I207" s="160"/>
      <c r="J207" s="160"/>
      <c r="K207" s="160"/>
      <c r="L207" s="160"/>
      <c r="M207" s="160"/>
      <c r="N207" s="160"/>
      <c r="O207" s="160"/>
      <c r="P207" s="160"/>
      <c r="Q207" s="160"/>
      <c r="R207" s="160"/>
      <c r="S207" s="160"/>
      <c r="T207" s="160"/>
      <c r="U207" s="160"/>
      <c r="V207" s="160"/>
      <c r="W207" s="160"/>
      <c r="X207" s="160"/>
      <c r="Y207" s="160"/>
      <c r="Z207" s="160"/>
      <c r="AA207" s="160"/>
    </row>
    <row r="208" spans="2:27" ht="12" customHeight="1">
      <c r="B208" s="160"/>
      <c r="C208" s="160"/>
      <c r="D208" s="160"/>
      <c r="E208" s="160"/>
      <c r="F208" s="160"/>
      <c r="G208" s="160"/>
      <c r="H208" s="160"/>
      <c r="I208" s="160"/>
      <c r="J208" s="160"/>
      <c r="K208" s="160"/>
      <c r="L208" s="160"/>
      <c r="M208" s="160"/>
      <c r="N208" s="160"/>
      <c r="O208" s="160"/>
      <c r="P208" s="160"/>
      <c r="Q208" s="160"/>
      <c r="R208" s="160"/>
      <c r="S208" s="160"/>
      <c r="T208" s="160"/>
      <c r="U208" s="160"/>
      <c r="V208" s="160"/>
      <c r="W208" s="160"/>
      <c r="X208" s="160"/>
      <c r="Y208" s="160"/>
      <c r="Z208" s="160"/>
      <c r="AA208" s="160"/>
    </row>
    <row r="209" spans="2:27" ht="12" customHeight="1">
      <c r="B209" s="160"/>
      <c r="C209" s="160"/>
      <c r="D209" s="160"/>
      <c r="E209" s="160"/>
      <c r="F209" s="160"/>
      <c r="G209" s="160"/>
      <c r="H209" s="160"/>
      <c r="I209" s="160"/>
      <c r="J209" s="160"/>
      <c r="K209" s="160"/>
      <c r="L209" s="160"/>
      <c r="M209" s="160"/>
      <c r="N209" s="160"/>
      <c r="O209" s="160"/>
      <c r="P209" s="160"/>
      <c r="Q209" s="160"/>
      <c r="R209" s="160"/>
      <c r="S209" s="160"/>
      <c r="T209" s="160"/>
      <c r="U209" s="160"/>
      <c r="V209" s="160"/>
      <c r="W209" s="160"/>
      <c r="X209" s="160"/>
      <c r="Y209" s="160"/>
      <c r="Z209" s="160"/>
      <c r="AA209" s="160"/>
    </row>
    <row r="210" spans="2:27" ht="12" customHeight="1">
      <c r="B210" s="160"/>
      <c r="C210" s="160"/>
      <c r="D210" s="160"/>
      <c r="E210" s="160"/>
      <c r="F210" s="160"/>
      <c r="G210" s="160"/>
      <c r="H210" s="160"/>
      <c r="I210" s="160"/>
      <c r="J210" s="160"/>
      <c r="K210" s="160"/>
      <c r="L210" s="160"/>
      <c r="M210" s="160"/>
      <c r="N210" s="160"/>
      <c r="O210" s="160"/>
      <c r="P210" s="160"/>
      <c r="Q210" s="160"/>
      <c r="R210" s="160"/>
      <c r="S210" s="160"/>
      <c r="T210" s="160"/>
      <c r="U210" s="160"/>
      <c r="V210" s="160"/>
      <c r="W210" s="160"/>
      <c r="X210" s="160"/>
      <c r="Y210" s="160"/>
      <c r="Z210" s="160"/>
      <c r="AA210" s="160"/>
    </row>
    <row r="211" spans="2:27" ht="12" customHeight="1">
      <c r="B211" s="160"/>
      <c r="C211" s="160"/>
      <c r="D211" s="160"/>
      <c r="E211" s="160"/>
      <c r="F211" s="160"/>
      <c r="G211" s="160"/>
      <c r="H211" s="160"/>
      <c r="I211" s="160"/>
      <c r="J211" s="160"/>
      <c r="K211" s="160"/>
      <c r="L211" s="160"/>
      <c r="M211" s="160"/>
      <c r="N211" s="160"/>
      <c r="O211" s="160"/>
      <c r="P211" s="160"/>
      <c r="Q211" s="160"/>
      <c r="R211" s="160"/>
      <c r="S211" s="160"/>
      <c r="T211" s="160"/>
      <c r="U211" s="160"/>
      <c r="V211" s="160"/>
      <c r="W211" s="160"/>
      <c r="X211" s="160"/>
      <c r="Y211" s="160"/>
      <c r="Z211" s="160"/>
      <c r="AA211" s="160"/>
    </row>
    <row r="212" spans="2:27" ht="12" customHeight="1">
      <c r="B212" s="160"/>
      <c r="C212" s="160"/>
      <c r="D212" s="160"/>
      <c r="E212" s="160"/>
      <c r="F212" s="160"/>
      <c r="G212" s="160"/>
      <c r="H212" s="160"/>
      <c r="I212" s="160"/>
      <c r="J212" s="160"/>
      <c r="K212" s="160"/>
      <c r="L212" s="160"/>
      <c r="M212" s="160"/>
      <c r="N212" s="160"/>
      <c r="O212" s="160"/>
      <c r="P212" s="160"/>
      <c r="Q212" s="160"/>
      <c r="R212" s="160"/>
      <c r="S212" s="160"/>
      <c r="T212" s="160"/>
      <c r="U212" s="160"/>
      <c r="V212" s="160"/>
      <c r="W212" s="160"/>
      <c r="X212" s="160"/>
      <c r="Y212" s="160"/>
      <c r="Z212" s="160"/>
      <c r="AA212" s="160"/>
    </row>
    <row r="213" spans="2:27" ht="12" customHeight="1">
      <c r="B213" s="160"/>
      <c r="C213" s="160"/>
      <c r="D213" s="160"/>
      <c r="E213" s="160"/>
      <c r="F213" s="160"/>
      <c r="G213" s="160"/>
      <c r="H213" s="160"/>
      <c r="I213" s="160"/>
      <c r="J213" s="160"/>
      <c r="K213" s="160"/>
      <c r="L213" s="160"/>
      <c r="M213" s="160"/>
      <c r="N213" s="160"/>
      <c r="O213" s="160"/>
      <c r="P213" s="160"/>
      <c r="Q213" s="160"/>
      <c r="R213" s="160"/>
      <c r="S213" s="160"/>
      <c r="T213" s="160"/>
      <c r="U213" s="160"/>
      <c r="V213" s="160"/>
      <c r="W213" s="160"/>
      <c r="X213" s="160"/>
      <c r="Y213" s="160"/>
      <c r="Z213" s="160"/>
      <c r="AA213" s="160"/>
    </row>
    <row r="214" spans="2:27" ht="12" customHeight="1">
      <c r="B214" s="160"/>
      <c r="C214" s="160"/>
      <c r="D214" s="160"/>
      <c r="E214" s="160"/>
      <c r="F214" s="160"/>
      <c r="G214" s="160"/>
      <c r="H214" s="160"/>
      <c r="I214" s="160"/>
      <c r="J214" s="160"/>
      <c r="K214" s="160"/>
      <c r="L214" s="160"/>
      <c r="M214" s="160"/>
      <c r="N214" s="160"/>
      <c r="O214" s="160"/>
      <c r="P214" s="160"/>
      <c r="Q214" s="160"/>
      <c r="R214" s="160"/>
      <c r="S214" s="160"/>
      <c r="T214" s="160"/>
      <c r="U214" s="160"/>
      <c r="V214" s="160"/>
      <c r="W214" s="160"/>
      <c r="X214" s="160"/>
      <c r="Y214" s="160"/>
      <c r="Z214" s="160"/>
      <c r="AA214" s="160"/>
    </row>
    <row r="215" spans="2:27" ht="12" customHeight="1">
      <c r="B215" s="160"/>
      <c r="C215" s="160"/>
      <c r="D215" s="160"/>
      <c r="E215" s="160"/>
      <c r="F215" s="160"/>
      <c r="G215" s="160"/>
      <c r="H215" s="160"/>
      <c r="I215" s="160"/>
      <c r="J215" s="160"/>
      <c r="K215" s="160"/>
      <c r="L215" s="160"/>
      <c r="M215" s="160"/>
      <c r="N215" s="160"/>
      <c r="O215" s="160"/>
      <c r="P215" s="160"/>
      <c r="Q215" s="160"/>
      <c r="R215" s="160"/>
      <c r="S215" s="160"/>
      <c r="T215" s="160"/>
      <c r="U215" s="160"/>
      <c r="V215" s="160"/>
      <c r="W215" s="160"/>
      <c r="X215" s="160"/>
      <c r="Y215" s="160"/>
      <c r="Z215" s="160"/>
      <c r="AA215" s="160"/>
    </row>
    <row r="216" spans="2:27" ht="12" customHeight="1">
      <c r="B216" s="160"/>
      <c r="C216" s="160"/>
      <c r="D216" s="160"/>
      <c r="E216" s="160"/>
      <c r="F216" s="160"/>
      <c r="G216" s="160"/>
      <c r="H216" s="160"/>
      <c r="I216" s="160"/>
      <c r="J216" s="160"/>
      <c r="K216" s="160"/>
      <c r="L216" s="160"/>
      <c r="M216" s="160"/>
      <c r="N216" s="160"/>
      <c r="O216" s="160"/>
      <c r="P216" s="160"/>
      <c r="Q216" s="160"/>
      <c r="R216" s="160"/>
      <c r="S216" s="160"/>
      <c r="T216" s="160"/>
      <c r="U216" s="160"/>
      <c r="V216" s="160"/>
      <c r="W216" s="160"/>
      <c r="X216" s="160"/>
      <c r="Y216" s="160"/>
      <c r="Z216" s="160"/>
      <c r="AA216" s="160"/>
    </row>
    <row r="217" spans="2:27" ht="12" customHeight="1">
      <c r="B217" s="160"/>
      <c r="C217" s="160"/>
      <c r="D217" s="160"/>
      <c r="E217" s="160"/>
      <c r="F217" s="160"/>
      <c r="G217" s="160"/>
      <c r="H217" s="160"/>
      <c r="I217" s="160"/>
      <c r="J217" s="160"/>
      <c r="K217" s="160"/>
      <c r="L217" s="160"/>
      <c r="M217" s="160"/>
      <c r="N217" s="160"/>
      <c r="O217" s="160"/>
      <c r="P217" s="160"/>
      <c r="Q217" s="160"/>
      <c r="R217" s="160"/>
      <c r="S217" s="160"/>
      <c r="T217" s="160"/>
      <c r="U217" s="160"/>
      <c r="V217" s="160"/>
      <c r="W217" s="160"/>
      <c r="X217" s="160"/>
      <c r="Y217" s="160"/>
      <c r="Z217" s="160"/>
      <c r="AA217" s="160"/>
    </row>
    <row r="218" spans="2:27" ht="12" customHeight="1">
      <c r="B218" s="160"/>
      <c r="C218" s="160"/>
      <c r="D218" s="160"/>
      <c r="E218" s="160"/>
      <c r="F218" s="160"/>
      <c r="G218" s="160"/>
      <c r="H218" s="160"/>
      <c r="I218" s="160"/>
      <c r="J218" s="160"/>
      <c r="K218" s="160"/>
      <c r="L218" s="160"/>
      <c r="M218" s="160"/>
      <c r="N218" s="160"/>
      <c r="O218" s="160"/>
      <c r="P218" s="160"/>
      <c r="Q218" s="160"/>
      <c r="R218" s="160"/>
      <c r="S218" s="160"/>
      <c r="T218" s="160"/>
      <c r="U218" s="160"/>
      <c r="V218" s="160"/>
      <c r="W218" s="160"/>
      <c r="X218" s="160"/>
      <c r="Y218" s="160"/>
      <c r="Z218" s="160"/>
      <c r="AA218" s="160"/>
    </row>
    <row r="219" spans="2:27" ht="12" customHeight="1">
      <c r="B219" s="160"/>
      <c r="C219" s="160"/>
      <c r="D219" s="160"/>
      <c r="E219" s="160"/>
      <c r="F219" s="160"/>
      <c r="G219" s="160"/>
      <c r="H219" s="160"/>
      <c r="I219" s="160"/>
      <c r="J219" s="160"/>
      <c r="K219" s="160"/>
      <c r="L219" s="160"/>
      <c r="M219" s="160"/>
      <c r="N219" s="160"/>
      <c r="O219" s="160"/>
      <c r="P219" s="160"/>
      <c r="Q219" s="160"/>
      <c r="R219" s="160"/>
      <c r="S219" s="160"/>
      <c r="T219" s="160"/>
      <c r="U219" s="160"/>
      <c r="V219" s="160"/>
      <c r="W219" s="160"/>
      <c r="X219" s="160"/>
      <c r="Y219" s="160"/>
      <c r="Z219" s="160"/>
      <c r="AA219" s="160"/>
    </row>
    <row r="220" spans="2:27" ht="12" customHeight="1">
      <c r="B220" s="160"/>
      <c r="C220" s="160"/>
      <c r="D220" s="160"/>
      <c r="E220" s="160"/>
      <c r="F220" s="160"/>
      <c r="G220" s="160"/>
      <c r="H220" s="160"/>
      <c r="I220" s="160"/>
      <c r="J220" s="160"/>
      <c r="K220" s="160"/>
      <c r="L220" s="160"/>
      <c r="M220" s="160"/>
      <c r="N220" s="160"/>
      <c r="O220" s="160"/>
      <c r="P220" s="160"/>
      <c r="Q220" s="160"/>
      <c r="R220" s="160"/>
      <c r="S220" s="160"/>
      <c r="T220" s="160"/>
      <c r="U220" s="160"/>
      <c r="V220" s="160"/>
      <c r="W220" s="160"/>
      <c r="X220" s="160"/>
      <c r="Y220" s="160"/>
      <c r="Z220" s="160"/>
      <c r="AA220" s="160"/>
    </row>
    <row r="221" spans="2:27" ht="12" customHeight="1">
      <c r="B221" s="160"/>
      <c r="C221" s="160"/>
      <c r="D221" s="160"/>
      <c r="E221" s="160"/>
      <c r="F221" s="160"/>
      <c r="G221" s="160"/>
      <c r="H221" s="160"/>
      <c r="I221" s="160"/>
      <c r="J221" s="160"/>
      <c r="K221" s="160"/>
      <c r="L221" s="160"/>
      <c r="M221" s="160"/>
      <c r="N221" s="160"/>
      <c r="O221" s="160"/>
      <c r="P221" s="160"/>
      <c r="Q221" s="160"/>
      <c r="R221" s="160"/>
      <c r="S221" s="160"/>
      <c r="T221" s="160"/>
      <c r="U221" s="160"/>
      <c r="V221" s="160"/>
      <c r="W221" s="160"/>
      <c r="X221" s="160"/>
      <c r="Y221" s="160"/>
      <c r="Z221" s="160"/>
      <c r="AA221" s="160"/>
    </row>
    <row r="222" spans="2:27" ht="12" customHeight="1">
      <c r="B222" s="160"/>
      <c r="C222" s="160"/>
      <c r="D222" s="160"/>
      <c r="E222" s="160"/>
      <c r="F222" s="160"/>
      <c r="G222" s="160"/>
      <c r="H222" s="160"/>
      <c r="I222" s="160"/>
      <c r="J222" s="160"/>
      <c r="K222" s="160"/>
      <c r="L222" s="160"/>
      <c r="M222" s="160"/>
      <c r="N222" s="160"/>
      <c r="O222" s="160"/>
      <c r="P222" s="160"/>
      <c r="Q222" s="160"/>
      <c r="R222" s="160"/>
      <c r="S222" s="160"/>
      <c r="T222" s="160"/>
      <c r="U222" s="160"/>
      <c r="V222" s="160"/>
      <c r="W222" s="160"/>
      <c r="X222" s="160"/>
      <c r="Y222" s="160"/>
      <c r="Z222" s="160"/>
      <c r="AA222" s="160"/>
    </row>
    <row r="223" spans="2:27" ht="12" customHeight="1">
      <c r="B223" s="160"/>
      <c r="C223" s="160"/>
      <c r="D223" s="160"/>
      <c r="E223" s="160"/>
      <c r="F223" s="160"/>
      <c r="G223" s="160"/>
      <c r="H223" s="160"/>
      <c r="I223" s="160"/>
      <c r="J223" s="160"/>
      <c r="K223" s="160"/>
      <c r="L223" s="160"/>
      <c r="M223" s="160"/>
      <c r="N223" s="160"/>
      <c r="O223" s="160"/>
      <c r="P223" s="160"/>
      <c r="Q223" s="160"/>
      <c r="R223" s="160"/>
      <c r="S223" s="160"/>
      <c r="T223" s="160"/>
      <c r="U223" s="160"/>
      <c r="V223" s="160"/>
      <c r="W223" s="160"/>
      <c r="X223" s="160"/>
      <c r="Y223" s="160"/>
      <c r="Z223" s="160"/>
      <c r="AA223" s="160"/>
    </row>
    <row r="224" spans="2:27" ht="12" customHeight="1">
      <c r="B224" s="160"/>
      <c r="C224" s="160"/>
      <c r="D224" s="160"/>
      <c r="E224" s="160"/>
      <c r="F224" s="160"/>
      <c r="G224" s="160"/>
      <c r="H224" s="160"/>
      <c r="I224" s="160"/>
      <c r="J224" s="160"/>
      <c r="K224" s="160"/>
      <c r="L224" s="160"/>
      <c r="M224" s="160"/>
      <c r="N224" s="160"/>
      <c r="O224" s="160"/>
      <c r="P224" s="160"/>
      <c r="Q224" s="160"/>
      <c r="R224" s="160"/>
      <c r="S224" s="160"/>
      <c r="T224" s="160"/>
      <c r="U224" s="160"/>
      <c r="V224" s="160"/>
      <c r="W224" s="160"/>
      <c r="X224" s="160"/>
      <c r="Y224" s="160"/>
      <c r="Z224" s="160"/>
      <c r="AA224" s="160"/>
    </row>
    <row r="225" spans="2:27" ht="12" customHeight="1">
      <c r="B225" s="160"/>
      <c r="C225" s="160"/>
      <c r="D225" s="160"/>
      <c r="E225" s="160"/>
      <c r="F225" s="160"/>
      <c r="G225" s="160"/>
      <c r="H225" s="160"/>
      <c r="I225" s="160"/>
      <c r="J225" s="160"/>
      <c r="K225" s="160"/>
      <c r="L225" s="160"/>
      <c r="M225" s="160"/>
      <c r="N225" s="160"/>
      <c r="O225" s="160"/>
      <c r="P225" s="160"/>
      <c r="Q225" s="160"/>
      <c r="R225" s="160"/>
      <c r="S225" s="160"/>
      <c r="T225" s="160"/>
      <c r="U225" s="160"/>
      <c r="V225" s="160"/>
      <c r="W225" s="160"/>
      <c r="X225" s="160"/>
      <c r="Y225" s="160"/>
      <c r="Z225" s="160"/>
      <c r="AA225" s="160"/>
    </row>
    <row r="226" spans="2:27" ht="12" customHeight="1">
      <c r="B226" s="160"/>
      <c r="C226" s="160"/>
      <c r="D226" s="160"/>
      <c r="E226" s="160"/>
      <c r="F226" s="160"/>
      <c r="G226" s="160"/>
      <c r="H226" s="160"/>
      <c r="I226" s="160"/>
      <c r="J226" s="160"/>
      <c r="K226" s="160"/>
      <c r="L226" s="160"/>
      <c r="M226" s="160"/>
      <c r="N226" s="160"/>
      <c r="O226" s="160"/>
      <c r="P226" s="160"/>
      <c r="Q226" s="160"/>
      <c r="R226" s="160"/>
      <c r="S226" s="160"/>
      <c r="T226" s="160"/>
      <c r="U226" s="160"/>
      <c r="V226" s="160"/>
      <c r="W226" s="160"/>
      <c r="X226" s="160"/>
      <c r="Y226" s="160"/>
      <c r="Z226" s="160"/>
      <c r="AA226" s="160"/>
    </row>
    <row r="227" spans="2:27" ht="12" customHeight="1">
      <c r="B227" s="160"/>
      <c r="C227" s="160"/>
      <c r="D227" s="160"/>
      <c r="E227" s="160"/>
      <c r="F227" s="160"/>
      <c r="G227" s="160"/>
      <c r="H227" s="160"/>
      <c r="I227" s="160"/>
      <c r="J227" s="160"/>
      <c r="K227" s="160"/>
      <c r="L227" s="160"/>
      <c r="M227" s="160"/>
      <c r="N227" s="160"/>
      <c r="O227" s="160"/>
      <c r="P227" s="160"/>
      <c r="Q227" s="160"/>
      <c r="R227" s="160"/>
      <c r="S227" s="160"/>
      <c r="T227" s="160"/>
      <c r="U227" s="160"/>
      <c r="V227" s="160"/>
      <c r="W227" s="160"/>
      <c r="X227" s="160"/>
      <c r="Y227" s="160"/>
      <c r="Z227" s="160"/>
      <c r="AA227" s="160"/>
    </row>
    <row r="228" spans="2:27" ht="12" customHeight="1">
      <c r="B228" s="160"/>
      <c r="C228" s="160"/>
      <c r="D228" s="160"/>
      <c r="E228" s="160"/>
      <c r="F228" s="160"/>
      <c r="G228" s="160"/>
      <c r="H228" s="160"/>
      <c r="I228" s="160"/>
      <c r="J228" s="160"/>
      <c r="K228" s="160"/>
      <c r="L228" s="160"/>
      <c r="M228" s="160"/>
      <c r="N228" s="160"/>
      <c r="O228" s="160"/>
      <c r="P228" s="160"/>
      <c r="Q228" s="160"/>
      <c r="R228" s="160"/>
      <c r="S228" s="160"/>
      <c r="T228" s="160"/>
      <c r="U228" s="160"/>
      <c r="V228" s="160"/>
      <c r="W228" s="160"/>
      <c r="X228" s="160"/>
      <c r="Y228" s="160"/>
      <c r="Z228" s="160"/>
      <c r="AA228" s="160"/>
    </row>
    <row r="229" spans="2:27" ht="12" customHeight="1">
      <c r="B229" s="160"/>
      <c r="C229" s="160"/>
      <c r="D229" s="160"/>
      <c r="E229" s="160"/>
      <c r="F229" s="160"/>
      <c r="G229" s="160"/>
      <c r="H229" s="160"/>
      <c r="I229" s="160"/>
      <c r="J229" s="160"/>
      <c r="K229" s="160"/>
      <c r="L229" s="160"/>
      <c r="M229" s="160"/>
      <c r="N229" s="160"/>
      <c r="O229" s="160"/>
      <c r="P229" s="160"/>
      <c r="Q229" s="160"/>
      <c r="R229" s="160"/>
      <c r="S229" s="160"/>
      <c r="T229" s="160"/>
      <c r="U229" s="160"/>
      <c r="V229" s="160"/>
      <c r="W229" s="160"/>
      <c r="X229" s="160"/>
      <c r="Y229" s="160"/>
      <c r="Z229" s="160"/>
      <c r="AA229" s="160"/>
    </row>
    <row r="230" spans="2:27" ht="12" customHeight="1">
      <c r="B230" s="160"/>
      <c r="C230" s="160"/>
      <c r="D230" s="160"/>
      <c r="E230" s="160"/>
      <c r="F230" s="160"/>
      <c r="G230" s="160"/>
      <c r="H230" s="160"/>
      <c r="I230" s="160"/>
      <c r="J230" s="160"/>
      <c r="K230" s="160"/>
      <c r="L230" s="160"/>
      <c r="M230" s="160"/>
      <c r="N230" s="160"/>
      <c r="O230" s="160"/>
      <c r="P230" s="160"/>
      <c r="Q230" s="160"/>
      <c r="R230" s="160"/>
      <c r="S230" s="160"/>
      <c r="T230" s="160"/>
      <c r="U230" s="160"/>
      <c r="V230" s="160"/>
      <c r="W230" s="160"/>
      <c r="X230" s="160"/>
      <c r="Y230" s="160"/>
      <c r="Z230" s="160"/>
      <c r="AA230" s="160"/>
    </row>
    <row r="231" spans="2:27" ht="12" customHeight="1">
      <c r="B231" s="160"/>
      <c r="C231" s="160"/>
      <c r="D231" s="160"/>
      <c r="E231" s="160"/>
      <c r="F231" s="160"/>
      <c r="G231" s="160"/>
      <c r="H231" s="160"/>
      <c r="I231" s="160"/>
      <c r="J231" s="160"/>
      <c r="K231" s="160"/>
      <c r="L231" s="160"/>
      <c r="M231" s="160"/>
      <c r="N231" s="160"/>
      <c r="O231" s="160"/>
      <c r="P231" s="160"/>
      <c r="Q231" s="160"/>
      <c r="R231" s="160"/>
      <c r="S231" s="160"/>
      <c r="T231" s="160"/>
      <c r="U231" s="160"/>
      <c r="V231" s="160"/>
      <c r="W231" s="160"/>
      <c r="X231" s="160"/>
      <c r="Y231" s="160"/>
      <c r="Z231" s="160"/>
      <c r="AA231" s="160"/>
    </row>
    <row r="232" spans="2:27" ht="12" customHeight="1">
      <c r="B232" s="160"/>
      <c r="C232" s="160"/>
      <c r="D232" s="160"/>
      <c r="E232" s="160"/>
      <c r="F232" s="160"/>
      <c r="G232" s="160"/>
      <c r="H232" s="160"/>
      <c r="I232" s="160"/>
      <c r="J232" s="160"/>
      <c r="K232" s="160"/>
      <c r="L232" s="160"/>
      <c r="M232" s="160"/>
      <c r="N232" s="160"/>
      <c r="O232" s="160"/>
      <c r="P232" s="160"/>
      <c r="Q232" s="160"/>
      <c r="R232" s="160"/>
      <c r="S232" s="160"/>
      <c r="T232" s="160"/>
      <c r="U232" s="160"/>
      <c r="V232" s="160"/>
      <c r="W232" s="160"/>
      <c r="X232" s="160"/>
      <c r="Y232" s="160"/>
      <c r="Z232" s="160"/>
      <c r="AA232" s="160"/>
    </row>
    <row r="233" spans="2:27" ht="12" customHeight="1">
      <c r="B233" s="160"/>
      <c r="C233" s="160"/>
      <c r="D233" s="160"/>
      <c r="E233" s="160"/>
      <c r="F233" s="160"/>
      <c r="G233" s="160"/>
      <c r="H233" s="160"/>
      <c r="I233" s="160"/>
      <c r="J233" s="160"/>
      <c r="K233" s="160"/>
      <c r="L233" s="160"/>
      <c r="M233" s="160"/>
      <c r="N233" s="160"/>
      <c r="O233" s="160"/>
      <c r="P233" s="160"/>
      <c r="Q233" s="160"/>
      <c r="R233" s="160"/>
      <c r="S233" s="160"/>
      <c r="T233" s="160"/>
      <c r="U233" s="160"/>
      <c r="V233" s="160"/>
      <c r="W233" s="160"/>
      <c r="X233" s="160"/>
      <c r="Y233" s="160"/>
      <c r="Z233" s="160"/>
      <c r="AA233" s="160"/>
    </row>
    <row r="234" spans="2:27" ht="12" customHeight="1">
      <c r="B234" s="160"/>
      <c r="C234" s="160"/>
      <c r="D234" s="160"/>
      <c r="E234" s="160"/>
      <c r="F234" s="160"/>
      <c r="G234" s="160"/>
      <c r="H234" s="160"/>
      <c r="I234" s="160"/>
      <c r="J234" s="160"/>
      <c r="K234" s="160"/>
      <c r="L234" s="160"/>
      <c r="M234" s="160"/>
      <c r="N234" s="160"/>
      <c r="O234" s="160"/>
      <c r="P234" s="160"/>
      <c r="Q234" s="160"/>
      <c r="R234" s="160"/>
      <c r="S234" s="160"/>
      <c r="T234" s="160"/>
      <c r="U234" s="160"/>
      <c r="V234" s="160"/>
      <c r="W234" s="160"/>
      <c r="X234" s="160"/>
      <c r="Y234" s="160"/>
      <c r="Z234" s="160"/>
      <c r="AA234" s="160"/>
    </row>
    <row r="235" spans="2:27" ht="12" customHeight="1">
      <c r="B235" s="160"/>
      <c r="C235" s="160"/>
      <c r="D235" s="160"/>
      <c r="E235" s="160"/>
      <c r="F235" s="160"/>
      <c r="G235" s="160"/>
      <c r="H235" s="160"/>
      <c r="I235" s="160"/>
      <c r="J235" s="160"/>
      <c r="K235" s="160"/>
      <c r="L235" s="160"/>
      <c r="M235" s="160"/>
      <c r="N235" s="160"/>
      <c r="O235" s="160"/>
      <c r="P235" s="160"/>
      <c r="Q235" s="160"/>
      <c r="R235" s="160"/>
      <c r="S235" s="160"/>
      <c r="T235" s="160"/>
      <c r="U235" s="160"/>
      <c r="V235" s="160"/>
      <c r="W235" s="160"/>
      <c r="X235" s="160"/>
      <c r="Y235" s="160"/>
      <c r="Z235" s="160"/>
      <c r="AA235" s="160"/>
    </row>
    <row r="236" spans="2:27" ht="12" customHeight="1">
      <c r="B236" s="160"/>
      <c r="C236" s="160"/>
      <c r="D236" s="160"/>
      <c r="E236" s="160"/>
      <c r="F236" s="160"/>
      <c r="G236" s="160"/>
      <c r="H236" s="160"/>
      <c r="I236" s="160"/>
      <c r="J236" s="160"/>
      <c r="K236" s="160"/>
      <c r="L236" s="160"/>
      <c r="M236" s="160"/>
      <c r="N236" s="160"/>
      <c r="O236" s="160"/>
      <c r="P236" s="160"/>
      <c r="Q236" s="160"/>
      <c r="R236" s="160"/>
      <c r="S236" s="160"/>
      <c r="T236" s="160"/>
      <c r="U236" s="160"/>
      <c r="V236" s="160"/>
      <c r="W236" s="160"/>
      <c r="X236" s="160"/>
      <c r="Y236" s="160"/>
      <c r="Z236" s="160"/>
      <c r="AA236" s="160"/>
    </row>
    <row r="237" spans="2:27" ht="12" customHeight="1">
      <c r="B237" s="160"/>
      <c r="C237" s="160"/>
      <c r="D237" s="160"/>
      <c r="E237" s="160"/>
      <c r="F237" s="160"/>
      <c r="G237" s="160"/>
      <c r="H237" s="160"/>
      <c r="I237" s="160"/>
      <c r="J237" s="160"/>
      <c r="K237" s="160"/>
      <c r="L237" s="160"/>
      <c r="M237" s="160"/>
      <c r="N237" s="160"/>
      <c r="O237" s="160"/>
      <c r="P237" s="160"/>
      <c r="Q237" s="160"/>
      <c r="R237" s="160"/>
      <c r="S237" s="160"/>
      <c r="T237" s="160"/>
      <c r="U237" s="160"/>
      <c r="V237" s="160"/>
      <c r="W237" s="160"/>
      <c r="X237" s="160"/>
      <c r="Y237" s="160"/>
      <c r="Z237" s="160"/>
      <c r="AA237" s="160"/>
    </row>
    <row r="238" spans="2:27" ht="12" customHeight="1">
      <c r="B238" s="160"/>
      <c r="C238" s="160"/>
      <c r="D238" s="160"/>
      <c r="E238" s="160"/>
      <c r="F238" s="160"/>
      <c r="G238" s="160"/>
      <c r="H238" s="160"/>
      <c r="I238" s="160"/>
      <c r="J238" s="160"/>
      <c r="K238" s="160"/>
      <c r="L238" s="160"/>
      <c r="M238" s="160"/>
      <c r="N238" s="160"/>
      <c r="O238" s="160"/>
      <c r="P238" s="160"/>
      <c r="Q238" s="160"/>
      <c r="R238" s="160"/>
      <c r="S238" s="160"/>
      <c r="T238" s="160"/>
      <c r="U238" s="160"/>
      <c r="V238" s="160"/>
      <c r="W238" s="160"/>
      <c r="X238" s="160"/>
      <c r="Y238" s="160"/>
      <c r="Z238" s="160"/>
      <c r="AA238" s="160"/>
    </row>
    <row r="239" spans="2:27" ht="12" customHeight="1">
      <c r="B239" s="160"/>
      <c r="C239" s="160"/>
      <c r="D239" s="160"/>
      <c r="E239" s="160"/>
      <c r="F239" s="160"/>
      <c r="G239" s="160"/>
      <c r="H239" s="160"/>
      <c r="I239" s="160"/>
      <c r="J239" s="160"/>
      <c r="K239" s="160"/>
      <c r="L239" s="160"/>
      <c r="M239" s="160"/>
      <c r="N239" s="160"/>
      <c r="O239" s="160"/>
      <c r="P239" s="160"/>
      <c r="Q239" s="160"/>
      <c r="R239" s="160"/>
      <c r="S239" s="160"/>
      <c r="T239" s="160"/>
      <c r="U239" s="160"/>
      <c r="V239" s="160"/>
      <c r="W239" s="160"/>
      <c r="X239" s="160"/>
      <c r="Y239" s="160"/>
      <c r="Z239" s="160"/>
      <c r="AA239" s="160"/>
    </row>
    <row r="240" spans="2:27" ht="12" customHeight="1">
      <c r="B240" s="160"/>
      <c r="C240" s="160"/>
      <c r="D240" s="160"/>
      <c r="E240" s="160"/>
      <c r="F240" s="160"/>
      <c r="G240" s="160"/>
      <c r="H240" s="160"/>
      <c r="I240" s="160"/>
      <c r="J240" s="160"/>
      <c r="K240" s="160"/>
      <c r="L240" s="160"/>
      <c r="M240" s="160"/>
      <c r="N240" s="160"/>
      <c r="O240" s="160"/>
      <c r="P240" s="160"/>
      <c r="Q240" s="160"/>
      <c r="R240" s="160"/>
      <c r="S240" s="160"/>
      <c r="T240" s="160"/>
      <c r="U240" s="160"/>
      <c r="V240" s="160"/>
      <c r="W240" s="160"/>
      <c r="X240" s="160"/>
      <c r="Y240" s="160"/>
      <c r="Z240" s="160"/>
      <c r="AA240" s="160"/>
    </row>
    <row r="241" spans="2:27" ht="12" customHeight="1">
      <c r="B241" s="160"/>
      <c r="C241" s="160"/>
      <c r="D241" s="160"/>
      <c r="E241" s="160"/>
      <c r="F241" s="160"/>
      <c r="G241" s="160"/>
      <c r="H241" s="160"/>
      <c r="I241" s="160"/>
      <c r="J241" s="160"/>
      <c r="K241" s="160"/>
      <c r="L241" s="160"/>
      <c r="M241" s="160"/>
      <c r="N241" s="160"/>
      <c r="O241" s="160"/>
      <c r="P241" s="160"/>
      <c r="Q241" s="160"/>
      <c r="R241" s="160"/>
      <c r="S241" s="160"/>
      <c r="T241" s="160"/>
      <c r="U241" s="160"/>
      <c r="V241" s="160"/>
      <c r="W241" s="160"/>
      <c r="X241" s="160"/>
      <c r="Y241" s="160"/>
      <c r="Z241" s="160"/>
      <c r="AA241" s="160"/>
    </row>
    <row r="242" spans="2:27" ht="12" customHeight="1">
      <c r="B242" s="160"/>
      <c r="C242" s="160"/>
      <c r="D242" s="160"/>
      <c r="E242" s="160"/>
      <c r="F242" s="160"/>
      <c r="G242" s="160"/>
      <c r="H242" s="160"/>
      <c r="I242" s="160"/>
      <c r="J242" s="160"/>
      <c r="K242" s="160"/>
      <c r="L242" s="160"/>
      <c r="M242" s="160"/>
      <c r="N242" s="160"/>
      <c r="O242" s="160"/>
      <c r="P242" s="160"/>
      <c r="Q242" s="160"/>
      <c r="R242" s="160"/>
      <c r="S242" s="160"/>
      <c r="T242" s="160"/>
      <c r="U242" s="160"/>
      <c r="V242" s="160"/>
      <c r="W242" s="160"/>
      <c r="X242" s="160"/>
      <c r="Y242" s="160"/>
      <c r="Z242" s="160"/>
      <c r="AA242" s="160"/>
    </row>
    <row r="243" spans="2:27" ht="12" customHeight="1">
      <c r="B243" s="160"/>
      <c r="C243" s="160"/>
      <c r="D243" s="160"/>
      <c r="E243" s="160"/>
      <c r="F243" s="160"/>
      <c r="G243" s="160"/>
      <c r="H243" s="160"/>
      <c r="I243" s="160"/>
      <c r="J243" s="160"/>
      <c r="K243" s="160"/>
      <c r="L243" s="160"/>
      <c r="M243" s="160"/>
      <c r="N243" s="160"/>
      <c r="O243" s="160"/>
      <c r="P243" s="160"/>
      <c r="Q243" s="160"/>
      <c r="R243" s="160"/>
      <c r="S243" s="160"/>
      <c r="T243" s="160"/>
      <c r="U243" s="160"/>
      <c r="V243" s="160"/>
      <c r="W243" s="160"/>
      <c r="X243" s="160"/>
      <c r="Y243" s="160"/>
      <c r="Z243" s="160"/>
      <c r="AA243" s="160"/>
    </row>
    <row r="244" spans="2:27" ht="12" customHeight="1">
      <c r="B244" s="160"/>
      <c r="C244" s="160"/>
      <c r="D244" s="160"/>
      <c r="E244" s="160"/>
      <c r="F244" s="160"/>
      <c r="G244" s="160"/>
      <c r="H244" s="160"/>
      <c r="I244" s="160"/>
      <c r="J244" s="160"/>
      <c r="K244" s="160"/>
      <c r="L244" s="160"/>
      <c r="M244" s="160"/>
      <c r="N244" s="160"/>
      <c r="O244" s="160"/>
      <c r="P244" s="160"/>
      <c r="Q244" s="160"/>
      <c r="R244" s="160"/>
      <c r="S244" s="160"/>
      <c r="T244" s="160"/>
      <c r="U244" s="160"/>
      <c r="V244" s="160"/>
      <c r="W244" s="160"/>
      <c r="X244" s="160"/>
      <c r="Y244" s="160"/>
      <c r="Z244" s="160"/>
      <c r="AA244" s="160"/>
    </row>
    <row r="245" spans="2:27" ht="12" customHeight="1">
      <c r="B245" s="160"/>
      <c r="C245" s="160"/>
      <c r="D245" s="160"/>
      <c r="E245" s="160"/>
      <c r="F245" s="160"/>
      <c r="G245" s="160"/>
      <c r="H245" s="160"/>
      <c r="I245" s="160"/>
      <c r="J245" s="160"/>
      <c r="K245" s="160"/>
      <c r="L245" s="160"/>
      <c r="M245" s="160"/>
      <c r="N245" s="160"/>
      <c r="O245" s="160"/>
      <c r="P245" s="160"/>
      <c r="Q245" s="160"/>
      <c r="R245" s="160"/>
      <c r="S245" s="160"/>
      <c r="T245" s="160"/>
      <c r="U245" s="160"/>
      <c r="V245" s="160"/>
      <c r="W245" s="160"/>
      <c r="X245" s="160"/>
      <c r="Y245" s="160"/>
      <c r="Z245" s="160"/>
      <c r="AA245" s="160"/>
    </row>
    <row r="246" spans="2:27" ht="12" customHeight="1">
      <c r="B246" s="160"/>
      <c r="C246" s="160"/>
      <c r="D246" s="160"/>
      <c r="E246" s="160"/>
      <c r="F246" s="160"/>
      <c r="G246" s="160"/>
      <c r="H246" s="160"/>
      <c r="I246" s="160"/>
      <c r="J246" s="160"/>
      <c r="K246" s="160"/>
      <c r="L246" s="160"/>
      <c r="M246" s="160"/>
      <c r="N246" s="160"/>
      <c r="O246" s="160"/>
      <c r="P246" s="160"/>
      <c r="Q246" s="160"/>
      <c r="R246" s="160"/>
      <c r="S246" s="160"/>
      <c r="T246" s="160"/>
      <c r="U246" s="160"/>
      <c r="V246" s="160"/>
      <c r="W246" s="160"/>
      <c r="X246" s="160"/>
      <c r="Y246" s="160"/>
      <c r="Z246" s="160"/>
      <c r="AA246" s="160"/>
    </row>
    <row r="247" spans="2:27" ht="12" customHeight="1">
      <c r="B247" s="160"/>
      <c r="C247" s="160"/>
      <c r="D247" s="160"/>
      <c r="E247" s="160"/>
      <c r="F247" s="160"/>
      <c r="G247" s="160"/>
      <c r="H247" s="160"/>
      <c r="I247" s="160"/>
      <c r="J247" s="160"/>
      <c r="K247" s="160"/>
      <c r="L247" s="160"/>
      <c r="M247" s="160"/>
      <c r="N247" s="160"/>
      <c r="O247" s="160"/>
      <c r="P247" s="160"/>
      <c r="Q247" s="160"/>
      <c r="R247" s="160"/>
      <c r="S247" s="160"/>
      <c r="T247" s="160"/>
      <c r="U247" s="160"/>
      <c r="V247" s="160"/>
      <c r="W247" s="160"/>
      <c r="X247" s="160"/>
      <c r="Y247" s="160"/>
      <c r="Z247" s="160"/>
      <c r="AA247" s="160"/>
    </row>
    <row r="248" spans="2:27" ht="12" customHeight="1">
      <c r="B248" s="160"/>
      <c r="C248" s="160"/>
      <c r="D248" s="160"/>
      <c r="E248" s="160"/>
      <c r="F248" s="160"/>
      <c r="G248" s="160"/>
      <c r="H248" s="160"/>
      <c r="I248" s="160"/>
      <c r="J248" s="160"/>
      <c r="K248" s="160"/>
      <c r="L248" s="160"/>
      <c r="M248" s="160"/>
      <c r="N248" s="160"/>
      <c r="O248" s="160"/>
      <c r="P248" s="160"/>
      <c r="Q248" s="160"/>
      <c r="R248" s="160"/>
      <c r="S248" s="160"/>
      <c r="T248" s="160"/>
      <c r="U248" s="160"/>
      <c r="V248" s="160"/>
      <c r="W248" s="160"/>
      <c r="X248" s="160"/>
      <c r="Y248" s="160"/>
      <c r="Z248" s="160"/>
      <c r="AA248" s="160"/>
    </row>
    <row r="249" spans="2:27" ht="12" customHeight="1">
      <c r="B249" s="160"/>
      <c r="C249" s="160"/>
      <c r="D249" s="160"/>
      <c r="E249" s="160"/>
      <c r="F249" s="160"/>
      <c r="G249" s="160"/>
      <c r="H249" s="160"/>
      <c r="I249" s="160"/>
      <c r="J249" s="160"/>
      <c r="K249" s="160"/>
      <c r="L249" s="160"/>
      <c r="M249" s="160"/>
      <c r="N249" s="160"/>
      <c r="O249" s="160"/>
      <c r="P249" s="160"/>
      <c r="Q249" s="160"/>
      <c r="R249" s="160"/>
      <c r="S249" s="160"/>
      <c r="T249" s="160"/>
      <c r="U249" s="160"/>
      <c r="V249" s="160"/>
      <c r="W249" s="160"/>
      <c r="X249" s="160"/>
      <c r="Y249" s="160"/>
      <c r="Z249" s="160"/>
      <c r="AA249" s="160"/>
    </row>
    <row r="250" spans="2:27" ht="12" customHeight="1">
      <c r="B250" s="160"/>
      <c r="C250" s="160"/>
      <c r="D250" s="160"/>
      <c r="E250" s="160"/>
      <c r="F250" s="160"/>
      <c r="G250" s="160"/>
      <c r="H250" s="160"/>
      <c r="I250" s="160"/>
      <c r="J250" s="160"/>
      <c r="K250" s="160"/>
      <c r="L250" s="160"/>
      <c r="M250" s="160"/>
      <c r="N250" s="160"/>
      <c r="O250" s="160"/>
      <c r="P250" s="160"/>
      <c r="Q250" s="160"/>
      <c r="R250" s="160"/>
      <c r="S250" s="160"/>
      <c r="T250" s="160"/>
      <c r="U250" s="160"/>
      <c r="V250" s="160"/>
      <c r="W250" s="160"/>
      <c r="X250" s="160"/>
      <c r="Y250" s="160"/>
      <c r="Z250" s="160"/>
      <c r="AA250" s="160"/>
    </row>
    <row r="251" spans="2:27" ht="12" customHeight="1">
      <c r="B251" s="160"/>
      <c r="C251" s="160"/>
      <c r="D251" s="160"/>
      <c r="E251" s="160"/>
      <c r="F251" s="160"/>
      <c r="G251" s="160"/>
      <c r="H251" s="160"/>
      <c r="I251" s="160"/>
      <c r="J251" s="160"/>
      <c r="K251" s="160"/>
      <c r="L251" s="160"/>
      <c r="M251" s="160"/>
      <c r="N251" s="160"/>
      <c r="O251" s="160"/>
      <c r="P251" s="160"/>
      <c r="Q251" s="160"/>
      <c r="R251" s="160"/>
      <c r="S251" s="160"/>
      <c r="T251" s="160"/>
      <c r="U251" s="160"/>
      <c r="V251" s="160"/>
      <c r="W251" s="160"/>
      <c r="X251" s="160"/>
      <c r="Y251" s="160"/>
      <c r="Z251" s="160"/>
      <c r="AA251" s="160"/>
    </row>
    <row r="252" spans="2:27" ht="12" customHeight="1">
      <c r="B252" s="160"/>
      <c r="C252" s="160"/>
      <c r="D252" s="160"/>
      <c r="E252" s="160"/>
      <c r="F252" s="160"/>
      <c r="G252" s="160"/>
      <c r="H252" s="160"/>
      <c r="I252" s="160"/>
      <c r="J252" s="160"/>
      <c r="K252" s="160"/>
      <c r="L252" s="160"/>
      <c r="M252" s="160"/>
      <c r="N252" s="160"/>
      <c r="O252" s="160"/>
      <c r="P252" s="160"/>
      <c r="Q252" s="160"/>
      <c r="R252" s="160"/>
      <c r="S252" s="160"/>
      <c r="T252" s="160"/>
      <c r="U252" s="160"/>
      <c r="V252" s="160"/>
      <c r="W252" s="160"/>
      <c r="X252" s="160"/>
      <c r="Y252" s="160"/>
      <c r="Z252" s="160"/>
      <c r="AA252" s="160"/>
    </row>
    <row r="253" spans="2:27" ht="12" customHeight="1">
      <c r="B253" s="160"/>
      <c r="C253" s="160"/>
      <c r="D253" s="160"/>
      <c r="E253" s="160"/>
      <c r="F253" s="160"/>
      <c r="G253" s="160"/>
      <c r="H253" s="160"/>
      <c r="I253" s="160"/>
      <c r="J253" s="160"/>
      <c r="K253" s="160"/>
      <c r="L253" s="160"/>
      <c r="M253" s="160"/>
      <c r="N253" s="160"/>
      <c r="O253" s="160"/>
      <c r="P253" s="160"/>
      <c r="Q253" s="160"/>
      <c r="R253" s="160"/>
      <c r="S253" s="160"/>
      <c r="T253" s="160"/>
      <c r="U253" s="160"/>
      <c r="V253" s="160"/>
      <c r="W253" s="160"/>
      <c r="X253" s="160"/>
      <c r="Y253" s="160"/>
      <c r="Z253" s="160"/>
      <c r="AA253" s="160"/>
    </row>
    <row r="254" spans="2:27" ht="12" customHeight="1">
      <c r="B254" s="160"/>
      <c r="C254" s="160"/>
      <c r="D254" s="160"/>
      <c r="E254" s="160"/>
      <c r="F254" s="160"/>
      <c r="G254" s="160"/>
      <c r="H254" s="160"/>
      <c r="I254" s="160"/>
      <c r="J254" s="160"/>
      <c r="K254" s="160"/>
      <c r="L254" s="160"/>
      <c r="M254" s="160"/>
      <c r="N254" s="160"/>
      <c r="O254" s="160"/>
      <c r="P254" s="160"/>
      <c r="Q254" s="160"/>
      <c r="R254" s="160"/>
      <c r="S254" s="160"/>
      <c r="T254" s="160"/>
      <c r="U254" s="160"/>
      <c r="V254" s="160"/>
      <c r="W254" s="160"/>
      <c r="X254" s="160"/>
      <c r="Y254" s="160"/>
      <c r="Z254" s="160"/>
      <c r="AA254" s="160"/>
    </row>
    <row r="255" spans="2:27" ht="12" customHeight="1">
      <c r="B255" s="160"/>
      <c r="C255" s="160"/>
      <c r="D255" s="160"/>
      <c r="E255" s="160"/>
      <c r="F255" s="160"/>
      <c r="G255" s="160"/>
      <c r="H255" s="160"/>
      <c r="I255" s="160"/>
      <c r="J255" s="160"/>
      <c r="K255" s="160"/>
      <c r="L255" s="160"/>
      <c r="M255" s="160"/>
      <c r="N255" s="160"/>
      <c r="O255" s="160"/>
      <c r="P255" s="160"/>
      <c r="Q255" s="160"/>
      <c r="R255" s="160"/>
      <c r="S255" s="160"/>
      <c r="T255" s="160"/>
      <c r="U255" s="160"/>
      <c r="V255" s="160"/>
      <c r="W255" s="160"/>
      <c r="X255" s="160"/>
      <c r="Y255" s="160"/>
      <c r="Z255" s="160"/>
      <c r="AA255" s="160"/>
    </row>
    <row r="256" spans="2:27" ht="12" customHeight="1">
      <c r="B256" s="160"/>
      <c r="C256" s="160"/>
      <c r="D256" s="160"/>
      <c r="E256" s="160"/>
      <c r="F256" s="160"/>
      <c r="G256" s="160"/>
      <c r="H256" s="160"/>
      <c r="I256" s="160"/>
      <c r="J256" s="160"/>
      <c r="K256" s="160"/>
      <c r="L256" s="160"/>
      <c r="M256" s="160"/>
      <c r="N256" s="160"/>
      <c r="O256" s="160"/>
      <c r="P256" s="160"/>
      <c r="Q256" s="160"/>
      <c r="R256" s="160"/>
      <c r="S256" s="160"/>
      <c r="T256" s="160"/>
      <c r="U256" s="160"/>
      <c r="V256" s="160"/>
      <c r="W256" s="160"/>
      <c r="X256" s="160"/>
      <c r="Y256" s="160"/>
      <c r="Z256" s="160"/>
      <c r="AA256" s="160"/>
    </row>
    <row r="257" spans="2:27" ht="12" customHeight="1">
      <c r="B257" s="160"/>
      <c r="C257" s="160"/>
      <c r="D257" s="160"/>
      <c r="E257" s="160"/>
      <c r="F257" s="160"/>
      <c r="G257" s="160"/>
      <c r="H257" s="160"/>
      <c r="I257" s="160"/>
      <c r="J257" s="160"/>
      <c r="K257" s="160"/>
      <c r="L257" s="160"/>
      <c r="M257" s="160"/>
      <c r="N257" s="160"/>
      <c r="O257" s="160"/>
      <c r="P257" s="160"/>
      <c r="Q257" s="160"/>
      <c r="R257" s="160"/>
      <c r="S257" s="160"/>
      <c r="T257" s="160"/>
      <c r="U257" s="160"/>
      <c r="V257" s="160"/>
      <c r="W257" s="160"/>
      <c r="X257" s="160"/>
      <c r="Y257" s="160"/>
      <c r="Z257" s="160"/>
      <c r="AA257" s="160"/>
    </row>
    <row r="258" spans="2:27" ht="12" customHeight="1">
      <c r="B258" s="160"/>
      <c r="C258" s="160"/>
      <c r="D258" s="160"/>
      <c r="E258" s="160"/>
      <c r="F258" s="160"/>
      <c r="G258" s="160"/>
      <c r="H258" s="160"/>
      <c r="I258" s="160"/>
      <c r="J258" s="160"/>
      <c r="K258" s="160"/>
      <c r="L258" s="160"/>
      <c r="M258" s="160"/>
      <c r="N258" s="160"/>
      <c r="O258" s="160"/>
      <c r="P258" s="160"/>
      <c r="Q258" s="160"/>
      <c r="R258" s="160"/>
      <c r="S258" s="160"/>
      <c r="T258" s="160"/>
      <c r="U258" s="160"/>
      <c r="V258" s="160"/>
      <c r="W258" s="160"/>
      <c r="X258" s="160"/>
      <c r="Y258" s="160"/>
      <c r="Z258" s="160"/>
      <c r="AA258" s="160"/>
    </row>
    <row r="259" spans="2:27" ht="12" customHeight="1">
      <c r="B259" s="160"/>
      <c r="C259" s="160"/>
      <c r="D259" s="160"/>
      <c r="E259" s="160"/>
      <c r="F259" s="160"/>
      <c r="G259" s="160"/>
      <c r="H259" s="160"/>
      <c r="I259" s="160"/>
      <c r="J259" s="160"/>
      <c r="K259" s="160"/>
      <c r="L259" s="160"/>
      <c r="M259" s="160"/>
      <c r="N259" s="160"/>
      <c r="O259" s="160"/>
      <c r="P259" s="160"/>
      <c r="Q259" s="160"/>
      <c r="R259" s="160"/>
      <c r="S259" s="160"/>
      <c r="T259" s="160"/>
      <c r="U259" s="160"/>
      <c r="V259" s="160"/>
      <c r="W259" s="160"/>
      <c r="X259" s="160"/>
      <c r="Y259" s="160"/>
      <c r="Z259" s="160"/>
      <c r="AA259" s="160"/>
    </row>
    <row r="260" spans="2:27" ht="12" customHeight="1">
      <c r="B260" s="160"/>
      <c r="C260" s="160"/>
      <c r="D260" s="160"/>
      <c r="E260" s="160"/>
      <c r="F260" s="160"/>
      <c r="G260" s="160"/>
      <c r="H260" s="160"/>
      <c r="I260" s="160"/>
      <c r="J260" s="160"/>
      <c r="K260" s="160"/>
      <c r="L260" s="160"/>
      <c r="M260" s="160"/>
      <c r="N260" s="160"/>
      <c r="O260" s="160"/>
      <c r="P260" s="160"/>
      <c r="Q260" s="160"/>
      <c r="R260" s="160"/>
      <c r="S260" s="160"/>
      <c r="T260" s="160"/>
      <c r="U260" s="160"/>
      <c r="V260" s="160"/>
      <c r="W260" s="160"/>
      <c r="X260" s="160"/>
      <c r="Y260" s="160"/>
      <c r="Z260" s="160"/>
      <c r="AA260" s="160"/>
    </row>
    <row r="261" spans="2:27" ht="12" customHeight="1">
      <c r="B261" s="160"/>
      <c r="C261" s="160"/>
      <c r="D261" s="160"/>
      <c r="E261" s="160"/>
      <c r="F261" s="160"/>
      <c r="G261" s="160"/>
      <c r="H261" s="160"/>
      <c r="I261" s="160"/>
      <c r="J261" s="160"/>
      <c r="K261" s="160"/>
      <c r="L261" s="160"/>
      <c r="M261" s="160"/>
      <c r="N261" s="160"/>
      <c r="O261" s="160"/>
      <c r="P261" s="160"/>
      <c r="Q261" s="160"/>
      <c r="R261" s="160"/>
      <c r="S261" s="160"/>
      <c r="T261" s="160"/>
      <c r="U261" s="160"/>
      <c r="V261" s="160"/>
      <c r="W261" s="160"/>
      <c r="X261" s="160"/>
      <c r="Y261" s="160"/>
      <c r="Z261" s="160"/>
      <c r="AA261" s="160"/>
    </row>
    <row r="262" spans="2:27" ht="12" customHeight="1">
      <c r="B262" s="160"/>
      <c r="C262" s="160"/>
      <c r="D262" s="160"/>
      <c r="E262" s="160"/>
      <c r="F262" s="160"/>
      <c r="G262" s="160"/>
      <c r="H262" s="160"/>
      <c r="I262" s="160"/>
      <c r="J262" s="160"/>
      <c r="K262" s="160"/>
      <c r="L262" s="160"/>
      <c r="M262" s="160"/>
      <c r="N262" s="160"/>
      <c r="O262" s="160"/>
      <c r="P262" s="160"/>
      <c r="Q262" s="160"/>
      <c r="R262" s="160"/>
      <c r="S262" s="160"/>
      <c r="T262" s="160"/>
      <c r="U262" s="160"/>
      <c r="V262" s="160"/>
      <c r="W262" s="160"/>
      <c r="X262" s="160"/>
      <c r="Y262" s="160"/>
      <c r="Z262" s="160"/>
      <c r="AA262" s="160"/>
    </row>
    <row r="263" spans="2:27" ht="12" customHeight="1">
      <c r="B263" s="160"/>
      <c r="C263" s="160"/>
      <c r="D263" s="160"/>
      <c r="E263" s="160"/>
      <c r="F263" s="160"/>
      <c r="G263" s="160"/>
      <c r="H263" s="160"/>
      <c r="I263" s="160"/>
      <c r="J263" s="160"/>
      <c r="K263" s="160"/>
      <c r="L263" s="160"/>
      <c r="M263" s="160"/>
      <c r="N263" s="160"/>
      <c r="O263" s="160"/>
      <c r="P263" s="160"/>
      <c r="Q263" s="160"/>
      <c r="R263" s="160"/>
      <c r="S263" s="160"/>
      <c r="T263" s="160"/>
      <c r="U263" s="160"/>
      <c r="V263" s="160"/>
      <c r="W263" s="160"/>
      <c r="X263" s="160"/>
      <c r="Y263" s="160"/>
      <c r="Z263" s="160"/>
      <c r="AA263" s="160"/>
    </row>
    <row r="264" spans="2:27" ht="12" customHeight="1">
      <c r="B264" s="160"/>
      <c r="C264" s="160"/>
      <c r="D264" s="160"/>
      <c r="E264" s="160"/>
      <c r="F264" s="160"/>
      <c r="G264" s="160"/>
      <c r="H264" s="160"/>
      <c r="I264" s="160"/>
      <c r="J264" s="160"/>
      <c r="K264" s="160"/>
      <c r="L264" s="160"/>
      <c r="M264" s="160"/>
      <c r="N264" s="160"/>
      <c r="O264" s="160"/>
      <c r="P264" s="160"/>
      <c r="Q264" s="160"/>
      <c r="R264" s="160"/>
      <c r="S264" s="160"/>
      <c r="T264" s="160"/>
      <c r="U264" s="160"/>
      <c r="V264" s="160"/>
      <c r="W264" s="160"/>
      <c r="X264" s="160"/>
      <c r="Y264" s="160"/>
      <c r="Z264" s="160"/>
      <c r="AA264" s="160"/>
    </row>
    <row r="265" spans="2:27" ht="12" customHeight="1">
      <c r="B265" s="160"/>
      <c r="C265" s="160"/>
      <c r="D265" s="160"/>
      <c r="E265" s="160"/>
      <c r="F265" s="160"/>
      <c r="G265" s="160"/>
      <c r="H265" s="160"/>
      <c r="I265" s="160"/>
      <c r="J265" s="160"/>
      <c r="K265" s="160"/>
      <c r="L265" s="160"/>
      <c r="M265" s="160"/>
      <c r="N265" s="160"/>
      <c r="O265" s="160"/>
      <c r="P265" s="160"/>
      <c r="Q265" s="160"/>
      <c r="R265" s="160"/>
      <c r="S265" s="160"/>
      <c r="T265" s="160"/>
      <c r="U265" s="160"/>
      <c r="V265" s="160"/>
      <c r="W265" s="160"/>
      <c r="X265" s="160"/>
      <c r="Y265" s="160"/>
      <c r="Z265" s="160"/>
      <c r="AA265" s="160"/>
    </row>
    <row r="266" spans="2:27" ht="12" customHeight="1">
      <c r="B266" s="160"/>
      <c r="C266" s="160"/>
      <c r="D266" s="160"/>
      <c r="E266" s="160"/>
      <c r="F266" s="160"/>
      <c r="G266" s="160"/>
      <c r="H266" s="160"/>
      <c r="I266" s="160"/>
      <c r="J266" s="160"/>
      <c r="K266" s="160"/>
      <c r="L266" s="160"/>
      <c r="M266" s="160"/>
      <c r="N266" s="160"/>
      <c r="O266" s="160"/>
      <c r="P266" s="160"/>
      <c r="Q266" s="160"/>
      <c r="R266" s="160"/>
      <c r="S266" s="160"/>
      <c r="T266" s="160"/>
      <c r="U266" s="160"/>
      <c r="V266" s="160"/>
      <c r="W266" s="160"/>
      <c r="X266" s="160"/>
      <c r="Y266" s="160"/>
      <c r="Z266" s="160"/>
      <c r="AA266" s="160"/>
    </row>
    <row r="267" spans="2:27" ht="12" customHeight="1">
      <c r="B267" s="160"/>
      <c r="C267" s="160"/>
      <c r="D267" s="160"/>
      <c r="E267" s="160"/>
      <c r="F267" s="160"/>
      <c r="G267" s="160"/>
      <c r="H267" s="160"/>
      <c r="I267" s="160"/>
      <c r="J267" s="160"/>
      <c r="K267" s="160"/>
      <c r="L267" s="160"/>
      <c r="M267" s="160"/>
      <c r="N267" s="160"/>
      <c r="O267" s="160"/>
      <c r="P267" s="160"/>
      <c r="Q267" s="160"/>
      <c r="R267" s="160"/>
      <c r="S267" s="160"/>
      <c r="T267" s="160"/>
      <c r="U267" s="160"/>
      <c r="V267" s="160"/>
      <c r="W267" s="160"/>
      <c r="X267" s="160"/>
      <c r="Y267" s="160"/>
      <c r="Z267" s="160"/>
      <c r="AA267" s="160"/>
    </row>
    <row r="268" spans="2:27" ht="12" customHeight="1">
      <c r="B268" s="160"/>
      <c r="C268" s="160"/>
      <c r="D268" s="160"/>
      <c r="E268" s="160"/>
      <c r="F268" s="160"/>
      <c r="G268" s="160"/>
      <c r="H268" s="160"/>
      <c r="I268" s="160"/>
      <c r="J268" s="160"/>
      <c r="K268" s="160"/>
      <c r="L268" s="160"/>
      <c r="M268" s="160"/>
      <c r="N268" s="160"/>
      <c r="O268" s="160"/>
      <c r="P268" s="160"/>
      <c r="Q268" s="160"/>
      <c r="R268" s="160"/>
      <c r="S268" s="160"/>
      <c r="T268" s="160"/>
      <c r="U268" s="160"/>
      <c r="V268" s="160"/>
      <c r="W268" s="160"/>
      <c r="X268" s="160"/>
      <c r="Y268" s="160"/>
      <c r="Z268" s="160"/>
      <c r="AA268" s="160"/>
    </row>
    <row r="269" spans="2:27" ht="12" customHeight="1">
      <c r="B269" s="160"/>
      <c r="C269" s="160"/>
      <c r="D269" s="160"/>
      <c r="E269" s="160"/>
      <c r="F269" s="160"/>
      <c r="G269" s="160"/>
      <c r="H269" s="160"/>
      <c r="I269" s="160"/>
      <c r="J269" s="160"/>
      <c r="K269" s="160"/>
      <c r="L269" s="160"/>
      <c r="M269" s="160"/>
      <c r="N269" s="160"/>
      <c r="O269" s="160"/>
      <c r="P269" s="160"/>
      <c r="Q269" s="160"/>
      <c r="R269" s="160"/>
      <c r="S269" s="160"/>
      <c r="T269" s="160"/>
      <c r="U269" s="160"/>
      <c r="V269" s="160"/>
      <c r="W269" s="160"/>
      <c r="X269" s="160"/>
      <c r="Y269" s="160"/>
      <c r="Z269" s="160"/>
      <c r="AA269" s="160"/>
    </row>
    <row r="270" spans="2:27" ht="12" customHeight="1">
      <c r="B270" s="160"/>
      <c r="C270" s="160"/>
      <c r="D270" s="160"/>
      <c r="E270" s="160"/>
      <c r="F270" s="160"/>
      <c r="G270" s="160"/>
      <c r="H270" s="160"/>
      <c r="I270" s="160"/>
      <c r="J270" s="160"/>
      <c r="K270" s="160"/>
      <c r="L270" s="160"/>
      <c r="M270" s="160"/>
      <c r="N270" s="160"/>
      <c r="O270" s="160"/>
      <c r="P270" s="160"/>
      <c r="Q270" s="160"/>
      <c r="R270" s="160"/>
      <c r="S270" s="160"/>
      <c r="T270" s="160"/>
      <c r="U270" s="160"/>
      <c r="V270" s="160"/>
      <c r="W270" s="160"/>
      <c r="X270" s="160"/>
      <c r="Y270" s="160"/>
      <c r="Z270" s="160"/>
      <c r="AA270" s="160"/>
    </row>
    <row r="271" spans="2:27" ht="12" customHeight="1">
      <c r="B271" s="160"/>
      <c r="C271" s="160"/>
      <c r="D271" s="160"/>
      <c r="E271" s="160"/>
      <c r="F271" s="160"/>
      <c r="G271" s="160"/>
      <c r="H271" s="160"/>
      <c r="I271" s="160"/>
      <c r="J271" s="160"/>
      <c r="K271" s="160"/>
      <c r="L271" s="160"/>
      <c r="M271" s="160"/>
      <c r="N271" s="160"/>
      <c r="O271" s="160"/>
      <c r="P271" s="160"/>
      <c r="Q271" s="160"/>
      <c r="R271" s="160"/>
      <c r="S271" s="160"/>
      <c r="T271" s="160"/>
      <c r="U271" s="160"/>
      <c r="V271" s="160"/>
      <c r="W271" s="160"/>
      <c r="X271" s="160"/>
      <c r="Y271" s="160"/>
      <c r="Z271" s="160"/>
      <c r="AA271" s="160"/>
    </row>
    <row r="272" spans="2:27" ht="12" customHeight="1">
      <c r="B272" s="160"/>
      <c r="C272" s="160"/>
      <c r="D272" s="160"/>
      <c r="E272" s="160"/>
      <c r="F272" s="160"/>
      <c r="G272" s="160"/>
      <c r="H272" s="160"/>
      <c r="I272" s="160"/>
      <c r="J272" s="160"/>
      <c r="K272" s="160"/>
      <c r="L272" s="160"/>
      <c r="M272" s="160"/>
      <c r="N272" s="160"/>
      <c r="O272" s="160"/>
      <c r="P272" s="160"/>
      <c r="Q272" s="160"/>
      <c r="R272" s="160"/>
      <c r="S272" s="160"/>
      <c r="T272" s="160"/>
      <c r="U272" s="160"/>
      <c r="V272" s="160"/>
      <c r="W272" s="160"/>
      <c r="X272" s="160"/>
      <c r="Y272" s="160"/>
      <c r="Z272" s="160"/>
      <c r="AA272" s="160"/>
    </row>
    <row r="273" spans="2:27" ht="12" customHeight="1">
      <c r="B273" s="160"/>
      <c r="C273" s="160"/>
      <c r="D273" s="160"/>
      <c r="E273" s="160"/>
      <c r="F273" s="160"/>
      <c r="G273" s="160"/>
      <c r="H273" s="160"/>
      <c r="I273" s="160"/>
      <c r="J273" s="160"/>
      <c r="K273" s="160"/>
      <c r="L273" s="160"/>
      <c r="M273" s="160"/>
      <c r="N273" s="160"/>
      <c r="O273" s="160"/>
      <c r="P273" s="160"/>
      <c r="Q273" s="160"/>
      <c r="R273" s="160"/>
      <c r="S273" s="160"/>
      <c r="T273" s="160"/>
      <c r="U273" s="160"/>
      <c r="V273" s="160"/>
      <c r="W273" s="160"/>
      <c r="X273" s="160"/>
      <c r="Y273" s="160"/>
      <c r="Z273" s="160"/>
      <c r="AA273" s="160"/>
    </row>
    <row r="274" spans="2:27" ht="12" customHeight="1">
      <c r="B274" s="160"/>
      <c r="C274" s="160"/>
      <c r="D274" s="160"/>
      <c r="E274" s="160"/>
      <c r="F274" s="160"/>
      <c r="G274" s="160"/>
      <c r="H274" s="160"/>
      <c r="I274" s="160"/>
      <c r="J274" s="160"/>
      <c r="K274" s="160"/>
      <c r="L274" s="160"/>
      <c r="M274" s="160"/>
      <c r="N274" s="160"/>
      <c r="O274" s="160"/>
      <c r="P274" s="160"/>
      <c r="Q274" s="160"/>
      <c r="R274" s="160"/>
      <c r="S274" s="160"/>
      <c r="T274" s="160"/>
      <c r="U274" s="160"/>
      <c r="V274" s="160"/>
      <c r="W274" s="160"/>
      <c r="X274" s="160"/>
      <c r="Y274" s="160"/>
      <c r="Z274" s="160"/>
      <c r="AA274" s="160"/>
    </row>
    <row r="275" spans="2:27" ht="12" customHeight="1">
      <c r="B275" s="160"/>
      <c r="C275" s="160"/>
      <c r="D275" s="160"/>
      <c r="E275" s="160"/>
      <c r="F275" s="160"/>
      <c r="G275" s="160"/>
      <c r="H275" s="160"/>
      <c r="I275" s="160"/>
      <c r="J275" s="160"/>
      <c r="K275" s="160"/>
      <c r="L275" s="160"/>
      <c r="M275" s="160"/>
      <c r="N275" s="160"/>
      <c r="O275" s="160"/>
      <c r="P275" s="160"/>
      <c r="Q275" s="160"/>
      <c r="R275" s="160"/>
      <c r="S275" s="160"/>
      <c r="T275" s="160"/>
      <c r="U275" s="160"/>
      <c r="V275" s="160"/>
      <c r="W275" s="160"/>
      <c r="X275" s="160"/>
      <c r="Y275" s="160"/>
      <c r="Z275" s="160"/>
      <c r="AA275" s="160"/>
    </row>
    <row r="276" spans="2:27" ht="12" customHeight="1">
      <c r="B276" s="160"/>
      <c r="C276" s="160"/>
      <c r="D276" s="160"/>
      <c r="E276" s="160"/>
      <c r="F276" s="160"/>
      <c r="G276" s="160"/>
      <c r="H276" s="160"/>
      <c r="I276" s="160"/>
      <c r="J276" s="160"/>
      <c r="K276" s="160"/>
      <c r="L276" s="160"/>
      <c r="M276" s="160"/>
      <c r="N276" s="160"/>
      <c r="O276" s="160"/>
      <c r="P276" s="160"/>
      <c r="Q276" s="160"/>
      <c r="R276" s="160"/>
      <c r="S276" s="160"/>
      <c r="T276" s="160"/>
      <c r="U276" s="160"/>
      <c r="V276" s="160"/>
      <c r="W276" s="160"/>
      <c r="X276" s="160"/>
      <c r="Y276" s="160"/>
      <c r="Z276" s="160"/>
      <c r="AA276" s="160"/>
    </row>
    <row r="277" spans="2:27" ht="12" customHeight="1">
      <c r="B277" s="160"/>
      <c r="C277" s="160"/>
      <c r="D277" s="160"/>
      <c r="E277" s="160"/>
      <c r="F277" s="160"/>
      <c r="G277" s="160"/>
      <c r="H277" s="160"/>
      <c r="I277" s="160"/>
      <c r="J277" s="160"/>
      <c r="K277" s="160"/>
      <c r="L277" s="160"/>
      <c r="M277" s="160"/>
      <c r="N277" s="160"/>
      <c r="O277" s="160"/>
      <c r="P277" s="160"/>
      <c r="Q277" s="160"/>
      <c r="R277" s="160"/>
      <c r="S277" s="160"/>
      <c r="T277" s="160"/>
      <c r="U277" s="160"/>
      <c r="V277" s="160"/>
      <c r="W277" s="160"/>
      <c r="X277" s="160"/>
      <c r="Y277" s="160"/>
      <c r="Z277" s="160"/>
      <c r="AA277" s="160"/>
    </row>
    <row r="278" spans="2:27" ht="12" customHeight="1">
      <c r="B278" s="160"/>
      <c r="C278" s="160"/>
      <c r="D278" s="160"/>
      <c r="E278" s="160"/>
      <c r="F278" s="160"/>
      <c r="G278" s="160"/>
      <c r="H278" s="160"/>
      <c r="I278" s="160"/>
      <c r="J278" s="160"/>
      <c r="K278" s="160"/>
      <c r="L278" s="160"/>
      <c r="M278" s="160"/>
      <c r="N278" s="160"/>
      <c r="O278" s="160"/>
      <c r="P278" s="160"/>
      <c r="Q278" s="160"/>
      <c r="R278" s="160"/>
      <c r="S278" s="160"/>
      <c r="T278" s="160"/>
      <c r="U278" s="160"/>
      <c r="V278" s="160"/>
      <c r="W278" s="160"/>
      <c r="X278" s="160"/>
      <c r="Y278" s="160"/>
      <c r="Z278" s="160"/>
      <c r="AA278" s="160"/>
    </row>
    <row r="279" spans="2:27" ht="12" customHeight="1">
      <c r="B279" s="160"/>
      <c r="C279" s="160"/>
      <c r="D279" s="160"/>
      <c r="E279" s="160"/>
      <c r="F279" s="160"/>
      <c r="G279" s="160"/>
      <c r="H279" s="160"/>
      <c r="I279" s="160"/>
      <c r="J279" s="160"/>
      <c r="K279" s="160"/>
      <c r="L279" s="160"/>
      <c r="M279" s="160"/>
      <c r="N279" s="160"/>
      <c r="O279" s="160"/>
      <c r="P279" s="160"/>
      <c r="Q279" s="160"/>
      <c r="R279" s="160"/>
      <c r="S279" s="160"/>
      <c r="T279" s="160"/>
      <c r="U279" s="160"/>
      <c r="V279" s="160"/>
      <c r="W279" s="160"/>
      <c r="X279" s="160"/>
      <c r="Y279" s="160"/>
      <c r="Z279" s="160"/>
      <c r="AA279" s="160"/>
    </row>
    <row r="280" spans="2:27" ht="12" customHeight="1">
      <c r="B280" s="160"/>
      <c r="C280" s="160"/>
      <c r="D280" s="160"/>
      <c r="E280" s="160"/>
      <c r="F280" s="160"/>
      <c r="G280" s="160"/>
      <c r="H280" s="160"/>
      <c r="I280" s="160"/>
      <c r="J280" s="160"/>
      <c r="K280" s="160"/>
      <c r="L280" s="160"/>
      <c r="M280" s="160"/>
      <c r="N280" s="160"/>
      <c r="O280" s="160"/>
      <c r="P280" s="160"/>
      <c r="Q280" s="160"/>
      <c r="R280" s="160"/>
      <c r="S280" s="160"/>
      <c r="T280" s="160"/>
      <c r="U280" s="160"/>
      <c r="V280" s="160"/>
      <c r="W280" s="160"/>
      <c r="X280" s="160"/>
      <c r="Y280" s="160"/>
      <c r="Z280" s="160"/>
      <c r="AA280" s="160"/>
    </row>
    <row r="281" spans="2:27" ht="12" customHeight="1">
      <c r="B281" s="160"/>
      <c r="C281" s="160"/>
      <c r="D281" s="160"/>
      <c r="E281" s="160"/>
      <c r="F281" s="160"/>
      <c r="G281" s="160"/>
      <c r="H281" s="160"/>
      <c r="I281" s="160"/>
      <c r="J281" s="160"/>
      <c r="K281" s="160"/>
      <c r="L281" s="160"/>
      <c r="M281" s="160"/>
      <c r="N281" s="160"/>
      <c r="O281" s="160"/>
      <c r="P281" s="160"/>
      <c r="Q281" s="160"/>
      <c r="R281" s="160"/>
      <c r="S281" s="160"/>
      <c r="T281" s="160"/>
      <c r="U281" s="160"/>
      <c r="V281" s="160"/>
      <c r="W281" s="160"/>
      <c r="X281" s="160"/>
      <c r="Y281" s="160"/>
      <c r="Z281" s="160"/>
      <c r="AA281" s="160"/>
    </row>
    <row r="282" spans="2:27" ht="12" customHeight="1">
      <c r="B282" s="160"/>
      <c r="C282" s="160"/>
      <c r="D282" s="160"/>
      <c r="E282" s="160"/>
      <c r="F282" s="160"/>
      <c r="G282" s="160"/>
      <c r="H282" s="160"/>
      <c r="I282" s="160"/>
      <c r="J282" s="160"/>
      <c r="K282" s="160"/>
      <c r="L282" s="160"/>
      <c r="M282" s="160"/>
      <c r="N282" s="160"/>
      <c r="O282" s="160"/>
      <c r="P282" s="160"/>
      <c r="Q282" s="160"/>
      <c r="R282" s="160"/>
      <c r="S282" s="160"/>
      <c r="T282" s="160"/>
      <c r="U282" s="160"/>
      <c r="V282" s="160"/>
      <c r="W282" s="160"/>
      <c r="X282" s="160"/>
      <c r="Y282" s="160"/>
      <c r="Z282" s="160"/>
      <c r="AA282" s="160"/>
    </row>
    <row r="283" spans="2:27" ht="12" customHeight="1">
      <c r="B283" s="160"/>
      <c r="C283" s="160"/>
      <c r="D283" s="160"/>
      <c r="E283" s="160"/>
      <c r="F283" s="160"/>
      <c r="G283" s="160"/>
      <c r="H283" s="160"/>
      <c r="I283" s="160"/>
      <c r="J283" s="160"/>
      <c r="K283" s="160"/>
      <c r="L283" s="160"/>
      <c r="M283" s="160"/>
      <c r="N283" s="160"/>
      <c r="O283" s="160"/>
      <c r="P283" s="160"/>
      <c r="Q283" s="160"/>
      <c r="R283" s="160"/>
      <c r="S283" s="160"/>
      <c r="T283" s="160"/>
      <c r="U283" s="160"/>
      <c r="V283" s="160"/>
      <c r="W283" s="160"/>
      <c r="X283" s="160"/>
      <c r="Y283" s="160"/>
      <c r="Z283" s="160"/>
      <c r="AA283" s="160"/>
    </row>
    <row r="284" spans="2:27" ht="12" customHeight="1">
      <c r="B284" s="160"/>
      <c r="C284" s="160"/>
      <c r="D284" s="160"/>
      <c r="E284" s="160"/>
      <c r="F284" s="160"/>
      <c r="G284" s="160"/>
      <c r="H284" s="160"/>
      <c r="I284" s="160"/>
      <c r="J284" s="160"/>
      <c r="K284" s="160"/>
      <c r="L284" s="160"/>
      <c r="M284" s="160"/>
      <c r="N284" s="160"/>
      <c r="O284" s="160"/>
      <c r="P284" s="160"/>
      <c r="Q284" s="160"/>
      <c r="R284" s="160"/>
      <c r="S284" s="160"/>
      <c r="T284" s="160"/>
      <c r="U284" s="160"/>
      <c r="V284" s="160"/>
      <c r="W284" s="160"/>
      <c r="X284" s="160"/>
      <c r="Y284" s="160"/>
      <c r="Z284" s="160"/>
      <c r="AA284" s="160"/>
    </row>
    <row r="285" spans="2:27" ht="12" customHeight="1">
      <c r="B285" s="160"/>
      <c r="C285" s="160"/>
      <c r="D285" s="160"/>
      <c r="E285" s="160"/>
      <c r="F285" s="160"/>
      <c r="G285" s="160"/>
      <c r="H285" s="160"/>
      <c r="I285" s="160"/>
      <c r="J285" s="160"/>
      <c r="K285" s="160"/>
      <c r="L285" s="160"/>
      <c r="M285" s="160"/>
      <c r="N285" s="160"/>
      <c r="O285" s="160"/>
      <c r="P285" s="160"/>
      <c r="Q285" s="160"/>
      <c r="R285" s="160"/>
      <c r="S285" s="160"/>
      <c r="T285" s="160"/>
      <c r="U285" s="160"/>
      <c r="V285" s="160"/>
      <c r="W285" s="160"/>
      <c r="X285" s="160"/>
      <c r="Y285" s="160"/>
      <c r="Z285" s="160"/>
      <c r="AA285" s="160"/>
    </row>
    <row r="286" spans="2:27" ht="12" customHeight="1">
      <c r="B286" s="160"/>
      <c r="C286" s="160"/>
      <c r="D286" s="160"/>
      <c r="E286" s="160"/>
      <c r="F286" s="160"/>
      <c r="G286" s="160"/>
      <c r="H286" s="160"/>
      <c r="I286" s="160"/>
      <c r="J286" s="160"/>
      <c r="K286" s="160"/>
      <c r="L286" s="160"/>
      <c r="M286" s="160"/>
      <c r="N286" s="160"/>
      <c r="O286" s="160"/>
      <c r="P286" s="160"/>
      <c r="Q286" s="160"/>
      <c r="R286" s="160"/>
      <c r="S286" s="160"/>
      <c r="T286" s="160"/>
      <c r="U286" s="160"/>
      <c r="V286" s="160"/>
      <c r="W286" s="160"/>
      <c r="X286" s="160"/>
      <c r="Y286" s="160"/>
      <c r="Z286" s="160"/>
      <c r="AA286" s="160"/>
    </row>
    <row r="287" spans="2:27" ht="12" customHeight="1">
      <c r="B287" s="160"/>
      <c r="C287" s="160"/>
      <c r="D287" s="160"/>
      <c r="E287" s="160"/>
      <c r="F287" s="160"/>
      <c r="G287" s="160"/>
      <c r="H287" s="160"/>
      <c r="I287" s="160"/>
      <c r="J287" s="160"/>
      <c r="K287" s="160"/>
      <c r="L287" s="160"/>
      <c r="M287" s="160"/>
      <c r="N287" s="160"/>
      <c r="O287" s="160"/>
      <c r="P287" s="160"/>
      <c r="Q287" s="160"/>
      <c r="R287" s="160"/>
      <c r="S287" s="160"/>
      <c r="T287" s="160"/>
      <c r="U287" s="160"/>
      <c r="V287" s="160"/>
      <c r="W287" s="160"/>
      <c r="X287" s="160"/>
      <c r="Y287" s="160"/>
      <c r="Z287" s="160"/>
      <c r="AA287" s="160"/>
    </row>
    <row r="288" spans="2:27" ht="12" customHeight="1">
      <c r="B288" s="160"/>
      <c r="C288" s="160"/>
      <c r="D288" s="160"/>
      <c r="E288" s="160"/>
      <c r="F288" s="160"/>
      <c r="G288" s="160"/>
      <c r="H288" s="160"/>
      <c r="I288" s="160"/>
      <c r="J288" s="160"/>
      <c r="K288" s="160"/>
      <c r="L288" s="160"/>
      <c r="M288" s="160"/>
      <c r="N288" s="160"/>
      <c r="O288" s="160"/>
      <c r="P288" s="160"/>
      <c r="Q288" s="160"/>
      <c r="R288" s="160"/>
      <c r="S288" s="160"/>
      <c r="T288" s="160"/>
      <c r="U288" s="160"/>
      <c r="V288" s="160"/>
      <c r="W288" s="160"/>
      <c r="X288" s="160"/>
      <c r="Y288" s="160"/>
      <c r="Z288" s="160"/>
      <c r="AA288" s="160"/>
    </row>
    <row r="289" spans="2:27" ht="12" customHeight="1">
      <c r="B289" s="160"/>
      <c r="C289" s="160"/>
      <c r="D289" s="160"/>
      <c r="E289" s="160"/>
      <c r="F289" s="160"/>
      <c r="G289" s="160"/>
      <c r="H289" s="160"/>
      <c r="I289" s="160"/>
      <c r="J289" s="160"/>
      <c r="K289" s="160"/>
      <c r="L289" s="160"/>
      <c r="M289" s="160"/>
      <c r="N289" s="160"/>
      <c r="O289" s="160"/>
      <c r="P289" s="160"/>
      <c r="Q289" s="160"/>
      <c r="R289" s="160"/>
      <c r="S289" s="160"/>
      <c r="T289" s="160"/>
      <c r="U289" s="160"/>
      <c r="V289" s="160"/>
      <c r="W289" s="160"/>
      <c r="X289" s="160"/>
      <c r="Y289" s="160"/>
      <c r="Z289" s="160"/>
      <c r="AA289" s="160"/>
    </row>
    <row r="290" spans="2:27" ht="12" customHeight="1">
      <c r="B290" s="160"/>
      <c r="C290" s="160"/>
      <c r="D290" s="160"/>
      <c r="E290" s="160"/>
      <c r="F290" s="160"/>
      <c r="G290" s="160"/>
      <c r="H290" s="160"/>
      <c r="I290" s="160"/>
      <c r="J290" s="160"/>
      <c r="K290" s="160"/>
      <c r="L290" s="160"/>
      <c r="M290" s="160"/>
      <c r="N290" s="160"/>
      <c r="O290" s="160"/>
      <c r="P290" s="160"/>
      <c r="Q290" s="160"/>
      <c r="R290" s="160"/>
      <c r="S290" s="160"/>
      <c r="T290" s="160"/>
      <c r="U290" s="160"/>
      <c r="V290" s="160"/>
      <c r="W290" s="160"/>
      <c r="X290" s="160"/>
      <c r="Y290" s="160"/>
      <c r="Z290" s="160"/>
      <c r="AA290" s="160"/>
    </row>
    <row r="291" spans="2:27" ht="12" customHeight="1">
      <c r="B291" s="160"/>
      <c r="C291" s="160"/>
      <c r="D291" s="160"/>
      <c r="E291" s="160"/>
      <c r="F291" s="160"/>
      <c r="G291" s="160"/>
      <c r="H291" s="160"/>
      <c r="I291" s="160"/>
      <c r="J291" s="160"/>
      <c r="K291" s="160"/>
      <c r="L291" s="160"/>
      <c r="M291" s="160"/>
      <c r="N291" s="160"/>
      <c r="O291" s="160"/>
      <c r="P291" s="160"/>
      <c r="Q291" s="160"/>
      <c r="R291" s="160"/>
      <c r="S291" s="160"/>
      <c r="T291" s="160"/>
      <c r="U291" s="160"/>
      <c r="V291" s="160"/>
      <c r="W291" s="160"/>
      <c r="X291" s="160"/>
      <c r="Y291" s="160"/>
      <c r="Z291" s="160"/>
      <c r="AA291" s="160"/>
    </row>
    <row r="292" spans="2:27" ht="12" customHeight="1">
      <c r="B292" s="160"/>
      <c r="C292" s="160"/>
      <c r="D292" s="160"/>
      <c r="E292" s="160"/>
      <c r="F292" s="160"/>
      <c r="G292" s="160"/>
      <c r="H292" s="160"/>
      <c r="I292" s="160"/>
      <c r="J292" s="160"/>
      <c r="K292" s="160"/>
      <c r="L292" s="160"/>
      <c r="M292" s="160"/>
      <c r="N292" s="160"/>
      <c r="O292" s="160"/>
      <c r="P292" s="160"/>
      <c r="Q292" s="160"/>
      <c r="R292" s="160"/>
      <c r="S292" s="160"/>
      <c r="T292" s="160"/>
      <c r="U292" s="160"/>
      <c r="V292" s="160"/>
      <c r="W292" s="160"/>
      <c r="X292" s="160"/>
      <c r="Y292" s="160"/>
      <c r="Z292" s="160"/>
      <c r="AA292" s="160"/>
    </row>
    <row r="293" spans="2:27" ht="12" customHeight="1">
      <c r="B293" s="160"/>
      <c r="C293" s="160"/>
      <c r="D293" s="160"/>
      <c r="E293" s="160"/>
      <c r="F293" s="160"/>
      <c r="G293" s="160"/>
      <c r="H293" s="160"/>
      <c r="I293" s="160"/>
      <c r="J293" s="160"/>
      <c r="K293" s="160"/>
      <c r="L293" s="160"/>
      <c r="M293" s="160"/>
      <c r="N293" s="160"/>
      <c r="O293" s="160"/>
      <c r="P293" s="160"/>
      <c r="Q293" s="160"/>
      <c r="R293" s="160"/>
      <c r="S293" s="160"/>
      <c r="T293" s="160"/>
      <c r="U293" s="160"/>
      <c r="V293" s="160"/>
      <c r="W293" s="160"/>
      <c r="X293" s="160"/>
      <c r="Y293" s="160"/>
      <c r="Z293" s="160"/>
      <c r="AA293" s="160"/>
    </row>
    <row r="294" spans="2:27" ht="12" customHeight="1">
      <c r="B294" s="160"/>
      <c r="C294" s="160"/>
      <c r="D294" s="160"/>
      <c r="E294" s="160"/>
      <c r="F294" s="160"/>
      <c r="G294" s="160"/>
      <c r="H294" s="160"/>
      <c r="I294" s="160"/>
      <c r="J294" s="160"/>
      <c r="K294" s="160"/>
      <c r="L294" s="160"/>
      <c r="M294" s="160"/>
      <c r="N294" s="160"/>
      <c r="O294" s="160"/>
      <c r="P294" s="160"/>
      <c r="Q294" s="160"/>
      <c r="R294" s="160"/>
      <c r="S294" s="160"/>
      <c r="T294" s="160"/>
      <c r="U294" s="160"/>
      <c r="V294" s="160"/>
      <c r="W294" s="160"/>
      <c r="X294" s="160"/>
      <c r="Y294" s="160"/>
      <c r="Z294" s="160"/>
      <c r="AA294" s="160"/>
    </row>
    <row r="295" spans="2:27" ht="12" customHeight="1">
      <c r="B295" s="160"/>
      <c r="C295" s="160"/>
      <c r="D295" s="160"/>
      <c r="E295" s="160"/>
      <c r="F295" s="160"/>
      <c r="G295" s="160"/>
      <c r="H295" s="160"/>
      <c r="I295" s="160"/>
      <c r="J295" s="160"/>
      <c r="K295" s="160"/>
      <c r="L295" s="160"/>
      <c r="M295" s="160"/>
      <c r="N295" s="160"/>
      <c r="O295" s="160"/>
      <c r="P295" s="160"/>
      <c r="Q295" s="160"/>
      <c r="R295" s="160"/>
      <c r="S295" s="160"/>
      <c r="T295" s="160"/>
      <c r="U295" s="160"/>
      <c r="V295" s="160"/>
      <c r="W295" s="160"/>
      <c r="X295" s="160"/>
      <c r="Y295" s="160"/>
      <c r="Z295" s="160"/>
      <c r="AA295" s="160"/>
    </row>
    <row r="296" spans="2:27" ht="12" customHeight="1">
      <c r="B296" s="160"/>
      <c r="C296" s="160"/>
      <c r="D296" s="160"/>
      <c r="E296" s="160"/>
      <c r="F296" s="160"/>
      <c r="G296" s="160"/>
      <c r="H296" s="160"/>
      <c r="I296" s="160"/>
      <c r="J296" s="160"/>
      <c r="K296" s="160"/>
      <c r="L296" s="160"/>
      <c r="M296" s="160"/>
      <c r="N296" s="160"/>
      <c r="O296" s="160"/>
      <c r="P296" s="160"/>
      <c r="Q296" s="160"/>
      <c r="R296" s="160"/>
      <c r="S296" s="160"/>
      <c r="T296" s="160"/>
      <c r="U296" s="160"/>
      <c r="V296" s="160"/>
      <c r="W296" s="160"/>
      <c r="X296" s="160"/>
      <c r="Y296" s="160"/>
      <c r="Z296" s="160"/>
      <c r="AA296" s="160"/>
    </row>
    <row r="297" spans="2:27" ht="12" customHeight="1">
      <c r="B297" s="160"/>
      <c r="C297" s="160"/>
      <c r="D297" s="160"/>
      <c r="E297" s="160"/>
      <c r="F297" s="160"/>
      <c r="G297" s="160"/>
      <c r="H297" s="160"/>
      <c r="I297" s="160"/>
      <c r="J297" s="160"/>
      <c r="K297" s="160"/>
      <c r="L297" s="160"/>
      <c r="M297" s="160"/>
      <c r="N297" s="160"/>
      <c r="O297" s="160"/>
      <c r="P297" s="160"/>
      <c r="Q297" s="160"/>
      <c r="R297" s="160"/>
      <c r="S297" s="160"/>
      <c r="T297" s="160"/>
      <c r="U297" s="160"/>
      <c r="V297" s="160"/>
      <c r="W297" s="160"/>
      <c r="X297" s="160"/>
      <c r="Y297" s="160"/>
      <c r="Z297" s="160"/>
      <c r="AA297" s="160"/>
    </row>
    <row r="298" spans="2:27" ht="12" customHeight="1">
      <c r="B298" s="160"/>
      <c r="C298" s="160"/>
      <c r="D298" s="160"/>
      <c r="E298" s="160"/>
      <c r="F298" s="160"/>
      <c r="G298" s="160"/>
      <c r="H298" s="160"/>
      <c r="I298" s="160"/>
      <c r="J298" s="160"/>
      <c r="K298" s="160"/>
      <c r="L298" s="160"/>
      <c r="M298" s="160"/>
      <c r="N298" s="160"/>
      <c r="O298" s="160"/>
      <c r="P298" s="160"/>
      <c r="Q298" s="160"/>
      <c r="R298" s="160"/>
      <c r="S298" s="160"/>
      <c r="T298" s="160"/>
      <c r="U298" s="160"/>
      <c r="V298" s="160"/>
      <c r="W298" s="160"/>
      <c r="X298" s="160"/>
      <c r="Y298" s="160"/>
      <c r="Z298" s="160"/>
      <c r="AA298" s="160"/>
    </row>
    <row r="299" spans="2:27" ht="12" customHeight="1">
      <c r="B299" s="160"/>
      <c r="C299" s="160"/>
      <c r="D299" s="160"/>
      <c r="E299" s="160"/>
      <c r="F299" s="160"/>
      <c r="G299" s="160"/>
      <c r="H299" s="160"/>
      <c r="I299" s="160"/>
      <c r="J299" s="160"/>
      <c r="K299" s="160"/>
      <c r="L299" s="160"/>
      <c r="M299" s="160"/>
      <c r="N299" s="160"/>
      <c r="O299" s="160"/>
      <c r="P299" s="160"/>
      <c r="Q299" s="160"/>
      <c r="R299" s="160"/>
      <c r="S299" s="160"/>
      <c r="T299" s="160"/>
      <c r="U299" s="160"/>
      <c r="V299" s="160"/>
      <c r="W299" s="160"/>
      <c r="X299" s="160"/>
      <c r="Y299" s="160"/>
      <c r="Z299" s="160"/>
      <c r="AA299" s="160"/>
    </row>
    <row r="300" spans="2:27" ht="12" customHeight="1">
      <c r="B300" s="160"/>
      <c r="C300" s="160"/>
      <c r="D300" s="160"/>
      <c r="E300" s="160"/>
      <c r="F300" s="160"/>
      <c r="G300" s="160"/>
      <c r="H300" s="160"/>
      <c r="I300" s="160"/>
      <c r="J300" s="160"/>
      <c r="K300" s="160"/>
      <c r="L300" s="160"/>
      <c r="M300" s="160"/>
      <c r="N300" s="160"/>
      <c r="O300" s="160"/>
      <c r="P300" s="160"/>
      <c r="Q300" s="160"/>
      <c r="R300" s="160"/>
      <c r="S300" s="160"/>
      <c r="T300" s="160"/>
      <c r="U300" s="160"/>
      <c r="V300" s="160"/>
      <c r="W300" s="160"/>
      <c r="X300" s="160"/>
      <c r="Y300" s="160"/>
      <c r="Z300" s="160"/>
      <c r="AA300" s="160"/>
    </row>
    <row r="301" spans="2:27" ht="12" customHeight="1">
      <c r="B301" s="160"/>
      <c r="C301" s="160"/>
      <c r="D301" s="160"/>
      <c r="E301" s="160"/>
      <c r="F301" s="160"/>
      <c r="G301" s="160"/>
      <c r="H301" s="160"/>
      <c r="I301" s="160"/>
      <c r="J301" s="160"/>
      <c r="K301" s="160"/>
      <c r="L301" s="160"/>
      <c r="M301" s="160"/>
      <c r="N301" s="160"/>
      <c r="O301" s="160"/>
      <c r="P301" s="160"/>
      <c r="Q301" s="160"/>
      <c r="R301" s="160"/>
      <c r="S301" s="160"/>
      <c r="T301" s="160"/>
      <c r="U301" s="160"/>
      <c r="V301" s="160"/>
      <c r="W301" s="160"/>
      <c r="X301" s="160"/>
      <c r="Y301" s="160"/>
      <c r="Z301" s="160"/>
      <c r="AA301" s="160"/>
    </row>
    <row r="302" spans="2:27" ht="12" customHeight="1">
      <c r="B302" s="160"/>
      <c r="C302" s="160"/>
      <c r="D302" s="160"/>
      <c r="E302" s="160"/>
      <c r="F302" s="160"/>
      <c r="G302" s="160"/>
      <c r="H302" s="160"/>
      <c r="I302" s="160"/>
      <c r="J302" s="160"/>
      <c r="K302" s="160"/>
      <c r="L302" s="160"/>
      <c r="M302" s="160"/>
      <c r="N302" s="160"/>
      <c r="O302" s="160"/>
      <c r="P302" s="160"/>
      <c r="Q302" s="160"/>
      <c r="R302" s="160"/>
      <c r="S302" s="160"/>
      <c r="T302" s="160"/>
      <c r="U302" s="160"/>
      <c r="V302" s="160"/>
      <c r="W302" s="160"/>
      <c r="X302" s="160"/>
      <c r="Y302" s="160"/>
      <c r="Z302" s="160"/>
      <c r="AA302" s="160"/>
    </row>
    <row r="303" spans="2:27" ht="12" customHeight="1">
      <c r="B303" s="160"/>
      <c r="C303" s="160"/>
      <c r="D303" s="160"/>
      <c r="E303" s="160"/>
      <c r="F303" s="160"/>
      <c r="G303" s="160"/>
      <c r="H303" s="160"/>
      <c r="I303" s="160"/>
      <c r="J303" s="160"/>
      <c r="K303" s="160"/>
      <c r="L303" s="160"/>
      <c r="M303" s="160"/>
      <c r="N303" s="160"/>
      <c r="O303" s="160"/>
      <c r="P303" s="160"/>
      <c r="Q303" s="160"/>
      <c r="R303" s="160"/>
      <c r="S303" s="160"/>
      <c r="T303" s="160"/>
      <c r="U303" s="160"/>
      <c r="V303" s="160"/>
      <c r="W303" s="160"/>
      <c r="X303" s="160"/>
      <c r="Y303" s="160"/>
      <c r="Z303" s="160"/>
      <c r="AA303" s="160"/>
    </row>
    <row r="304" spans="2:27" ht="12" customHeight="1">
      <c r="B304" s="160"/>
      <c r="C304" s="160"/>
      <c r="D304" s="160"/>
      <c r="E304" s="160"/>
      <c r="F304" s="160"/>
      <c r="G304" s="160"/>
      <c r="H304" s="160"/>
      <c r="I304" s="160"/>
      <c r="J304" s="160"/>
      <c r="K304" s="160"/>
      <c r="L304" s="160"/>
      <c r="M304" s="160"/>
      <c r="N304" s="160"/>
      <c r="O304" s="160"/>
      <c r="P304" s="160"/>
      <c r="Q304" s="160"/>
      <c r="R304" s="160"/>
      <c r="S304" s="160"/>
      <c r="T304" s="160"/>
      <c r="U304" s="160"/>
      <c r="V304" s="160"/>
      <c r="W304" s="160"/>
      <c r="X304" s="160"/>
      <c r="Y304" s="160"/>
      <c r="Z304" s="160"/>
      <c r="AA304" s="160"/>
    </row>
    <row r="305" spans="2:27" ht="12" customHeight="1">
      <c r="B305" s="160"/>
      <c r="C305" s="160"/>
      <c r="D305" s="160"/>
      <c r="E305" s="160"/>
      <c r="F305" s="160"/>
      <c r="G305" s="160"/>
      <c r="H305" s="160"/>
      <c r="I305" s="160"/>
      <c r="J305" s="160"/>
      <c r="K305" s="160"/>
      <c r="L305" s="160"/>
      <c r="M305" s="160"/>
      <c r="N305" s="160"/>
      <c r="O305" s="160"/>
      <c r="P305" s="160"/>
      <c r="Q305" s="160"/>
      <c r="R305" s="160"/>
      <c r="S305" s="160"/>
      <c r="T305" s="160"/>
      <c r="U305" s="160"/>
      <c r="V305" s="160"/>
      <c r="W305" s="160"/>
      <c r="X305" s="160"/>
      <c r="Y305" s="160"/>
      <c r="Z305" s="160"/>
      <c r="AA305" s="160"/>
    </row>
    <row r="306" spans="2:27" ht="12" customHeight="1">
      <c r="B306" s="160"/>
      <c r="C306" s="160"/>
      <c r="D306" s="160"/>
      <c r="E306" s="160"/>
      <c r="F306" s="160"/>
      <c r="G306" s="160"/>
      <c r="H306" s="160"/>
      <c r="I306" s="160"/>
      <c r="J306" s="160"/>
      <c r="K306" s="160"/>
      <c r="L306" s="160"/>
      <c r="M306" s="160"/>
      <c r="N306" s="160"/>
      <c r="O306" s="160"/>
      <c r="P306" s="160"/>
      <c r="Q306" s="160"/>
      <c r="R306" s="160"/>
      <c r="S306" s="160"/>
      <c r="T306" s="160"/>
      <c r="U306" s="160"/>
      <c r="V306" s="160"/>
      <c r="W306" s="160"/>
      <c r="X306" s="160"/>
      <c r="Y306" s="160"/>
      <c r="Z306" s="160"/>
      <c r="AA306" s="160"/>
    </row>
    <row r="307" spans="2:27" ht="12" customHeight="1">
      <c r="B307" s="160"/>
      <c r="C307" s="160"/>
      <c r="D307" s="160"/>
      <c r="E307" s="160"/>
      <c r="F307" s="160"/>
      <c r="G307" s="160"/>
      <c r="H307" s="160"/>
      <c r="I307" s="160"/>
      <c r="J307" s="160"/>
      <c r="K307" s="160"/>
      <c r="L307" s="160"/>
      <c r="M307" s="160"/>
      <c r="N307" s="160"/>
      <c r="O307" s="160"/>
      <c r="P307" s="160"/>
      <c r="Q307" s="160"/>
      <c r="R307" s="160"/>
      <c r="S307" s="160"/>
      <c r="T307" s="160"/>
      <c r="U307" s="160"/>
      <c r="V307" s="160"/>
      <c r="W307" s="160"/>
      <c r="X307" s="160"/>
      <c r="Y307" s="160"/>
      <c r="Z307" s="160"/>
      <c r="AA307" s="160"/>
    </row>
    <row r="308" spans="2:27" ht="12" customHeight="1">
      <c r="B308" s="160"/>
      <c r="C308" s="160"/>
      <c r="D308" s="160"/>
      <c r="E308" s="160"/>
      <c r="F308" s="160"/>
      <c r="G308" s="160"/>
      <c r="H308" s="160"/>
      <c r="I308" s="160"/>
      <c r="J308" s="160"/>
      <c r="K308" s="160"/>
      <c r="L308" s="160"/>
      <c r="M308" s="160"/>
      <c r="N308" s="160"/>
      <c r="O308" s="160"/>
      <c r="P308" s="160"/>
      <c r="Q308" s="160"/>
      <c r="R308" s="160"/>
      <c r="S308" s="160"/>
      <c r="T308" s="160"/>
      <c r="U308" s="160"/>
      <c r="V308" s="160"/>
      <c r="W308" s="160"/>
      <c r="X308" s="160"/>
      <c r="Y308" s="160"/>
      <c r="Z308" s="160"/>
      <c r="AA308" s="160"/>
    </row>
    <row r="309" spans="2:27" ht="12" customHeight="1">
      <c r="B309" s="160"/>
      <c r="C309" s="160"/>
      <c r="D309" s="160"/>
      <c r="E309" s="160"/>
      <c r="F309" s="160"/>
      <c r="G309" s="160"/>
      <c r="H309" s="160"/>
      <c r="I309" s="160"/>
      <c r="J309" s="160"/>
      <c r="K309" s="160"/>
      <c r="L309" s="160"/>
      <c r="M309" s="160"/>
      <c r="N309" s="160"/>
      <c r="O309" s="160"/>
      <c r="P309" s="160"/>
      <c r="Q309" s="160"/>
      <c r="R309" s="160"/>
      <c r="S309" s="160"/>
      <c r="T309" s="160"/>
      <c r="U309" s="160"/>
      <c r="V309" s="160"/>
      <c r="W309" s="160"/>
      <c r="X309" s="160"/>
      <c r="Y309" s="160"/>
      <c r="Z309" s="160"/>
      <c r="AA309" s="160"/>
    </row>
    <row r="310" spans="2:27" ht="12" customHeight="1">
      <c r="B310" s="160"/>
      <c r="C310" s="160"/>
      <c r="D310" s="160"/>
      <c r="E310" s="160"/>
      <c r="F310" s="160"/>
      <c r="G310" s="160"/>
      <c r="H310" s="160"/>
      <c r="I310" s="160"/>
      <c r="J310" s="160"/>
      <c r="K310" s="160"/>
      <c r="L310" s="160"/>
      <c r="M310" s="160"/>
      <c r="N310" s="160"/>
      <c r="O310" s="160"/>
      <c r="P310" s="160"/>
      <c r="Q310" s="160"/>
      <c r="R310" s="160"/>
      <c r="S310" s="160"/>
      <c r="T310" s="160"/>
      <c r="U310" s="160"/>
      <c r="V310" s="160"/>
      <c r="W310" s="160"/>
      <c r="X310" s="160"/>
      <c r="Y310" s="160"/>
      <c r="Z310" s="160"/>
      <c r="AA310" s="160"/>
    </row>
    <row r="311" spans="2:27" ht="12" customHeight="1">
      <c r="B311" s="160"/>
      <c r="C311" s="160"/>
      <c r="D311" s="160"/>
      <c r="E311" s="160"/>
      <c r="F311" s="160"/>
      <c r="G311" s="160"/>
      <c r="H311" s="160"/>
      <c r="I311" s="160"/>
      <c r="J311" s="160"/>
      <c r="K311" s="160"/>
      <c r="L311" s="160"/>
      <c r="M311" s="160"/>
      <c r="N311" s="160"/>
      <c r="O311" s="160"/>
      <c r="P311" s="160"/>
      <c r="Q311" s="160"/>
      <c r="R311" s="160"/>
      <c r="S311" s="160"/>
      <c r="T311" s="160"/>
      <c r="U311" s="160"/>
      <c r="V311" s="160"/>
      <c r="W311" s="160"/>
      <c r="X311" s="160"/>
      <c r="Y311" s="160"/>
      <c r="Z311" s="160"/>
      <c r="AA311" s="160"/>
    </row>
    <row r="312" spans="2:27" ht="12" customHeight="1">
      <c r="B312" s="160"/>
      <c r="C312" s="160"/>
      <c r="D312" s="160"/>
      <c r="E312" s="160"/>
      <c r="F312" s="160"/>
      <c r="G312" s="160"/>
      <c r="H312" s="160"/>
      <c r="I312" s="160"/>
      <c r="J312" s="160"/>
      <c r="K312" s="160"/>
      <c r="L312" s="160"/>
      <c r="M312" s="160"/>
      <c r="N312" s="160"/>
      <c r="O312" s="160"/>
      <c r="P312" s="160"/>
      <c r="Q312" s="160"/>
      <c r="R312" s="160"/>
      <c r="S312" s="160"/>
      <c r="T312" s="160"/>
      <c r="U312" s="160"/>
      <c r="V312" s="160"/>
      <c r="W312" s="160"/>
      <c r="X312" s="160"/>
      <c r="Y312" s="160"/>
      <c r="Z312" s="160"/>
      <c r="AA312" s="160"/>
    </row>
    <row r="313" spans="2:27" ht="12" customHeight="1">
      <c r="B313" s="160"/>
      <c r="C313" s="160"/>
      <c r="D313" s="160"/>
      <c r="E313" s="160"/>
      <c r="F313" s="160"/>
      <c r="G313" s="160"/>
      <c r="H313" s="160"/>
      <c r="I313" s="160"/>
      <c r="J313" s="160"/>
      <c r="K313" s="160"/>
      <c r="L313" s="160"/>
      <c r="M313" s="160"/>
      <c r="N313" s="160"/>
      <c r="O313" s="160"/>
      <c r="P313" s="160"/>
      <c r="Q313" s="160"/>
      <c r="R313" s="160"/>
      <c r="S313" s="160"/>
      <c r="T313" s="160"/>
      <c r="U313" s="160"/>
      <c r="V313" s="160"/>
      <c r="W313" s="160"/>
      <c r="X313" s="160"/>
      <c r="Y313" s="160"/>
      <c r="Z313" s="160"/>
      <c r="AA313" s="160"/>
    </row>
    <row r="314" spans="2:27" ht="12" customHeight="1">
      <c r="B314" s="160"/>
      <c r="C314" s="160"/>
      <c r="D314" s="160"/>
      <c r="E314" s="160"/>
      <c r="F314" s="160"/>
      <c r="G314" s="160"/>
      <c r="H314" s="160"/>
      <c r="I314" s="160"/>
      <c r="J314" s="160"/>
      <c r="K314" s="160"/>
      <c r="L314" s="160"/>
      <c r="M314" s="160"/>
      <c r="N314" s="160"/>
      <c r="O314" s="160"/>
      <c r="P314" s="160"/>
      <c r="Q314" s="160"/>
      <c r="R314" s="160"/>
      <c r="S314" s="160"/>
      <c r="T314" s="160"/>
      <c r="U314" s="160"/>
      <c r="V314" s="160"/>
      <c r="W314" s="160"/>
      <c r="X314" s="160"/>
      <c r="Y314" s="160"/>
      <c r="Z314" s="160"/>
      <c r="AA314" s="160"/>
    </row>
    <row r="315" spans="2:27" ht="12" customHeight="1">
      <c r="B315" s="160"/>
      <c r="C315" s="160"/>
      <c r="D315" s="160"/>
      <c r="E315" s="160"/>
      <c r="F315" s="160"/>
      <c r="G315" s="160"/>
      <c r="H315" s="160"/>
      <c r="I315" s="160"/>
      <c r="J315" s="160"/>
      <c r="K315" s="160"/>
      <c r="L315" s="160"/>
      <c r="M315" s="160"/>
      <c r="N315" s="160"/>
      <c r="O315" s="160"/>
      <c r="P315" s="160"/>
      <c r="Q315" s="160"/>
      <c r="R315" s="160"/>
      <c r="S315" s="160"/>
      <c r="T315" s="160"/>
      <c r="U315" s="160"/>
      <c r="V315" s="160"/>
      <c r="W315" s="160"/>
      <c r="X315" s="160"/>
      <c r="Y315" s="160"/>
      <c r="Z315" s="160"/>
      <c r="AA315" s="160"/>
    </row>
    <row r="316" spans="2:27" ht="12" customHeight="1">
      <c r="B316" s="160"/>
      <c r="C316" s="160"/>
      <c r="D316" s="160"/>
      <c r="E316" s="160"/>
      <c r="F316" s="160"/>
      <c r="G316" s="160"/>
      <c r="H316" s="160"/>
      <c r="I316" s="160"/>
      <c r="J316" s="160"/>
      <c r="K316" s="160"/>
      <c r="L316" s="160"/>
      <c r="M316" s="160"/>
      <c r="N316" s="160"/>
      <c r="O316" s="160"/>
      <c r="P316" s="160"/>
      <c r="Q316" s="160"/>
      <c r="R316" s="160"/>
      <c r="S316" s="160"/>
      <c r="T316" s="160"/>
      <c r="U316" s="160"/>
      <c r="V316" s="160"/>
      <c r="W316" s="160"/>
      <c r="X316" s="160"/>
      <c r="Y316" s="160"/>
      <c r="Z316" s="160"/>
      <c r="AA316" s="160"/>
    </row>
    <row r="317" spans="2:27" ht="12" customHeight="1">
      <c r="B317" s="160"/>
      <c r="C317" s="160"/>
      <c r="D317" s="160"/>
      <c r="E317" s="160"/>
      <c r="F317" s="160"/>
      <c r="G317" s="160"/>
      <c r="H317" s="160"/>
      <c r="I317" s="160"/>
      <c r="J317" s="160"/>
      <c r="K317" s="160"/>
      <c r="L317" s="160"/>
      <c r="M317" s="160"/>
      <c r="N317" s="160"/>
      <c r="O317" s="160"/>
      <c r="P317" s="160"/>
      <c r="Q317" s="160"/>
      <c r="R317" s="160"/>
      <c r="S317" s="160"/>
      <c r="T317" s="160"/>
      <c r="U317" s="160"/>
      <c r="V317" s="160"/>
      <c r="W317" s="160"/>
      <c r="X317" s="160"/>
      <c r="Y317" s="160"/>
      <c r="Z317" s="160"/>
      <c r="AA317" s="160"/>
    </row>
    <row r="318" spans="2:27" ht="12" customHeight="1">
      <c r="B318" s="160"/>
      <c r="C318" s="160"/>
      <c r="D318" s="160"/>
      <c r="E318" s="160"/>
      <c r="F318" s="160"/>
      <c r="G318" s="160"/>
      <c r="H318" s="160"/>
      <c r="I318" s="160"/>
      <c r="J318" s="160"/>
      <c r="K318" s="160"/>
      <c r="L318" s="160"/>
      <c r="M318" s="160"/>
      <c r="N318" s="160"/>
      <c r="O318" s="160"/>
      <c r="P318" s="160"/>
      <c r="Q318" s="160"/>
      <c r="R318" s="160"/>
      <c r="S318" s="160"/>
      <c r="T318" s="160"/>
      <c r="U318" s="160"/>
      <c r="V318" s="160"/>
      <c r="W318" s="160"/>
      <c r="X318" s="160"/>
      <c r="Y318" s="160"/>
      <c r="Z318" s="160"/>
      <c r="AA318" s="160"/>
    </row>
    <row r="319" spans="2:27" ht="12" customHeight="1">
      <c r="B319" s="160"/>
      <c r="C319" s="160"/>
      <c r="D319" s="160"/>
      <c r="E319" s="160"/>
      <c r="F319" s="160"/>
      <c r="G319" s="160"/>
      <c r="H319" s="160"/>
      <c r="I319" s="160"/>
      <c r="J319" s="160"/>
      <c r="K319" s="160"/>
      <c r="L319" s="160"/>
      <c r="M319" s="160"/>
      <c r="N319" s="160"/>
      <c r="O319" s="160"/>
      <c r="P319" s="160"/>
      <c r="Q319" s="160"/>
      <c r="R319" s="160"/>
      <c r="S319" s="160"/>
      <c r="T319" s="160"/>
      <c r="U319" s="160"/>
      <c r="V319" s="160"/>
      <c r="W319" s="160"/>
      <c r="X319" s="160"/>
      <c r="Y319" s="160"/>
      <c r="Z319" s="160"/>
      <c r="AA319" s="160"/>
    </row>
    <row r="320" spans="2:27" ht="12" customHeight="1">
      <c r="B320" s="160"/>
      <c r="C320" s="160"/>
      <c r="D320" s="160"/>
      <c r="E320" s="160"/>
      <c r="F320" s="160"/>
      <c r="G320" s="160"/>
      <c r="H320" s="160"/>
      <c r="I320" s="160"/>
      <c r="J320" s="160"/>
      <c r="K320" s="160"/>
      <c r="L320" s="160"/>
      <c r="M320" s="160"/>
      <c r="N320" s="160"/>
      <c r="O320" s="160"/>
      <c r="P320" s="160"/>
      <c r="Q320" s="160"/>
      <c r="R320" s="160"/>
      <c r="S320" s="160"/>
      <c r="T320" s="160"/>
      <c r="U320" s="160"/>
      <c r="V320" s="160"/>
      <c r="W320" s="160"/>
      <c r="X320" s="160"/>
      <c r="Y320" s="160"/>
      <c r="Z320" s="160"/>
      <c r="AA320" s="160"/>
    </row>
    <row r="321" spans="2:27" ht="12" customHeight="1">
      <c r="B321" s="160"/>
      <c r="C321" s="160"/>
      <c r="D321" s="160"/>
      <c r="E321" s="160"/>
      <c r="F321" s="160"/>
      <c r="G321" s="160"/>
      <c r="H321" s="160"/>
      <c r="I321" s="160"/>
      <c r="J321" s="160"/>
      <c r="K321" s="160"/>
      <c r="L321" s="160"/>
      <c r="M321" s="160"/>
      <c r="N321" s="160"/>
      <c r="O321" s="160"/>
      <c r="P321" s="160"/>
      <c r="Q321" s="160"/>
      <c r="R321" s="160"/>
      <c r="S321" s="160"/>
      <c r="T321" s="160"/>
      <c r="U321" s="160"/>
      <c r="V321" s="160"/>
      <c r="W321" s="160"/>
      <c r="X321" s="160"/>
      <c r="Y321" s="160"/>
      <c r="Z321" s="160"/>
      <c r="AA321" s="160"/>
    </row>
    <row r="322" spans="2:27" ht="12" customHeight="1">
      <c r="B322" s="160"/>
      <c r="C322" s="160"/>
      <c r="D322" s="160"/>
      <c r="E322" s="160"/>
      <c r="F322" s="160"/>
      <c r="G322" s="160"/>
      <c r="H322" s="160"/>
      <c r="I322" s="160"/>
      <c r="J322" s="160"/>
      <c r="K322" s="160"/>
      <c r="L322" s="160"/>
      <c r="M322" s="160"/>
      <c r="N322" s="160"/>
      <c r="O322" s="160"/>
      <c r="P322" s="160"/>
      <c r="Q322" s="160"/>
      <c r="R322" s="160"/>
      <c r="S322" s="160"/>
      <c r="T322" s="160"/>
      <c r="U322" s="160"/>
      <c r="V322" s="160"/>
      <c r="W322" s="160"/>
      <c r="X322" s="160"/>
      <c r="Y322" s="160"/>
      <c r="Z322" s="160"/>
      <c r="AA322" s="160"/>
    </row>
    <row r="323" spans="2:27" ht="12" customHeight="1">
      <c r="B323" s="160"/>
      <c r="C323" s="160"/>
      <c r="D323" s="160"/>
      <c r="E323" s="160"/>
      <c r="F323" s="160"/>
      <c r="G323" s="160"/>
      <c r="H323" s="160"/>
      <c r="I323" s="160"/>
      <c r="J323" s="160"/>
      <c r="K323" s="160"/>
      <c r="L323" s="160"/>
      <c r="M323" s="160"/>
      <c r="N323" s="160"/>
      <c r="O323" s="160"/>
      <c r="P323" s="160"/>
      <c r="Q323" s="160"/>
      <c r="R323" s="160"/>
      <c r="S323" s="160"/>
      <c r="T323" s="160"/>
      <c r="U323" s="160"/>
      <c r="V323" s="160"/>
      <c r="W323" s="160"/>
      <c r="X323" s="160"/>
      <c r="Y323" s="160"/>
      <c r="Z323" s="160"/>
      <c r="AA323" s="160"/>
    </row>
    <row r="324" spans="2:27" ht="12" customHeight="1">
      <c r="B324" s="160"/>
      <c r="C324" s="160"/>
      <c r="D324" s="160"/>
      <c r="E324" s="160"/>
      <c r="F324" s="160"/>
      <c r="G324" s="160"/>
      <c r="H324" s="160"/>
      <c r="I324" s="160"/>
      <c r="J324" s="160"/>
      <c r="K324" s="160"/>
      <c r="L324" s="160"/>
      <c r="M324" s="160"/>
      <c r="N324" s="160"/>
      <c r="O324" s="160"/>
      <c r="P324" s="160"/>
      <c r="Q324" s="160"/>
      <c r="R324" s="160"/>
      <c r="S324" s="160"/>
      <c r="T324" s="160"/>
      <c r="U324" s="160"/>
      <c r="V324" s="160"/>
      <c r="W324" s="160"/>
      <c r="X324" s="160"/>
      <c r="Y324" s="160"/>
      <c r="Z324" s="160"/>
      <c r="AA324" s="160"/>
    </row>
    <row r="325" spans="2:27" ht="12" customHeight="1">
      <c r="B325" s="160"/>
      <c r="C325" s="160"/>
      <c r="D325" s="160"/>
      <c r="E325" s="160"/>
      <c r="F325" s="160"/>
      <c r="G325" s="160"/>
      <c r="H325" s="160"/>
      <c r="I325" s="160"/>
      <c r="J325" s="160"/>
      <c r="K325" s="160"/>
      <c r="L325" s="160"/>
      <c r="M325" s="160"/>
      <c r="N325" s="160"/>
      <c r="O325" s="160"/>
      <c r="P325" s="160"/>
      <c r="Q325" s="160"/>
      <c r="R325" s="160"/>
      <c r="S325" s="160"/>
      <c r="T325" s="160"/>
      <c r="U325" s="160"/>
      <c r="V325" s="160"/>
      <c r="W325" s="160"/>
      <c r="X325" s="160"/>
      <c r="Y325" s="160"/>
      <c r="Z325" s="160"/>
      <c r="AA325" s="160"/>
    </row>
    <row r="326" spans="2:27" ht="12" customHeight="1">
      <c r="B326" s="160"/>
      <c r="C326" s="160"/>
      <c r="D326" s="160"/>
      <c r="E326" s="160"/>
      <c r="F326" s="160"/>
      <c r="G326" s="160"/>
      <c r="H326" s="160"/>
      <c r="I326" s="160"/>
      <c r="J326" s="160"/>
      <c r="K326" s="160"/>
      <c r="L326" s="160"/>
      <c r="M326" s="160"/>
      <c r="N326" s="160"/>
      <c r="O326" s="160"/>
      <c r="P326" s="160"/>
      <c r="Q326" s="160"/>
      <c r="R326" s="160"/>
      <c r="S326" s="160"/>
      <c r="T326" s="160"/>
      <c r="U326" s="160"/>
      <c r="V326" s="160"/>
      <c r="W326" s="160"/>
      <c r="X326" s="160"/>
      <c r="Y326" s="160"/>
      <c r="Z326" s="160"/>
      <c r="AA326" s="160"/>
    </row>
    <row r="327" spans="2:27" ht="12" customHeight="1">
      <c r="B327" s="160"/>
      <c r="C327" s="160"/>
      <c r="D327" s="160"/>
      <c r="E327" s="160"/>
      <c r="F327" s="160"/>
      <c r="G327" s="160"/>
      <c r="H327" s="160"/>
      <c r="I327" s="160"/>
      <c r="J327" s="160"/>
      <c r="K327" s="160"/>
      <c r="L327" s="160"/>
      <c r="M327" s="160"/>
      <c r="N327" s="160"/>
      <c r="O327" s="160"/>
      <c r="P327" s="160"/>
      <c r="Q327" s="160"/>
      <c r="R327" s="160"/>
      <c r="S327" s="160"/>
      <c r="T327" s="160"/>
      <c r="U327" s="160"/>
      <c r="V327" s="160"/>
      <c r="W327" s="160"/>
      <c r="X327" s="160"/>
      <c r="Y327" s="160"/>
      <c r="Z327" s="160"/>
      <c r="AA327" s="160"/>
    </row>
    <row r="328" spans="2:27" ht="12" customHeight="1">
      <c r="B328" s="160"/>
      <c r="C328" s="160"/>
      <c r="D328" s="160"/>
      <c r="E328" s="160"/>
      <c r="F328" s="160"/>
      <c r="G328" s="160"/>
      <c r="H328" s="160"/>
      <c r="I328" s="160"/>
      <c r="J328" s="160"/>
      <c r="K328" s="160"/>
      <c r="L328" s="160"/>
      <c r="M328" s="160"/>
      <c r="N328" s="160"/>
      <c r="O328" s="160"/>
      <c r="P328" s="160"/>
      <c r="Q328" s="160"/>
      <c r="R328" s="160"/>
      <c r="S328" s="160"/>
      <c r="T328" s="160"/>
      <c r="U328" s="160"/>
      <c r="V328" s="160"/>
      <c r="W328" s="160"/>
      <c r="X328" s="160"/>
      <c r="Y328" s="160"/>
      <c r="Z328" s="160"/>
      <c r="AA328" s="160"/>
    </row>
    <row r="329" spans="2:27" ht="12" customHeight="1">
      <c r="B329" s="160"/>
      <c r="C329" s="160"/>
      <c r="D329" s="160"/>
      <c r="E329" s="160"/>
      <c r="F329" s="160"/>
      <c r="G329" s="160"/>
      <c r="H329" s="160"/>
      <c r="I329" s="160"/>
      <c r="J329" s="160"/>
      <c r="K329" s="160"/>
      <c r="L329" s="160"/>
      <c r="M329" s="160"/>
      <c r="N329" s="160"/>
      <c r="O329" s="160"/>
      <c r="P329" s="160"/>
      <c r="Q329" s="160"/>
      <c r="R329" s="160"/>
      <c r="S329" s="160"/>
      <c r="T329" s="160"/>
      <c r="U329" s="160"/>
      <c r="V329" s="160"/>
      <c r="W329" s="160"/>
      <c r="X329" s="160"/>
      <c r="Y329" s="160"/>
      <c r="Z329" s="160"/>
      <c r="AA329" s="160"/>
    </row>
    <row r="330" spans="2:27" ht="12" customHeight="1">
      <c r="B330" s="160"/>
      <c r="C330" s="160"/>
      <c r="D330" s="160"/>
      <c r="E330" s="160"/>
      <c r="F330" s="160"/>
      <c r="G330" s="160"/>
      <c r="H330" s="160"/>
      <c r="I330" s="160"/>
      <c r="J330" s="160"/>
      <c r="K330" s="160"/>
      <c r="L330" s="160"/>
      <c r="M330" s="160"/>
      <c r="N330" s="160"/>
      <c r="O330" s="160"/>
      <c r="P330" s="160"/>
      <c r="Q330" s="160"/>
      <c r="R330" s="160"/>
      <c r="S330" s="160"/>
      <c r="T330" s="160"/>
      <c r="U330" s="160"/>
      <c r="V330" s="160"/>
      <c r="W330" s="160"/>
      <c r="X330" s="160"/>
      <c r="Y330" s="160"/>
      <c r="Z330" s="160"/>
      <c r="AA330" s="160"/>
    </row>
    <row r="331" spans="2:27" ht="12" customHeight="1">
      <c r="B331" s="160"/>
      <c r="C331" s="160"/>
      <c r="D331" s="160"/>
      <c r="E331" s="160"/>
      <c r="F331" s="160"/>
      <c r="G331" s="160"/>
      <c r="H331" s="160"/>
      <c r="I331" s="160"/>
      <c r="J331" s="160"/>
      <c r="K331" s="160"/>
      <c r="L331" s="160"/>
      <c r="M331" s="160"/>
      <c r="N331" s="160"/>
      <c r="O331" s="160"/>
      <c r="P331" s="160"/>
      <c r="Q331" s="160"/>
      <c r="R331" s="160"/>
      <c r="S331" s="160"/>
      <c r="T331" s="160"/>
      <c r="U331" s="160"/>
      <c r="V331" s="160"/>
      <c r="W331" s="160"/>
      <c r="X331" s="160"/>
      <c r="Y331" s="160"/>
      <c r="Z331" s="160"/>
      <c r="AA331" s="160"/>
    </row>
    <row r="332" spans="2:27" ht="12" customHeight="1">
      <c r="B332" s="160"/>
      <c r="C332" s="160"/>
      <c r="D332" s="160"/>
      <c r="E332" s="160"/>
      <c r="F332" s="160"/>
      <c r="G332" s="160"/>
      <c r="H332" s="160"/>
      <c r="I332" s="160"/>
      <c r="J332" s="160"/>
      <c r="K332" s="160"/>
      <c r="L332" s="160"/>
      <c r="M332" s="160"/>
      <c r="N332" s="160"/>
      <c r="O332" s="160"/>
      <c r="P332" s="160"/>
      <c r="Q332" s="160"/>
      <c r="R332" s="160"/>
      <c r="S332" s="160"/>
      <c r="T332" s="160"/>
      <c r="U332" s="160"/>
      <c r="V332" s="160"/>
      <c r="W332" s="160"/>
      <c r="X332" s="160"/>
      <c r="Y332" s="160"/>
      <c r="Z332" s="160"/>
      <c r="AA332" s="160"/>
    </row>
    <row r="333" spans="2:27" ht="12" customHeight="1">
      <c r="B333" s="160"/>
      <c r="C333" s="160"/>
      <c r="D333" s="160"/>
      <c r="E333" s="160"/>
      <c r="F333" s="160"/>
      <c r="G333" s="160"/>
      <c r="H333" s="160"/>
      <c r="I333" s="160"/>
      <c r="J333" s="160"/>
      <c r="K333" s="160"/>
      <c r="L333" s="160"/>
      <c r="M333" s="160"/>
      <c r="N333" s="160"/>
      <c r="O333" s="160"/>
      <c r="P333" s="160"/>
      <c r="Q333" s="160"/>
      <c r="R333" s="160"/>
      <c r="S333" s="160"/>
      <c r="T333" s="160"/>
      <c r="U333" s="160"/>
      <c r="V333" s="160"/>
      <c r="W333" s="160"/>
      <c r="X333" s="160"/>
      <c r="Y333" s="160"/>
      <c r="Z333" s="160"/>
      <c r="AA333" s="160"/>
    </row>
    <row r="334" spans="2:27" ht="12" customHeight="1">
      <c r="B334" s="160"/>
      <c r="C334" s="160"/>
      <c r="D334" s="160"/>
      <c r="E334" s="160"/>
      <c r="F334" s="160"/>
      <c r="G334" s="160"/>
      <c r="H334" s="160"/>
      <c r="I334" s="160"/>
      <c r="J334" s="160"/>
      <c r="K334" s="160"/>
      <c r="L334" s="160"/>
      <c r="M334" s="160"/>
      <c r="N334" s="160"/>
      <c r="O334" s="160"/>
      <c r="P334" s="160"/>
      <c r="Q334" s="160"/>
      <c r="R334" s="160"/>
      <c r="S334" s="160"/>
      <c r="T334" s="160"/>
      <c r="U334" s="160"/>
      <c r="V334" s="160"/>
      <c r="W334" s="160"/>
      <c r="X334" s="160"/>
      <c r="Y334" s="160"/>
      <c r="Z334" s="160"/>
      <c r="AA334" s="160"/>
    </row>
    <row r="335" spans="2:27" ht="12" customHeight="1">
      <c r="B335" s="160"/>
      <c r="C335" s="160"/>
      <c r="D335" s="160"/>
      <c r="E335" s="160"/>
      <c r="F335" s="160"/>
      <c r="G335" s="160"/>
      <c r="H335" s="160"/>
      <c r="I335" s="160"/>
      <c r="J335" s="160"/>
      <c r="K335" s="160"/>
      <c r="L335" s="160"/>
      <c r="M335" s="160"/>
      <c r="N335" s="160"/>
      <c r="O335" s="160"/>
      <c r="P335" s="160"/>
      <c r="Q335" s="160"/>
      <c r="R335" s="160"/>
      <c r="S335" s="160"/>
      <c r="T335" s="160"/>
      <c r="U335" s="160"/>
      <c r="V335" s="160"/>
      <c r="W335" s="160"/>
      <c r="X335" s="160"/>
      <c r="Y335" s="160"/>
      <c r="Z335" s="160"/>
      <c r="AA335" s="160"/>
    </row>
    <row r="336" spans="2:27" ht="12" customHeight="1">
      <c r="B336" s="160"/>
      <c r="C336" s="160"/>
      <c r="D336" s="160"/>
      <c r="E336" s="160"/>
      <c r="F336" s="160"/>
      <c r="G336" s="160"/>
      <c r="H336" s="160"/>
      <c r="I336" s="160"/>
      <c r="J336" s="160"/>
      <c r="K336" s="160"/>
      <c r="L336" s="160"/>
      <c r="M336" s="160"/>
      <c r="N336" s="160"/>
      <c r="O336" s="160"/>
      <c r="P336" s="160"/>
      <c r="Q336" s="160"/>
      <c r="R336" s="160"/>
      <c r="S336" s="160"/>
      <c r="T336" s="160"/>
      <c r="U336" s="160"/>
      <c r="V336" s="160"/>
      <c r="W336" s="160"/>
      <c r="X336" s="160"/>
      <c r="Y336" s="160"/>
      <c r="Z336" s="160"/>
      <c r="AA336" s="160"/>
    </row>
    <row r="337" spans="2:27" ht="12" customHeight="1">
      <c r="B337" s="160"/>
      <c r="C337" s="160"/>
      <c r="D337" s="160"/>
      <c r="E337" s="160"/>
      <c r="F337" s="160"/>
      <c r="G337" s="160"/>
      <c r="H337" s="160"/>
      <c r="I337" s="160"/>
      <c r="J337" s="160"/>
      <c r="K337" s="160"/>
      <c r="L337" s="160"/>
      <c r="M337" s="160"/>
      <c r="N337" s="160"/>
      <c r="O337" s="160"/>
      <c r="P337" s="160"/>
      <c r="Q337" s="160"/>
      <c r="R337" s="160"/>
      <c r="S337" s="160"/>
      <c r="T337" s="160"/>
      <c r="U337" s="160"/>
      <c r="V337" s="160"/>
      <c r="W337" s="160"/>
      <c r="X337" s="160"/>
      <c r="Y337" s="160"/>
      <c r="Z337" s="160"/>
      <c r="AA337" s="160"/>
    </row>
    <row r="338" spans="2:27" ht="12" customHeight="1">
      <c r="B338" s="160"/>
      <c r="C338" s="160"/>
      <c r="D338" s="160"/>
      <c r="E338" s="160"/>
      <c r="F338" s="160"/>
      <c r="G338" s="160"/>
      <c r="H338" s="160"/>
      <c r="I338" s="160"/>
      <c r="J338" s="160"/>
      <c r="K338" s="160"/>
      <c r="L338" s="160"/>
      <c r="M338" s="160"/>
      <c r="N338" s="160"/>
      <c r="O338" s="160"/>
      <c r="P338" s="160"/>
      <c r="Q338" s="160"/>
      <c r="R338" s="160"/>
      <c r="S338" s="160"/>
      <c r="T338" s="160"/>
      <c r="U338" s="160"/>
      <c r="V338" s="160"/>
      <c r="W338" s="160"/>
      <c r="X338" s="160"/>
      <c r="Y338" s="160"/>
      <c r="Z338" s="160"/>
      <c r="AA338" s="160"/>
    </row>
    <row r="339" spans="2:27" ht="12" customHeight="1">
      <c r="B339" s="160"/>
      <c r="C339" s="160"/>
      <c r="D339" s="160"/>
      <c r="E339" s="160"/>
      <c r="F339" s="160"/>
      <c r="G339" s="160"/>
      <c r="H339" s="160"/>
      <c r="I339" s="160"/>
      <c r="J339" s="160"/>
      <c r="K339" s="160"/>
      <c r="L339" s="160"/>
      <c r="M339" s="160"/>
      <c r="N339" s="160"/>
      <c r="O339" s="160"/>
      <c r="P339" s="160"/>
      <c r="Q339" s="160"/>
      <c r="R339" s="160"/>
      <c r="S339" s="160"/>
      <c r="T339" s="160"/>
      <c r="U339" s="160"/>
      <c r="V339" s="160"/>
      <c r="W339" s="160"/>
      <c r="X339" s="160"/>
      <c r="Y339" s="160"/>
      <c r="Z339" s="160"/>
      <c r="AA339" s="160"/>
    </row>
    <row r="340" spans="2:27" ht="12" customHeight="1">
      <c r="B340" s="160"/>
      <c r="C340" s="160"/>
      <c r="D340" s="160"/>
      <c r="E340" s="160"/>
      <c r="F340" s="160"/>
      <c r="G340" s="160"/>
      <c r="H340" s="160"/>
      <c r="I340" s="160"/>
      <c r="J340" s="160"/>
      <c r="K340" s="160"/>
      <c r="L340" s="160"/>
      <c r="M340" s="160"/>
      <c r="N340" s="160"/>
      <c r="O340" s="160"/>
      <c r="P340" s="160"/>
      <c r="Q340" s="160"/>
      <c r="R340" s="160"/>
      <c r="S340" s="160"/>
      <c r="T340" s="160"/>
      <c r="U340" s="160"/>
      <c r="V340" s="160"/>
      <c r="W340" s="160"/>
      <c r="X340" s="160"/>
      <c r="Y340" s="160"/>
      <c r="Z340" s="160"/>
      <c r="AA340" s="160"/>
    </row>
    <row r="341" spans="2:27" ht="12" customHeight="1">
      <c r="B341" s="160"/>
      <c r="C341" s="160"/>
      <c r="D341" s="160"/>
      <c r="E341" s="160"/>
      <c r="F341" s="160"/>
      <c r="G341" s="160"/>
      <c r="H341" s="160"/>
      <c r="I341" s="160"/>
      <c r="J341" s="160"/>
      <c r="K341" s="160"/>
      <c r="L341" s="160"/>
      <c r="M341" s="160"/>
      <c r="N341" s="160"/>
      <c r="O341" s="160"/>
      <c r="P341" s="160"/>
      <c r="Q341" s="160"/>
      <c r="R341" s="160"/>
      <c r="S341" s="160"/>
      <c r="T341" s="160"/>
      <c r="U341" s="160"/>
      <c r="V341" s="160"/>
      <c r="W341" s="160"/>
      <c r="X341" s="160"/>
      <c r="Y341" s="160"/>
      <c r="Z341" s="160"/>
      <c r="AA341" s="160"/>
    </row>
    <row r="342" spans="2:27" ht="12" customHeight="1">
      <c r="B342" s="160"/>
      <c r="C342" s="160"/>
      <c r="D342" s="160"/>
      <c r="E342" s="160"/>
      <c r="F342" s="160"/>
      <c r="G342" s="160"/>
      <c r="H342" s="160"/>
      <c r="I342" s="160"/>
      <c r="J342" s="160"/>
      <c r="K342" s="160"/>
      <c r="L342" s="160"/>
      <c r="M342" s="160"/>
      <c r="N342" s="160"/>
      <c r="O342" s="160"/>
      <c r="P342" s="160"/>
      <c r="Q342" s="160"/>
      <c r="R342" s="160"/>
      <c r="S342" s="160"/>
      <c r="T342" s="160"/>
      <c r="U342" s="160"/>
      <c r="V342" s="160"/>
      <c r="W342" s="160"/>
      <c r="X342" s="160"/>
      <c r="Y342" s="160"/>
      <c r="Z342" s="160"/>
      <c r="AA342" s="160"/>
    </row>
    <row r="343" spans="2:27" ht="12" customHeight="1">
      <c r="B343" s="160"/>
      <c r="C343" s="160"/>
      <c r="D343" s="160"/>
      <c r="E343" s="160"/>
      <c r="F343" s="160"/>
      <c r="G343" s="160"/>
      <c r="H343" s="160"/>
      <c r="I343" s="160"/>
      <c r="J343" s="160"/>
      <c r="K343" s="160"/>
      <c r="L343" s="160"/>
      <c r="M343" s="160"/>
      <c r="N343" s="160"/>
      <c r="O343" s="160"/>
      <c r="P343" s="160"/>
      <c r="Q343" s="160"/>
      <c r="R343" s="160"/>
      <c r="S343" s="160"/>
      <c r="T343" s="160"/>
      <c r="U343" s="160"/>
      <c r="V343" s="160"/>
      <c r="W343" s="160"/>
      <c r="X343" s="160"/>
      <c r="Y343" s="160"/>
      <c r="Z343" s="160"/>
      <c r="AA343" s="160"/>
    </row>
    <row r="344" spans="2:27" ht="12" customHeight="1">
      <c r="B344" s="160"/>
      <c r="C344" s="160"/>
      <c r="D344" s="160"/>
      <c r="E344" s="160"/>
      <c r="F344" s="160"/>
      <c r="G344" s="160"/>
      <c r="H344" s="160"/>
      <c r="I344" s="160"/>
      <c r="J344" s="160"/>
      <c r="K344" s="160"/>
      <c r="L344" s="160"/>
      <c r="M344" s="160"/>
      <c r="N344" s="160"/>
      <c r="O344" s="160"/>
      <c r="P344" s="160"/>
      <c r="Q344" s="160"/>
      <c r="R344" s="160"/>
      <c r="S344" s="160"/>
      <c r="T344" s="160"/>
      <c r="U344" s="160"/>
      <c r="V344" s="160"/>
      <c r="W344" s="160"/>
      <c r="X344" s="160"/>
      <c r="Y344" s="160"/>
      <c r="Z344" s="160"/>
      <c r="AA344" s="160"/>
    </row>
    <row r="345" spans="2:27" ht="12" customHeight="1">
      <c r="B345" s="160"/>
      <c r="C345" s="160"/>
      <c r="D345" s="160"/>
      <c r="E345" s="160"/>
      <c r="F345" s="160"/>
      <c r="G345" s="160"/>
      <c r="H345" s="160"/>
      <c r="I345" s="160"/>
      <c r="J345" s="160"/>
      <c r="K345" s="160"/>
      <c r="L345" s="160"/>
      <c r="M345" s="160"/>
      <c r="N345" s="160"/>
      <c r="O345" s="160"/>
      <c r="P345" s="160"/>
      <c r="Q345" s="160"/>
      <c r="R345" s="160"/>
      <c r="S345" s="160"/>
      <c r="T345" s="160"/>
      <c r="U345" s="160"/>
      <c r="V345" s="160"/>
      <c r="W345" s="160"/>
      <c r="X345" s="160"/>
      <c r="Y345" s="160"/>
      <c r="Z345" s="160"/>
      <c r="AA345" s="160"/>
    </row>
    <row r="346" spans="2:27" ht="12" customHeight="1">
      <c r="B346" s="160"/>
      <c r="C346" s="160"/>
      <c r="D346" s="160"/>
      <c r="E346" s="160"/>
      <c r="F346" s="160"/>
      <c r="G346" s="160"/>
      <c r="H346" s="160"/>
      <c r="I346" s="160"/>
      <c r="J346" s="160"/>
      <c r="K346" s="160"/>
      <c r="L346" s="160"/>
      <c r="M346" s="160"/>
      <c r="N346" s="160"/>
      <c r="O346" s="160"/>
      <c r="P346" s="160"/>
      <c r="Q346" s="160"/>
      <c r="R346" s="160"/>
      <c r="S346" s="160"/>
      <c r="T346" s="160"/>
      <c r="U346" s="160"/>
      <c r="V346" s="160"/>
      <c r="W346" s="160"/>
      <c r="X346" s="160"/>
      <c r="Y346" s="160"/>
      <c r="Z346" s="160"/>
      <c r="AA346" s="160"/>
    </row>
    <row r="347" spans="2:27" ht="12" customHeight="1">
      <c r="B347" s="160"/>
      <c r="C347" s="160"/>
      <c r="D347" s="160"/>
      <c r="E347" s="160"/>
      <c r="F347" s="160"/>
      <c r="G347" s="160"/>
      <c r="H347" s="160"/>
      <c r="I347" s="160"/>
      <c r="J347" s="160"/>
      <c r="K347" s="160"/>
      <c r="L347" s="160"/>
      <c r="M347" s="160"/>
      <c r="N347" s="160"/>
      <c r="O347" s="160"/>
      <c r="P347" s="160"/>
      <c r="Q347" s="160"/>
      <c r="R347" s="160"/>
      <c r="S347" s="160"/>
      <c r="T347" s="160"/>
      <c r="U347" s="160"/>
      <c r="V347" s="160"/>
      <c r="W347" s="160"/>
      <c r="X347" s="160"/>
      <c r="Y347" s="160"/>
      <c r="Z347" s="160"/>
      <c r="AA347" s="160"/>
    </row>
    <row r="348" spans="2:27" ht="12" customHeight="1">
      <c r="B348" s="160"/>
      <c r="C348" s="160"/>
      <c r="D348" s="160"/>
      <c r="E348" s="160"/>
      <c r="F348" s="160"/>
      <c r="G348" s="160"/>
      <c r="H348" s="160"/>
      <c r="I348" s="160"/>
      <c r="J348" s="160"/>
      <c r="K348" s="160"/>
      <c r="L348" s="160"/>
      <c r="M348" s="160"/>
      <c r="N348" s="160"/>
      <c r="O348" s="160"/>
      <c r="P348" s="160"/>
      <c r="Q348" s="160"/>
      <c r="R348" s="160"/>
      <c r="S348" s="160"/>
      <c r="T348" s="160"/>
      <c r="U348" s="160"/>
      <c r="V348" s="160"/>
      <c r="W348" s="160"/>
      <c r="X348" s="160"/>
      <c r="Y348" s="160"/>
      <c r="Z348" s="160"/>
      <c r="AA348" s="160"/>
    </row>
    <row r="349" spans="2:27" ht="12" customHeight="1">
      <c r="B349" s="160"/>
      <c r="C349" s="160"/>
      <c r="D349" s="160"/>
      <c r="E349" s="160"/>
      <c r="F349" s="160"/>
      <c r="G349" s="160"/>
      <c r="H349" s="160"/>
      <c r="I349" s="160"/>
      <c r="J349" s="160"/>
      <c r="K349" s="160"/>
      <c r="L349" s="160"/>
      <c r="M349" s="160"/>
      <c r="N349" s="160"/>
      <c r="O349" s="160"/>
      <c r="P349" s="160"/>
      <c r="Q349" s="160"/>
      <c r="R349" s="160"/>
      <c r="S349" s="160"/>
      <c r="T349" s="160"/>
      <c r="U349" s="160"/>
      <c r="V349" s="160"/>
      <c r="W349" s="160"/>
      <c r="X349" s="160"/>
      <c r="Y349" s="160"/>
      <c r="Z349" s="160"/>
      <c r="AA349" s="160"/>
    </row>
    <row r="350" spans="2:27" ht="12" customHeight="1">
      <c r="B350" s="160"/>
      <c r="C350" s="160"/>
      <c r="D350" s="160"/>
      <c r="E350" s="160"/>
      <c r="F350" s="160"/>
      <c r="G350" s="160"/>
      <c r="H350" s="160"/>
      <c r="I350" s="160"/>
      <c r="J350" s="160"/>
      <c r="K350" s="160"/>
      <c r="L350" s="160"/>
      <c r="M350" s="160"/>
      <c r="N350" s="160"/>
      <c r="O350" s="160"/>
      <c r="P350" s="160"/>
      <c r="Q350" s="160"/>
      <c r="R350" s="160"/>
      <c r="S350" s="160"/>
      <c r="T350" s="160"/>
      <c r="U350" s="160"/>
      <c r="V350" s="160"/>
      <c r="W350" s="160"/>
      <c r="X350" s="160"/>
      <c r="Y350" s="160"/>
      <c r="Z350" s="160"/>
      <c r="AA350" s="160"/>
    </row>
    <row r="351" spans="2:27" ht="12" customHeight="1">
      <c r="B351" s="160"/>
      <c r="C351" s="160"/>
      <c r="D351" s="160"/>
      <c r="E351" s="160"/>
      <c r="F351" s="160"/>
      <c r="G351" s="160"/>
      <c r="H351" s="160"/>
      <c r="I351" s="160"/>
      <c r="J351" s="160"/>
      <c r="K351" s="160"/>
      <c r="L351" s="160"/>
      <c r="M351" s="160"/>
      <c r="N351" s="160"/>
      <c r="O351" s="160"/>
      <c r="P351" s="160"/>
      <c r="Q351" s="160"/>
      <c r="R351" s="160"/>
      <c r="S351" s="160"/>
      <c r="T351" s="160"/>
      <c r="U351" s="160"/>
      <c r="V351" s="160"/>
      <c r="W351" s="160"/>
      <c r="X351" s="160"/>
      <c r="Y351" s="160"/>
      <c r="Z351" s="160"/>
      <c r="AA351" s="160"/>
    </row>
    <row r="352" spans="2:27" ht="12" customHeight="1">
      <c r="B352" s="160"/>
      <c r="C352" s="160"/>
      <c r="D352" s="160"/>
      <c r="E352" s="160"/>
      <c r="F352" s="160"/>
      <c r="G352" s="160"/>
      <c r="H352" s="160"/>
      <c r="I352" s="160"/>
      <c r="J352" s="160"/>
      <c r="K352" s="160"/>
      <c r="L352" s="160"/>
      <c r="M352" s="160"/>
      <c r="N352" s="160"/>
      <c r="O352" s="160"/>
      <c r="P352" s="160"/>
      <c r="Q352" s="160"/>
      <c r="R352" s="160"/>
      <c r="S352" s="160"/>
      <c r="T352" s="160"/>
      <c r="U352" s="160"/>
      <c r="V352" s="160"/>
      <c r="W352" s="160"/>
      <c r="X352" s="160"/>
      <c r="Y352" s="160"/>
      <c r="Z352" s="160"/>
      <c r="AA352" s="160"/>
    </row>
    <row r="353" spans="2:27" ht="12" customHeight="1">
      <c r="B353" s="160"/>
      <c r="C353" s="160"/>
      <c r="D353" s="160"/>
      <c r="E353" s="160"/>
      <c r="F353" s="160"/>
      <c r="G353" s="160"/>
      <c r="H353" s="160"/>
      <c r="I353" s="160"/>
      <c r="J353" s="160"/>
      <c r="K353" s="160"/>
      <c r="L353" s="160"/>
      <c r="M353" s="160"/>
      <c r="N353" s="160"/>
      <c r="O353" s="160"/>
      <c r="P353" s="160"/>
      <c r="Q353" s="160"/>
      <c r="R353" s="160"/>
      <c r="S353" s="160"/>
      <c r="T353" s="160"/>
      <c r="U353" s="160"/>
      <c r="V353" s="160"/>
      <c r="W353" s="160"/>
      <c r="X353" s="160"/>
      <c r="Y353" s="160"/>
      <c r="Z353" s="160"/>
      <c r="AA353" s="160"/>
    </row>
    <row r="354" spans="2:27" ht="12" customHeight="1">
      <c r="B354" s="160"/>
      <c r="C354" s="160"/>
      <c r="D354" s="160"/>
      <c r="E354" s="160"/>
      <c r="F354" s="160"/>
      <c r="G354" s="160"/>
      <c r="H354" s="160"/>
      <c r="I354" s="160"/>
      <c r="J354" s="160"/>
      <c r="K354" s="160"/>
      <c r="L354" s="160"/>
      <c r="M354" s="160"/>
      <c r="N354" s="160"/>
      <c r="O354" s="160"/>
      <c r="P354" s="160"/>
      <c r="Q354" s="160"/>
      <c r="R354" s="160"/>
      <c r="S354" s="160"/>
      <c r="T354" s="160"/>
      <c r="U354" s="160"/>
      <c r="V354" s="160"/>
      <c r="W354" s="160"/>
      <c r="X354" s="160"/>
      <c r="Y354" s="160"/>
      <c r="Z354" s="160"/>
      <c r="AA354" s="160"/>
    </row>
    <row r="355" spans="2:27" ht="12" customHeight="1">
      <c r="B355" s="160"/>
      <c r="C355" s="160"/>
      <c r="D355" s="160"/>
      <c r="E355" s="160"/>
      <c r="F355" s="160"/>
      <c r="G355" s="160"/>
      <c r="H355" s="160"/>
      <c r="I355" s="160"/>
      <c r="J355" s="160"/>
      <c r="K355" s="160"/>
      <c r="L355" s="160"/>
      <c r="M355" s="160"/>
      <c r="N355" s="160"/>
      <c r="O355" s="160"/>
      <c r="P355" s="160"/>
      <c r="Q355" s="160"/>
      <c r="R355" s="160"/>
      <c r="S355" s="160"/>
      <c r="T355" s="160"/>
      <c r="U355" s="160"/>
      <c r="V355" s="160"/>
      <c r="W355" s="160"/>
      <c r="X355" s="160"/>
      <c r="Y355" s="160"/>
      <c r="Z355" s="160"/>
      <c r="AA355" s="160"/>
    </row>
    <row r="356" spans="2:27" ht="12" customHeight="1">
      <c r="B356" s="160"/>
      <c r="C356" s="160"/>
      <c r="D356" s="160"/>
      <c r="E356" s="160"/>
      <c r="F356" s="160"/>
      <c r="G356" s="160"/>
      <c r="H356" s="160"/>
      <c r="I356" s="160"/>
      <c r="J356" s="160"/>
      <c r="K356" s="160"/>
      <c r="L356" s="160"/>
      <c r="M356" s="160"/>
      <c r="N356" s="160"/>
      <c r="O356" s="160"/>
      <c r="P356" s="160"/>
      <c r="Q356" s="160"/>
      <c r="R356" s="160"/>
      <c r="S356" s="160"/>
      <c r="T356" s="160"/>
      <c r="U356" s="160"/>
      <c r="V356" s="160"/>
      <c r="W356" s="160"/>
      <c r="X356" s="160"/>
      <c r="Y356" s="160"/>
      <c r="Z356" s="160"/>
      <c r="AA356" s="160"/>
    </row>
    <row r="357" spans="2:27" ht="12" customHeight="1">
      <c r="B357" s="160"/>
      <c r="C357" s="160"/>
      <c r="D357" s="160"/>
      <c r="E357" s="160"/>
      <c r="F357" s="160"/>
      <c r="G357" s="160"/>
      <c r="H357" s="160"/>
      <c r="I357" s="160"/>
      <c r="J357" s="160"/>
      <c r="K357" s="160"/>
      <c r="L357" s="160"/>
      <c r="M357" s="160"/>
      <c r="N357" s="160"/>
      <c r="O357" s="160"/>
      <c r="P357" s="160"/>
      <c r="Q357" s="160"/>
      <c r="R357" s="160"/>
      <c r="S357" s="160"/>
      <c r="T357" s="160"/>
      <c r="U357" s="160"/>
      <c r="V357" s="160"/>
      <c r="W357" s="160"/>
      <c r="X357" s="160"/>
      <c r="Y357" s="160"/>
      <c r="Z357" s="160"/>
      <c r="AA357" s="160"/>
    </row>
    <row r="358" spans="2:27" ht="12" customHeight="1">
      <c r="B358" s="160"/>
      <c r="C358" s="160"/>
      <c r="D358" s="160"/>
      <c r="E358" s="160"/>
      <c r="F358" s="160"/>
      <c r="G358" s="160"/>
      <c r="H358" s="160"/>
      <c r="I358" s="160"/>
      <c r="J358" s="160"/>
      <c r="K358" s="160"/>
      <c r="L358" s="160"/>
      <c r="M358" s="160"/>
      <c r="N358" s="160"/>
      <c r="O358" s="160"/>
      <c r="P358" s="160"/>
      <c r="Q358" s="160"/>
      <c r="R358" s="160"/>
      <c r="S358" s="160"/>
      <c r="T358" s="160"/>
      <c r="U358" s="160"/>
      <c r="V358" s="160"/>
      <c r="W358" s="160"/>
      <c r="X358" s="160"/>
      <c r="Y358" s="160"/>
      <c r="Z358" s="160"/>
      <c r="AA358" s="160"/>
    </row>
    <row r="359" spans="2:27" ht="12" customHeight="1">
      <c r="B359" s="160"/>
      <c r="C359" s="160"/>
      <c r="D359" s="160"/>
      <c r="E359" s="160"/>
      <c r="F359" s="160"/>
      <c r="G359" s="160"/>
      <c r="H359" s="160"/>
      <c r="I359" s="160"/>
      <c r="J359" s="160"/>
      <c r="K359" s="160"/>
      <c r="L359" s="160"/>
      <c r="M359" s="160"/>
      <c r="N359" s="160"/>
      <c r="O359" s="160"/>
      <c r="P359" s="160"/>
      <c r="Q359" s="160"/>
      <c r="R359" s="160"/>
      <c r="S359" s="160"/>
      <c r="T359" s="160"/>
      <c r="U359" s="160"/>
      <c r="V359" s="160"/>
      <c r="W359" s="160"/>
      <c r="X359" s="160"/>
      <c r="Y359" s="160"/>
      <c r="Z359" s="160"/>
      <c r="AA359" s="160"/>
    </row>
    <row r="360" spans="2:27" ht="12" customHeight="1">
      <c r="B360" s="160"/>
      <c r="C360" s="160"/>
      <c r="D360" s="160"/>
      <c r="E360" s="160"/>
      <c r="F360" s="160"/>
      <c r="G360" s="160"/>
      <c r="H360" s="160"/>
      <c r="I360" s="160"/>
      <c r="J360" s="160"/>
      <c r="K360" s="160"/>
      <c r="L360" s="160"/>
      <c r="M360" s="160"/>
      <c r="N360" s="160"/>
      <c r="O360" s="160"/>
      <c r="P360" s="160"/>
      <c r="Q360" s="160"/>
      <c r="R360" s="160"/>
      <c r="S360" s="160"/>
      <c r="T360" s="160"/>
      <c r="U360" s="160"/>
      <c r="V360" s="160"/>
      <c r="W360" s="160"/>
      <c r="X360" s="160"/>
      <c r="Y360" s="160"/>
      <c r="Z360" s="160"/>
      <c r="AA360" s="160"/>
    </row>
    <row r="361" spans="2:27" ht="12" customHeight="1">
      <c r="B361" s="160"/>
      <c r="C361" s="160"/>
      <c r="D361" s="160"/>
      <c r="E361" s="160"/>
      <c r="F361" s="160"/>
      <c r="G361" s="160"/>
      <c r="H361" s="160"/>
      <c r="I361" s="160"/>
      <c r="J361" s="160"/>
      <c r="K361" s="160"/>
      <c r="L361" s="160"/>
      <c r="M361" s="160"/>
      <c r="N361" s="160"/>
      <c r="O361" s="160"/>
      <c r="P361" s="160"/>
      <c r="Q361" s="160"/>
      <c r="R361" s="160"/>
      <c r="S361" s="160"/>
      <c r="T361" s="160"/>
      <c r="U361" s="160"/>
      <c r="V361" s="160"/>
      <c r="W361" s="160"/>
      <c r="X361" s="160"/>
      <c r="Y361" s="160"/>
      <c r="Z361" s="160"/>
      <c r="AA361" s="160"/>
    </row>
    <row r="362" spans="2:27" ht="12" customHeight="1">
      <c r="B362" s="160"/>
      <c r="C362" s="160"/>
      <c r="D362" s="160"/>
      <c r="E362" s="160"/>
      <c r="F362" s="160"/>
      <c r="G362" s="160"/>
      <c r="H362" s="160"/>
      <c r="I362" s="160"/>
      <c r="J362" s="160"/>
      <c r="K362" s="160"/>
      <c r="L362" s="160"/>
      <c r="M362" s="160"/>
      <c r="N362" s="160"/>
      <c r="O362" s="160"/>
      <c r="P362" s="160"/>
      <c r="Q362" s="160"/>
      <c r="R362" s="160"/>
      <c r="S362" s="160"/>
      <c r="T362" s="160"/>
      <c r="U362" s="160"/>
      <c r="V362" s="160"/>
      <c r="W362" s="160"/>
      <c r="X362" s="160"/>
      <c r="Y362" s="160"/>
      <c r="Z362" s="160"/>
      <c r="AA362" s="160"/>
    </row>
    <row r="363" spans="2:27" ht="12" customHeight="1">
      <c r="B363" s="160"/>
      <c r="C363" s="160"/>
      <c r="D363" s="160"/>
      <c r="E363" s="160"/>
      <c r="F363" s="160"/>
      <c r="G363" s="160"/>
      <c r="H363" s="160"/>
      <c r="I363" s="160"/>
      <c r="J363" s="160"/>
      <c r="K363" s="160"/>
      <c r="L363" s="160"/>
      <c r="M363" s="160"/>
      <c r="N363" s="160"/>
      <c r="O363" s="160"/>
      <c r="P363" s="160"/>
      <c r="Q363" s="160"/>
      <c r="R363" s="160"/>
      <c r="S363" s="160"/>
      <c r="T363" s="160"/>
      <c r="U363" s="160"/>
      <c r="V363" s="160"/>
      <c r="W363" s="160"/>
      <c r="X363" s="160"/>
      <c r="Y363" s="160"/>
      <c r="Z363" s="160"/>
      <c r="AA363" s="160"/>
    </row>
    <row r="364" spans="2:27" ht="12" customHeight="1">
      <c r="B364" s="160"/>
      <c r="C364" s="160"/>
      <c r="D364" s="160"/>
      <c r="E364" s="160"/>
      <c r="F364" s="160"/>
      <c r="G364" s="160"/>
      <c r="H364" s="160"/>
      <c r="I364" s="160"/>
      <c r="J364" s="160"/>
      <c r="K364" s="160"/>
      <c r="L364" s="160"/>
      <c r="M364" s="160"/>
      <c r="N364" s="160"/>
      <c r="O364" s="160"/>
      <c r="P364" s="160"/>
      <c r="Q364" s="160"/>
      <c r="R364" s="160"/>
      <c r="S364" s="160"/>
      <c r="T364" s="160"/>
      <c r="U364" s="160"/>
      <c r="V364" s="160"/>
      <c r="W364" s="160"/>
      <c r="X364" s="160"/>
      <c r="Y364" s="160"/>
      <c r="Z364" s="160"/>
      <c r="AA364" s="160"/>
    </row>
    <row r="365" spans="2:27" ht="12" customHeight="1">
      <c r="B365" s="160"/>
      <c r="C365" s="160"/>
      <c r="D365" s="160"/>
      <c r="E365" s="160"/>
      <c r="F365" s="160"/>
      <c r="G365" s="160"/>
      <c r="H365" s="160"/>
      <c r="I365" s="160"/>
      <c r="J365" s="160"/>
      <c r="K365" s="160"/>
      <c r="L365" s="160"/>
      <c r="M365" s="160"/>
      <c r="N365" s="160"/>
      <c r="O365" s="160"/>
      <c r="P365" s="160"/>
      <c r="Q365" s="160"/>
      <c r="R365" s="160"/>
      <c r="S365" s="160"/>
      <c r="T365" s="160"/>
      <c r="U365" s="160"/>
      <c r="V365" s="160"/>
      <c r="W365" s="160"/>
      <c r="X365" s="160"/>
      <c r="Y365" s="160"/>
      <c r="Z365" s="160"/>
      <c r="AA365" s="160"/>
    </row>
    <row r="366" spans="2:27" ht="12" customHeight="1">
      <c r="B366" s="160"/>
      <c r="C366" s="160"/>
      <c r="D366" s="160"/>
      <c r="E366" s="160"/>
      <c r="F366" s="160"/>
      <c r="G366" s="160"/>
      <c r="H366" s="160"/>
      <c r="I366" s="160"/>
      <c r="J366" s="160"/>
      <c r="K366" s="160"/>
      <c r="L366" s="160"/>
      <c r="M366" s="160"/>
      <c r="N366" s="160"/>
      <c r="O366" s="160"/>
      <c r="P366" s="160"/>
      <c r="Q366" s="160"/>
      <c r="R366" s="160"/>
      <c r="S366" s="160"/>
      <c r="T366" s="160"/>
      <c r="U366" s="160"/>
      <c r="V366" s="160"/>
      <c r="W366" s="160"/>
      <c r="X366" s="160"/>
      <c r="Y366" s="160"/>
      <c r="Z366" s="160"/>
      <c r="AA366" s="160"/>
    </row>
    <row r="367" spans="2:27" ht="12" customHeight="1">
      <c r="B367" s="160"/>
      <c r="C367" s="160"/>
      <c r="D367" s="160"/>
      <c r="E367" s="160"/>
      <c r="F367" s="160"/>
      <c r="G367" s="160"/>
      <c r="H367" s="160"/>
      <c r="I367" s="160"/>
      <c r="J367" s="160"/>
      <c r="K367" s="160"/>
      <c r="L367" s="160"/>
      <c r="M367" s="160"/>
      <c r="N367" s="160"/>
      <c r="O367" s="160"/>
      <c r="P367" s="160"/>
      <c r="Q367" s="160"/>
      <c r="R367" s="160"/>
      <c r="S367" s="160"/>
      <c r="T367" s="160"/>
      <c r="U367" s="160"/>
      <c r="V367" s="160"/>
      <c r="W367" s="160"/>
      <c r="X367" s="160"/>
      <c r="Y367" s="160"/>
      <c r="Z367" s="160"/>
      <c r="AA367" s="160"/>
    </row>
    <row r="368" spans="2:27" ht="12" customHeight="1">
      <c r="B368" s="160"/>
      <c r="C368" s="160"/>
      <c r="D368" s="160"/>
      <c r="E368" s="160"/>
      <c r="F368" s="160"/>
      <c r="G368" s="160"/>
      <c r="H368" s="160"/>
      <c r="I368" s="160"/>
      <c r="J368" s="160"/>
      <c r="K368" s="160"/>
      <c r="L368" s="160"/>
      <c r="M368" s="160"/>
      <c r="N368" s="160"/>
      <c r="O368" s="160"/>
      <c r="P368" s="160"/>
      <c r="Q368" s="160"/>
      <c r="R368" s="160"/>
      <c r="S368" s="160"/>
      <c r="T368" s="160"/>
      <c r="U368" s="160"/>
      <c r="V368" s="160"/>
      <c r="W368" s="160"/>
      <c r="X368" s="160"/>
      <c r="Y368" s="160"/>
      <c r="Z368" s="160"/>
      <c r="AA368" s="160"/>
    </row>
    <row r="369" spans="2:27" ht="12" customHeight="1">
      <c r="B369" s="160"/>
      <c r="C369" s="160"/>
      <c r="D369" s="160"/>
      <c r="E369" s="160"/>
      <c r="F369" s="160"/>
      <c r="G369" s="160"/>
      <c r="H369" s="160"/>
      <c r="I369" s="160"/>
      <c r="J369" s="160"/>
      <c r="K369" s="160"/>
      <c r="L369" s="160"/>
      <c r="M369" s="160"/>
      <c r="N369" s="160"/>
      <c r="O369" s="160"/>
      <c r="P369" s="160"/>
      <c r="Q369" s="160"/>
      <c r="R369" s="160"/>
      <c r="S369" s="160"/>
      <c r="T369" s="160"/>
      <c r="U369" s="160"/>
      <c r="V369" s="160"/>
      <c r="W369" s="160"/>
      <c r="X369" s="160"/>
      <c r="Y369" s="160"/>
      <c r="Z369" s="160"/>
      <c r="AA369" s="160"/>
    </row>
    <row r="370" spans="2:27" ht="12" customHeight="1">
      <c r="B370" s="160"/>
      <c r="C370" s="160"/>
      <c r="D370" s="160"/>
      <c r="E370" s="160"/>
      <c r="F370" s="160"/>
      <c r="G370" s="160"/>
      <c r="H370" s="160"/>
      <c r="I370" s="160"/>
      <c r="J370" s="160"/>
      <c r="K370" s="160"/>
      <c r="L370" s="160"/>
      <c r="M370" s="160"/>
      <c r="N370" s="160"/>
      <c r="O370" s="160"/>
      <c r="P370" s="160"/>
      <c r="Q370" s="160"/>
      <c r="R370" s="160"/>
      <c r="S370" s="160"/>
      <c r="T370" s="160"/>
      <c r="U370" s="160"/>
      <c r="V370" s="160"/>
      <c r="W370" s="160"/>
      <c r="X370" s="160"/>
      <c r="Y370" s="160"/>
      <c r="Z370" s="160"/>
      <c r="AA370" s="160"/>
    </row>
    <row r="371" spans="2:27" ht="12" customHeight="1">
      <c r="B371" s="160"/>
      <c r="C371" s="160"/>
      <c r="D371" s="160"/>
      <c r="E371" s="160"/>
      <c r="F371" s="160"/>
      <c r="G371" s="160"/>
      <c r="H371" s="160"/>
      <c r="I371" s="160"/>
      <c r="J371" s="160"/>
      <c r="K371" s="160"/>
      <c r="L371" s="160"/>
      <c r="M371" s="160"/>
      <c r="N371" s="160"/>
      <c r="O371" s="160"/>
      <c r="P371" s="160"/>
      <c r="Q371" s="160"/>
      <c r="R371" s="160"/>
      <c r="S371" s="160"/>
      <c r="T371" s="160"/>
      <c r="U371" s="160"/>
      <c r="V371" s="160"/>
      <c r="W371" s="160"/>
      <c r="X371" s="160"/>
      <c r="Y371" s="160"/>
      <c r="Z371" s="160"/>
      <c r="AA371" s="160"/>
    </row>
    <row r="372" spans="2:27" ht="12" customHeight="1">
      <c r="B372" s="160"/>
      <c r="C372" s="160"/>
      <c r="D372" s="160"/>
      <c r="E372" s="160"/>
      <c r="F372" s="160"/>
      <c r="G372" s="160"/>
      <c r="H372" s="160"/>
      <c r="I372" s="160"/>
      <c r="J372" s="160"/>
      <c r="K372" s="160"/>
      <c r="L372" s="160"/>
      <c r="M372" s="160"/>
      <c r="N372" s="160"/>
      <c r="O372" s="160"/>
      <c r="P372" s="160"/>
      <c r="Q372" s="160"/>
      <c r="R372" s="160"/>
      <c r="S372" s="160"/>
      <c r="T372" s="160"/>
      <c r="U372" s="160"/>
      <c r="V372" s="160"/>
      <c r="W372" s="160"/>
      <c r="X372" s="160"/>
      <c r="Y372" s="160"/>
      <c r="Z372" s="160"/>
      <c r="AA372" s="160"/>
    </row>
    <row r="373" spans="2:27" ht="12" customHeight="1">
      <c r="B373" s="160"/>
      <c r="C373" s="160"/>
      <c r="D373" s="160"/>
      <c r="E373" s="160"/>
      <c r="F373" s="160"/>
      <c r="G373" s="160"/>
      <c r="H373" s="160"/>
      <c r="I373" s="160"/>
      <c r="J373" s="160"/>
      <c r="K373" s="160"/>
      <c r="L373" s="160"/>
      <c r="M373" s="160"/>
      <c r="N373" s="160"/>
      <c r="O373" s="160"/>
      <c r="P373" s="160"/>
      <c r="Q373" s="160"/>
      <c r="R373" s="160"/>
      <c r="S373" s="160"/>
      <c r="T373" s="160"/>
      <c r="U373" s="160"/>
      <c r="V373" s="160"/>
      <c r="W373" s="160"/>
      <c r="X373" s="160"/>
      <c r="Y373" s="160"/>
      <c r="Z373" s="160"/>
      <c r="AA373" s="160"/>
    </row>
    <row r="374" spans="2:27" ht="12" customHeight="1">
      <c r="B374" s="160"/>
      <c r="C374" s="160"/>
      <c r="D374" s="160"/>
      <c r="E374" s="160"/>
      <c r="F374" s="160"/>
      <c r="G374" s="160"/>
      <c r="H374" s="160"/>
      <c r="I374" s="160"/>
      <c r="J374" s="160"/>
      <c r="K374" s="160"/>
      <c r="L374" s="160"/>
      <c r="M374" s="160"/>
      <c r="N374" s="160"/>
      <c r="O374" s="160"/>
      <c r="P374" s="160"/>
      <c r="Q374" s="160"/>
      <c r="R374" s="160"/>
      <c r="S374" s="160"/>
      <c r="T374" s="160"/>
      <c r="U374" s="160"/>
      <c r="V374" s="160"/>
      <c r="W374" s="160"/>
      <c r="X374" s="160"/>
      <c r="Y374" s="160"/>
      <c r="Z374" s="160"/>
      <c r="AA374" s="160"/>
    </row>
    <row r="375" spans="2:27" ht="12" customHeight="1">
      <c r="B375" s="160"/>
      <c r="C375" s="160"/>
      <c r="D375" s="160"/>
      <c r="E375" s="160"/>
      <c r="F375" s="160"/>
      <c r="G375" s="160"/>
      <c r="H375" s="160"/>
      <c r="I375" s="160"/>
      <c r="J375" s="160"/>
      <c r="K375" s="160"/>
      <c r="L375" s="160"/>
      <c r="M375" s="160"/>
      <c r="N375" s="160"/>
      <c r="O375" s="160"/>
      <c r="P375" s="160"/>
      <c r="Q375" s="160"/>
      <c r="R375" s="160"/>
      <c r="S375" s="160"/>
      <c r="T375" s="160"/>
      <c r="U375" s="160"/>
      <c r="V375" s="160"/>
      <c r="W375" s="160"/>
      <c r="X375" s="160"/>
      <c r="Y375" s="160"/>
      <c r="Z375" s="160"/>
      <c r="AA375" s="160"/>
    </row>
    <row r="376" spans="2:27" ht="12" customHeight="1">
      <c r="B376" s="160"/>
      <c r="C376" s="160"/>
      <c r="D376" s="160"/>
      <c r="E376" s="160"/>
      <c r="F376" s="160"/>
      <c r="G376" s="160"/>
      <c r="H376" s="160"/>
      <c r="I376" s="160"/>
      <c r="J376" s="160"/>
      <c r="K376" s="160"/>
      <c r="L376" s="160"/>
      <c r="M376" s="160"/>
      <c r="N376" s="160"/>
      <c r="O376" s="160"/>
      <c r="P376" s="160"/>
      <c r="Q376" s="160"/>
      <c r="R376" s="160"/>
      <c r="S376" s="160"/>
      <c r="T376" s="160"/>
      <c r="U376" s="160"/>
      <c r="V376" s="160"/>
      <c r="W376" s="160"/>
      <c r="X376" s="160"/>
      <c r="Y376" s="160"/>
      <c r="Z376" s="160"/>
      <c r="AA376" s="160"/>
    </row>
    <row r="377" spans="2:27" ht="12" customHeight="1">
      <c r="B377" s="160"/>
      <c r="C377" s="160"/>
      <c r="D377" s="160"/>
      <c r="E377" s="160"/>
      <c r="F377" s="160"/>
      <c r="G377" s="160"/>
      <c r="H377" s="160"/>
      <c r="I377" s="160"/>
      <c r="J377" s="160"/>
      <c r="K377" s="160"/>
      <c r="L377" s="160"/>
      <c r="M377" s="160"/>
      <c r="N377" s="160"/>
      <c r="O377" s="160"/>
      <c r="P377" s="160"/>
      <c r="Q377" s="160"/>
      <c r="R377" s="160"/>
      <c r="S377" s="160"/>
      <c r="T377" s="160"/>
      <c r="U377" s="160"/>
      <c r="V377" s="160"/>
      <c r="W377" s="160"/>
      <c r="X377" s="160"/>
      <c r="Y377" s="160"/>
      <c r="Z377" s="160"/>
      <c r="AA377" s="160"/>
    </row>
    <row r="378" spans="2:27" ht="12" customHeight="1">
      <c r="B378" s="160"/>
      <c r="C378" s="160"/>
      <c r="D378" s="160"/>
      <c r="E378" s="160"/>
      <c r="F378" s="160"/>
      <c r="G378" s="160"/>
      <c r="H378" s="160"/>
      <c r="I378" s="160"/>
      <c r="J378" s="160"/>
      <c r="K378" s="160"/>
      <c r="L378" s="160"/>
      <c r="M378" s="160"/>
      <c r="N378" s="160"/>
      <c r="O378" s="160"/>
      <c r="P378" s="160"/>
      <c r="Q378" s="160"/>
      <c r="R378" s="160"/>
      <c r="S378" s="160"/>
      <c r="T378" s="160"/>
      <c r="U378" s="160"/>
      <c r="V378" s="160"/>
      <c r="W378" s="160"/>
      <c r="X378" s="160"/>
      <c r="Y378" s="160"/>
      <c r="Z378" s="160"/>
      <c r="AA378" s="160"/>
    </row>
    <row r="379" spans="2:27" ht="12" customHeight="1">
      <c r="B379" s="160"/>
      <c r="C379" s="160"/>
      <c r="D379" s="160"/>
      <c r="E379" s="160"/>
      <c r="F379" s="160"/>
      <c r="G379" s="160"/>
      <c r="H379" s="160"/>
      <c r="I379" s="160"/>
      <c r="J379" s="160"/>
      <c r="K379" s="160"/>
      <c r="L379" s="160"/>
      <c r="M379" s="160"/>
      <c r="N379" s="160"/>
      <c r="O379" s="160"/>
      <c r="P379" s="160"/>
      <c r="Q379" s="160"/>
      <c r="R379" s="160"/>
      <c r="S379" s="160"/>
      <c r="T379" s="160"/>
      <c r="U379" s="160"/>
      <c r="V379" s="160"/>
      <c r="W379" s="160"/>
      <c r="X379" s="160"/>
      <c r="Y379" s="160"/>
      <c r="Z379" s="160"/>
      <c r="AA379" s="160"/>
    </row>
    <row r="380" spans="2:27" ht="12" customHeight="1">
      <c r="B380" s="160"/>
      <c r="C380" s="160"/>
      <c r="D380" s="160"/>
      <c r="E380" s="160"/>
      <c r="F380" s="160"/>
      <c r="G380" s="160"/>
      <c r="H380" s="160"/>
      <c r="I380" s="160"/>
      <c r="J380" s="160"/>
      <c r="K380" s="160"/>
      <c r="L380" s="160"/>
      <c r="M380" s="160"/>
      <c r="N380" s="160"/>
      <c r="O380" s="160"/>
      <c r="P380" s="160"/>
      <c r="Q380" s="160"/>
      <c r="R380" s="160"/>
      <c r="S380" s="160"/>
      <c r="T380" s="160"/>
      <c r="U380" s="160"/>
      <c r="V380" s="160"/>
      <c r="W380" s="160"/>
      <c r="X380" s="160"/>
      <c r="Y380" s="160"/>
      <c r="Z380" s="160"/>
      <c r="AA380" s="160"/>
    </row>
    <row r="381" spans="2:27" ht="12" customHeight="1">
      <c r="B381" s="160"/>
      <c r="C381" s="160"/>
      <c r="D381" s="160"/>
      <c r="E381" s="160"/>
      <c r="F381" s="160"/>
      <c r="G381" s="160"/>
      <c r="H381" s="160"/>
      <c r="I381" s="160"/>
      <c r="J381" s="160"/>
      <c r="K381" s="160"/>
      <c r="L381" s="160"/>
      <c r="M381" s="160"/>
      <c r="N381" s="160"/>
      <c r="O381" s="160"/>
      <c r="P381" s="160"/>
      <c r="Q381" s="160"/>
      <c r="R381" s="160"/>
      <c r="S381" s="160"/>
      <c r="T381" s="160"/>
      <c r="U381" s="160"/>
      <c r="V381" s="160"/>
      <c r="W381" s="160"/>
      <c r="X381" s="160"/>
      <c r="Y381" s="160"/>
      <c r="Z381" s="160"/>
      <c r="AA381" s="160"/>
    </row>
    <row r="382" spans="2:27" ht="12" customHeight="1">
      <c r="B382" s="160"/>
      <c r="C382" s="160"/>
      <c r="D382" s="160"/>
      <c r="E382" s="160"/>
      <c r="F382" s="160"/>
      <c r="G382" s="160"/>
      <c r="H382" s="160"/>
      <c r="I382" s="160"/>
      <c r="J382" s="160"/>
      <c r="K382" s="160"/>
      <c r="L382" s="160"/>
      <c r="M382" s="160"/>
      <c r="N382" s="160"/>
      <c r="O382" s="160"/>
      <c r="P382" s="160"/>
      <c r="Q382" s="160"/>
      <c r="R382" s="160"/>
      <c r="S382" s="160"/>
      <c r="T382" s="160"/>
      <c r="U382" s="160"/>
      <c r="V382" s="160"/>
      <c r="W382" s="160"/>
      <c r="X382" s="160"/>
      <c r="Y382" s="160"/>
      <c r="Z382" s="160"/>
      <c r="AA382" s="160"/>
    </row>
    <row r="383" spans="2:27" ht="12" customHeight="1">
      <c r="B383" s="160"/>
      <c r="C383" s="160"/>
      <c r="D383" s="160"/>
      <c r="E383" s="160"/>
      <c r="F383" s="160"/>
      <c r="G383" s="160"/>
      <c r="H383" s="160"/>
      <c r="I383" s="160"/>
      <c r="J383" s="160"/>
      <c r="K383" s="160"/>
      <c r="L383" s="160"/>
      <c r="M383" s="160"/>
      <c r="N383" s="160"/>
      <c r="O383" s="160"/>
      <c r="P383" s="160"/>
      <c r="Q383" s="160"/>
      <c r="R383" s="160"/>
      <c r="S383" s="160"/>
      <c r="T383" s="160"/>
      <c r="U383" s="160"/>
      <c r="V383" s="160"/>
      <c r="W383" s="160"/>
      <c r="X383" s="160"/>
      <c r="Y383" s="160"/>
      <c r="Z383" s="160"/>
      <c r="AA383" s="160"/>
    </row>
    <row r="384" spans="2:27" ht="12" customHeight="1">
      <c r="B384" s="160"/>
      <c r="C384" s="160"/>
      <c r="D384" s="160"/>
      <c r="E384" s="160"/>
      <c r="F384" s="160"/>
      <c r="G384" s="160"/>
      <c r="H384" s="160"/>
      <c r="I384" s="160"/>
      <c r="J384" s="160"/>
      <c r="K384" s="160"/>
      <c r="L384" s="160"/>
      <c r="M384" s="160"/>
      <c r="N384" s="160"/>
      <c r="O384" s="160"/>
      <c r="P384" s="160"/>
      <c r="Q384" s="160"/>
      <c r="R384" s="160"/>
      <c r="S384" s="160"/>
      <c r="T384" s="160"/>
      <c r="U384" s="160"/>
      <c r="V384" s="160"/>
      <c r="W384" s="160"/>
      <c r="X384" s="160"/>
      <c r="Y384" s="160"/>
      <c r="Z384" s="160"/>
      <c r="AA384" s="160"/>
    </row>
    <row r="385" spans="2:27" ht="12" customHeight="1">
      <c r="B385" s="160"/>
      <c r="C385" s="160"/>
      <c r="D385" s="160"/>
      <c r="E385" s="160"/>
      <c r="F385" s="160"/>
      <c r="G385" s="160"/>
      <c r="H385" s="160"/>
      <c r="I385" s="160"/>
      <c r="J385" s="160"/>
      <c r="K385" s="160"/>
      <c r="L385" s="160"/>
      <c r="M385" s="160"/>
      <c r="N385" s="160"/>
      <c r="O385" s="160"/>
      <c r="P385" s="160"/>
      <c r="Q385" s="160"/>
      <c r="R385" s="160"/>
      <c r="S385" s="160"/>
      <c r="T385" s="160"/>
      <c r="U385" s="160"/>
      <c r="V385" s="160"/>
      <c r="W385" s="160"/>
      <c r="X385" s="160"/>
      <c r="Y385" s="160"/>
      <c r="Z385" s="160"/>
      <c r="AA385" s="160"/>
    </row>
    <row r="386" spans="2:27" ht="12" customHeight="1">
      <c r="B386" s="160"/>
      <c r="C386" s="160"/>
      <c r="D386" s="160"/>
      <c r="E386" s="160"/>
      <c r="F386" s="160"/>
      <c r="G386" s="160"/>
      <c r="H386" s="160"/>
      <c r="I386" s="160"/>
      <c r="J386" s="160"/>
      <c r="K386" s="160"/>
      <c r="L386" s="160"/>
      <c r="M386" s="160"/>
      <c r="N386" s="160"/>
      <c r="O386" s="160"/>
      <c r="P386" s="160"/>
      <c r="Q386" s="160"/>
      <c r="R386" s="160"/>
      <c r="S386" s="160"/>
      <c r="T386" s="160"/>
      <c r="U386" s="160"/>
      <c r="V386" s="160"/>
      <c r="W386" s="160"/>
      <c r="X386" s="160"/>
      <c r="Y386" s="160"/>
      <c r="Z386" s="160"/>
      <c r="AA386" s="160"/>
    </row>
    <row r="387" spans="2:27" ht="12" customHeight="1">
      <c r="B387" s="160"/>
      <c r="C387" s="160"/>
      <c r="D387" s="160"/>
      <c r="E387" s="160"/>
      <c r="F387" s="160"/>
      <c r="G387" s="160"/>
      <c r="H387" s="160"/>
      <c r="I387" s="160"/>
      <c r="J387" s="160"/>
      <c r="K387" s="160"/>
      <c r="L387" s="160"/>
      <c r="M387" s="160"/>
      <c r="N387" s="160"/>
      <c r="O387" s="160"/>
      <c r="P387" s="160"/>
      <c r="Q387" s="160"/>
      <c r="R387" s="160"/>
      <c r="S387" s="160"/>
      <c r="T387" s="160"/>
      <c r="U387" s="160"/>
      <c r="V387" s="160"/>
      <c r="W387" s="160"/>
      <c r="X387" s="160"/>
      <c r="Y387" s="160"/>
      <c r="Z387" s="160"/>
      <c r="AA387" s="160"/>
    </row>
    <row r="388" spans="2:27" ht="12" customHeight="1">
      <c r="B388" s="160"/>
      <c r="C388" s="160"/>
      <c r="D388" s="160"/>
      <c r="E388" s="160"/>
      <c r="F388" s="160"/>
      <c r="G388" s="160"/>
      <c r="H388" s="160"/>
      <c r="I388" s="160"/>
      <c r="J388" s="160"/>
      <c r="K388" s="160"/>
      <c r="L388" s="160"/>
      <c r="M388" s="160"/>
      <c r="N388" s="160"/>
      <c r="O388" s="160"/>
      <c r="P388" s="160"/>
      <c r="Q388" s="160"/>
      <c r="R388" s="160"/>
      <c r="S388" s="160"/>
      <c r="T388" s="160"/>
      <c r="U388" s="160"/>
      <c r="V388" s="160"/>
      <c r="W388" s="160"/>
      <c r="X388" s="160"/>
      <c r="Y388" s="160"/>
      <c r="Z388" s="160"/>
      <c r="AA388" s="160"/>
    </row>
    <row r="389" spans="2:27" ht="12" customHeight="1">
      <c r="B389" s="160"/>
      <c r="C389" s="160"/>
      <c r="D389" s="160"/>
      <c r="E389" s="160"/>
      <c r="F389" s="160"/>
      <c r="G389" s="160"/>
      <c r="H389" s="160"/>
      <c r="I389" s="160"/>
      <c r="J389" s="160"/>
      <c r="K389" s="160"/>
      <c r="L389" s="160"/>
      <c r="M389" s="160"/>
      <c r="N389" s="160"/>
      <c r="O389" s="160"/>
      <c r="P389" s="160"/>
      <c r="Q389" s="160"/>
      <c r="R389" s="160"/>
      <c r="S389" s="160"/>
      <c r="T389" s="160"/>
      <c r="U389" s="160"/>
      <c r="V389" s="160"/>
      <c r="W389" s="160"/>
      <c r="X389" s="160"/>
      <c r="Y389" s="160"/>
      <c r="Z389" s="160"/>
      <c r="AA389" s="160"/>
    </row>
    <row r="390" spans="2:27" ht="12" customHeight="1">
      <c r="B390" s="160"/>
      <c r="C390" s="160"/>
      <c r="D390" s="160"/>
      <c r="E390" s="160"/>
      <c r="F390" s="160"/>
      <c r="G390" s="160"/>
      <c r="H390" s="160"/>
      <c r="I390" s="160"/>
      <c r="J390" s="160"/>
      <c r="K390" s="160"/>
      <c r="L390" s="160"/>
      <c r="M390" s="160"/>
      <c r="N390" s="160"/>
      <c r="O390" s="160"/>
      <c r="P390" s="160"/>
      <c r="Q390" s="160"/>
      <c r="R390" s="160"/>
      <c r="S390" s="160"/>
      <c r="T390" s="160"/>
      <c r="U390" s="160"/>
      <c r="V390" s="160"/>
      <c r="W390" s="160"/>
      <c r="X390" s="160"/>
      <c r="Y390" s="160"/>
      <c r="Z390" s="160"/>
      <c r="AA390" s="160"/>
    </row>
    <row r="391" spans="2:27" ht="12" customHeight="1">
      <c r="B391" s="160"/>
      <c r="C391" s="160"/>
      <c r="D391" s="160"/>
      <c r="E391" s="160"/>
      <c r="F391" s="160"/>
      <c r="G391" s="160"/>
      <c r="H391" s="160"/>
      <c r="I391" s="160"/>
      <c r="J391" s="160"/>
      <c r="K391" s="160"/>
      <c r="L391" s="160"/>
      <c r="M391" s="160"/>
      <c r="N391" s="160"/>
      <c r="O391" s="160"/>
      <c r="P391" s="160"/>
      <c r="Q391" s="160"/>
      <c r="R391" s="160"/>
      <c r="S391" s="160"/>
      <c r="T391" s="160"/>
      <c r="U391" s="160"/>
      <c r="V391" s="160"/>
      <c r="W391" s="160"/>
      <c r="X391" s="160"/>
      <c r="Y391" s="160"/>
      <c r="Z391" s="160"/>
      <c r="AA391" s="160"/>
    </row>
    <row r="392" spans="2:27" ht="12" customHeight="1">
      <c r="B392" s="160"/>
      <c r="C392" s="160"/>
      <c r="D392" s="160"/>
      <c r="E392" s="160"/>
      <c r="F392" s="160"/>
      <c r="G392" s="160"/>
      <c r="H392" s="160"/>
      <c r="I392" s="160"/>
      <c r="J392" s="160"/>
      <c r="K392" s="160"/>
      <c r="L392" s="160"/>
      <c r="M392" s="160"/>
      <c r="N392" s="160"/>
      <c r="O392" s="160"/>
      <c r="P392" s="160"/>
      <c r="Q392" s="160"/>
      <c r="R392" s="160"/>
      <c r="S392" s="160"/>
      <c r="T392" s="160"/>
      <c r="U392" s="160"/>
      <c r="V392" s="160"/>
      <c r="W392" s="160"/>
      <c r="X392" s="160"/>
      <c r="Y392" s="160"/>
      <c r="Z392" s="160"/>
      <c r="AA392" s="160"/>
    </row>
    <row r="393" spans="2:27" ht="12" customHeight="1">
      <c r="B393" s="160"/>
      <c r="C393" s="160"/>
      <c r="D393" s="160"/>
      <c r="E393" s="160"/>
      <c r="F393" s="160"/>
      <c r="G393" s="160"/>
      <c r="H393" s="160"/>
      <c r="I393" s="160"/>
      <c r="J393" s="160"/>
      <c r="K393" s="160"/>
      <c r="L393" s="160"/>
      <c r="M393" s="160"/>
      <c r="N393" s="160"/>
      <c r="O393" s="160"/>
      <c r="P393" s="160"/>
      <c r="Q393" s="160"/>
      <c r="R393" s="160"/>
      <c r="S393" s="160"/>
      <c r="T393" s="160"/>
      <c r="U393" s="160"/>
      <c r="V393" s="160"/>
      <c r="W393" s="160"/>
      <c r="X393" s="160"/>
      <c r="Y393" s="160"/>
      <c r="Z393" s="160"/>
      <c r="AA393" s="160"/>
    </row>
    <row r="394" spans="2:27" ht="12" customHeight="1">
      <c r="B394" s="160"/>
      <c r="C394" s="160"/>
      <c r="D394" s="160"/>
      <c r="E394" s="160"/>
      <c r="F394" s="160"/>
      <c r="G394" s="160"/>
      <c r="H394" s="160"/>
      <c r="I394" s="160"/>
      <c r="J394" s="160"/>
      <c r="K394" s="160"/>
      <c r="L394" s="160"/>
      <c r="M394" s="160"/>
      <c r="N394" s="160"/>
      <c r="O394" s="160"/>
      <c r="P394" s="160"/>
      <c r="Q394" s="160"/>
      <c r="R394" s="160"/>
      <c r="S394" s="160"/>
      <c r="T394" s="160"/>
      <c r="U394" s="160"/>
      <c r="V394" s="160"/>
      <c r="W394" s="160"/>
      <c r="X394" s="160"/>
      <c r="Y394" s="160"/>
      <c r="Z394" s="160"/>
      <c r="AA394" s="160"/>
    </row>
    <row r="395" spans="2:27" ht="12" customHeight="1">
      <c r="B395" s="160"/>
      <c r="C395" s="160"/>
      <c r="D395" s="160"/>
      <c r="E395" s="160"/>
      <c r="F395" s="160"/>
      <c r="G395" s="160"/>
      <c r="H395" s="160"/>
      <c r="I395" s="160"/>
      <c r="J395" s="160"/>
      <c r="K395" s="160"/>
      <c r="L395" s="160"/>
      <c r="M395" s="160"/>
      <c r="N395" s="160"/>
      <c r="O395" s="160"/>
      <c r="P395" s="160"/>
      <c r="Q395" s="160"/>
      <c r="R395" s="160"/>
      <c r="S395" s="160"/>
      <c r="T395" s="160"/>
      <c r="U395" s="160"/>
      <c r="V395" s="160"/>
      <c r="W395" s="160"/>
      <c r="X395" s="160"/>
      <c r="Y395" s="160"/>
      <c r="Z395" s="160"/>
      <c r="AA395" s="160"/>
    </row>
    <row r="396" spans="2:27" ht="12" customHeight="1">
      <c r="B396" s="160"/>
      <c r="C396" s="160"/>
      <c r="D396" s="160"/>
      <c r="E396" s="160"/>
      <c r="F396" s="160"/>
      <c r="G396" s="160"/>
      <c r="H396" s="160"/>
      <c r="I396" s="160"/>
      <c r="J396" s="160"/>
      <c r="K396" s="160"/>
      <c r="L396" s="160"/>
      <c r="M396" s="160"/>
      <c r="N396" s="160"/>
      <c r="O396" s="160"/>
      <c r="P396" s="160"/>
      <c r="Q396" s="160"/>
      <c r="R396" s="160"/>
      <c r="S396" s="160"/>
      <c r="T396" s="160"/>
      <c r="U396" s="160"/>
      <c r="V396" s="160"/>
      <c r="W396" s="160"/>
      <c r="X396" s="160"/>
      <c r="Y396" s="160"/>
      <c r="Z396" s="160"/>
      <c r="AA396" s="160"/>
    </row>
    <row r="397" spans="2:27" ht="12" customHeight="1">
      <c r="B397" s="160"/>
      <c r="C397" s="160"/>
      <c r="D397" s="160"/>
      <c r="E397" s="160"/>
      <c r="F397" s="160"/>
      <c r="G397" s="160"/>
      <c r="H397" s="160"/>
      <c r="I397" s="160"/>
      <c r="J397" s="160"/>
      <c r="K397" s="160"/>
      <c r="L397" s="160"/>
      <c r="M397" s="160"/>
      <c r="N397" s="160"/>
      <c r="O397" s="160"/>
      <c r="P397" s="160"/>
      <c r="Q397" s="160"/>
      <c r="R397" s="160"/>
      <c r="S397" s="160"/>
      <c r="T397" s="160"/>
      <c r="U397" s="160"/>
      <c r="V397" s="160"/>
      <c r="W397" s="160"/>
      <c r="X397" s="160"/>
      <c r="Y397" s="160"/>
      <c r="Z397" s="160"/>
      <c r="AA397" s="160"/>
    </row>
    <row r="398" spans="2:27" ht="12" customHeight="1">
      <c r="B398" s="160"/>
      <c r="C398" s="160"/>
      <c r="D398" s="160"/>
      <c r="E398" s="160"/>
      <c r="F398" s="160"/>
      <c r="G398" s="160"/>
      <c r="H398" s="160"/>
      <c r="I398" s="160"/>
      <c r="J398" s="160"/>
      <c r="K398" s="160"/>
      <c r="L398" s="160"/>
      <c r="M398" s="160"/>
      <c r="N398" s="160"/>
      <c r="O398" s="160"/>
      <c r="P398" s="160"/>
      <c r="Q398" s="160"/>
      <c r="R398" s="160"/>
      <c r="S398" s="160"/>
      <c r="T398" s="160"/>
      <c r="U398" s="160"/>
      <c r="V398" s="160"/>
      <c r="W398" s="160"/>
      <c r="X398" s="160"/>
      <c r="Y398" s="160"/>
      <c r="Z398" s="160"/>
      <c r="AA398" s="160"/>
    </row>
    <row r="399" spans="2:27" ht="12" customHeight="1">
      <c r="B399" s="160"/>
      <c r="C399" s="160"/>
      <c r="D399" s="160"/>
      <c r="E399" s="160"/>
      <c r="F399" s="160"/>
      <c r="G399" s="160"/>
      <c r="H399" s="160"/>
      <c r="I399" s="160"/>
      <c r="J399" s="160"/>
      <c r="K399" s="160"/>
      <c r="L399" s="160"/>
      <c r="M399" s="160"/>
      <c r="N399" s="160"/>
      <c r="O399" s="160"/>
      <c r="P399" s="160"/>
      <c r="Q399" s="160"/>
      <c r="R399" s="160"/>
      <c r="S399" s="160"/>
      <c r="T399" s="160"/>
      <c r="U399" s="160"/>
      <c r="V399" s="160"/>
      <c r="W399" s="160"/>
      <c r="X399" s="160"/>
      <c r="Y399" s="160"/>
      <c r="Z399" s="160"/>
      <c r="AA399" s="160"/>
    </row>
    <row r="400" spans="2:27" ht="12" customHeight="1">
      <c r="B400" s="160"/>
      <c r="C400" s="160"/>
      <c r="D400" s="160"/>
      <c r="E400" s="160"/>
      <c r="F400" s="160"/>
      <c r="G400" s="160"/>
      <c r="H400" s="160"/>
      <c r="I400" s="160"/>
      <c r="J400" s="160"/>
      <c r="K400" s="160"/>
      <c r="L400" s="160"/>
      <c r="M400" s="160"/>
      <c r="N400" s="160"/>
      <c r="O400" s="160"/>
      <c r="P400" s="160"/>
      <c r="Q400" s="160"/>
      <c r="R400" s="160"/>
      <c r="S400" s="160"/>
      <c r="T400" s="160"/>
      <c r="U400" s="160"/>
      <c r="V400" s="160"/>
      <c r="W400" s="160"/>
      <c r="X400" s="160"/>
      <c r="Y400" s="160"/>
      <c r="Z400" s="160"/>
      <c r="AA400" s="160"/>
    </row>
    <row r="401" spans="2:27" ht="12" customHeight="1">
      <c r="B401" s="160"/>
      <c r="C401" s="160"/>
      <c r="D401" s="160"/>
      <c r="E401" s="160"/>
      <c r="F401" s="160"/>
      <c r="G401" s="160"/>
      <c r="H401" s="160"/>
      <c r="I401" s="160"/>
      <c r="J401" s="160"/>
      <c r="K401" s="160"/>
      <c r="L401" s="160"/>
      <c r="M401" s="160"/>
      <c r="N401" s="160"/>
      <c r="O401" s="160"/>
      <c r="P401" s="160"/>
      <c r="Q401" s="160"/>
      <c r="R401" s="160"/>
      <c r="S401" s="160"/>
      <c r="T401" s="160"/>
      <c r="U401" s="160"/>
      <c r="V401" s="160"/>
      <c r="W401" s="160"/>
      <c r="X401" s="160"/>
      <c r="Y401" s="160"/>
      <c r="Z401" s="160"/>
      <c r="AA401" s="160"/>
    </row>
    <row r="402" spans="2:27" ht="12" customHeight="1">
      <c r="B402" s="160"/>
      <c r="C402" s="160"/>
      <c r="D402" s="160"/>
      <c r="E402" s="160"/>
      <c r="F402" s="160"/>
      <c r="G402" s="160"/>
      <c r="H402" s="160"/>
      <c r="I402" s="160"/>
      <c r="J402" s="160"/>
      <c r="K402" s="160"/>
      <c r="L402" s="160"/>
      <c r="M402" s="160"/>
      <c r="N402" s="160"/>
      <c r="O402" s="160"/>
      <c r="P402" s="160"/>
      <c r="Q402" s="160"/>
      <c r="R402" s="160"/>
      <c r="S402" s="160"/>
      <c r="T402" s="160"/>
      <c r="U402" s="160"/>
      <c r="V402" s="160"/>
      <c r="W402" s="160"/>
      <c r="X402" s="160"/>
      <c r="Y402" s="160"/>
      <c r="Z402" s="160"/>
      <c r="AA402" s="160"/>
    </row>
    <row r="403" spans="2:27" ht="12" customHeight="1">
      <c r="B403" s="160"/>
      <c r="C403" s="160"/>
      <c r="D403" s="160"/>
      <c r="E403" s="160"/>
      <c r="F403" s="160"/>
      <c r="G403" s="160"/>
      <c r="H403" s="160"/>
      <c r="I403" s="160"/>
      <c r="J403" s="160"/>
      <c r="K403" s="160"/>
      <c r="L403" s="160"/>
      <c r="M403" s="160"/>
      <c r="N403" s="160"/>
      <c r="O403" s="160"/>
      <c r="P403" s="160"/>
      <c r="Q403" s="160"/>
      <c r="R403" s="160"/>
      <c r="S403" s="160"/>
      <c r="T403" s="160"/>
      <c r="U403" s="160"/>
      <c r="V403" s="160"/>
      <c r="W403" s="160"/>
      <c r="X403" s="160"/>
      <c r="Y403" s="160"/>
      <c r="Z403" s="160"/>
      <c r="AA403" s="160"/>
    </row>
    <row r="404" spans="2:27" ht="12" customHeight="1">
      <c r="B404" s="160"/>
      <c r="C404" s="160"/>
      <c r="D404" s="160"/>
      <c r="E404" s="160"/>
      <c r="F404" s="160"/>
      <c r="G404" s="160"/>
      <c r="H404" s="160"/>
      <c r="I404" s="160"/>
      <c r="J404" s="160"/>
      <c r="K404" s="160"/>
      <c r="L404" s="160"/>
      <c r="M404" s="160"/>
      <c r="N404" s="160"/>
      <c r="O404" s="160"/>
      <c r="P404" s="160"/>
      <c r="Q404" s="160"/>
      <c r="R404" s="160"/>
      <c r="S404" s="160"/>
      <c r="T404" s="160"/>
      <c r="U404" s="160"/>
      <c r="V404" s="160"/>
      <c r="W404" s="160"/>
      <c r="X404" s="160"/>
      <c r="Y404" s="160"/>
      <c r="Z404" s="160"/>
      <c r="AA404" s="160"/>
    </row>
    <row r="405" spans="2:27" ht="12" customHeight="1">
      <c r="B405" s="160"/>
      <c r="C405" s="160"/>
      <c r="D405" s="160"/>
      <c r="E405" s="160"/>
      <c r="F405" s="160"/>
      <c r="G405" s="160"/>
      <c r="H405" s="160"/>
      <c r="I405" s="160"/>
      <c r="J405" s="160"/>
      <c r="K405" s="160"/>
      <c r="L405" s="160"/>
      <c r="M405" s="160"/>
      <c r="N405" s="160"/>
      <c r="O405" s="160"/>
      <c r="P405" s="160"/>
      <c r="Q405" s="160"/>
      <c r="R405" s="160"/>
      <c r="S405" s="160"/>
      <c r="T405" s="160"/>
      <c r="U405" s="160"/>
      <c r="V405" s="160"/>
      <c r="W405" s="160"/>
      <c r="X405" s="160"/>
      <c r="Y405" s="160"/>
      <c r="Z405" s="160"/>
      <c r="AA405" s="160"/>
    </row>
    <row r="406" spans="2:27" ht="12" customHeight="1">
      <c r="B406" s="160"/>
      <c r="C406" s="160"/>
      <c r="D406" s="160"/>
      <c r="E406" s="160"/>
      <c r="F406" s="160"/>
      <c r="G406" s="160"/>
      <c r="H406" s="160"/>
      <c r="I406" s="160"/>
      <c r="J406" s="160"/>
      <c r="K406" s="160"/>
      <c r="L406" s="160"/>
      <c r="M406" s="160"/>
      <c r="N406" s="160"/>
      <c r="O406" s="160"/>
      <c r="P406" s="160"/>
      <c r="Q406" s="160"/>
      <c r="R406" s="160"/>
      <c r="S406" s="160"/>
      <c r="T406" s="160"/>
      <c r="U406" s="160"/>
      <c r="V406" s="160"/>
      <c r="W406" s="160"/>
      <c r="X406" s="160"/>
      <c r="Y406" s="160"/>
      <c r="Z406" s="160"/>
      <c r="AA406" s="160"/>
    </row>
    <row r="407" spans="2:27" ht="12" customHeight="1">
      <c r="B407" s="160"/>
      <c r="C407" s="160"/>
      <c r="D407" s="160"/>
      <c r="E407" s="160"/>
      <c r="F407" s="160"/>
      <c r="G407" s="160"/>
      <c r="H407" s="160"/>
      <c r="I407" s="160"/>
      <c r="J407" s="160"/>
      <c r="K407" s="160"/>
      <c r="L407" s="160"/>
      <c r="M407" s="160"/>
      <c r="N407" s="160"/>
      <c r="O407" s="160"/>
      <c r="P407" s="160"/>
      <c r="Q407" s="160"/>
      <c r="R407" s="160"/>
      <c r="S407" s="160"/>
      <c r="T407" s="160"/>
      <c r="U407" s="160"/>
      <c r="V407" s="160"/>
      <c r="W407" s="160"/>
      <c r="X407" s="160"/>
      <c r="Y407" s="160"/>
      <c r="Z407" s="160"/>
      <c r="AA407" s="160"/>
    </row>
    <row r="408" spans="2:27" ht="12" customHeight="1">
      <c r="B408" s="160"/>
      <c r="C408" s="160"/>
      <c r="D408" s="160"/>
      <c r="E408" s="160"/>
      <c r="F408" s="160"/>
      <c r="G408" s="160"/>
      <c r="H408" s="160"/>
      <c r="I408" s="160"/>
      <c r="J408" s="160"/>
      <c r="K408" s="160"/>
      <c r="L408" s="160"/>
      <c r="M408" s="160"/>
      <c r="N408" s="160"/>
      <c r="O408" s="160"/>
      <c r="P408" s="160"/>
      <c r="Q408" s="160"/>
      <c r="R408" s="160"/>
      <c r="S408" s="160"/>
      <c r="T408" s="160"/>
      <c r="U408" s="160"/>
      <c r="V408" s="160"/>
      <c r="W408" s="160"/>
      <c r="X408" s="160"/>
      <c r="Y408" s="160"/>
      <c r="Z408" s="160"/>
      <c r="AA408" s="160"/>
    </row>
    <row r="409" spans="2:27" ht="12" customHeight="1">
      <c r="B409" s="160"/>
      <c r="C409" s="160"/>
      <c r="D409" s="160"/>
      <c r="E409" s="160"/>
      <c r="F409" s="160"/>
      <c r="G409" s="160"/>
      <c r="H409" s="160"/>
      <c r="I409" s="160"/>
      <c r="J409" s="160"/>
      <c r="K409" s="160"/>
      <c r="L409" s="160"/>
      <c r="M409" s="160"/>
      <c r="N409" s="160"/>
      <c r="O409" s="160"/>
      <c r="P409" s="160"/>
      <c r="Q409" s="160"/>
      <c r="R409" s="160"/>
      <c r="S409" s="160"/>
      <c r="T409" s="160"/>
      <c r="U409" s="160"/>
      <c r="V409" s="160"/>
      <c r="W409" s="160"/>
      <c r="X409" s="160"/>
      <c r="Y409" s="160"/>
      <c r="Z409" s="160"/>
      <c r="AA409" s="160"/>
    </row>
    <row r="410" spans="2:27" ht="12" customHeight="1">
      <c r="B410" s="160"/>
      <c r="C410" s="160"/>
      <c r="D410" s="160"/>
      <c r="E410" s="160"/>
      <c r="F410" s="160"/>
      <c r="G410" s="160"/>
      <c r="H410" s="160"/>
      <c r="I410" s="160"/>
      <c r="J410" s="160"/>
      <c r="K410" s="160"/>
      <c r="L410" s="160"/>
      <c r="M410" s="160"/>
      <c r="N410" s="160"/>
      <c r="O410" s="160"/>
      <c r="P410" s="160"/>
      <c r="Q410" s="160"/>
      <c r="R410" s="160"/>
      <c r="S410" s="160"/>
      <c r="T410" s="160"/>
      <c r="U410" s="160"/>
      <c r="V410" s="160"/>
      <c r="W410" s="160"/>
      <c r="X410" s="160"/>
      <c r="Y410" s="160"/>
      <c r="Z410" s="160"/>
      <c r="AA410" s="160"/>
    </row>
    <row r="411" spans="2:27" ht="12" customHeight="1">
      <c r="B411" s="160"/>
      <c r="C411" s="160"/>
      <c r="D411" s="160"/>
      <c r="E411" s="160"/>
      <c r="F411" s="160"/>
      <c r="G411" s="160"/>
      <c r="H411" s="160"/>
      <c r="I411" s="160"/>
      <c r="J411" s="160"/>
      <c r="K411" s="160"/>
      <c r="L411" s="160"/>
      <c r="M411" s="160"/>
      <c r="N411" s="160"/>
      <c r="O411" s="160"/>
      <c r="P411" s="160"/>
      <c r="Q411" s="160"/>
      <c r="R411" s="160"/>
      <c r="S411" s="160"/>
      <c r="T411" s="160"/>
      <c r="U411" s="160"/>
      <c r="V411" s="160"/>
      <c r="W411" s="160"/>
      <c r="X411" s="160"/>
      <c r="Y411" s="160"/>
      <c r="Z411" s="160"/>
      <c r="AA411" s="160"/>
    </row>
    <row r="412" spans="2:27" ht="12" customHeight="1">
      <c r="B412" s="160"/>
      <c r="C412" s="160"/>
      <c r="D412" s="160"/>
      <c r="E412" s="160"/>
      <c r="F412" s="160"/>
      <c r="G412" s="160"/>
      <c r="H412" s="160"/>
      <c r="I412" s="160"/>
      <c r="J412" s="160"/>
      <c r="K412" s="160"/>
      <c r="L412" s="160"/>
      <c r="M412" s="160"/>
      <c r="N412" s="160"/>
      <c r="O412" s="160"/>
      <c r="P412" s="160"/>
      <c r="Q412" s="160"/>
      <c r="R412" s="160"/>
      <c r="S412" s="160"/>
      <c r="T412" s="160"/>
      <c r="U412" s="160"/>
      <c r="V412" s="160"/>
      <c r="W412" s="160"/>
      <c r="X412" s="160"/>
      <c r="Y412" s="160"/>
      <c r="Z412" s="160"/>
      <c r="AA412" s="160"/>
    </row>
    <row r="413" spans="2:27" ht="12" customHeight="1">
      <c r="B413" s="160"/>
      <c r="C413" s="160"/>
      <c r="D413" s="160"/>
      <c r="E413" s="160"/>
      <c r="F413" s="160"/>
      <c r="G413" s="160"/>
      <c r="H413" s="160"/>
      <c r="I413" s="160"/>
      <c r="J413" s="160"/>
      <c r="K413" s="160"/>
      <c r="L413" s="160"/>
      <c r="M413" s="160"/>
      <c r="N413" s="160"/>
      <c r="O413" s="160"/>
      <c r="P413" s="160"/>
      <c r="Q413" s="160"/>
      <c r="R413" s="160"/>
      <c r="S413" s="160"/>
      <c r="T413" s="160"/>
      <c r="U413" s="160"/>
      <c r="V413" s="160"/>
      <c r="W413" s="160"/>
      <c r="X413" s="160"/>
      <c r="Y413" s="160"/>
      <c r="Z413" s="160"/>
      <c r="AA413" s="160"/>
    </row>
    <row r="414" spans="2:27" ht="12" customHeight="1">
      <c r="B414" s="160"/>
      <c r="C414" s="160"/>
      <c r="D414" s="160"/>
      <c r="E414" s="160"/>
      <c r="F414" s="160"/>
      <c r="G414" s="160"/>
      <c r="H414" s="160"/>
      <c r="I414" s="160"/>
      <c r="J414" s="160"/>
      <c r="K414" s="160"/>
      <c r="L414" s="160"/>
      <c r="M414" s="160"/>
      <c r="N414" s="160"/>
      <c r="O414" s="160"/>
      <c r="P414" s="160"/>
      <c r="Q414" s="160"/>
      <c r="R414" s="160"/>
      <c r="S414" s="160"/>
      <c r="T414" s="160"/>
      <c r="U414" s="160"/>
      <c r="V414" s="160"/>
      <c r="W414" s="160"/>
      <c r="X414" s="160"/>
      <c r="Y414" s="160"/>
      <c r="Z414" s="160"/>
      <c r="AA414" s="160"/>
    </row>
    <row r="415" spans="2:27" ht="12" customHeight="1">
      <c r="B415" s="160"/>
      <c r="C415" s="160"/>
      <c r="D415" s="160"/>
      <c r="E415" s="160"/>
      <c r="F415" s="160"/>
      <c r="G415" s="160"/>
      <c r="H415" s="160"/>
      <c r="I415" s="160"/>
      <c r="J415" s="160"/>
      <c r="K415" s="160"/>
      <c r="L415" s="160"/>
      <c r="M415" s="160"/>
      <c r="N415" s="160"/>
      <c r="O415" s="160"/>
      <c r="P415" s="160"/>
      <c r="Q415" s="160"/>
      <c r="R415" s="160"/>
      <c r="S415" s="160"/>
      <c r="T415" s="160"/>
      <c r="U415" s="160"/>
      <c r="V415" s="160"/>
      <c r="W415" s="160"/>
      <c r="X415" s="160"/>
      <c r="Y415" s="160"/>
      <c r="Z415" s="160"/>
      <c r="AA415" s="160"/>
    </row>
    <row r="416" spans="2:27" ht="12" customHeight="1">
      <c r="B416" s="160"/>
      <c r="C416" s="160"/>
      <c r="D416" s="160"/>
      <c r="E416" s="160"/>
      <c r="F416" s="160"/>
      <c r="G416" s="160"/>
      <c r="H416" s="160"/>
      <c r="I416" s="160"/>
      <c r="J416" s="160"/>
      <c r="K416" s="160"/>
      <c r="L416" s="160"/>
      <c r="M416" s="160"/>
      <c r="N416" s="160"/>
      <c r="O416" s="160"/>
      <c r="P416" s="160"/>
      <c r="Q416" s="160"/>
      <c r="R416" s="160"/>
      <c r="S416" s="160"/>
      <c r="T416" s="160"/>
      <c r="U416" s="160"/>
      <c r="V416" s="160"/>
      <c r="W416" s="160"/>
      <c r="X416" s="160"/>
      <c r="Y416" s="160"/>
      <c r="Z416" s="160"/>
      <c r="AA416" s="160"/>
    </row>
    <row r="417" spans="2:27" ht="12" customHeight="1">
      <c r="B417" s="160"/>
      <c r="C417" s="160"/>
      <c r="D417" s="160"/>
      <c r="E417" s="160"/>
      <c r="F417" s="160"/>
      <c r="G417" s="160"/>
      <c r="H417" s="160"/>
      <c r="I417" s="160"/>
      <c r="J417" s="160"/>
      <c r="K417" s="160"/>
      <c r="L417" s="160"/>
      <c r="M417" s="160"/>
      <c r="N417" s="160"/>
      <c r="O417" s="160"/>
      <c r="P417" s="160"/>
      <c r="Q417" s="160"/>
      <c r="R417" s="160"/>
      <c r="S417" s="160"/>
      <c r="T417" s="160"/>
      <c r="U417" s="160"/>
      <c r="V417" s="160"/>
      <c r="W417" s="160"/>
      <c r="X417" s="160"/>
      <c r="Y417" s="160"/>
      <c r="Z417" s="160"/>
      <c r="AA417" s="160"/>
    </row>
    <row r="418" spans="2:27" ht="12" customHeight="1">
      <c r="B418" s="160"/>
      <c r="C418" s="160"/>
      <c r="D418" s="160"/>
      <c r="E418" s="160"/>
      <c r="F418" s="160"/>
      <c r="G418" s="160"/>
      <c r="H418" s="160"/>
      <c r="I418" s="160"/>
      <c r="J418" s="160"/>
      <c r="K418" s="160"/>
      <c r="L418" s="160"/>
      <c r="M418" s="160"/>
      <c r="N418" s="160"/>
      <c r="O418" s="160"/>
      <c r="P418" s="160"/>
      <c r="Q418" s="160"/>
      <c r="R418" s="160"/>
      <c r="S418" s="160"/>
      <c r="T418" s="160"/>
      <c r="U418" s="160"/>
      <c r="V418" s="160"/>
      <c r="W418" s="160"/>
      <c r="X418" s="160"/>
      <c r="Y418" s="160"/>
      <c r="Z418" s="160"/>
      <c r="AA418" s="160"/>
    </row>
    <row r="419" spans="2:27" ht="12" customHeight="1">
      <c r="B419" s="160"/>
      <c r="C419" s="160"/>
      <c r="D419" s="160"/>
      <c r="E419" s="160"/>
      <c r="F419" s="160"/>
      <c r="G419" s="160"/>
      <c r="H419" s="160"/>
      <c r="I419" s="160"/>
      <c r="J419" s="160"/>
      <c r="K419" s="160"/>
      <c r="L419" s="160"/>
      <c r="M419" s="160"/>
      <c r="N419" s="160"/>
      <c r="O419" s="160"/>
      <c r="P419" s="160"/>
      <c r="Q419" s="160"/>
      <c r="R419" s="160"/>
      <c r="S419" s="160"/>
      <c r="T419" s="160"/>
      <c r="U419" s="160"/>
      <c r="V419" s="160"/>
      <c r="W419" s="160"/>
      <c r="X419" s="160"/>
      <c r="Y419" s="160"/>
      <c r="Z419" s="160"/>
      <c r="AA419" s="160"/>
    </row>
    <row r="420" spans="2:27" ht="12" customHeight="1">
      <c r="B420" s="160"/>
      <c r="C420" s="160"/>
      <c r="D420" s="160"/>
      <c r="E420" s="160"/>
      <c r="F420" s="160"/>
      <c r="G420" s="160"/>
      <c r="H420" s="160"/>
      <c r="I420" s="160"/>
      <c r="J420" s="160"/>
      <c r="K420" s="160"/>
      <c r="L420" s="160"/>
      <c r="M420" s="160"/>
      <c r="N420" s="160"/>
      <c r="O420" s="160"/>
      <c r="P420" s="160"/>
      <c r="Q420" s="160"/>
      <c r="R420" s="160"/>
      <c r="S420" s="160"/>
      <c r="T420" s="160"/>
      <c r="U420" s="160"/>
      <c r="V420" s="160"/>
      <c r="W420" s="160"/>
      <c r="X420" s="160"/>
      <c r="Y420" s="160"/>
      <c r="Z420" s="160"/>
      <c r="AA420" s="160"/>
    </row>
    <row r="421" spans="2:27" ht="12" customHeight="1">
      <c r="B421" s="160"/>
      <c r="C421" s="160"/>
      <c r="D421" s="160"/>
      <c r="E421" s="160"/>
      <c r="F421" s="160"/>
      <c r="G421" s="160"/>
      <c r="H421" s="160"/>
      <c r="I421" s="160"/>
      <c r="J421" s="160"/>
      <c r="K421" s="160"/>
      <c r="L421" s="160"/>
      <c r="M421" s="160"/>
      <c r="N421" s="160"/>
      <c r="O421" s="160"/>
      <c r="P421" s="160"/>
      <c r="Q421" s="160"/>
      <c r="R421" s="160"/>
      <c r="S421" s="160"/>
      <c r="T421" s="160"/>
      <c r="U421" s="160"/>
      <c r="V421" s="160"/>
      <c r="W421" s="160"/>
      <c r="X421" s="160"/>
      <c r="Y421" s="160"/>
      <c r="Z421" s="160"/>
      <c r="AA421" s="160"/>
    </row>
    <row r="422" spans="2:27" ht="12" customHeight="1">
      <c r="B422" s="160"/>
      <c r="C422" s="160"/>
      <c r="D422" s="160"/>
      <c r="E422" s="160"/>
      <c r="F422" s="160"/>
      <c r="G422" s="160"/>
      <c r="H422" s="160"/>
      <c r="I422" s="160"/>
      <c r="J422" s="160"/>
      <c r="K422" s="160"/>
      <c r="L422" s="160"/>
      <c r="M422" s="160"/>
      <c r="N422" s="160"/>
      <c r="O422" s="160"/>
      <c r="P422" s="160"/>
      <c r="Q422" s="160"/>
      <c r="R422" s="160"/>
      <c r="S422" s="160"/>
      <c r="T422" s="160"/>
      <c r="U422" s="160"/>
      <c r="V422" s="160"/>
      <c r="W422" s="160"/>
      <c r="X422" s="160"/>
      <c r="Y422" s="160"/>
      <c r="Z422" s="160"/>
      <c r="AA422" s="160"/>
    </row>
    <row r="423" spans="2:27" ht="12" customHeight="1">
      <c r="B423" s="160"/>
      <c r="C423" s="160"/>
      <c r="D423" s="160"/>
      <c r="E423" s="160"/>
      <c r="F423" s="160"/>
      <c r="G423" s="160"/>
      <c r="H423" s="160"/>
      <c r="I423" s="160"/>
      <c r="J423" s="160"/>
      <c r="K423" s="160"/>
      <c r="L423" s="160"/>
      <c r="M423" s="160"/>
      <c r="N423" s="160"/>
      <c r="O423" s="160"/>
      <c r="P423" s="160"/>
      <c r="Q423" s="160"/>
      <c r="R423" s="160"/>
      <c r="S423" s="160"/>
      <c r="T423" s="160"/>
      <c r="U423" s="160"/>
      <c r="V423" s="160"/>
      <c r="W423" s="160"/>
      <c r="X423" s="160"/>
      <c r="Y423" s="160"/>
      <c r="Z423" s="160"/>
      <c r="AA423" s="160"/>
    </row>
    <row r="424" spans="2:27" ht="12" customHeight="1">
      <c r="B424" s="160"/>
      <c r="C424" s="160"/>
      <c r="D424" s="160"/>
      <c r="E424" s="160"/>
      <c r="F424" s="160"/>
      <c r="G424" s="160"/>
      <c r="H424" s="160"/>
      <c r="I424" s="160"/>
      <c r="J424" s="160"/>
      <c r="K424" s="160"/>
      <c r="L424" s="160"/>
      <c r="M424" s="160"/>
      <c r="N424" s="160"/>
      <c r="O424" s="160"/>
      <c r="P424" s="160"/>
      <c r="Q424" s="160"/>
      <c r="R424" s="160"/>
      <c r="S424" s="160"/>
      <c r="T424" s="160"/>
      <c r="U424" s="160"/>
      <c r="V424" s="160"/>
      <c r="W424" s="160"/>
      <c r="X424" s="160"/>
      <c r="Y424" s="160"/>
      <c r="Z424" s="160"/>
      <c r="AA424" s="160"/>
    </row>
    <row r="425" spans="2:27" ht="12" customHeight="1">
      <c r="B425" s="160"/>
      <c r="C425" s="160"/>
      <c r="D425" s="160"/>
      <c r="E425" s="160"/>
      <c r="F425" s="160"/>
      <c r="G425" s="160"/>
      <c r="H425" s="160"/>
      <c r="I425" s="160"/>
      <c r="J425" s="160"/>
      <c r="K425" s="160"/>
      <c r="L425" s="160"/>
      <c r="M425" s="160"/>
      <c r="N425" s="160"/>
      <c r="O425" s="160"/>
      <c r="P425" s="160"/>
      <c r="Q425" s="160"/>
      <c r="R425" s="160"/>
      <c r="S425" s="160"/>
      <c r="T425" s="160"/>
      <c r="U425" s="160"/>
      <c r="V425" s="160"/>
      <c r="W425" s="160"/>
      <c r="X425" s="160"/>
      <c r="Y425" s="160"/>
      <c r="Z425" s="160"/>
      <c r="AA425" s="160"/>
    </row>
    <row r="426" spans="2:27" ht="12" customHeight="1">
      <c r="B426" s="160"/>
      <c r="C426" s="160"/>
      <c r="D426" s="160"/>
      <c r="E426" s="160"/>
      <c r="F426" s="160"/>
      <c r="G426" s="160"/>
      <c r="H426" s="160"/>
      <c r="I426" s="160"/>
      <c r="J426" s="160"/>
      <c r="K426" s="160"/>
      <c r="L426" s="160"/>
      <c r="M426" s="160"/>
      <c r="N426" s="160"/>
      <c r="O426" s="160"/>
      <c r="P426" s="160"/>
      <c r="Q426" s="160"/>
      <c r="R426" s="160"/>
      <c r="S426" s="160"/>
      <c r="T426" s="160"/>
      <c r="U426" s="160"/>
      <c r="V426" s="160"/>
      <c r="W426" s="160"/>
      <c r="X426" s="160"/>
      <c r="Y426" s="160"/>
      <c r="Z426" s="160"/>
      <c r="AA426" s="160"/>
    </row>
    <row r="427" spans="2:27" ht="12" customHeight="1">
      <c r="B427" s="160"/>
      <c r="C427" s="160"/>
      <c r="D427" s="160"/>
      <c r="E427" s="160"/>
      <c r="F427" s="160"/>
      <c r="G427" s="160"/>
      <c r="H427" s="160"/>
      <c r="I427" s="160"/>
      <c r="J427" s="160"/>
      <c r="K427" s="160"/>
      <c r="L427" s="160"/>
      <c r="M427" s="160"/>
      <c r="N427" s="160"/>
      <c r="O427" s="160"/>
      <c r="P427" s="160"/>
      <c r="Q427" s="160"/>
      <c r="R427" s="160"/>
      <c r="S427" s="160"/>
      <c r="T427" s="160"/>
      <c r="U427" s="160"/>
      <c r="V427" s="160"/>
      <c r="W427" s="160"/>
      <c r="X427" s="160"/>
      <c r="Y427" s="160"/>
      <c r="Z427" s="160"/>
      <c r="AA427" s="160"/>
    </row>
    <row r="428" spans="2:27" ht="12" customHeight="1">
      <c r="B428" s="160"/>
      <c r="C428" s="160"/>
      <c r="D428" s="160"/>
      <c r="E428" s="160"/>
      <c r="F428" s="160"/>
      <c r="G428" s="160"/>
      <c r="H428" s="160"/>
      <c r="I428" s="160"/>
      <c r="J428" s="160"/>
      <c r="K428" s="160"/>
      <c r="L428" s="160"/>
      <c r="M428" s="160"/>
      <c r="N428" s="160"/>
      <c r="O428" s="160"/>
      <c r="P428" s="160"/>
      <c r="Q428" s="160"/>
      <c r="R428" s="160"/>
      <c r="S428" s="160"/>
      <c r="T428" s="160"/>
      <c r="U428" s="160"/>
      <c r="V428" s="160"/>
      <c r="W428" s="160"/>
      <c r="X428" s="160"/>
      <c r="Y428" s="160"/>
      <c r="Z428" s="160"/>
      <c r="AA428" s="160"/>
    </row>
    <row r="429" spans="2:27" ht="12" customHeight="1">
      <c r="B429" s="160"/>
      <c r="C429" s="160"/>
      <c r="D429" s="160"/>
      <c r="E429" s="160"/>
      <c r="F429" s="160"/>
      <c r="G429" s="160"/>
      <c r="H429" s="160"/>
      <c r="I429" s="160"/>
      <c r="J429" s="160"/>
      <c r="K429" s="160"/>
      <c r="L429" s="160"/>
      <c r="M429" s="160"/>
      <c r="N429" s="160"/>
      <c r="O429" s="160"/>
      <c r="P429" s="160"/>
      <c r="Q429" s="160"/>
      <c r="R429" s="160"/>
      <c r="S429" s="160"/>
      <c r="T429" s="160"/>
      <c r="U429" s="160"/>
      <c r="V429" s="160"/>
      <c r="W429" s="160"/>
      <c r="X429" s="160"/>
      <c r="Y429" s="160"/>
      <c r="Z429" s="160"/>
      <c r="AA429" s="160"/>
    </row>
    <row r="430" spans="2:27" ht="12" customHeight="1">
      <c r="B430" s="160"/>
      <c r="C430" s="160"/>
      <c r="D430" s="160"/>
      <c r="E430" s="160"/>
      <c r="F430" s="160"/>
      <c r="G430" s="160"/>
      <c r="H430" s="160"/>
      <c r="I430" s="160"/>
      <c r="J430" s="160"/>
      <c r="K430" s="160"/>
      <c r="L430" s="160"/>
      <c r="M430" s="160"/>
      <c r="N430" s="160"/>
      <c r="O430" s="160"/>
      <c r="P430" s="160"/>
      <c r="Q430" s="160"/>
      <c r="R430" s="160"/>
      <c r="S430" s="160"/>
      <c r="T430" s="160"/>
      <c r="U430" s="160"/>
      <c r="V430" s="160"/>
      <c r="W430" s="160"/>
      <c r="X430" s="160"/>
      <c r="Y430" s="160"/>
      <c r="Z430" s="160"/>
      <c r="AA430" s="160"/>
    </row>
    <row r="431" spans="2:27" ht="12" customHeight="1">
      <c r="B431" s="160"/>
      <c r="C431" s="160"/>
      <c r="D431" s="160"/>
      <c r="E431" s="160"/>
      <c r="F431" s="160"/>
      <c r="G431" s="160"/>
      <c r="H431" s="160"/>
      <c r="I431" s="160"/>
      <c r="J431" s="160"/>
      <c r="K431" s="160"/>
      <c r="L431" s="160"/>
      <c r="M431" s="160"/>
      <c r="N431" s="160"/>
      <c r="O431" s="160"/>
      <c r="P431" s="160"/>
      <c r="Q431" s="160"/>
      <c r="R431" s="160"/>
      <c r="S431" s="160"/>
      <c r="T431" s="160"/>
      <c r="U431" s="160"/>
      <c r="V431" s="160"/>
      <c r="W431" s="160"/>
      <c r="X431" s="160"/>
      <c r="Y431" s="160"/>
      <c r="Z431" s="160"/>
      <c r="AA431" s="160"/>
    </row>
    <row r="432" spans="2:27" ht="12" customHeight="1">
      <c r="B432" s="160"/>
      <c r="C432" s="160"/>
      <c r="D432" s="160"/>
      <c r="E432" s="160"/>
      <c r="F432" s="160"/>
      <c r="G432" s="160"/>
      <c r="H432" s="160"/>
      <c r="I432" s="160"/>
      <c r="J432" s="160"/>
      <c r="K432" s="160"/>
      <c r="L432" s="160"/>
      <c r="M432" s="160"/>
      <c r="N432" s="160"/>
      <c r="O432" s="160"/>
      <c r="P432" s="160"/>
      <c r="Q432" s="160"/>
      <c r="R432" s="160"/>
      <c r="S432" s="160"/>
      <c r="T432" s="160"/>
      <c r="U432" s="160"/>
      <c r="V432" s="160"/>
      <c r="W432" s="160"/>
      <c r="X432" s="160"/>
      <c r="Y432" s="160"/>
      <c r="Z432" s="160"/>
      <c r="AA432" s="160"/>
    </row>
    <row r="433" spans="2:27" ht="12" customHeight="1">
      <c r="B433" s="160"/>
      <c r="C433" s="160"/>
      <c r="D433" s="160"/>
      <c r="E433" s="160"/>
      <c r="F433" s="160"/>
      <c r="G433" s="160"/>
      <c r="H433" s="160"/>
      <c r="I433" s="160"/>
      <c r="J433" s="160"/>
      <c r="K433" s="160"/>
      <c r="L433" s="160"/>
      <c r="M433" s="160"/>
      <c r="N433" s="160"/>
      <c r="O433" s="160"/>
      <c r="P433" s="160"/>
      <c r="Q433" s="160"/>
      <c r="R433" s="160"/>
      <c r="S433" s="160"/>
      <c r="T433" s="160"/>
      <c r="U433" s="160"/>
      <c r="V433" s="160"/>
      <c r="W433" s="160"/>
      <c r="X433" s="160"/>
      <c r="Y433" s="160"/>
      <c r="Z433" s="160"/>
      <c r="AA433" s="160"/>
    </row>
    <row r="434" spans="2:27" ht="12" customHeight="1">
      <c r="B434" s="160"/>
      <c r="C434" s="160"/>
      <c r="D434" s="160"/>
      <c r="E434" s="160"/>
      <c r="F434" s="160"/>
      <c r="G434" s="160"/>
      <c r="H434" s="160"/>
      <c r="I434" s="160"/>
      <c r="J434" s="160"/>
      <c r="K434" s="160"/>
      <c r="L434" s="160"/>
      <c r="M434" s="160"/>
      <c r="N434" s="160"/>
      <c r="O434" s="160"/>
      <c r="P434" s="160"/>
      <c r="Q434" s="160"/>
      <c r="R434" s="160"/>
      <c r="S434" s="160"/>
      <c r="T434" s="160"/>
      <c r="U434" s="160"/>
      <c r="V434" s="160"/>
      <c r="W434" s="160"/>
      <c r="X434" s="160"/>
      <c r="Y434" s="160"/>
      <c r="Z434" s="160"/>
      <c r="AA434" s="160"/>
    </row>
    <row r="435" spans="2:27" ht="12" customHeight="1">
      <c r="B435" s="160"/>
      <c r="C435" s="160"/>
      <c r="D435" s="160"/>
      <c r="E435" s="160"/>
      <c r="F435" s="160"/>
      <c r="G435" s="160"/>
      <c r="H435" s="160"/>
      <c r="I435" s="160"/>
      <c r="J435" s="160"/>
      <c r="K435" s="160"/>
      <c r="L435" s="160"/>
      <c r="M435" s="160"/>
      <c r="N435" s="160"/>
      <c r="O435" s="160"/>
      <c r="P435" s="160"/>
      <c r="Q435" s="160"/>
      <c r="R435" s="160"/>
      <c r="S435" s="160"/>
      <c r="T435" s="160"/>
      <c r="U435" s="160"/>
      <c r="V435" s="160"/>
      <c r="W435" s="160"/>
      <c r="X435" s="160"/>
      <c r="Y435" s="160"/>
      <c r="Z435" s="160"/>
      <c r="AA435" s="160"/>
    </row>
    <row r="436" spans="2:27" ht="12" customHeight="1">
      <c r="B436" s="160"/>
      <c r="C436" s="160"/>
      <c r="D436" s="160"/>
      <c r="E436" s="160"/>
      <c r="F436" s="160"/>
      <c r="G436" s="160"/>
      <c r="H436" s="160"/>
      <c r="I436" s="160"/>
      <c r="J436" s="160"/>
      <c r="K436" s="160"/>
      <c r="L436" s="160"/>
      <c r="M436" s="160"/>
      <c r="N436" s="160"/>
      <c r="O436" s="160"/>
      <c r="P436" s="160"/>
      <c r="Q436" s="160"/>
      <c r="R436" s="160"/>
      <c r="S436" s="160"/>
      <c r="T436" s="160"/>
      <c r="U436" s="160"/>
      <c r="V436" s="160"/>
      <c r="W436" s="160"/>
      <c r="X436" s="160"/>
      <c r="Y436" s="160"/>
      <c r="Z436" s="160"/>
      <c r="AA436" s="160"/>
    </row>
    <row r="437" spans="2:27" ht="12" customHeight="1">
      <c r="B437" s="160"/>
      <c r="C437" s="160"/>
      <c r="D437" s="160"/>
      <c r="E437" s="160"/>
      <c r="F437" s="160"/>
      <c r="G437" s="160"/>
      <c r="H437" s="160"/>
      <c r="I437" s="160"/>
      <c r="J437" s="160"/>
      <c r="K437" s="160"/>
      <c r="L437" s="160"/>
      <c r="M437" s="160"/>
      <c r="N437" s="160"/>
      <c r="O437" s="160"/>
      <c r="P437" s="160"/>
      <c r="Q437" s="160"/>
      <c r="R437" s="160"/>
      <c r="S437" s="160"/>
      <c r="T437" s="160"/>
      <c r="U437" s="160"/>
      <c r="V437" s="160"/>
      <c r="W437" s="160"/>
      <c r="X437" s="160"/>
      <c r="Y437" s="160"/>
      <c r="Z437" s="160"/>
      <c r="AA437" s="160"/>
    </row>
    <row r="438" spans="2:27" ht="12" customHeight="1">
      <c r="B438" s="160"/>
      <c r="C438" s="160"/>
      <c r="D438" s="160"/>
      <c r="E438" s="160"/>
      <c r="F438" s="160"/>
      <c r="G438" s="160"/>
      <c r="H438" s="160"/>
      <c r="I438" s="160"/>
      <c r="J438" s="160"/>
      <c r="K438" s="160"/>
      <c r="L438" s="160"/>
      <c r="M438" s="160"/>
      <c r="N438" s="160"/>
      <c r="O438" s="160"/>
      <c r="P438" s="160"/>
      <c r="Q438" s="160"/>
      <c r="R438" s="160"/>
      <c r="S438" s="160"/>
      <c r="T438" s="160"/>
      <c r="U438" s="160"/>
      <c r="V438" s="160"/>
      <c r="W438" s="160"/>
      <c r="X438" s="160"/>
      <c r="Y438" s="160"/>
      <c r="Z438" s="160"/>
      <c r="AA438" s="160"/>
    </row>
    <row r="439" spans="2:27" ht="12" customHeight="1">
      <c r="B439" s="160"/>
      <c r="C439" s="160"/>
      <c r="D439" s="160"/>
      <c r="E439" s="160"/>
      <c r="F439" s="160"/>
      <c r="G439" s="160"/>
      <c r="H439" s="160"/>
      <c r="I439" s="160"/>
      <c r="J439" s="160"/>
      <c r="K439" s="160"/>
      <c r="L439" s="160"/>
      <c r="M439" s="160"/>
      <c r="N439" s="160"/>
      <c r="O439" s="160"/>
      <c r="P439" s="160"/>
      <c r="Q439" s="160"/>
      <c r="R439" s="160"/>
      <c r="S439" s="160"/>
      <c r="T439" s="160"/>
      <c r="U439" s="160"/>
      <c r="V439" s="160"/>
      <c r="W439" s="160"/>
      <c r="X439" s="160"/>
      <c r="Y439" s="160"/>
      <c r="Z439" s="160"/>
      <c r="AA439" s="160"/>
    </row>
    <row r="440" spans="2:27" ht="12" customHeight="1">
      <c r="B440" s="160"/>
      <c r="C440" s="160"/>
      <c r="D440" s="160"/>
      <c r="E440" s="160"/>
      <c r="F440" s="160"/>
      <c r="G440" s="160"/>
      <c r="H440" s="160"/>
      <c r="I440" s="160"/>
      <c r="J440" s="160"/>
      <c r="K440" s="160"/>
      <c r="L440" s="160"/>
      <c r="M440" s="160"/>
      <c r="N440" s="160"/>
      <c r="O440" s="160"/>
      <c r="P440" s="160"/>
      <c r="Q440" s="160"/>
      <c r="R440" s="160"/>
      <c r="S440" s="160"/>
      <c r="T440" s="160"/>
      <c r="U440" s="160"/>
      <c r="V440" s="160"/>
      <c r="W440" s="160"/>
      <c r="X440" s="160"/>
      <c r="Y440" s="160"/>
      <c r="Z440" s="160"/>
      <c r="AA440" s="160"/>
    </row>
    <row r="441" spans="2:27" ht="12" customHeight="1">
      <c r="B441" s="160"/>
      <c r="C441" s="160"/>
      <c r="D441" s="160"/>
      <c r="E441" s="160"/>
      <c r="F441" s="160"/>
      <c r="G441" s="160"/>
      <c r="H441" s="160"/>
      <c r="I441" s="160"/>
      <c r="J441" s="160"/>
      <c r="K441" s="160"/>
      <c r="L441" s="160"/>
      <c r="M441" s="160"/>
      <c r="N441" s="160"/>
      <c r="O441" s="160"/>
      <c r="P441" s="160"/>
      <c r="Q441" s="160"/>
      <c r="R441" s="160"/>
      <c r="S441" s="160"/>
      <c r="T441" s="160"/>
      <c r="U441" s="160"/>
      <c r="V441" s="160"/>
      <c r="W441" s="160"/>
      <c r="X441" s="160"/>
      <c r="Y441" s="160"/>
      <c r="Z441" s="160"/>
      <c r="AA441" s="160"/>
    </row>
    <row r="442" spans="2:27" ht="12" customHeight="1">
      <c r="B442" s="160"/>
      <c r="C442" s="160"/>
      <c r="D442" s="160"/>
      <c r="E442" s="160"/>
      <c r="F442" s="160"/>
      <c r="G442" s="160"/>
      <c r="H442" s="160"/>
      <c r="I442" s="160"/>
      <c r="J442" s="160"/>
      <c r="K442" s="160"/>
      <c r="L442" s="160"/>
      <c r="M442" s="160"/>
      <c r="N442" s="160"/>
      <c r="O442" s="160"/>
      <c r="P442" s="160"/>
      <c r="Q442" s="160"/>
      <c r="R442" s="160"/>
      <c r="S442" s="160"/>
      <c r="T442" s="160"/>
      <c r="U442" s="160"/>
      <c r="V442" s="160"/>
      <c r="W442" s="160"/>
      <c r="X442" s="160"/>
      <c r="Y442" s="160"/>
      <c r="Z442" s="160"/>
      <c r="AA442" s="160"/>
    </row>
    <row r="443" spans="2:27" ht="12" customHeight="1">
      <c r="B443" s="160"/>
      <c r="C443" s="160"/>
      <c r="D443" s="160"/>
      <c r="E443" s="160"/>
      <c r="F443" s="160"/>
      <c r="G443" s="160"/>
      <c r="H443" s="160"/>
      <c r="I443" s="160"/>
      <c r="J443" s="160"/>
      <c r="K443" s="160"/>
      <c r="L443" s="160"/>
      <c r="M443" s="160"/>
      <c r="N443" s="160"/>
      <c r="O443" s="160"/>
      <c r="P443" s="160"/>
      <c r="Q443" s="160"/>
      <c r="R443" s="160"/>
      <c r="S443" s="160"/>
      <c r="T443" s="160"/>
      <c r="U443" s="160"/>
      <c r="V443" s="160"/>
      <c r="W443" s="160"/>
      <c r="X443" s="160"/>
      <c r="Y443" s="160"/>
      <c r="Z443" s="160"/>
      <c r="AA443" s="160"/>
    </row>
    <row r="444" spans="2:27" ht="12" customHeight="1">
      <c r="B444" s="160"/>
      <c r="C444" s="160"/>
      <c r="D444" s="160"/>
      <c r="E444" s="160"/>
      <c r="F444" s="160"/>
      <c r="G444" s="160"/>
      <c r="H444" s="160"/>
      <c r="I444" s="160"/>
      <c r="J444" s="160"/>
      <c r="K444" s="160"/>
      <c r="L444" s="160"/>
      <c r="M444" s="160"/>
      <c r="N444" s="160"/>
      <c r="O444" s="160"/>
      <c r="P444" s="160"/>
      <c r="Q444" s="160"/>
      <c r="R444" s="160"/>
      <c r="S444" s="160"/>
      <c r="T444" s="160"/>
      <c r="U444" s="160"/>
      <c r="V444" s="160"/>
      <c r="W444" s="160"/>
      <c r="X444" s="160"/>
      <c r="Y444" s="160"/>
      <c r="Z444" s="160"/>
      <c r="AA444" s="160"/>
    </row>
    <row r="445" spans="2:27" ht="12" customHeight="1">
      <c r="B445" s="160"/>
      <c r="C445" s="160"/>
      <c r="D445" s="160"/>
      <c r="E445" s="160"/>
      <c r="F445" s="160"/>
      <c r="G445" s="160"/>
      <c r="H445" s="160"/>
      <c r="I445" s="160"/>
      <c r="J445" s="160"/>
      <c r="K445" s="160"/>
      <c r="L445" s="160"/>
      <c r="M445" s="160"/>
      <c r="N445" s="160"/>
      <c r="O445" s="160"/>
      <c r="P445" s="160"/>
      <c r="Q445" s="160"/>
      <c r="R445" s="160"/>
      <c r="S445" s="160"/>
      <c r="T445" s="160"/>
      <c r="U445" s="160"/>
      <c r="V445" s="160"/>
      <c r="W445" s="160"/>
      <c r="X445" s="160"/>
      <c r="Y445" s="160"/>
      <c r="Z445" s="160"/>
      <c r="AA445" s="160"/>
    </row>
    <row r="446" spans="2:27" ht="12" customHeight="1">
      <c r="B446" s="160"/>
      <c r="C446" s="160"/>
      <c r="D446" s="160"/>
      <c r="E446" s="160"/>
      <c r="F446" s="160"/>
      <c r="G446" s="160"/>
      <c r="H446" s="160"/>
      <c r="I446" s="160"/>
      <c r="J446" s="160"/>
      <c r="K446" s="160"/>
      <c r="L446" s="160"/>
      <c r="M446" s="160"/>
      <c r="N446" s="160"/>
      <c r="O446" s="160"/>
      <c r="P446" s="160"/>
      <c r="Q446" s="160"/>
      <c r="R446" s="160"/>
      <c r="S446" s="160"/>
      <c r="T446" s="160"/>
      <c r="U446" s="160"/>
      <c r="V446" s="160"/>
      <c r="W446" s="160"/>
      <c r="X446" s="160"/>
      <c r="Y446" s="160"/>
      <c r="Z446" s="160"/>
      <c r="AA446" s="160"/>
    </row>
    <row r="447" spans="2:27" ht="12" customHeight="1">
      <c r="B447" s="160"/>
      <c r="C447" s="160"/>
      <c r="D447" s="160"/>
      <c r="E447" s="160"/>
      <c r="F447" s="160"/>
      <c r="G447" s="160"/>
      <c r="H447" s="160"/>
      <c r="I447" s="160"/>
      <c r="J447" s="160"/>
      <c r="K447" s="160"/>
      <c r="L447" s="160"/>
      <c r="M447" s="160"/>
      <c r="N447" s="160"/>
      <c r="O447" s="160"/>
      <c r="P447" s="160"/>
      <c r="Q447" s="160"/>
      <c r="R447" s="160"/>
      <c r="S447" s="160"/>
      <c r="T447" s="160"/>
      <c r="U447" s="160"/>
      <c r="V447" s="160"/>
      <c r="W447" s="160"/>
      <c r="X447" s="160"/>
      <c r="Y447" s="160"/>
      <c r="Z447" s="160"/>
      <c r="AA447" s="160"/>
    </row>
    <row r="448" spans="2:27" ht="12" customHeight="1">
      <c r="B448" s="160"/>
      <c r="C448" s="160"/>
      <c r="D448" s="160"/>
      <c r="E448" s="160"/>
      <c r="F448" s="160"/>
      <c r="G448" s="160"/>
      <c r="H448" s="160"/>
      <c r="I448" s="160"/>
      <c r="J448" s="160"/>
      <c r="K448" s="160"/>
      <c r="L448" s="160"/>
      <c r="M448" s="160"/>
      <c r="N448" s="160"/>
      <c r="O448" s="160"/>
      <c r="P448" s="160"/>
      <c r="Q448" s="160"/>
      <c r="R448" s="160"/>
      <c r="S448" s="160"/>
      <c r="T448" s="160"/>
      <c r="U448" s="160"/>
      <c r="V448" s="160"/>
      <c r="W448" s="160"/>
      <c r="X448" s="160"/>
      <c r="Y448" s="160"/>
      <c r="Z448" s="160"/>
      <c r="AA448" s="160"/>
    </row>
    <row r="449" spans="2:27" ht="12" customHeight="1">
      <c r="B449" s="160"/>
      <c r="C449" s="160"/>
      <c r="D449" s="160"/>
      <c r="E449" s="160"/>
      <c r="F449" s="160"/>
      <c r="G449" s="160"/>
      <c r="H449" s="160"/>
      <c r="I449" s="160"/>
      <c r="J449" s="160"/>
      <c r="K449" s="160"/>
      <c r="L449" s="160"/>
      <c r="M449" s="160"/>
      <c r="N449" s="160"/>
      <c r="O449" s="160"/>
      <c r="P449" s="160"/>
      <c r="Q449" s="160"/>
      <c r="R449" s="160"/>
      <c r="S449" s="160"/>
      <c r="T449" s="160"/>
      <c r="U449" s="160"/>
      <c r="V449" s="160"/>
      <c r="W449" s="160"/>
      <c r="X449" s="160"/>
      <c r="Y449" s="160"/>
      <c r="Z449" s="160"/>
      <c r="AA449" s="160"/>
    </row>
    <row r="450" spans="2:27" ht="12" customHeight="1">
      <c r="B450" s="160"/>
      <c r="C450" s="160"/>
      <c r="D450" s="160"/>
      <c r="E450" s="160"/>
      <c r="F450" s="160"/>
      <c r="G450" s="160"/>
      <c r="H450" s="160"/>
      <c r="I450" s="160"/>
      <c r="J450" s="160"/>
      <c r="K450" s="160"/>
      <c r="L450" s="160"/>
      <c r="M450" s="160"/>
      <c r="N450" s="160"/>
      <c r="O450" s="160"/>
      <c r="P450" s="160"/>
      <c r="Q450" s="160"/>
      <c r="R450" s="160"/>
      <c r="S450" s="160"/>
      <c r="T450" s="160"/>
      <c r="U450" s="160"/>
      <c r="V450" s="160"/>
      <c r="W450" s="160"/>
      <c r="X450" s="160"/>
      <c r="Y450" s="160"/>
      <c r="Z450" s="160"/>
      <c r="AA450" s="160"/>
    </row>
    <row r="451" spans="2:27" ht="12" customHeight="1">
      <c r="B451" s="160"/>
      <c r="C451" s="160"/>
      <c r="D451" s="160"/>
      <c r="E451" s="160"/>
      <c r="F451" s="160"/>
      <c r="G451" s="160"/>
      <c r="H451" s="160"/>
      <c r="I451" s="160"/>
      <c r="J451" s="160"/>
      <c r="K451" s="160"/>
      <c r="L451" s="160"/>
      <c r="M451" s="160"/>
      <c r="N451" s="160"/>
      <c r="O451" s="160"/>
      <c r="P451" s="160"/>
      <c r="Q451" s="160"/>
      <c r="R451" s="160"/>
      <c r="S451" s="160"/>
      <c r="T451" s="160"/>
      <c r="U451" s="160"/>
      <c r="V451" s="160"/>
      <c r="W451" s="160"/>
      <c r="X451" s="160"/>
      <c r="Y451" s="160"/>
      <c r="Z451" s="160"/>
      <c r="AA451" s="160"/>
    </row>
    <row r="452" spans="2:27" ht="12" customHeight="1">
      <c r="B452" s="160"/>
      <c r="C452" s="160"/>
      <c r="D452" s="160"/>
      <c r="E452" s="160"/>
      <c r="F452" s="160"/>
      <c r="G452" s="160"/>
      <c r="H452" s="160"/>
      <c r="I452" s="160"/>
      <c r="J452" s="160"/>
      <c r="K452" s="160"/>
      <c r="L452" s="160"/>
      <c r="M452" s="160"/>
      <c r="N452" s="160"/>
      <c r="O452" s="160"/>
      <c r="P452" s="160"/>
      <c r="Q452" s="160"/>
      <c r="R452" s="160"/>
      <c r="S452" s="160"/>
      <c r="T452" s="160"/>
      <c r="U452" s="160"/>
      <c r="V452" s="160"/>
      <c r="W452" s="160"/>
      <c r="X452" s="160"/>
      <c r="Y452" s="160"/>
      <c r="Z452" s="160"/>
      <c r="AA452" s="160"/>
    </row>
    <row r="453" spans="2:27" ht="12" customHeight="1">
      <c r="B453" s="160"/>
      <c r="C453" s="160"/>
      <c r="D453" s="160"/>
      <c r="E453" s="160"/>
      <c r="F453" s="160"/>
      <c r="G453" s="160"/>
      <c r="H453" s="160"/>
      <c r="I453" s="160"/>
      <c r="J453" s="160"/>
      <c r="K453" s="160"/>
      <c r="L453" s="160"/>
      <c r="M453" s="160"/>
      <c r="N453" s="160"/>
      <c r="O453" s="160"/>
      <c r="P453" s="160"/>
      <c r="Q453" s="160"/>
      <c r="R453" s="160"/>
      <c r="S453" s="160"/>
      <c r="T453" s="160"/>
      <c r="U453" s="160"/>
      <c r="V453" s="160"/>
      <c r="W453" s="160"/>
      <c r="X453" s="160"/>
      <c r="Y453" s="160"/>
      <c r="Z453" s="160"/>
      <c r="AA453" s="160"/>
    </row>
    <row r="454" spans="2:27" ht="12" customHeight="1">
      <c r="B454" s="160"/>
      <c r="C454" s="160"/>
      <c r="D454" s="160"/>
      <c r="E454" s="160"/>
      <c r="F454" s="160"/>
      <c r="G454" s="160"/>
      <c r="H454" s="160"/>
      <c r="I454" s="160"/>
      <c r="J454" s="160"/>
      <c r="K454" s="160"/>
      <c r="L454" s="160"/>
      <c r="M454" s="160"/>
      <c r="N454" s="160"/>
      <c r="O454" s="160"/>
      <c r="P454" s="160"/>
      <c r="Q454" s="160"/>
      <c r="R454" s="160"/>
      <c r="S454" s="160"/>
      <c r="T454" s="160"/>
      <c r="U454" s="160"/>
      <c r="V454" s="160"/>
      <c r="W454" s="160"/>
      <c r="X454" s="160"/>
      <c r="Y454" s="160"/>
      <c r="Z454" s="160"/>
      <c r="AA454" s="160"/>
    </row>
    <row r="455" spans="2:27" ht="12" customHeight="1">
      <c r="B455" s="160"/>
      <c r="C455" s="160"/>
      <c r="D455" s="160"/>
      <c r="E455" s="160"/>
      <c r="F455" s="160"/>
      <c r="G455" s="160"/>
      <c r="H455" s="160"/>
      <c r="I455" s="160"/>
      <c r="J455" s="160"/>
      <c r="K455" s="160"/>
      <c r="L455" s="160"/>
      <c r="M455" s="160"/>
      <c r="N455" s="160"/>
      <c r="O455" s="160"/>
      <c r="P455" s="160"/>
      <c r="Q455" s="160"/>
      <c r="R455" s="160"/>
      <c r="S455" s="160"/>
      <c r="T455" s="160"/>
      <c r="U455" s="160"/>
      <c r="V455" s="160"/>
      <c r="W455" s="160"/>
      <c r="X455" s="160"/>
      <c r="Y455" s="160"/>
      <c r="Z455" s="160"/>
      <c r="AA455" s="160"/>
    </row>
    <row r="456" spans="2:27" ht="12" customHeight="1">
      <c r="B456" s="160"/>
      <c r="C456" s="160"/>
      <c r="D456" s="160"/>
      <c r="E456" s="160"/>
      <c r="F456" s="160"/>
      <c r="G456" s="160"/>
      <c r="H456" s="160"/>
      <c r="I456" s="160"/>
      <c r="J456" s="160"/>
      <c r="K456" s="160"/>
      <c r="L456" s="160"/>
      <c r="M456" s="160"/>
      <c r="N456" s="160"/>
      <c r="O456" s="160"/>
      <c r="P456" s="160"/>
      <c r="Q456" s="160"/>
      <c r="R456" s="160"/>
      <c r="S456" s="160"/>
      <c r="T456" s="160"/>
      <c r="U456" s="160"/>
      <c r="V456" s="160"/>
      <c r="W456" s="160"/>
      <c r="X456" s="160"/>
      <c r="Y456" s="160"/>
      <c r="Z456" s="160"/>
      <c r="AA456" s="160"/>
    </row>
    <row r="457" spans="2:27" ht="12" customHeight="1">
      <c r="B457" s="160"/>
      <c r="C457" s="160"/>
      <c r="D457" s="160"/>
      <c r="E457" s="160"/>
      <c r="F457" s="160"/>
      <c r="G457" s="160"/>
      <c r="H457" s="160"/>
      <c r="I457" s="160"/>
      <c r="J457" s="160"/>
      <c r="K457" s="160"/>
      <c r="L457" s="160"/>
      <c r="M457" s="160"/>
      <c r="N457" s="160"/>
      <c r="O457" s="160"/>
      <c r="P457" s="160"/>
      <c r="Q457" s="160"/>
      <c r="R457" s="160"/>
      <c r="S457" s="160"/>
      <c r="T457" s="160"/>
      <c r="U457" s="160"/>
      <c r="V457" s="160"/>
      <c r="W457" s="160"/>
      <c r="X457" s="160"/>
      <c r="Y457" s="160"/>
      <c r="Z457" s="160"/>
      <c r="AA457" s="160"/>
    </row>
    <row r="458" spans="2:27" ht="12" customHeight="1">
      <c r="B458" s="160"/>
      <c r="C458" s="160"/>
      <c r="D458" s="160"/>
      <c r="E458" s="160"/>
      <c r="F458" s="160"/>
      <c r="G458" s="160"/>
      <c r="H458" s="160"/>
      <c r="I458" s="160"/>
      <c r="J458" s="160"/>
      <c r="K458" s="160"/>
      <c r="L458" s="160"/>
      <c r="M458" s="160"/>
      <c r="N458" s="160"/>
      <c r="O458" s="160"/>
      <c r="P458" s="160"/>
      <c r="Q458" s="160"/>
      <c r="R458" s="160"/>
      <c r="S458" s="160"/>
      <c r="T458" s="160"/>
      <c r="U458" s="160"/>
      <c r="V458" s="160"/>
      <c r="W458" s="160"/>
      <c r="X458" s="160"/>
      <c r="Y458" s="160"/>
      <c r="Z458" s="160"/>
      <c r="AA458" s="160"/>
    </row>
    <row r="459" spans="2:27" ht="12" customHeight="1">
      <c r="B459" s="160"/>
      <c r="C459" s="160"/>
      <c r="D459" s="160"/>
      <c r="E459" s="160"/>
      <c r="F459" s="160"/>
      <c r="G459" s="160"/>
      <c r="H459" s="160"/>
      <c r="I459" s="160"/>
      <c r="J459" s="160"/>
      <c r="K459" s="160"/>
      <c r="L459" s="160"/>
      <c r="M459" s="160"/>
      <c r="N459" s="160"/>
      <c r="O459" s="160"/>
      <c r="P459" s="160"/>
      <c r="Q459" s="160"/>
      <c r="R459" s="160"/>
      <c r="S459" s="160"/>
      <c r="T459" s="160"/>
      <c r="U459" s="160"/>
      <c r="V459" s="160"/>
      <c r="W459" s="160"/>
      <c r="X459" s="160"/>
      <c r="Y459" s="160"/>
      <c r="Z459" s="160"/>
      <c r="AA459" s="160"/>
    </row>
    <row r="460" spans="2:27" ht="12" customHeight="1">
      <c r="B460" s="160"/>
      <c r="C460" s="160"/>
      <c r="D460" s="160"/>
      <c r="E460" s="160"/>
      <c r="F460" s="160"/>
      <c r="G460" s="160"/>
      <c r="H460" s="160"/>
      <c r="I460" s="160"/>
      <c r="J460" s="160"/>
      <c r="K460" s="160"/>
      <c r="L460" s="160"/>
      <c r="M460" s="160"/>
      <c r="N460" s="160"/>
      <c r="O460" s="160"/>
      <c r="P460" s="160"/>
      <c r="Q460" s="160"/>
      <c r="R460" s="160"/>
      <c r="S460" s="160"/>
      <c r="T460" s="160"/>
      <c r="U460" s="160"/>
      <c r="V460" s="160"/>
      <c r="W460" s="160"/>
      <c r="X460" s="160"/>
      <c r="Y460" s="160"/>
      <c r="Z460" s="160"/>
      <c r="AA460" s="160"/>
    </row>
    <row r="461" spans="2:27" ht="12" customHeight="1">
      <c r="B461" s="160"/>
      <c r="C461" s="160"/>
      <c r="D461" s="160"/>
      <c r="E461" s="160"/>
      <c r="F461" s="160"/>
      <c r="G461" s="160"/>
      <c r="H461" s="160"/>
      <c r="I461" s="160"/>
      <c r="J461" s="160"/>
      <c r="K461" s="160"/>
      <c r="L461" s="160"/>
      <c r="M461" s="160"/>
      <c r="N461" s="160"/>
      <c r="O461" s="160"/>
      <c r="P461" s="160"/>
      <c r="Q461" s="160"/>
      <c r="R461" s="160"/>
      <c r="S461" s="160"/>
      <c r="T461" s="160"/>
      <c r="U461" s="160"/>
      <c r="V461" s="160"/>
      <c r="W461" s="160"/>
      <c r="X461" s="160"/>
      <c r="Y461" s="160"/>
      <c r="Z461" s="160"/>
      <c r="AA461" s="160"/>
    </row>
    <row r="462" spans="2:27" ht="12" customHeight="1">
      <c r="B462" s="160"/>
      <c r="C462" s="160"/>
      <c r="D462" s="160"/>
      <c r="E462" s="160"/>
      <c r="F462" s="160"/>
      <c r="G462" s="160"/>
      <c r="H462" s="160"/>
      <c r="I462" s="160"/>
      <c r="J462" s="160"/>
      <c r="K462" s="160"/>
      <c r="L462" s="160"/>
      <c r="M462" s="160"/>
      <c r="N462" s="160"/>
      <c r="O462" s="160"/>
      <c r="P462" s="160"/>
      <c r="Q462" s="160"/>
      <c r="R462" s="160"/>
      <c r="S462" s="160"/>
      <c r="T462" s="160"/>
      <c r="U462" s="160"/>
      <c r="V462" s="160"/>
      <c r="W462" s="160"/>
      <c r="X462" s="160"/>
      <c r="Y462" s="160"/>
      <c r="Z462" s="160"/>
      <c r="AA462" s="160"/>
    </row>
    <row r="463" spans="2:27" ht="12" customHeight="1">
      <c r="B463" s="160"/>
      <c r="C463" s="160"/>
      <c r="D463" s="160"/>
      <c r="E463" s="160"/>
      <c r="F463" s="160"/>
      <c r="G463" s="160"/>
      <c r="H463" s="160"/>
      <c r="I463" s="160"/>
      <c r="J463" s="160"/>
      <c r="K463" s="160"/>
      <c r="L463" s="160"/>
      <c r="M463" s="160"/>
      <c r="N463" s="160"/>
      <c r="O463" s="160"/>
      <c r="P463" s="160"/>
      <c r="Q463" s="160"/>
      <c r="R463" s="160"/>
      <c r="S463" s="160"/>
      <c r="T463" s="160"/>
      <c r="U463" s="160"/>
      <c r="V463" s="160"/>
      <c r="W463" s="160"/>
      <c r="X463" s="160"/>
      <c r="Y463" s="160"/>
      <c r="Z463" s="160"/>
      <c r="AA463" s="160"/>
    </row>
    <row r="464" spans="2:27" ht="12" customHeight="1">
      <c r="B464" s="160"/>
      <c r="C464" s="160"/>
      <c r="D464" s="160"/>
      <c r="E464" s="160"/>
      <c r="F464" s="160"/>
      <c r="G464" s="160"/>
      <c r="H464" s="160"/>
      <c r="I464" s="160"/>
      <c r="J464" s="160"/>
      <c r="K464" s="160"/>
      <c r="L464" s="160"/>
      <c r="M464" s="160"/>
      <c r="N464" s="160"/>
      <c r="O464" s="160"/>
      <c r="P464" s="160"/>
      <c r="Q464" s="160"/>
      <c r="R464" s="160"/>
      <c r="S464" s="160"/>
      <c r="T464" s="160"/>
      <c r="U464" s="160"/>
      <c r="V464" s="160"/>
      <c r="W464" s="160"/>
      <c r="X464" s="160"/>
      <c r="Y464" s="160"/>
      <c r="Z464" s="160"/>
      <c r="AA464" s="160"/>
    </row>
    <row r="465" spans="2:27" ht="12" customHeight="1">
      <c r="B465" s="160"/>
      <c r="C465" s="160"/>
      <c r="D465" s="160"/>
      <c r="E465" s="160"/>
      <c r="F465" s="160"/>
      <c r="G465" s="160"/>
      <c r="H465" s="160"/>
      <c r="I465" s="160"/>
      <c r="J465" s="160"/>
      <c r="K465" s="160"/>
      <c r="L465" s="160"/>
      <c r="M465" s="160"/>
      <c r="N465" s="160"/>
      <c r="O465" s="160"/>
      <c r="P465" s="160"/>
      <c r="Q465" s="160"/>
      <c r="R465" s="160"/>
      <c r="S465" s="160"/>
      <c r="T465" s="160"/>
      <c r="U465" s="160"/>
      <c r="V465" s="160"/>
      <c r="W465" s="160"/>
      <c r="X465" s="160"/>
      <c r="Y465" s="160"/>
      <c r="Z465" s="160"/>
      <c r="AA465" s="160"/>
    </row>
    <row r="466" spans="2:27" ht="12" customHeight="1">
      <c r="B466" s="160"/>
      <c r="C466" s="160"/>
      <c r="D466" s="160"/>
      <c r="E466" s="160"/>
      <c r="F466" s="160"/>
      <c r="G466" s="160"/>
      <c r="H466" s="160"/>
      <c r="I466" s="160"/>
      <c r="J466" s="160"/>
      <c r="K466" s="160"/>
      <c r="L466" s="160"/>
      <c r="M466" s="160"/>
      <c r="N466" s="160"/>
      <c r="O466" s="160"/>
      <c r="P466" s="160"/>
      <c r="Q466" s="160"/>
      <c r="R466" s="160"/>
      <c r="S466" s="160"/>
      <c r="T466" s="160"/>
      <c r="U466" s="160"/>
      <c r="V466" s="160"/>
      <c r="W466" s="160"/>
      <c r="X466" s="160"/>
      <c r="Y466" s="160"/>
      <c r="Z466" s="160"/>
      <c r="AA466" s="160"/>
    </row>
    <row r="467" spans="2:27" ht="12" customHeight="1">
      <c r="B467" s="160"/>
      <c r="C467" s="160"/>
      <c r="D467" s="160"/>
      <c r="E467" s="160"/>
      <c r="F467" s="160"/>
      <c r="G467" s="160"/>
      <c r="H467" s="160"/>
      <c r="I467" s="160"/>
      <c r="J467" s="160"/>
      <c r="K467" s="160"/>
      <c r="L467" s="160"/>
      <c r="M467" s="160"/>
      <c r="N467" s="160"/>
      <c r="O467" s="160"/>
      <c r="P467" s="160"/>
      <c r="Q467" s="160"/>
      <c r="R467" s="160"/>
      <c r="S467" s="160"/>
      <c r="T467" s="160"/>
      <c r="U467" s="160"/>
      <c r="V467" s="160"/>
      <c r="W467" s="160"/>
      <c r="X467" s="160"/>
      <c r="Y467" s="160"/>
      <c r="Z467" s="160"/>
      <c r="AA467" s="160"/>
    </row>
    <row r="468" spans="2:27" ht="12" customHeight="1">
      <c r="B468" s="160"/>
      <c r="C468" s="160"/>
      <c r="D468" s="160"/>
      <c r="E468" s="160"/>
      <c r="F468" s="160"/>
      <c r="G468" s="160"/>
      <c r="H468" s="160"/>
      <c r="I468" s="160"/>
      <c r="J468" s="160"/>
      <c r="K468" s="160"/>
      <c r="L468" s="160"/>
      <c r="M468" s="160"/>
      <c r="N468" s="160"/>
      <c r="O468" s="160"/>
      <c r="P468" s="160"/>
      <c r="Q468" s="160"/>
      <c r="R468" s="160"/>
      <c r="S468" s="160"/>
      <c r="T468" s="160"/>
      <c r="U468" s="160"/>
      <c r="V468" s="160"/>
      <c r="W468" s="160"/>
      <c r="X468" s="160"/>
      <c r="Y468" s="160"/>
      <c r="Z468" s="160"/>
      <c r="AA468" s="160"/>
    </row>
    <row r="469" spans="2:27" ht="12" customHeight="1">
      <c r="B469" s="160"/>
      <c r="C469" s="160"/>
      <c r="D469" s="160"/>
      <c r="E469" s="160"/>
      <c r="F469" s="160"/>
      <c r="G469" s="160"/>
      <c r="H469" s="160"/>
      <c r="I469" s="160"/>
      <c r="J469" s="160"/>
      <c r="K469" s="160"/>
      <c r="L469" s="160"/>
      <c r="M469" s="160"/>
      <c r="N469" s="160"/>
      <c r="O469" s="160"/>
      <c r="P469" s="160"/>
      <c r="Q469" s="160"/>
      <c r="R469" s="160"/>
      <c r="S469" s="160"/>
      <c r="T469" s="160"/>
      <c r="U469" s="160"/>
      <c r="V469" s="160"/>
      <c r="W469" s="160"/>
      <c r="X469" s="160"/>
      <c r="Y469" s="160"/>
      <c r="Z469" s="160"/>
      <c r="AA469" s="160"/>
    </row>
    <row r="470" spans="2:27" ht="12" customHeight="1">
      <c r="B470" s="160"/>
      <c r="C470" s="160"/>
      <c r="D470" s="160"/>
      <c r="E470" s="160"/>
      <c r="F470" s="160"/>
      <c r="G470" s="160"/>
      <c r="H470" s="160"/>
      <c r="I470" s="160"/>
      <c r="J470" s="160"/>
      <c r="K470" s="160"/>
      <c r="L470" s="160"/>
      <c r="M470" s="160"/>
      <c r="N470" s="160"/>
      <c r="O470" s="160"/>
      <c r="P470" s="160"/>
      <c r="Q470" s="160"/>
      <c r="R470" s="160"/>
      <c r="S470" s="160"/>
      <c r="T470" s="160"/>
      <c r="U470" s="160"/>
      <c r="V470" s="160"/>
      <c r="W470" s="160"/>
      <c r="X470" s="160"/>
      <c r="Y470" s="160"/>
      <c r="Z470" s="160"/>
      <c r="AA470" s="160"/>
    </row>
    <row r="471" spans="2:27" ht="12" customHeight="1">
      <c r="B471" s="160"/>
      <c r="C471" s="160"/>
      <c r="D471" s="160"/>
      <c r="E471" s="160"/>
      <c r="F471" s="160"/>
      <c r="G471" s="160"/>
      <c r="H471" s="160"/>
      <c r="I471" s="160"/>
      <c r="J471" s="160"/>
      <c r="K471" s="160"/>
      <c r="L471" s="160"/>
      <c r="M471" s="160"/>
      <c r="N471" s="160"/>
      <c r="O471" s="160"/>
      <c r="P471" s="160"/>
      <c r="Q471" s="160"/>
      <c r="R471" s="160"/>
      <c r="S471" s="160"/>
      <c r="T471" s="160"/>
      <c r="U471" s="160"/>
      <c r="V471" s="160"/>
      <c r="W471" s="160"/>
      <c r="X471" s="160"/>
      <c r="Y471" s="160"/>
      <c r="Z471" s="160"/>
      <c r="AA471" s="160"/>
    </row>
    <row r="472" spans="2:27" ht="12" customHeight="1">
      <c r="B472" s="160"/>
      <c r="C472" s="160"/>
      <c r="D472" s="160"/>
      <c r="E472" s="160"/>
      <c r="F472" s="160"/>
      <c r="G472" s="160"/>
      <c r="H472" s="160"/>
      <c r="I472" s="160"/>
      <c r="J472" s="160"/>
      <c r="K472" s="160"/>
      <c r="L472" s="160"/>
      <c r="M472" s="160"/>
      <c r="N472" s="160"/>
      <c r="O472" s="160"/>
      <c r="P472" s="160"/>
      <c r="Q472" s="160"/>
      <c r="R472" s="160"/>
      <c r="S472" s="160"/>
      <c r="T472" s="160"/>
      <c r="U472" s="160"/>
      <c r="V472" s="160"/>
      <c r="W472" s="160"/>
      <c r="X472" s="160"/>
      <c r="Y472" s="160"/>
      <c r="Z472" s="160"/>
      <c r="AA472" s="160"/>
    </row>
    <row r="473" spans="2:27" ht="12" customHeight="1">
      <c r="B473" s="160"/>
      <c r="C473" s="160"/>
      <c r="D473" s="160"/>
      <c r="E473" s="160"/>
      <c r="F473" s="160"/>
      <c r="G473" s="160"/>
      <c r="H473" s="160"/>
      <c r="I473" s="160"/>
      <c r="J473" s="160"/>
      <c r="K473" s="160"/>
      <c r="L473" s="160"/>
      <c r="M473" s="160"/>
      <c r="N473" s="160"/>
      <c r="O473" s="160"/>
      <c r="P473" s="160"/>
      <c r="Q473" s="160"/>
      <c r="R473" s="160"/>
      <c r="S473" s="160"/>
      <c r="T473" s="160"/>
      <c r="U473" s="160"/>
      <c r="V473" s="160"/>
      <c r="W473" s="160"/>
      <c r="X473" s="160"/>
      <c r="Y473" s="160"/>
      <c r="Z473" s="160"/>
      <c r="AA473" s="160"/>
    </row>
    <row r="474" spans="2:27" ht="12" customHeight="1">
      <c r="B474" s="160"/>
      <c r="C474" s="160"/>
      <c r="D474" s="160"/>
      <c r="E474" s="160"/>
      <c r="F474" s="160"/>
      <c r="G474" s="160"/>
      <c r="H474" s="160"/>
      <c r="I474" s="160"/>
      <c r="J474" s="160"/>
      <c r="K474" s="160"/>
      <c r="L474" s="160"/>
      <c r="M474" s="160"/>
      <c r="N474" s="160"/>
      <c r="O474" s="160"/>
      <c r="P474" s="160"/>
      <c r="Q474" s="160"/>
      <c r="R474" s="160"/>
      <c r="S474" s="160"/>
      <c r="T474" s="160"/>
      <c r="U474" s="160"/>
      <c r="V474" s="160"/>
      <c r="W474" s="160"/>
      <c r="X474" s="160"/>
      <c r="Y474" s="160"/>
      <c r="Z474" s="160"/>
      <c r="AA474" s="160"/>
    </row>
    <row r="475" spans="2:27" ht="12" customHeight="1">
      <c r="B475" s="160"/>
      <c r="C475" s="160"/>
      <c r="D475" s="160"/>
      <c r="E475" s="160"/>
      <c r="F475" s="160"/>
      <c r="G475" s="160"/>
      <c r="H475" s="160"/>
      <c r="I475" s="160"/>
      <c r="J475" s="160"/>
      <c r="K475" s="160"/>
      <c r="L475" s="160"/>
      <c r="M475" s="160"/>
      <c r="N475" s="160"/>
      <c r="O475" s="160"/>
      <c r="P475" s="160"/>
      <c r="Q475" s="160"/>
      <c r="R475" s="160"/>
      <c r="S475" s="160"/>
      <c r="T475" s="160"/>
      <c r="U475" s="160"/>
      <c r="V475" s="160"/>
      <c r="W475" s="160"/>
      <c r="X475" s="160"/>
      <c r="Y475" s="160"/>
      <c r="Z475" s="160"/>
      <c r="AA475" s="160"/>
    </row>
    <row r="476" spans="2:27" ht="12" customHeight="1">
      <c r="B476" s="160"/>
      <c r="C476" s="160"/>
      <c r="D476" s="160"/>
      <c r="E476" s="160"/>
      <c r="F476" s="160"/>
      <c r="G476" s="160"/>
      <c r="H476" s="160"/>
      <c r="I476" s="160"/>
      <c r="J476" s="160"/>
      <c r="K476" s="160"/>
      <c r="L476" s="160"/>
      <c r="M476" s="160"/>
      <c r="N476" s="160"/>
      <c r="O476" s="160"/>
      <c r="P476" s="160"/>
      <c r="Q476" s="160"/>
      <c r="R476" s="160"/>
      <c r="S476" s="160"/>
      <c r="T476" s="160"/>
      <c r="U476" s="160"/>
      <c r="V476" s="160"/>
      <c r="W476" s="160"/>
      <c r="X476" s="160"/>
      <c r="Y476" s="160"/>
      <c r="Z476" s="160"/>
      <c r="AA476" s="160"/>
    </row>
    <row r="477" spans="2:27" ht="12" customHeight="1">
      <c r="B477" s="160"/>
      <c r="C477" s="160"/>
      <c r="D477" s="160"/>
      <c r="E477" s="160"/>
      <c r="F477" s="160"/>
      <c r="G477" s="160"/>
      <c r="H477" s="160"/>
      <c r="I477" s="160"/>
      <c r="J477" s="160"/>
      <c r="K477" s="160"/>
      <c r="L477" s="160"/>
      <c r="M477" s="160"/>
      <c r="N477" s="160"/>
      <c r="O477" s="160"/>
      <c r="P477" s="160"/>
      <c r="Q477" s="160"/>
      <c r="R477" s="160"/>
      <c r="S477" s="160"/>
      <c r="T477" s="160"/>
      <c r="U477" s="160"/>
      <c r="V477" s="160"/>
      <c r="W477" s="160"/>
      <c r="X477" s="160"/>
      <c r="Y477" s="160"/>
      <c r="Z477" s="160"/>
      <c r="AA477" s="160"/>
    </row>
    <row r="478" spans="2:27" ht="12" customHeight="1">
      <c r="B478" s="160"/>
      <c r="C478" s="160"/>
      <c r="D478" s="160"/>
      <c r="E478" s="160"/>
      <c r="F478" s="160"/>
      <c r="G478" s="160"/>
      <c r="H478" s="160"/>
      <c r="I478" s="160"/>
      <c r="J478" s="160"/>
      <c r="K478" s="160"/>
      <c r="L478" s="160"/>
      <c r="M478" s="160"/>
      <c r="N478" s="160"/>
      <c r="O478" s="160"/>
      <c r="P478" s="160"/>
      <c r="Q478" s="160"/>
      <c r="R478" s="160"/>
      <c r="S478" s="160"/>
      <c r="T478" s="160"/>
      <c r="U478" s="160"/>
      <c r="V478" s="160"/>
      <c r="W478" s="160"/>
      <c r="X478" s="160"/>
      <c r="Y478" s="160"/>
      <c r="Z478" s="160"/>
      <c r="AA478" s="160"/>
    </row>
    <row r="479" spans="2:27" ht="12" customHeight="1">
      <c r="B479" s="160"/>
      <c r="C479" s="160"/>
      <c r="D479" s="160"/>
      <c r="E479" s="160"/>
      <c r="F479" s="160"/>
      <c r="G479" s="160"/>
      <c r="H479" s="160"/>
      <c r="I479" s="160"/>
      <c r="J479" s="160"/>
      <c r="K479" s="160"/>
      <c r="L479" s="160"/>
      <c r="M479" s="160"/>
      <c r="N479" s="160"/>
      <c r="O479" s="160"/>
      <c r="P479" s="160"/>
      <c r="Q479" s="160"/>
      <c r="R479" s="160"/>
      <c r="S479" s="160"/>
      <c r="T479" s="160"/>
      <c r="U479" s="160"/>
      <c r="V479" s="160"/>
      <c r="W479" s="160"/>
      <c r="X479" s="160"/>
      <c r="Y479" s="160"/>
      <c r="Z479" s="160"/>
      <c r="AA479" s="160"/>
    </row>
    <row r="480" spans="2:27" ht="12" customHeight="1">
      <c r="B480" s="160"/>
      <c r="C480" s="160"/>
      <c r="D480" s="160"/>
      <c r="E480" s="160"/>
      <c r="F480" s="160"/>
      <c r="G480" s="160"/>
      <c r="H480" s="160"/>
      <c r="I480" s="160"/>
      <c r="J480" s="160"/>
      <c r="K480" s="160"/>
      <c r="L480" s="160"/>
      <c r="M480" s="160"/>
      <c r="N480" s="160"/>
      <c r="O480" s="160"/>
      <c r="P480" s="160"/>
      <c r="Q480" s="160"/>
      <c r="R480" s="160"/>
      <c r="S480" s="160"/>
      <c r="T480" s="160"/>
      <c r="U480" s="160"/>
      <c r="V480" s="160"/>
      <c r="W480" s="160"/>
      <c r="X480" s="160"/>
      <c r="Y480" s="160"/>
      <c r="Z480" s="160"/>
      <c r="AA480" s="160"/>
    </row>
    <row r="481" spans="2:27" ht="12" customHeight="1">
      <c r="B481" s="160"/>
      <c r="C481" s="160"/>
      <c r="D481" s="160"/>
      <c r="E481" s="160"/>
      <c r="F481" s="160"/>
      <c r="G481" s="160"/>
      <c r="H481" s="160"/>
      <c r="I481" s="160"/>
      <c r="J481" s="160"/>
      <c r="K481" s="160"/>
      <c r="L481" s="160"/>
      <c r="M481" s="160"/>
      <c r="N481" s="160"/>
      <c r="O481" s="160"/>
      <c r="P481" s="160"/>
      <c r="Q481" s="160"/>
      <c r="R481" s="160"/>
      <c r="S481" s="160"/>
      <c r="T481" s="160"/>
      <c r="U481" s="160"/>
      <c r="V481" s="160"/>
      <c r="W481" s="160"/>
      <c r="X481" s="160"/>
      <c r="Y481" s="160"/>
      <c r="Z481" s="160"/>
      <c r="AA481" s="160"/>
    </row>
    <row r="482" spans="2:27" ht="12" customHeight="1">
      <c r="B482" s="160"/>
      <c r="C482" s="160"/>
      <c r="D482" s="160"/>
      <c r="E482" s="160"/>
      <c r="F482" s="160"/>
      <c r="G482" s="160"/>
      <c r="H482" s="160"/>
      <c r="I482" s="160"/>
      <c r="J482" s="160"/>
      <c r="K482" s="160"/>
      <c r="L482" s="160"/>
      <c r="M482" s="160"/>
      <c r="N482" s="160"/>
      <c r="O482" s="160"/>
      <c r="P482" s="160"/>
      <c r="Q482" s="160"/>
      <c r="R482" s="160"/>
      <c r="S482" s="160"/>
      <c r="T482" s="160"/>
      <c r="U482" s="160"/>
      <c r="V482" s="160"/>
      <c r="W482" s="160"/>
      <c r="X482" s="160"/>
      <c r="Y482" s="160"/>
      <c r="Z482" s="160"/>
      <c r="AA482" s="160"/>
    </row>
    <row r="483" spans="2:27" ht="12" customHeight="1">
      <c r="B483" s="160"/>
      <c r="C483" s="160"/>
      <c r="D483" s="160"/>
      <c r="E483" s="160"/>
      <c r="F483" s="160"/>
      <c r="G483" s="160"/>
      <c r="H483" s="160"/>
      <c r="I483" s="160"/>
      <c r="J483" s="160"/>
      <c r="K483" s="160"/>
      <c r="L483" s="160"/>
      <c r="M483" s="160"/>
      <c r="N483" s="160"/>
      <c r="O483" s="160"/>
      <c r="P483" s="160"/>
      <c r="Q483" s="160"/>
      <c r="R483" s="160"/>
      <c r="S483" s="160"/>
      <c r="T483" s="160"/>
      <c r="U483" s="160"/>
      <c r="V483" s="160"/>
      <c r="W483" s="160"/>
      <c r="X483" s="160"/>
      <c r="Y483" s="160"/>
      <c r="Z483" s="160"/>
      <c r="AA483" s="160"/>
    </row>
    <row r="484" spans="2:27" ht="12" customHeight="1">
      <c r="B484" s="160"/>
      <c r="C484" s="160"/>
      <c r="D484" s="160"/>
      <c r="E484" s="160"/>
      <c r="F484" s="160"/>
      <c r="G484" s="160"/>
      <c r="H484" s="160"/>
      <c r="I484" s="160"/>
      <c r="J484" s="160"/>
      <c r="K484" s="160"/>
      <c r="L484" s="160"/>
      <c r="M484" s="160"/>
      <c r="N484" s="160"/>
      <c r="O484" s="160"/>
      <c r="P484" s="160"/>
      <c r="Q484" s="160"/>
      <c r="R484" s="160"/>
      <c r="S484" s="160"/>
      <c r="T484" s="160"/>
      <c r="U484" s="160"/>
      <c r="V484" s="160"/>
      <c r="W484" s="160"/>
      <c r="X484" s="160"/>
      <c r="Y484" s="160"/>
      <c r="Z484" s="160"/>
      <c r="AA484" s="160"/>
    </row>
    <row r="485" spans="2:27" ht="12" customHeight="1">
      <c r="B485" s="160"/>
      <c r="C485" s="160"/>
      <c r="D485" s="160"/>
      <c r="E485" s="160"/>
      <c r="F485" s="160"/>
      <c r="G485" s="160"/>
      <c r="H485" s="160"/>
      <c r="I485" s="160"/>
      <c r="J485" s="160"/>
      <c r="K485" s="160"/>
      <c r="L485" s="160"/>
      <c r="M485" s="160"/>
      <c r="N485" s="160"/>
      <c r="O485" s="160"/>
      <c r="P485" s="160"/>
      <c r="Q485" s="160"/>
      <c r="R485" s="160"/>
      <c r="S485" s="160"/>
      <c r="T485" s="160"/>
      <c r="U485" s="160"/>
      <c r="V485" s="160"/>
      <c r="W485" s="160"/>
      <c r="X485" s="160"/>
      <c r="Y485" s="160"/>
      <c r="Z485" s="160"/>
      <c r="AA485" s="160"/>
    </row>
    <row r="486" spans="2:27" ht="12" customHeight="1">
      <c r="B486" s="160"/>
      <c r="C486" s="160"/>
      <c r="D486" s="160"/>
      <c r="E486" s="160"/>
      <c r="F486" s="160"/>
      <c r="G486" s="160"/>
      <c r="H486" s="160"/>
      <c r="I486" s="160"/>
      <c r="J486" s="160"/>
      <c r="K486" s="160"/>
      <c r="L486" s="160"/>
      <c r="M486" s="160"/>
      <c r="N486" s="160"/>
      <c r="O486" s="160"/>
      <c r="P486" s="160"/>
      <c r="Q486" s="160"/>
      <c r="R486" s="160"/>
      <c r="S486" s="160"/>
      <c r="T486" s="160"/>
      <c r="U486" s="160"/>
      <c r="V486" s="160"/>
      <c r="W486" s="160"/>
      <c r="X486" s="160"/>
      <c r="Y486" s="160"/>
      <c r="Z486" s="160"/>
      <c r="AA486" s="160"/>
    </row>
    <row r="487" spans="2:27" ht="12" customHeight="1">
      <c r="B487" s="160"/>
      <c r="C487" s="160"/>
      <c r="D487" s="160"/>
      <c r="E487" s="160"/>
      <c r="F487" s="160"/>
      <c r="G487" s="160"/>
      <c r="H487" s="160"/>
      <c r="I487" s="160"/>
      <c r="J487" s="160"/>
      <c r="K487" s="160"/>
      <c r="L487" s="160"/>
      <c r="M487" s="160"/>
      <c r="N487" s="160"/>
      <c r="O487" s="160"/>
      <c r="P487" s="160"/>
      <c r="Q487" s="160"/>
      <c r="R487" s="160"/>
      <c r="S487" s="160"/>
      <c r="T487" s="160"/>
      <c r="U487" s="160"/>
      <c r="V487" s="160"/>
      <c r="W487" s="160"/>
      <c r="X487" s="160"/>
      <c r="Y487" s="160"/>
      <c r="Z487" s="160"/>
      <c r="AA487" s="160"/>
    </row>
    <row r="488" spans="2:27" ht="12" customHeight="1">
      <c r="B488" s="160"/>
      <c r="C488" s="160"/>
      <c r="D488" s="160"/>
      <c r="E488" s="160"/>
      <c r="F488" s="160"/>
      <c r="G488" s="160"/>
      <c r="H488" s="160"/>
      <c r="I488" s="160"/>
      <c r="J488" s="160"/>
      <c r="K488" s="160"/>
      <c r="L488" s="160"/>
      <c r="M488" s="160"/>
      <c r="N488" s="160"/>
      <c r="O488" s="160"/>
      <c r="P488" s="160"/>
      <c r="Q488" s="160"/>
      <c r="R488" s="160"/>
      <c r="S488" s="160"/>
      <c r="T488" s="160"/>
      <c r="U488" s="160"/>
      <c r="V488" s="160"/>
      <c r="W488" s="160"/>
      <c r="X488" s="160"/>
      <c r="Y488" s="160"/>
      <c r="Z488" s="160"/>
      <c r="AA488" s="160"/>
    </row>
    <row r="489" spans="2:27" ht="12" customHeight="1">
      <c r="B489" s="160"/>
      <c r="C489" s="160"/>
      <c r="D489" s="160"/>
      <c r="E489" s="160"/>
      <c r="F489" s="160"/>
      <c r="G489" s="160"/>
      <c r="H489" s="160"/>
      <c r="I489" s="160"/>
      <c r="J489" s="160"/>
      <c r="K489" s="160"/>
      <c r="L489" s="160"/>
      <c r="M489" s="160"/>
      <c r="N489" s="160"/>
      <c r="O489" s="160"/>
      <c r="P489" s="160"/>
      <c r="Q489" s="160"/>
      <c r="R489" s="160"/>
      <c r="S489" s="160"/>
      <c r="T489" s="160"/>
      <c r="U489" s="160"/>
      <c r="V489" s="160"/>
      <c r="W489" s="160"/>
      <c r="X489" s="160"/>
      <c r="Y489" s="160"/>
      <c r="Z489" s="160"/>
      <c r="AA489" s="160"/>
    </row>
    <row r="490" spans="2:27" ht="12" customHeight="1">
      <c r="B490" s="160"/>
      <c r="C490" s="160"/>
      <c r="D490" s="160"/>
      <c r="E490" s="160"/>
      <c r="F490" s="160"/>
      <c r="G490" s="160"/>
      <c r="H490" s="160"/>
      <c r="I490" s="160"/>
      <c r="J490" s="160"/>
      <c r="K490" s="160"/>
      <c r="L490" s="160"/>
      <c r="M490" s="160"/>
      <c r="N490" s="160"/>
      <c r="O490" s="160"/>
      <c r="P490" s="160"/>
      <c r="Q490" s="160"/>
      <c r="R490" s="160"/>
      <c r="S490" s="160"/>
      <c r="T490" s="160"/>
      <c r="U490" s="160"/>
      <c r="V490" s="160"/>
      <c r="W490" s="160"/>
      <c r="X490" s="160"/>
      <c r="Y490" s="160"/>
      <c r="Z490" s="160"/>
      <c r="AA490" s="160"/>
    </row>
    <row r="491" spans="2:27" ht="12" customHeight="1">
      <c r="B491" s="160"/>
      <c r="C491" s="160"/>
      <c r="D491" s="160"/>
      <c r="E491" s="160"/>
      <c r="F491" s="160"/>
      <c r="G491" s="160"/>
      <c r="H491" s="160"/>
      <c r="I491" s="160"/>
      <c r="J491" s="160"/>
      <c r="K491" s="160"/>
      <c r="L491" s="160"/>
      <c r="M491" s="160"/>
      <c r="N491" s="160"/>
      <c r="O491" s="160"/>
      <c r="P491" s="160"/>
      <c r="Q491" s="160"/>
      <c r="R491" s="160"/>
      <c r="S491" s="160"/>
      <c r="T491" s="160"/>
      <c r="U491" s="160"/>
      <c r="V491" s="160"/>
      <c r="W491" s="160"/>
      <c r="X491" s="160"/>
      <c r="Y491" s="160"/>
      <c r="Z491" s="160"/>
      <c r="AA491" s="160"/>
    </row>
    <row r="492" spans="2:27" ht="12" customHeight="1">
      <c r="B492" s="160"/>
      <c r="C492" s="160"/>
      <c r="D492" s="160"/>
      <c r="E492" s="160"/>
      <c r="F492" s="160"/>
      <c r="G492" s="160"/>
      <c r="H492" s="160"/>
      <c r="I492" s="160"/>
      <c r="J492" s="160"/>
      <c r="K492" s="160"/>
      <c r="L492" s="160"/>
      <c r="M492" s="160"/>
      <c r="N492" s="160"/>
      <c r="O492" s="160"/>
      <c r="P492" s="160"/>
      <c r="Q492" s="160"/>
      <c r="R492" s="160"/>
      <c r="S492" s="160"/>
      <c r="T492" s="160"/>
      <c r="U492" s="160"/>
      <c r="V492" s="160"/>
      <c r="W492" s="160"/>
      <c r="X492" s="160"/>
      <c r="Y492" s="160"/>
      <c r="Z492" s="160"/>
      <c r="AA492" s="160"/>
    </row>
    <row r="493" spans="2:27" ht="12" customHeight="1">
      <c r="B493" s="160"/>
      <c r="C493" s="160"/>
      <c r="D493" s="160"/>
      <c r="E493" s="160"/>
      <c r="F493" s="160"/>
      <c r="G493" s="160"/>
      <c r="H493" s="160"/>
      <c r="I493" s="160"/>
      <c r="J493" s="160"/>
      <c r="K493" s="160"/>
      <c r="L493" s="160"/>
      <c r="M493" s="160"/>
      <c r="N493" s="160"/>
      <c r="O493" s="160"/>
      <c r="P493" s="160"/>
      <c r="Q493" s="160"/>
      <c r="R493" s="160"/>
      <c r="S493" s="160"/>
      <c r="T493" s="160"/>
      <c r="U493" s="160"/>
      <c r="V493" s="160"/>
      <c r="W493" s="160"/>
      <c r="X493" s="160"/>
      <c r="Y493" s="160"/>
      <c r="Z493" s="160"/>
      <c r="AA493" s="160"/>
    </row>
    <row r="494" spans="2:27" ht="12" customHeight="1">
      <c r="B494" s="160"/>
      <c r="C494" s="160"/>
      <c r="D494" s="160"/>
      <c r="E494" s="160"/>
      <c r="F494" s="160"/>
      <c r="G494" s="160"/>
      <c r="H494" s="160"/>
      <c r="I494" s="160"/>
      <c r="J494" s="160"/>
      <c r="K494" s="160"/>
      <c r="L494" s="160"/>
      <c r="M494" s="160"/>
      <c r="N494" s="160"/>
      <c r="O494" s="160"/>
      <c r="P494" s="160"/>
      <c r="Q494" s="160"/>
      <c r="R494" s="160"/>
      <c r="S494" s="160"/>
      <c r="T494" s="160"/>
      <c r="U494" s="160"/>
      <c r="V494" s="160"/>
      <c r="W494" s="160"/>
      <c r="X494" s="160"/>
      <c r="Y494" s="160"/>
      <c r="Z494" s="160"/>
      <c r="AA494" s="160"/>
    </row>
    <row r="495" spans="2:27" ht="12" customHeight="1">
      <c r="B495" s="160"/>
      <c r="C495" s="160"/>
      <c r="D495" s="160"/>
      <c r="E495" s="160"/>
      <c r="F495" s="160"/>
      <c r="G495" s="160"/>
      <c r="H495" s="160"/>
      <c r="I495" s="160"/>
      <c r="J495" s="160"/>
      <c r="K495" s="160"/>
      <c r="L495" s="160"/>
      <c r="M495" s="160"/>
      <c r="N495" s="160"/>
      <c r="O495" s="160"/>
      <c r="P495" s="160"/>
      <c r="Q495" s="160"/>
      <c r="R495" s="160"/>
      <c r="S495" s="160"/>
      <c r="T495" s="160"/>
      <c r="U495" s="160"/>
      <c r="V495" s="160"/>
      <c r="W495" s="160"/>
      <c r="X495" s="160"/>
      <c r="Y495" s="160"/>
      <c r="Z495" s="160"/>
      <c r="AA495" s="160"/>
    </row>
    <row r="496" spans="2:27" ht="12" customHeight="1">
      <c r="B496" s="160"/>
      <c r="C496" s="160"/>
      <c r="D496" s="160"/>
      <c r="E496" s="160"/>
      <c r="F496" s="160"/>
      <c r="G496" s="160"/>
      <c r="H496" s="160"/>
      <c r="I496" s="160"/>
      <c r="J496" s="160"/>
      <c r="K496" s="160"/>
      <c r="L496" s="160"/>
      <c r="M496" s="160"/>
      <c r="N496" s="160"/>
      <c r="O496" s="160"/>
      <c r="P496" s="160"/>
      <c r="Q496" s="160"/>
      <c r="R496" s="160"/>
      <c r="S496" s="160"/>
      <c r="T496" s="160"/>
      <c r="U496" s="160"/>
      <c r="V496" s="160"/>
      <c r="W496" s="160"/>
      <c r="X496" s="160"/>
      <c r="Y496" s="160"/>
      <c r="Z496" s="160"/>
      <c r="AA496" s="160"/>
    </row>
    <row r="497" spans="2:27" ht="12" customHeight="1">
      <c r="B497" s="160"/>
      <c r="C497" s="160"/>
      <c r="D497" s="160"/>
      <c r="E497" s="160"/>
      <c r="F497" s="160"/>
      <c r="G497" s="160"/>
      <c r="H497" s="160"/>
      <c r="I497" s="160"/>
      <c r="J497" s="160"/>
      <c r="K497" s="160"/>
      <c r="L497" s="160"/>
      <c r="M497" s="160"/>
      <c r="N497" s="160"/>
      <c r="O497" s="160"/>
      <c r="P497" s="160"/>
      <c r="Q497" s="160"/>
      <c r="R497" s="160"/>
      <c r="S497" s="160"/>
      <c r="T497" s="160"/>
      <c r="U497" s="160"/>
      <c r="V497" s="160"/>
      <c r="W497" s="160"/>
      <c r="X497" s="160"/>
      <c r="Y497" s="160"/>
      <c r="Z497" s="160"/>
      <c r="AA497" s="160"/>
    </row>
    <row r="498" spans="2:27" ht="12" customHeight="1">
      <c r="B498" s="160"/>
      <c r="C498" s="160"/>
      <c r="D498" s="160"/>
      <c r="E498" s="160"/>
      <c r="F498" s="160"/>
      <c r="G498" s="160"/>
      <c r="H498" s="160"/>
      <c r="I498" s="160"/>
      <c r="J498" s="160"/>
      <c r="K498" s="160"/>
      <c r="L498" s="160"/>
      <c r="M498" s="160"/>
      <c r="N498" s="160"/>
      <c r="O498" s="160"/>
      <c r="P498" s="160"/>
      <c r="Q498" s="160"/>
      <c r="R498" s="160"/>
      <c r="S498" s="160"/>
      <c r="T498" s="160"/>
      <c r="U498" s="160"/>
      <c r="V498" s="160"/>
      <c r="W498" s="160"/>
      <c r="X498" s="160"/>
      <c r="Y498" s="160"/>
      <c r="Z498" s="160"/>
      <c r="AA498" s="160"/>
    </row>
    <row r="499" spans="2:27" ht="12" customHeight="1">
      <c r="B499" s="160"/>
      <c r="C499" s="160"/>
      <c r="D499" s="160"/>
      <c r="E499" s="160"/>
      <c r="F499" s="160"/>
      <c r="G499" s="160"/>
      <c r="H499" s="160"/>
      <c r="I499" s="160"/>
      <c r="J499" s="160"/>
      <c r="K499" s="160"/>
      <c r="L499" s="160"/>
      <c r="M499" s="160"/>
      <c r="N499" s="160"/>
      <c r="O499" s="160"/>
      <c r="P499" s="160"/>
      <c r="Q499" s="160"/>
      <c r="R499" s="160"/>
      <c r="S499" s="160"/>
      <c r="T499" s="160"/>
      <c r="U499" s="160"/>
      <c r="V499" s="160"/>
      <c r="W499" s="160"/>
      <c r="X499" s="160"/>
      <c r="Y499" s="160"/>
      <c r="Z499" s="160"/>
      <c r="AA499" s="160"/>
    </row>
    <row r="500" spans="2:27" ht="12" customHeight="1">
      <c r="B500" s="160"/>
      <c r="C500" s="160"/>
      <c r="D500" s="160"/>
      <c r="E500" s="160"/>
      <c r="F500" s="160"/>
      <c r="G500" s="160"/>
      <c r="H500" s="160"/>
      <c r="I500" s="160"/>
      <c r="J500" s="160"/>
      <c r="K500" s="160"/>
      <c r="L500" s="160"/>
      <c r="M500" s="160"/>
      <c r="N500" s="160"/>
      <c r="O500" s="160"/>
      <c r="P500" s="160"/>
      <c r="Q500" s="160"/>
      <c r="R500" s="160"/>
      <c r="S500" s="160"/>
      <c r="T500" s="160"/>
      <c r="U500" s="160"/>
      <c r="V500" s="160"/>
      <c r="W500" s="160"/>
      <c r="X500" s="160"/>
      <c r="Y500" s="160"/>
      <c r="Z500" s="160"/>
      <c r="AA500" s="160"/>
    </row>
    <row r="501" spans="2:27" ht="12" customHeight="1">
      <c r="B501" s="160"/>
      <c r="C501" s="160"/>
      <c r="D501" s="160"/>
      <c r="E501" s="160"/>
      <c r="F501" s="160"/>
      <c r="G501" s="160"/>
      <c r="H501" s="160"/>
      <c r="I501" s="160"/>
      <c r="J501" s="160"/>
      <c r="K501" s="160"/>
      <c r="L501" s="160"/>
      <c r="M501" s="160"/>
      <c r="N501" s="160"/>
      <c r="O501" s="160"/>
      <c r="P501" s="160"/>
      <c r="Q501" s="160"/>
      <c r="R501" s="160"/>
      <c r="S501" s="160"/>
      <c r="T501" s="160"/>
      <c r="U501" s="160"/>
      <c r="V501" s="160"/>
      <c r="W501" s="160"/>
      <c r="X501" s="160"/>
      <c r="Y501" s="160"/>
      <c r="Z501" s="160"/>
      <c r="AA501" s="160"/>
    </row>
    <row r="502" spans="2:27" ht="12" customHeight="1">
      <c r="B502" s="160"/>
      <c r="C502" s="160"/>
      <c r="D502" s="160"/>
      <c r="E502" s="160"/>
      <c r="F502" s="160"/>
      <c r="G502" s="160"/>
      <c r="H502" s="160"/>
      <c r="I502" s="160"/>
      <c r="J502" s="160"/>
      <c r="K502" s="160"/>
      <c r="L502" s="160"/>
      <c r="M502" s="160"/>
      <c r="N502" s="160"/>
      <c r="O502" s="160"/>
      <c r="P502" s="160"/>
      <c r="Q502" s="160"/>
      <c r="R502" s="160"/>
      <c r="S502" s="160"/>
      <c r="T502" s="160"/>
      <c r="U502" s="160"/>
      <c r="V502" s="160"/>
      <c r="W502" s="160"/>
      <c r="X502" s="160"/>
      <c r="Y502" s="160"/>
      <c r="Z502" s="160"/>
      <c r="AA502" s="160"/>
    </row>
    <row r="503" spans="2:27" ht="12" customHeight="1">
      <c r="B503" s="160"/>
      <c r="C503" s="160"/>
      <c r="D503" s="160"/>
      <c r="E503" s="160"/>
      <c r="F503" s="160"/>
      <c r="G503" s="160"/>
      <c r="H503" s="160"/>
      <c r="I503" s="160"/>
      <c r="J503" s="160"/>
      <c r="K503" s="160"/>
      <c r="L503" s="160"/>
      <c r="M503" s="160"/>
      <c r="N503" s="160"/>
      <c r="O503" s="160"/>
      <c r="P503" s="160"/>
      <c r="Q503" s="160"/>
      <c r="R503" s="160"/>
      <c r="S503" s="160"/>
      <c r="T503" s="160"/>
      <c r="U503" s="160"/>
      <c r="V503" s="160"/>
      <c r="W503" s="160"/>
      <c r="X503" s="160"/>
      <c r="Y503" s="160"/>
      <c r="Z503" s="160"/>
      <c r="AA503" s="160"/>
    </row>
    <row r="504" spans="2:27" ht="12" customHeight="1">
      <c r="B504" s="160"/>
      <c r="C504" s="160"/>
      <c r="D504" s="160"/>
      <c r="E504" s="160"/>
      <c r="F504" s="160"/>
      <c r="G504" s="160"/>
      <c r="H504" s="160"/>
      <c r="I504" s="160"/>
      <c r="J504" s="160"/>
      <c r="K504" s="160"/>
      <c r="L504" s="160"/>
      <c r="M504" s="160"/>
      <c r="N504" s="160"/>
      <c r="O504" s="160"/>
      <c r="P504" s="160"/>
      <c r="Q504" s="160"/>
      <c r="R504" s="160"/>
      <c r="S504" s="160"/>
      <c r="T504" s="160"/>
      <c r="U504" s="160"/>
      <c r="V504" s="160"/>
      <c r="W504" s="160"/>
      <c r="X504" s="160"/>
      <c r="Y504" s="160"/>
      <c r="Z504" s="160"/>
      <c r="AA504" s="160"/>
    </row>
    <row r="505" spans="2:27" ht="12" customHeight="1">
      <c r="B505" s="160"/>
      <c r="C505" s="160"/>
      <c r="D505" s="160"/>
      <c r="E505" s="160"/>
      <c r="F505" s="160"/>
      <c r="G505" s="160"/>
      <c r="H505" s="160"/>
      <c r="I505" s="160"/>
      <c r="J505" s="160"/>
      <c r="K505" s="160"/>
      <c r="L505" s="160"/>
      <c r="M505" s="160"/>
      <c r="N505" s="160"/>
      <c r="O505" s="160"/>
      <c r="P505" s="160"/>
      <c r="Q505" s="160"/>
      <c r="R505" s="160"/>
      <c r="S505" s="160"/>
      <c r="T505" s="160"/>
      <c r="U505" s="160"/>
      <c r="V505" s="160"/>
      <c r="W505" s="160"/>
      <c r="X505" s="160"/>
      <c r="Y505" s="160"/>
      <c r="Z505" s="160"/>
      <c r="AA505" s="160"/>
    </row>
    <row r="506" spans="2:27" ht="12" customHeight="1">
      <c r="B506" s="160"/>
      <c r="C506" s="160"/>
      <c r="D506" s="160"/>
      <c r="E506" s="160"/>
      <c r="F506" s="160"/>
      <c r="G506" s="160"/>
      <c r="H506" s="160"/>
      <c r="I506" s="160"/>
      <c r="J506" s="160"/>
      <c r="K506" s="160"/>
      <c r="L506" s="160"/>
      <c r="M506" s="160"/>
      <c r="N506" s="160"/>
      <c r="O506" s="160"/>
      <c r="P506" s="160"/>
      <c r="Q506" s="160"/>
      <c r="R506" s="160"/>
      <c r="S506" s="160"/>
      <c r="T506" s="160"/>
      <c r="U506" s="160"/>
      <c r="V506" s="160"/>
      <c r="W506" s="160"/>
      <c r="X506" s="160"/>
      <c r="Y506" s="160"/>
      <c r="Z506" s="160"/>
      <c r="AA506" s="160"/>
    </row>
    <row r="507" spans="2:27" ht="12" customHeight="1">
      <c r="B507" s="160"/>
      <c r="C507" s="160"/>
      <c r="D507" s="160"/>
      <c r="E507" s="160"/>
      <c r="F507" s="160"/>
      <c r="G507" s="160"/>
      <c r="H507" s="160"/>
      <c r="I507" s="160"/>
      <c r="J507" s="160"/>
      <c r="K507" s="160"/>
      <c r="L507" s="160"/>
      <c r="M507" s="160"/>
      <c r="N507" s="160"/>
      <c r="O507" s="160"/>
      <c r="P507" s="160"/>
      <c r="Q507" s="160"/>
      <c r="R507" s="160"/>
      <c r="S507" s="160"/>
      <c r="T507" s="160"/>
      <c r="U507" s="160"/>
      <c r="V507" s="160"/>
      <c r="W507" s="160"/>
      <c r="X507" s="160"/>
      <c r="Y507" s="160"/>
      <c r="Z507" s="160"/>
      <c r="AA507" s="160"/>
    </row>
    <row r="508" spans="2:27" ht="12" customHeight="1">
      <c r="B508" s="160"/>
      <c r="C508" s="160"/>
      <c r="D508" s="160"/>
      <c r="E508" s="160"/>
      <c r="F508" s="160"/>
      <c r="G508" s="160"/>
      <c r="H508" s="160"/>
      <c r="I508" s="160"/>
      <c r="J508" s="160"/>
      <c r="K508" s="160"/>
      <c r="L508" s="160"/>
      <c r="M508" s="160"/>
      <c r="N508" s="160"/>
      <c r="O508" s="160"/>
      <c r="P508" s="160"/>
      <c r="Q508" s="160"/>
      <c r="R508" s="160"/>
      <c r="S508" s="160"/>
      <c r="T508" s="160"/>
      <c r="U508" s="160"/>
      <c r="V508" s="160"/>
      <c r="W508" s="160"/>
      <c r="X508" s="160"/>
      <c r="Y508" s="160"/>
      <c r="Z508" s="160"/>
      <c r="AA508" s="160"/>
    </row>
    <row r="509" spans="2:27" ht="12" customHeight="1">
      <c r="B509" s="160"/>
      <c r="C509" s="160"/>
      <c r="D509" s="160"/>
      <c r="E509" s="160"/>
      <c r="F509" s="160"/>
      <c r="G509" s="160"/>
      <c r="H509" s="160"/>
      <c r="I509" s="160"/>
      <c r="J509" s="160"/>
      <c r="K509" s="160"/>
      <c r="L509" s="160"/>
      <c r="M509" s="160"/>
      <c r="N509" s="160"/>
      <c r="O509" s="160"/>
      <c r="P509" s="160"/>
      <c r="Q509" s="160"/>
      <c r="R509" s="160"/>
      <c r="S509" s="160"/>
      <c r="T509" s="160"/>
      <c r="U509" s="160"/>
      <c r="V509" s="160"/>
      <c r="W509" s="160"/>
      <c r="X509" s="160"/>
      <c r="Y509" s="160"/>
      <c r="Z509" s="160"/>
      <c r="AA509" s="160"/>
    </row>
    <row r="510" spans="2:27" ht="12" customHeight="1">
      <c r="B510" s="160"/>
      <c r="C510" s="160"/>
      <c r="D510" s="160"/>
      <c r="E510" s="160"/>
      <c r="F510" s="160"/>
      <c r="G510" s="160"/>
      <c r="H510" s="160"/>
      <c r="I510" s="160"/>
      <c r="J510" s="160"/>
      <c r="K510" s="160"/>
      <c r="L510" s="160"/>
      <c r="M510" s="160"/>
      <c r="N510" s="160"/>
      <c r="O510" s="160"/>
      <c r="P510" s="160"/>
      <c r="Q510" s="160"/>
      <c r="R510" s="160"/>
      <c r="S510" s="160"/>
      <c r="T510" s="160"/>
      <c r="U510" s="160"/>
      <c r="V510" s="160"/>
      <c r="W510" s="160"/>
      <c r="X510" s="160"/>
      <c r="Y510" s="160"/>
      <c r="Z510" s="160"/>
      <c r="AA510" s="160"/>
    </row>
    <row r="511" spans="2:27" ht="12" customHeight="1">
      <c r="B511" s="160"/>
      <c r="C511" s="160"/>
      <c r="D511" s="160"/>
      <c r="E511" s="160"/>
      <c r="F511" s="160"/>
      <c r="G511" s="160"/>
      <c r="H511" s="160"/>
      <c r="I511" s="160"/>
      <c r="J511" s="160"/>
      <c r="K511" s="160"/>
      <c r="L511" s="160"/>
      <c r="M511" s="160"/>
      <c r="N511" s="160"/>
      <c r="O511" s="160"/>
      <c r="P511" s="160"/>
      <c r="Q511" s="160"/>
      <c r="R511" s="160"/>
      <c r="S511" s="160"/>
      <c r="T511" s="160"/>
      <c r="U511" s="160"/>
      <c r="V511" s="160"/>
      <c r="W511" s="160"/>
      <c r="X511" s="160"/>
      <c r="Y511" s="160"/>
      <c r="Z511" s="160"/>
      <c r="AA511" s="160"/>
    </row>
    <row r="512" spans="2:27" ht="12" customHeight="1">
      <c r="B512" s="160"/>
      <c r="C512" s="160"/>
      <c r="D512" s="160"/>
      <c r="E512" s="160"/>
      <c r="F512" s="160"/>
      <c r="G512" s="160"/>
      <c r="H512" s="160"/>
      <c r="I512" s="160"/>
      <c r="J512" s="160"/>
      <c r="K512" s="160"/>
      <c r="L512" s="160"/>
      <c r="M512" s="160"/>
      <c r="N512" s="160"/>
      <c r="O512" s="160"/>
      <c r="P512" s="160"/>
      <c r="Q512" s="160"/>
      <c r="R512" s="160"/>
      <c r="S512" s="160"/>
      <c r="T512" s="160"/>
      <c r="U512" s="160"/>
      <c r="V512" s="160"/>
      <c r="W512" s="160"/>
      <c r="X512" s="160"/>
      <c r="Y512" s="160"/>
      <c r="Z512" s="160"/>
      <c r="AA512" s="160"/>
    </row>
    <row r="513" spans="2:27" ht="12" customHeight="1">
      <c r="B513" s="160"/>
      <c r="C513" s="160"/>
      <c r="D513" s="160"/>
      <c r="E513" s="160"/>
      <c r="F513" s="160"/>
      <c r="G513" s="160"/>
      <c r="H513" s="160"/>
      <c r="I513" s="160"/>
      <c r="J513" s="160"/>
      <c r="K513" s="160"/>
      <c r="L513" s="160"/>
      <c r="M513" s="160"/>
      <c r="N513" s="160"/>
      <c r="O513" s="160"/>
      <c r="P513" s="160"/>
      <c r="Q513" s="160"/>
      <c r="R513" s="160"/>
      <c r="S513" s="160"/>
      <c r="T513" s="160"/>
      <c r="U513" s="160"/>
      <c r="V513" s="160"/>
      <c r="W513" s="160"/>
      <c r="X513" s="160"/>
      <c r="Y513" s="160"/>
      <c r="Z513" s="160"/>
      <c r="AA513" s="160"/>
    </row>
    <row r="514" spans="2:27" ht="12" customHeight="1">
      <c r="B514" s="160"/>
      <c r="C514" s="160"/>
      <c r="D514" s="160"/>
      <c r="E514" s="160"/>
      <c r="F514" s="160"/>
      <c r="G514" s="160"/>
      <c r="H514" s="160"/>
      <c r="I514" s="160"/>
      <c r="J514" s="160"/>
      <c r="K514" s="160"/>
      <c r="L514" s="160"/>
      <c r="M514" s="160"/>
      <c r="N514" s="160"/>
      <c r="O514" s="160"/>
      <c r="P514" s="160"/>
      <c r="Q514" s="160"/>
      <c r="R514" s="160"/>
      <c r="S514" s="160"/>
      <c r="T514" s="160"/>
      <c r="U514" s="160"/>
      <c r="V514" s="160"/>
      <c r="W514" s="160"/>
      <c r="X514" s="160"/>
      <c r="Y514" s="160"/>
      <c r="Z514" s="160"/>
      <c r="AA514" s="160"/>
    </row>
    <row r="515" spans="2:27" ht="12" customHeight="1">
      <c r="B515" s="160"/>
      <c r="C515" s="160"/>
      <c r="D515" s="160"/>
      <c r="E515" s="160"/>
      <c r="F515" s="160"/>
      <c r="G515" s="160"/>
      <c r="H515" s="160"/>
      <c r="I515" s="160"/>
      <c r="J515" s="160"/>
      <c r="K515" s="160"/>
      <c r="L515" s="160"/>
      <c r="M515" s="160"/>
      <c r="N515" s="160"/>
      <c r="O515" s="160"/>
      <c r="P515" s="160"/>
      <c r="Q515" s="160"/>
      <c r="R515" s="160"/>
      <c r="S515" s="160"/>
      <c r="T515" s="160"/>
      <c r="U515" s="160"/>
      <c r="V515" s="160"/>
      <c r="W515" s="160"/>
      <c r="X515" s="160"/>
      <c r="Y515" s="160"/>
      <c r="Z515" s="160"/>
      <c r="AA515" s="160"/>
    </row>
    <row r="516" spans="2:27" ht="12" customHeight="1">
      <c r="B516" s="160"/>
      <c r="C516" s="160"/>
      <c r="D516" s="160"/>
      <c r="E516" s="160"/>
      <c r="F516" s="160"/>
      <c r="G516" s="160"/>
      <c r="H516" s="160"/>
      <c r="I516" s="160"/>
      <c r="J516" s="160"/>
      <c r="K516" s="160"/>
      <c r="L516" s="160"/>
      <c r="M516" s="160"/>
      <c r="N516" s="160"/>
      <c r="O516" s="160"/>
      <c r="P516" s="160"/>
      <c r="Q516" s="160"/>
      <c r="R516" s="160"/>
      <c r="S516" s="160"/>
      <c r="T516" s="160"/>
      <c r="U516" s="160"/>
      <c r="V516" s="160"/>
      <c r="W516" s="160"/>
      <c r="X516" s="160"/>
      <c r="Y516" s="160"/>
      <c r="Z516" s="160"/>
      <c r="AA516" s="160"/>
    </row>
    <row r="517" spans="2:27" ht="12" customHeight="1">
      <c r="B517" s="160"/>
      <c r="C517" s="160"/>
      <c r="D517" s="160"/>
      <c r="E517" s="160"/>
      <c r="F517" s="160"/>
      <c r="G517" s="160"/>
      <c r="H517" s="160"/>
      <c r="I517" s="160"/>
      <c r="J517" s="160"/>
      <c r="K517" s="160"/>
      <c r="L517" s="160"/>
      <c r="M517" s="160"/>
      <c r="N517" s="160"/>
      <c r="O517" s="160"/>
      <c r="P517" s="160"/>
      <c r="Q517" s="160"/>
      <c r="R517" s="160"/>
      <c r="S517" s="160"/>
      <c r="T517" s="160"/>
      <c r="U517" s="160"/>
      <c r="V517" s="160"/>
      <c r="W517" s="160"/>
      <c r="X517" s="160"/>
      <c r="Y517" s="160"/>
      <c r="Z517" s="160"/>
      <c r="AA517" s="160"/>
    </row>
    <row r="518" spans="2:27" ht="12" customHeight="1">
      <c r="B518" s="160"/>
      <c r="C518" s="160"/>
      <c r="D518" s="160"/>
      <c r="E518" s="160"/>
      <c r="F518" s="160"/>
      <c r="G518" s="160"/>
      <c r="H518" s="160"/>
      <c r="I518" s="160"/>
      <c r="J518" s="160"/>
      <c r="K518" s="160"/>
      <c r="L518" s="160"/>
      <c r="M518" s="160"/>
      <c r="N518" s="160"/>
      <c r="O518" s="160"/>
      <c r="P518" s="160"/>
      <c r="Q518" s="160"/>
      <c r="R518" s="160"/>
      <c r="S518" s="160"/>
      <c r="T518" s="160"/>
      <c r="U518" s="160"/>
      <c r="V518" s="160"/>
      <c r="W518" s="160"/>
      <c r="X518" s="160"/>
      <c r="Y518" s="160"/>
      <c r="Z518" s="160"/>
      <c r="AA518" s="160"/>
    </row>
    <row r="519" spans="2:27" ht="12" customHeight="1">
      <c r="B519" s="160"/>
      <c r="C519" s="160"/>
      <c r="D519" s="160"/>
      <c r="E519" s="160"/>
      <c r="F519" s="160"/>
      <c r="G519" s="160"/>
      <c r="H519" s="160"/>
      <c r="I519" s="160"/>
      <c r="J519" s="160"/>
      <c r="K519" s="160"/>
      <c r="L519" s="160"/>
      <c r="M519" s="160"/>
      <c r="N519" s="160"/>
      <c r="O519" s="160"/>
      <c r="P519" s="160"/>
      <c r="Q519" s="160"/>
      <c r="R519" s="160"/>
      <c r="S519" s="160"/>
      <c r="T519" s="160"/>
      <c r="U519" s="160"/>
      <c r="V519" s="160"/>
      <c r="W519" s="160"/>
      <c r="X519" s="160"/>
      <c r="Y519" s="160"/>
      <c r="Z519" s="160"/>
      <c r="AA519" s="160"/>
    </row>
    <row r="520" spans="2:27" ht="12" customHeight="1">
      <c r="B520" s="160"/>
      <c r="C520" s="160"/>
      <c r="D520" s="160"/>
      <c r="E520" s="160"/>
      <c r="F520" s="160"/>
      <c r="G520" s="160"/>
      <c r="H520" s="160"/>
      <c r="I520" s="160"/>
      <c r="J520" s="160"/>
      <c r="K520" s="160"/>
      <c r="L520" s="160"/>
      <c r="M520" s="160"/>
      <c r="N520" s="160"/>
      <c r="O520" s="160"/>
      <c r="P520" s="160"/>
      <c r="Q520" s="160"/>
      <c r="R520" s="160"/>
      <c r="S520" s="160"/>
      <c r="T520" s="160"/>
      <c r="U520" s="160"/>
      <c r="V520" s="160"/>
      <c r="W520" s="160"/>
      <c r="X520" s="160"/>
      <c r="Y520" s="160"/>
      <c r="Z520" s="160"/>
      <c r="AA520" s="160"/>
    </row>
    <row r="521" spans="2:27" ht="12" customHeight="1">
      <c r="B521" s="160"/>
      <c r="C521" s="160"/>
      <c r="D521" s="160"/>
      <c r="E521" s="160"/>
      <c r="F521" s="160"/>
      <c r="G521" s="160"/>
      <c r="H521" s="160"/>
      <c r="I521" s="160"/>
      <c r="J521" s="160"/>
      <c r="K521" s="160"/>
      <c r="L521" s="160"/>
      <c r="M521" s="160"/>
      <c r="N521" s="160"/>
      <c r="O521" s="160"/>
      <c r="P521" s="160"/>
      <c r="Q521" s="160"/>
      <c r="R521" s="160"/>
      <c r="S521" s="160"/>
      <c r="T521" s="160"/>
      <c r="U521" s="160"/>
      <c r="V521" s="160"/>
      <c r="W521" s="160"/>
      <c r="X521" s="160"/>
      <c r="Y521" s="160"/>
      <c r="Z521" s="160"/>
      <c r="AA521" s="160"/>
    </row>
    <row r="522" spans="2:27" ht="12" customHeight="1">
      <c r="B522" s="160"/>
      <c r="C522" s="160"/>
      <c r="D522" s="160"/>
      <c r="E522" s="160"/>
      <c r="F522" s="160"/>
      <c r="G522" s="160"/>
      <c r="H522" s="160"/>
      <c r="I522" s="160"/>
      <c r="J522" s="160"/>
      <c r="K522" s="160"/>
      <c r="L522" s="160"/>
      <c r="M522" s="160"/>
      <c r="N522" s="160"/>
      <c r="O522" s="160"/>
      <c r="P522" s="160"/>
      <c r="Q522" s="160"/>
      <c r="R522" s="160"/>
      <c r="S522" s="160"/>
      <c r="T522" s="160"/>
      <c r="U522" s="160"/>
      <c r="V522" s="160"/>
      <c r="W522" s="160"/>
      <c r="X522" s="160"/>
      <c r="Y522" s="160"/>
      <c r="Z522" s="160"/>
      <c r="AA522" s="160"/>
    </row>
    <row r="523" spans="2:27" ht="12" customHeight="1">
      <c r="B523" s="160"/>
      <c r="C523" s="160"/>
      <c r="D523" s="160"/>
      <c r="E523" s="160"/>
      <c r="F523" s="160"/>
      <c r="G523" s="160"/>
      <c r="H523" s="160"/>
      <c r="I523" s="160"/>
      <c r="J523" s="160"/>
      <c r="K523" s="160"/>
      <c r="L523" s="160"/>
      <c r="M523" s="160"/>
      <c r="N523" s="160"/>
      <c r="O523" s="160"/>
      <c r="P523" s="160"/>
      <c r="Q523" s="160"/>
      <c r="R523" s="160"/>
      <c r="S523" s="160"/>
      <c r="T523" s="160"/>
      <c r="U523" s="160"/>
      <c r="V523" s="160"/>
      <c r="W523" s="160"/>
      <c r="X523" s="160"/>
      <c r="Y523" s="160"/>
      <c r="Z523" s="160"/>
      <c r="AA523" s="160"/>
    </row>
    <row r="524" spans="2:27" ht="12" customHeight="1">
      <c r="B524" s="160"/>
      <c r="C524" s="160"/>
      <c r="D524" s="160"/>
      <c r="E524" s="160"/>
      <c r="F524" s="160"/>
      <c r="G524" s="160"/>
      <c r="H524" s="160"/>
      <c r="I524" s="160"/>
      <c r="J524" s="160"/>
      <c r="K524" s="160"/>
      <c r="L524" s="160"/>
      <c r="M524" s="160"/>
      <c r="N524" s="160"/>
      <c r="O524" s="160"/>
      <c r="P524" s="160"/>
      <c r="Q524" s="160"/>
      <c r="R524" s="160"/>
      <c r="S524" s="160"/>
      <c r="T524" s="160"/>
      <c r="U524" s="160"/>
      <c r="V524" s="160"/>
      <c r="W524" s="160"/>
      <c r="X524" s="160"/>
      <c r="Y524" s="160"/>
      <c r="Z524" s="160"/>
      <c r="AA524" s="160"/>
    </row>
    <row r="525" spans="2:27" ht="12" customHeight="1">
      <c r="B525" s="160"/>
      <c r="C525" s="160"/>
      <c r="D525" s="160"/>
      <c r="E525" s="160"/>
      <c r="F525" s="160"/>
      <c r="G525" s="160"/>
      <c r="H525" s="160"/>
      <c r="I525" s="160"/>
      <c r="J525" s="160"/>
      <c r="K525" s="160"/>
      <c r="L525" s="160"/>
      <c r="M525" s="160"/>
      <c r="N525" s="160"/>
      <c r="O525" s="160"/>
      <c r="P525" s="160"/>
      <c r="Q525" s="160"/>
      <c r="R525" s="160"/>
      <c r="S525" s="160"/>
      <c r="T525" s="160"/>
      <c r="U525" s="160"/>
      <c r="V525" s="160"/>
      <c r="W525" s="160"/>
      <c r="X525" s="160"/>
      <c r="Y525" s="160"/>
      <c r="Z525" s="160"/>
      <c r="AA525" s="160"/>
    </row>
    <row r="526" spans="2:27" ht="12" customHeight="1">
      <c r="B526" s="160"/>
      <c r="C526" s="160"/>
      <c r="D526" s="160"/>
      <c r="E526" s="160"/>
      <c r="F526" s="160"/>
      <c r="G526" s="160"/>
      <c r="H526" s="160"/>
      <c r="I526" s="160"/>
      <c r="J526" s="160"/>
      <c r="K526" s="160"/>
      <c r="L526" s="160"/>
      <c r="M526" s="160"/>
      <c r="N526" s="160"/>
      <c r="O526" s="160"/>
      <c r="P526" s="160"/>
      <c r="Q526" s="160"/>
      <c r="R526" s="160"/>
      <c r="S526" s="160"/>
      <c r="T526" s="160"/>
      <c r="U526" s="160"/>
      <c r="V526" s="160"/>
      <c r="W526" s="160"/>
      <c r="X526" s="160"/>
      <c r="Y526" s="160"/>
      <c r="Z526" s="160"/>
      <c r="AA526" s="160"/>
    </row>
    <row r="527" spans="2:27" ht="12" customHeight="1">
      <c r="B527" s="160"/>
      <c r="C527" s="160"/>
      <c r="D527" s="160"/>
      <c r="E527" s="160"/>
      <c r="F527" s="160"/>
      <c r="G527" s="160"/>
      <c r="H527" s="160"/>
      <c r="I527" s="160"/>
      <c r="J527" s="160"/>
      <c r="K527" s="160"/>
      <c r="L527" s="160"/>
      <c r="M527" s="160"/>
      <c r="N527" s="160"/>
      <c r="O527" s="160"/>
      <c r="P527" s="160"/>
      <c r="Q527" s="160"/>
      <c r="R527" s="160"/>
      <c r="S527" s="160"/>
      <c r="T527" s="160"/>
      <c r="U527" s="160"/>
      <c r="V527" s="160"/>
      <c r="W527" s="160"/>
      <c r="X527" s="160"/>
      <c r="Y527" s="160"/>
      <c r="Z527" s="160"/>
      <c r="AA527" s="160"/>
    </row>
    <row r="528" spans="2:27" ht="12" customHeight="1">
      <c r="B528" s="160"/>
      <c r="C528" s="160"/>
      <c r="D528" s="160"/>
      <c r="E528" s="160"/>
      <c r="F528" s="160"/>
      <c r="G528" s="160"/>
      <c r="H528" s="160"/>
      <c r="I528" s="160"/>
      <c r="J528" s="160"/>
      <c r="K528" s="160"/>
      <c r="L528" s="160"/>
      <c r="M528" s="160"/>
      <c r="N528" s="160"/>
      <c r="O528" s="160"/>
      <c r="P528" s="160"/>
      <c r="Q528" s="160"/>
      <c r="R528" s="160"/>
      <c r="S528" s="160"/>
      <c r="T528" s="160"/>
      <c r="U528" s="160"/>
      <c r="V528" s="160"/>
      <c r="W528" s="160"/>
      <c r="X528" s="160"/>
      <c r="Y528" s="160"/>
      <c r="Z528" s="160"/>
      <c r="AA528" s="160"/>
    </row>
    <row r="529" spans="2:27" ht="12" customHeight="1">
      <c r="B529" s="160"/>
      <c r="C529" s="160"/>
      <c r="D529" s="160"/>
      <c r="E529" s="160"/>
      <c r="F529" s="160"/>
      <c r="G529" s="160"/>
      <c r="H529" s="160"/>
      <c r="I529" s="160"/>
      <c r="J529" s="160"/>
      <c r="K529" s="160"/>
      <c r="L529" s="160"/>
      <c r="M529" s="160"/>
      <c r="N529" s="160"/>
      <c r="O529" s="160"/>
      <c r="P529" s="160"/>
      <c r="Q529" s="160"/>
      <c r="R529" s="160"/>
      <c r="S529" s="160"/>
      <c r="T529" s="160"/>
      <c r="U529" s="160"/>
      <c r="V529" s="160"/>
      <c r="W529" s="160"/>
      <c r="X529" s="160"/>
      <c r="Y529" s="160"/>
      <c r="Z529" s="160"/>
      <c r="AA529" s="160"/>
    </row>
    <row r="530" spans="2:27" ht="12" customHeight="1">
      <c r="B530" s="160"/>
      <c r="C530" s="160"/>
      <c r="D530" s="160"/>
      <c r="E530" s="160"/>
      <c r="F530" s="160"/>
      <c r="G530" s="160"/>
      <c r="H530" s="160"/>
      <c r="I530" s="160"/>
      <c r="J530" s="160"/>
      <c r="K530" s="160"/>
      <c r="L530" s="160"/>
      <c r="M530" s="160"/>
      <c r="N530" s="160"/>
      <c r="O530" s="160"/>
      <c r="P530" s="160"/>
      <c r="Q530" s="160"/>
      <c r="R530" s="160"/>
      <c r="S530" s="160"/>
      <c r="T530" s="160"/>
      <c r="U530" s="160"/>
      <c r="V530" s="160"/>
      <c r="W530" s="160"/>
      <c r="X530" s="160"/>
      <c r="Y530" s="160"/>
      <c r="Z530" s="160"/>
      <c r="AA530" s="160"/>
    </row>
    <row r="531" spans="2:27" ht="12" customHeight="1">
      <c r="B531" s="160"/>
      <c r="C531" s="160"/>
      <c r="D531" s="160"/>
      <c r="E531" s="160"/>
      <c r="F531" s="160"/>
      <c r="G531" s="160"/>
      <c r="H531" s="160"/>
      <c r="I531" s="160"/>
      <c r="J531" s="160"/>
      <c r="K531" s="160"/>
      <c r="L531" s="160"/>
      <c r="M531" s="160"/>
      <c r="N531" s="160"/>
      <c r="O531" s="160"/>
      <c r="P531" s="160"/>
      <c r="Q531" s="160"/>
      <c r="R531" s="160"/>
      <c r="S531" s="160"/>
      <c r="T531" s="160"/>
      <c r="U531" s="160"/>
      <c r="V531" s="160"/>
      <c r="W531" s="160"/>
      <c r="X531" s="160"/>
      <c r="Y531" s="160"/>
      <c r="Z531" s="160"/>
      <c r="AA531" s="160"/>
    </row>
    <row r="532" spans="2:27" ht="12" customHeight="1">
      <c r="B532" s="160"/>
      <c r="C532" s="160"/>
      <c r="D532" s="160"/>
      <c r="E532" s="160"/>
      <c r="F532" s="160"/>
      <c r="G532" s="160"/>
      <c r="H532" s="160"/>
      <c r="I532" s="160"/>
      <c r="J532" s="160"/>
      <c r="K532" s="160"/>
      <c r="L532" s="160"/>
      <c r="M532" s="160"/>
      <c r="N532" s="160"/>
      <c r="O532" s="160"/>
      <c r="P532" s="160"/>
      <c r="Q532" s="160"/>
      <c r="R532" s="160"/>
      <c r="S532" s="160"/>
      <c r="T532" s="160"/>
      <c r="U532" s="160"/>
      <c r="V532" s="160"/>
      <c r="W532" s="160"/>
      <c r="X532" s="160"/>
      <c r="Y532" s="160"/>
      <c r="Z532" s="160"/>
      <c r="AA532" s="160"/>
    </row>
    <row r="533" spans="2:27" ht="12" customHeight="1">
      <c r="B533" s="160"/>
      <c r="C533" s="160"/>
      <c r="D533" s="160"/>
      <c r="E533" s="160"/>
      <c r="F533" s="160"/>
      <c r="G533" s="160"/>
      <c r="H533" s="160"/>
      <c r="I533" s="160"/>
      <c r="J533" s="160"/>
      <c r="K533" s="160"/>
      <c r="L533" s="160"/>
      <c r="M533" s="160"/>
      <c r="N533" s="160"/>
      <c r="O533" s="160"/>
      <c r="P533" s="160"/>
      <c r="Q533" s="160"/>
      <c r="R533" s="160"/>
      <c r="S533" s="160"/>
      <c r="T533" s="160"/>
      <c r="U533" s="160"/>
      <c r="V533" s="160"/>
      <c r="W533" s="160"/>
      <c r="X533" s="160"/>
      <c r="Y533" s="160"/>
      <c r="Z533" s="160"/>
      <c r="AA533" s="160"/>
    </row>
    <row r="534" spans="2:27" ht="12" customHeight="1">
      <c r="B534" s="160"/>
      <c r="C534" s="160"/>
      <c r="D534" s="160"/>
      <c r="E534" s="160"/>
      <c r="F534" s="160"/>
      <c r="G534" s="160"/>
      <c r="H534" s="160"/>
      <c r="I534" s="160"/>
      <c r="J534" s="160"/>
      <c r="K534" s="160"/>
      <c r="L534" s="160"/>
      <c r="M534" s="160"/>
      <c r="N534" s="160"/>
      <c r="O534" s="160"/>
      <c r="P534" s="160"/>
      <c r="Q534" s="160"/>
      <c r="R534" s="160"/>
      <c r="S534" s="160"/>
      <c r="T534" s="160"/>
      <c r="U534" s="160"/>
      <c r="V534" s="160"/>
      <c r="W534" s="160"/>
      <c r="X534" s="160"/>
      <c r="Y534" s="160"/>
      <c r="Z534" s="160"/>
      <c r="AA534" s="160"/>
    </row>
    <row r="535" spans="2:27" ht="12" customHeight="1">
      <c r="B535" s="160"/>
      <c r="C535" s="160"/>
      <c r="D535" s="160"/>
      <c r="E535" s="160"/>
      <c r="F535" s="160"/>
      <c r="G535" s="160"/>
      <c r="H535" s="160"/>
      <c r="I535" s="160"/>
      <c r="J535" s="160"/>
      <c r="K535" s="160"/>
      <c r="L535" s="160"/>
      <c r="M535" s="160"/>
      <c r="N535" s="160"/>
      <c r="O535" s="160"/>
      <c r="P535" s="160"/>
      <c r="Q535" s="160"/>
      <c r="R535" s="160"/>
      <c r="S535" s="160"/>
      <c r="T535" s="160"/>
      <c r="U535" s="160"/>
      <c r="V535" s="160"/>
      <c r="W535" s="160"/>
      <c r="X535" s="160"/>
      <c r="Y535" s="160"/>
      <c r="Z535" s="160"/>
      <c r="AA535" s="160"/>
    </row>
    <row r="536" spans="2:27" ht="12" customHeight="1">
      <c r="B536" s="160"/>
      <c r="C536" s="160"/>
      <c r="D536" s="160"/>
      <c r="E536" s="160"/>
      <c r="F536" s="160"/>
      <c r="G536" s="160"/>
      <c r="H536" s="160"/>
      <c r="I536" s="160"/>
      <c r="J536" s="160"/>
      <c r="K536" s="160"/>
      <c r="L536" s="160"/>
      <c r="M536" s="160"/>
      <c r="N536" s="160"/>
      <c r="O536" s="160"/>
      <c r="P536" s="160"/>
      <c r="Q536" s="160"/>
      <c r="R536" s="160"/>
      <c r="S536" s="160"/>
      <c r="T536" s="160"/>
      <c r="U536" s="160"/>
      <c r="V536" s="160"/>
      <c r="W536" s="160"/>
      <c r="X536" s="160"/>
      <c r="Y536" s="160"/>
      <c r="Z536" s="160"/>
      <c r="AA536" s="160"/>
    </row>
    <row r="537" spans="2:27" ht="12" customHeight="1">
      <c r="B537" s="160"/>
      <c r="C537" s="160"/>
      <c r="D537" s="160"/>
      <c r="E537" s="160"/>
      <c r="F537" s="160"/>
      <c r="G537" s="160"/>
      <c r="H537" s="160"/>
      <c r="I537" s="160"/>
      <c r="J537" s="160"/>
      <c r="K537" s="160"/>
      <c r="L537" s="160"/>
      <c r="M537" s="160"/>
      <c r="N537" s="160"/>
      <c r="O537" s="160"/>
      <c r="P537" s="160"/>
      <c r="Q537" s="160"/>
      <c r="R537" s="160"/>
      <c r="S537" s="160"/>
      <c r="T537" s="160"/>
      <c r="U537" s="160"/>
      <c r="V537" s="160"/>
      <c r="W537" s="160"/>
      <c r="X537" s="160"/>
      <c r="Y537" s="160"/>
      <c r="Z537" s="160"/>
      <c r="AA537" s="160"/>
    </row>
    <row r="538" spans="2:27" ht="12" customHeight="1">
      <c r="B538" s="160"/>
      <c r="C538" s="160"/>
      <c r="D538" s="160"/>
      <c r="E538" s="160"/>
      <c r="F538" s="160"/>
      <c r="G538" s="160"/>
      <c r="H538" s="160"/>
      <c r="I538" s="160"/>
      <c r="J538" s="160"/>
      <c r="K538" s="160"/>
      <c r="L538" s="160"/>
      <c r="M538" s="160"/>
      <c r="N538" s="160"/>
      <c r="O538" s="160"/>
      <c r="P538" s="160"/>
      <c r="Q538" s="160"/>
      <c r="R538" s="160"/>
      <c r="S538" s="160"/>
      <c r="T538" s="160"/>
      <c r="U538" s="160"/>
      <c r="V538" s="160"/>
      <c r="W538" s="160"/>
      <c r="X538" s="160"/>
      <c r="Y538" s="160"/>
      <c r="Z538" s="160"/>
      <c r="AA538" s="160"/>
    </row>
    <row r="539" spans="2:27" ht="12" customHeight="1">
      <c r="B539" s="160"/>
      <c r="C539" s="160"/>
      <c r="D539" s="160"/>
      <c r="E539" s="160"/>
      <c r="F539" s="160"/>
      <c r="G539" s="160"/>
      <c r="H539" s="160"/>
      <c r="I539" s="160"/>
      <c r="J539" s="160"/>
      <c r="K539" s="160"/>
      <c r="L539" s="160"/>
      <c r="M539" s="160"/>
      <c r="N539" s="160"/>
      <c r="O539" s="160"/>
      <c r="P539" s="160"/>
      <c r="Q539" s="160"/>
      <c r="R539" s="160"/>
      <c r="S539" s="160"/>
      <c r="T539" s="160"/>
      <c r="U539" s="160"/>
      <c r="V539" s="160"/>
      <c r="W539" s="160"/>
      <c r="X539" s="160"/>
      <c r="Y539" s="160"/>
      <c r="Z539" s="160"/>
      <c r="AA539" s="160"/>
    </row>
    <row r="540" spans="2:27" ht="12" customHeight="1">
      <c r="B540" s="160"/>
      <c r="C540" s="160"/>
      <c r="D540" s="160"/>
      <c r="E540" s="160"/>
      <c r="F540" s="160"/>
      <c r="G540" s="160"/>
      <c r="H540" s="160"/>
      <c r="I540" s="160"/>
      <c r="J540" s="160"/>
      <c r="K540" s="160"/>
      <c r="L540" s="160"/>
      <c r="M540" s="160"/>
      <c r="N540" s="160"/>
      <c r="O540" s="160"/>
      <c r="P540" s="160"/>
      <c r="Q540" s="160"/>
      <c r="R540" s="160"/>
      <c r="S540" s="160"/>
      <c r="T540" s="160"/>
      <c r="U540" s="160"/>
      <c r="V540" s="160"/>
      <c r="W540" s="160"/>
      <c r="X540" s="160"/>
      <c r="Y540" s="160"/>
      <c r="Z540" s="160"/>
      <c r="AA540" s="160"/>
    </row>
    <row r="541" spans="2:27" ht="12" customHeight="1">
      <c r="B541" s="160"/>
      <c r="C541" s="160"/>
      <c r="D541" s="160"/>
      <c r="E541" s="160"/>
      <c r="F541" s="160"/>
      <c r="G541" s="160"/>
      <c r="H541" s="160"/>
      <c r="I541" s="160"/>
      <c r="J541" s="160"/>
      <c r="K541" s="160"/>
      <c r="L541" s="160"/>
      <c r="M541" s="160"/>
      <c r="N541" s="160"/>
      <c r="O541" s="160"/>
      <c r="P541" s="160"/>
      <c r="Q541" s="160"/>
      <c r="R541" s="160"/>
      <c r="S541" s="160"/>
      <c r="T541" s="160"/>
      <c r="U541" s="160"/>
      <c r="V541" s="160"/>
      <c r="W541" s="160"/>
      <c r="X541" s="160"/>
      <c r="Y541" s="160"/>
      <c r="Z541" s="160"/>
      <c r="AA541" s="160"/>
    </row>
    <row r="542" spans="2:27" ht="12" customHeight="1">
      <c r="B542" s="160"/>
      <c r="C542" s="160"/>
      <c r="D542" s="160"/>
      <c r="E542" s="160"/>
      <c r="F542" s="160"/>
      <c r="G542" s="160"/>
      <c r="H542" s="160"/>
      <c r="I542" s="160"/>
      <c r="J542" s="160"/>
      <c r="K542" s="160"/>
      <c r="L542" s="160"/>
      <c r="M542" s="160"/>
      <c r="N542" s="160"/>
      <c r="O542" s="160"/>
      <c r="P542" s="160"/>
      <c r="Q542" s="160"/>
      <c r="R542" s="160"/>
      <c r="S542" s="160"/>
      <c r="T542" s="160"/>
      <c r="U542" s="160"/>
      <c r="V542" s="160"/>
      <c r="W542" s="160"/>
      <c r="X542" s="160"/>
      <c r="Y542" s="160"/>
      <c r="Z542" s="160"/>
      <c r="AA542" s="160"/>
    </row>
    <row r="543" spans="2:27" ht="12" customHeight="1">
      <c r="B543" s="160"/>
      <c r="C543" s="160"/>
      <c r="D543" s="160"/>
      <c r="E543" s="160"/>
      <c r="F543" s="160"/>
      <c r="G543" s="160"/>
      <c r="H543" s="160"/>
      <c r="I543" s="160"/>
      <c r="J543" s="160"/>
      <c r="K543" s="160"/>
      <c r="L543" s="160"/>
      <c r="M543" s="160"/>
      <c r="N543" s="160"/>
      <c r="O543" s="160"/>
      <c r="P543" s="160"/>
      <c r="Q543" s="160"/>
      <c r="R543" s="160"/>
      <c r="S543" s="160"/>
      <c r="T543" s="160"/>
      <c r="U543" s="160"/>
      <c r="V543" s="160"/>
      <c r="W543" s="160"/>
      <c r="X543" s="160"/>
      <c r="Y543" s="160"/>
      <c r="Z543" s="160"/>
      <c r="AA543" s="160"/>
    </row>
    <row r="544" spans="2:27" ht="12" customHeight="1">
      <c r="B544" s="160"/>
      <c r="C544" s="160"/>
      <c r="D544" s="160"/>
      <c r="E544" s="160"/>
      <c r="F544" s="160"/>
      <c r="G544" s="160"/>
      <c r="H544" s="160"/>
      <c r="I544" s="160"/>
      <c r="J544" s="160"/>
      <c r="K544" s="160"/>
      <c r="L544" s="160"/>
      <c r="M544" s="160"/>
      <c r="N544" s="160"/>
      <c r="O544" s="160"/>
      <c r="P544" s="160"/>
      <c r="Q544" s="160"/>
      <c r="R544" s="160"/>
      <c r="S544" s="160"/>
      <c r="T544" s="160"/>
      <c r="U544" s="160"/>
      <c r="V544" s="160"/>
      <c r="W544" s="160"/>
      <c r="X544" s="160"/>
      <c r="Y544" s="160"/>
      <c r="Z544" s="160"/>
      <c r="AA544" s="160"/>
    </row>
    <row r="545" spans="2:27" ht="12" customHeight="1">
      <c r="B545" s="160"/>
      <c r="C545" s="160"/>
      <c r="D545" s="160"/>
      <c r="E545" s="160"/>
      <c r="F545" s="160"/>
      <c r="G545" s="160"/>
      <c r="H545" s="160"/>
      <c r="I545" s="160"/>
      <c r="J545" s="160"/>
      <c r="K545" s="160"/>
      <c r="L545" s="160"/>
      <c r="M545" s="160"/>
      <c r="N545" s="160"/>
      <c r="O545" s="160"/>
      <c r="P545" s="160"/>
      <c r="Q545" s="160"/>
      <c r="R545" s="160"/>
      <c r="S545" s="160"/>
      <c r="T545" s="160"/>
      <c r="U545" s="160"/>
      <c r="V545" s="160"/>
      <c r="W545" s="160"/>
      <c r="X545" s="160"/>
      <c r="Y545" s="160"/>
      <c r="Z545" s="160"/>
      <c r="AA545" s="160"/>
    </row>
    <row r="546" spans="2:27" ht="12" customHeight="1">
      <c r="B546" s="160"/>
      <c r="C546" s="160"/>
      <c r="D546" s="160"/>
      <c r="E546" s="160"/>
      <c r="F546" s="160"/>
      <c r="G546" s="160"/>
      <c r="H546" s="160"/>
      <c r="I546" s="160"/>
      <c r="J546" s="160"/>
      <c r="K546" s="160"/>
      <c r="L546" s="160"/>
      <c r="M546" s="160"/>
      <c r="N546" s="160"/>
      <c r="O546" s="160"/>
      <c r="P546" s="160"/>
      <c r="Q546" s="160"/>
      <c r="R546" s="160"/>
      <c r="S546" s="160"/>
      <c r="T546" s="160"/>
      <c r="U546" s="160"/>
      <c r="V546" s="160"/>
      <c r="W546" s="160"/>
      <c r="X546" s="160"/>
      <c r="Y546" s="160"/>
      <c r="Z546" s="160"/>
      <c r="AA546" s="160"/>
    </row>
    <row r="547" spans="2:27" ht="12" customHeight="1">
      <c r="B547" s="160"/>
      <c r="C547" s="160"/>
      <c r="D547" s="160"/>
      <c r="E547" s="160"/>
      <c r="F547" s="160"/>
      <c r="G547" s="160"/>
      <c r="H547" s="160"/>
      <c r="I547" s="160"/>
      <c r="J547" s="160"/>
      <c r="K547" s="160"/>
      <c r="L547" s="160"/>
      <c r="M547" s="160"/>
      <c r="N547" s="160"/>
      <c r="O547" s="160"/>
      <c r="P547" s="160"/>
      <c r="Q547" s="160"/>
      <c r="R547" s="160"/>
      <c r="S547" s="160"/>
      <c r="T547" s="160"/>
      <c r="U547" s="160"/>
      <c r="V547" s="160"/>
      <c r="W547" s="160"/>
      <c r="X547" s="160"/>
      <c r="Y547" s="160"/>
      <c r="Z547" s="160"/>
      <c r="AA547" s="160"/>
    </row>
    <row r="548" spans="2:27" ht="12" customHeight="1">
      <c r="B548" s="160"/>
      <c r="C548" s="160"/>
      <c r="D548" s="160"/>
      <c r="E548" s="160"/>
      <c r="F548" s="160"/>
      <c r="G548" s="160"/>
      <c r="H548" s="160"/>
      <c r="I548" s="160"/>
      <c r="J548" s="160"/>
      <c r="K548" s="160"/>
      <c r="L548" s="160"/>
      <c r="M548" s="160"/>
      <c r="N548" s="160"/>
      <c r="O548" s="160"/>
      <c r="P548" s="160"/>
      <c r="Q548" s="160"/>
      <c r="R548" s="160"/>
      <c r="S548" s="160"/>
      <c r="T548" s="160"/>
      <c r="U548" s="160"/>
      <c r="V548" s="160"/>
      <c r="W548" s="160"/>
      <c r="X548" s="160"/>
      <c r="Y548" s="160"/>
      <c r="Z548" s="160"/>
      <c r="AA548" s="160"/>
    </row>
    <row r="549" spans="2:27" ht="12" customHeight="1">
      <c r="B549" s="160"/>
      <c r="C549" s="160"/>
      <c r="D549" s="160"/>
      <c r="E549" s="160"/>
      <c r="F549" s="160"/>
      <c r="G549" s="160"/>
      <c r="H549" s="160"/>
      <c r="I549" s="160"/>
      <c r="J549" s="160"/>
      <c r="K549" s="160"/>
      <c r="L549" s="160"/>
      <c r="M549" s="160"/>
      <c r="N549" s="160"/>
      <c r="O549" s="160"/>
      <c r="P549" s="160"/>
      <c r="Q549" s="160"/>
      <c r="R549" s="160"/>
      <c r="S549" s="160"/>
      <c r="T549" s="160"/>
      <c r="U549" s="160"/>
      <c r="V549" s="160"/>
      <c r="W549" s="160"/>
      <c r="X549" s="160"/>
      <c r="Y549" s="160"/>
      <c r="Z549" s="160"/>
      <c r="AA549" s="160"/>
    </row>
    <row r="550" spans="2:27" ht="12" customHeight="1">
      <c r="B550" s="160"/>
      <c r="C550" s="160"/>
      <c r="D550" s="160"/>
      <c r="E550" s="160"/>
      <c r="F550" s="160"/>
      <c r="G550" s="160"/>
      <c r="H550" s="160"/>
      <c r="I550" s="160"/>
      <c r="J550" s="160"/>
      <c r="K550" s="160"/>
      <c r="L550" s="160"/>
      <c r="M550" s="160"/>
      <c r="N550" s="160"/>
      <c r="O550" s="160"/>
      <c r="P550" s="160"/>
      <c r="Q550" s="160"/>
      <c r="R550" s="160"/>
      <c r="S550" s="160"/>
      <c r="T550" s="160"/>
      <c r="U550" s="160"/>
      <c r="V550" s="160"/>
      <c r="W550" s="160"/>
      <c r="X550" s="160"/>
      <c r="Y550" s="160"/>
      <c r="Z550" s="160"/>
      <c r="AA550" s="160"/>
    </row>
    <row r="551" spans="2:27" ht="12" customHeight="1">
      <c r="B551" s="160"/>
      <c r="C551" s="160"/>
      <c r="D551" s="160"/>
      <c r="E551" s="160"/>
      <c r="F551" s="160"/>
      <c r="G551" s="160"/>
      <c r="H551" s="160"/>
      <c r="I551" s="160"/>
      <c r="J551" s="160"/>
      <c r="K551" s="160"/>
      <c r="L551" s="160"/>
      <c r="M551" s="160"/>
      <c r="N551" s="160"/>
      <c r="O551" s="160"/>
      <c r="P551" s="160"/>
      <c r="Q551" s="160"/>
      <c r="R551" s="160"/>
      <c r="S551" s="160"/>
      <c r="T551" s="160"/>
      <c r="U551" s="160"/>
      <c r="V551" s="160"/>
      <c r="W551" s="160"/>
      <c r="X551" s="160"/>
      <c r="Y551" s="160"/>
      <c r="Z551" s="160"/>
      <c r="AA551" s="160"/>
    </row>
    <row r="552" spans="2:27" ht="12" customHeight="1">
      <c r="B552" s="160"/>
      <c r="C552" s="160"/>
      <c r="D552" s="160"/>
      <c r="E552" s="160"/>
      <c r="F552" s="160"/>
      <c r="G552" s="160"/>
      <c r="H552" s="160"/>
      <c r="I552" s="160"/>
      <c r="J552" s="160"/>
      <c r="K552" s="160"/>
      <c r="L552" s="160"/>
      <c r="M552" s="160"/>
      <c r="N552" s="160"/>
      <c r="O552" s="160"/>
      <c r="P552" s="160"/>
      <c r="Q552" s="160"/>
      <c r="R552" s="160"/>
      <c r="S552" s="160"/>
      <c r="T552" s="160"/>
      <c r="U552" s="160"/>
      <c r="V552" s="160"/>
      <c r="W552" s="160"/>
      <c r="X552" s="160"/>
      <c r="Y552" s="160"/>
      <c r="Z552" s="160"/>
      <c r="AA552" s="160"/>
    </row>
    <row r="553" spans="2:27" ht="12" customHeight="1">
      <c r="B553" s="160"/>
      <c r="C553" s="160"/>
      <c r="D553" s="160"/>
      <c r="E553" s="160"/>
      <c r="F553" s="160"/>
      <c r="G553" s="160"/>
      <c r="H553" s="160"/>
      <c r="I553" s="160"/>
      <c r="J553" s="160"/>
      <c r="K553" s="160"/>
      <c r="L553" s="160"/>
      <c r="M553" s="160"/>
      <c r="N553" s="160"/>
      <c r="O553" s="160"/>
      <c r="P553" s="160"/>
      <c r="Q553" s="160"/>
      <c r="R553" s="160"/>
      <c r="S553" s="160"/>
      <c r="T553" s="160"/>
      <c r="U553" s="160"/>
      <c r="V553" s="160"/>
      <c r="W553" s="160"/>
      <c r="X553" s="160"/>
      <c r="Y553" s="160"/>
      <c r="Z553" s="160"/>
      <c r="AA553" s="160"/>
    </row>
    <row r="554" spans="2:27" ht="12" customHeight="1">
      <c r="B554" s="160"/>
      <c r="C554" s="160"/>
      <c r="D554" s="160"/>
      <c r="E554" s="160"/>
      <c r="F554" s="160"/>
      <c r="G554" s="160"/>
      <c r="H554" s="160"/>
      <c r="I554" s="160"/>
      <c r="J554" s="160"/>
      <c r="K554" s="160"/>
      <c r="L554" s="160"/>
      <c r="M554" s="160"/>
      <c r="N554" s="160"/>
      <c r="O554" s="160"/>
      <c r="P554" s="160"/>
      <c r="Q554" s="160"/>
      <c r="R554" s="160"/>
      <c r="S554" s="160"/>
      <c r="T554" s="160"/>
      <c r="U554" s="160"/>
      <c r="V554" s="160"/>
      <c r="W554" s="160"/>
      <c r="X554" s="160"/>
      <c r="Y554" s="160"/>
      <c r="Z554" s="160"/>
      <c r="AA554" s="160"/>
    </row>
    <row r="555" spans="2:27" ht="12" customHeight="1">
      <c r="B555" s="160"/>
      <c r="C555" s="160"/>
      <c r="D555" s="160"/>
      <c r="E555" s="160"/>
      <c r="F555" s="160"/>
      <c r="G555" s="160"/>
      <c r="H555" s="160"/>
      <c r="I555" s="160"/>
      <c r="J555" s="160"/>
      <c r="K555" s="160"/>
      <c r="L555" s="160"/>
      <c r="M555" s="160"/>
      <c r="N555" s="160"/>
      <c r="O555" s="160"/>
      <c r="P555" s="160"/>
      <c r="Q555" s="160"/>
      <c r="R555" s="160"/>
      <c r="S555" s="160"/>
      <c r="T555" s="160"/>
      <c r="U555" s="160"/>
      <c r="V555" s="160"/>
      <c r="W555" s="160"/>
      <c r="X555" s="160"/>
      <c r="Y555" s="160"/>
      <c r="Z555" s="160"/>
      <c r="AA555" s="160"/>
    </row>
    <row r="556" spans="2:27" ht="12" customHeight="1">
      <c r="B556" s="160"/>
      <c r="C556" s="160"/>
      <c r="D556" s="160"/>
      <c r="E556" s="160"/>
      <c r="F556" s="160"/>
      <c r="G556" s="160"/>
      <c r="H556" s="160"/>
      <c r="I556" s="160"/>
      <c r="J556" s="160"/>
      <c r="K556" s="160"/>
      <c r="L556" s="160"/>
      <c r="M556" s="160"/>
      <c r="N556" s="160"/>
      <c r="O556" s="160"/>
      <c r="P556" s="160"/>
      <c r="Q556" s="160"/>
      <c r="R556" s="160"/>
      <c r="S556" s="160"/>
      <c r="T556" s="160"/>
      <c r="U556" s="160"/>
      <c r="V556" s="160"/>
      <c r="W556" s="160"/>
      <c r="X556" s="160"/>
      <c r="Y556" s="160"/>
      <c r="Z556" s="160"/>
      <c r="AA556" s="160"/>
    </row>
    <row r="557" spans="2:27" ht="12" customHeight="1">
      <c r="B557" s="160"/>
      <c r="C557" s="160"/>
      <c r="D557" s="160"/>
      <c r="E557" s="160"/>
      <c r="F557" s="160"/>
      <c r="G557" s="160"/>
      <c r="H557" s="160"/>
      <c r="I557" s="160"/>
      <c r="J557" s="160"/>
      <c r="K557" s="160"/>
      <c r="L557" s="160"/>
      <c r="M557" s="160"/>
      <c r="N557" s="160"/>
      <c r="O557" s="160"/>
      <c r="P557" s="160"/>
      <c r="Q557" s="160"/>
      <c r="R557" s="160"/>
      <c r="S557" s="160"/>
      <c r="T557" s="160"/>
      <c r="U557" s="160"/>
      <c r="V557" s="160"/>
      <c r="W557" s="160"/>
      <c r="X557" s="160"/>
      <c r="Y557" s="160"/>
      <c r="Z557" s="160"/>
      <c r="AA557" s="160"/>
    </row>
    <row r="558" spans="2:27" ht="12" customHeight="1">
      <c r="B558" s="160"/>
      <c r="C558" s="160"/>
      <c r="D558" s="160"/>
      <c r="E558" s="160"/>
      <c r="F558" s="160"/>
      <c r="G558" s="160"/>
      <c r="H558" s="160"/>
      <c r="I558" s="160"/>
      <c r="J558" s="160"/>
      <c r="K558" s="160"/>
      <c r="L558" s="160"/>
      <c r="M558" s="160"/>
      <c r="N558" s="160"/>
      <c r="O558" s="160"/>
      <c r="P558" s="160"/>
      <c r="Q558" s="160"/>
      <c r="R558" s="160"/>
      <c r="S558" s="160"/>
      <c r="T558" s="160"/>
      <c r="U558" s="160"/>
      <c r="V558" s="160"/>
      <c r="W558" s="160"/>
      <c r="X558" s="160"/>
      <c r="Y558" s="160"/>
      <c r="Z558" s="160"/>
      <c r="AA558" s="160"/>
    </row>
    <row r="559" spans="2:27" ht="12" customHeight="1">
      <c r="B559" s="160"/>
      <c r="C559" s="160"/>
      <c r="D559" s="160"/>
      <c r="E559" s="160"/>
      <c r="F559" s="160"/>
      <c r="G559" s="160"/>
      <c r="H559" s="160"/>
      <c r="I559" s="160"/>
      <c r="J559" s="160"/>
      <c r="K559" s="160"/>
      <c r="L559" s="160"/>
      <c r="M559" s="160"/>
      <c r="N559" s="160"/>
      <c r="O559" s="160"/>
      <c r="P559" s="160"/>
      <c r="Q559" s="160"/>
      <c r="R559" s="160"/>
      <c r="S559" s="160"/>
      <c r="T559" s="160"/>
      <c r="U559" s="160"/>
      <c r="V559" s="160"/>
      <c r="W559" s="160"/>
      <c r="X559" s="160"/>
      <c r="Y559" s="160"/>
      <c r="Z559" s="160"/>
      <c r="AA559" s="160"/>
    </row>
    <row r="560" spans="2:27" ht="12" customHeight="1">
      <c r="B560" s="160"/>
      <c r="C560" s="160"/>
      <c r="D560" s="160"/>
      <c r="E560" s="160"/>
      <c r="F560" s="160"/>
      <c r="G560" s="160"/>
      <c r="H560" s="160"/>
      <c r="I560" s="160"/>
      <c r="J560" s="160"/>
      <c r="K560" s="160"/>
      <c r="L560" s="160"/>
      <c r="M560" s="160"/>
      <c r="N560" s="160"/>
      <c r="O560" s="160"/>
      <c r="P560" s="160"/>
      <c r="Q560" s="160"/>
      <c r="R560" s="160"/>
      <c r="S560" s="160"/>
      <c r="T560" s="160"/>
      <c r="U560" s="160"/>
      <c r="V560" s="160"/>
      <c r="W560" s="160"/>
      <c r="X560" s="160"/>
      <c r="Y560" s="160"/>
      <c r="Z560" s="160"/>
      <c r="AA560" s="160"/>
    </row>
    <row r="561" spans="2:27" ht="12" customHeight="1">
      <c r="B561" s="160"/>
      <c r="C561" s="160"/>
      <c r="D561" s="160"/>
      <c r="E561" s="160"/>
      <c r="F561" s="160"/>
      <c r="G561" s="160"/>
      <c r="H561" s="160"/>
      <c r="I561" s="160"/>
      <c r="J561" s="160"/>
      <c r="K561" s="160"/>
      <c r="L561" s="160"/>
      <c r="M561" s="160"/>
      <c r="N561" s="160"/>
      <c r="O561" s="160"/>
      <c r="P561" s="160"/>
      <c r="Q561" s="160"/>
      <c r="R561" s="160"/>
      <c r="S561" s="160"/>
      <c r="T561" s="160"/>
      <c r="U561" s="160"/>
      <c r="V561" s="160"/>
      <c r="W561" s="160"/>
      <c r="X561" s="160"/>
      <c r="Y561" s="160"/>
      <c r="Z561" s="160"/>
      <c r="AA561" s="160"/>
    </row>
    <row r="562" spans="2:27" ht="12" customHeight="1">
      <c r="B562" s="160"/>
      <c r="C562" s="160"/>
      <c r="D562" s="160"/>
      <c r="E562" s="160"/>
      <c r="F562" s="160"/>
      <c r="G562" s="160"/>
      <c r="H562" s="160"/>
      <c r="I562" s="160"/>
      <c r="J562" s="160"/>
      <c r="K562" s="160"/>
      <c r="L562" s="160"/>
      <c r="M562" s="160"/>
      <c r="N562" s="160"/>
      <c r="O562" s="160"/>
      <c r="P562" s="160"/>
      <c r="Q562" s="160"/>
      <c r="R562" s="160"/>
      <c r="S562" s="160"/>
      <c r="T562" s="160"/>
      <c r="U562" s="160"/>
      <c r="V562" s="160"/>
      <c r="W562" s="160"/>
      <c r="X562" s="160"/>
      <c r="Y562" s="160"/>
      <c r="Z562" s="160"/>
      <c r="AA562" s="160"/>
    </row>
    <row r="563" spans="2:27" ht="12" customHeight="1">
      <c r="B563" s="160"/>
      <c r="C563" s="160"/>
      <c r="D563" s="160"/>
      <c r="E563" s="160"/>
      <c r="F563" s="160"/>
      <c r="G563" s="160"/>
      <c r="H563" s="160"/>
      <c r="I563" s="160"/>
      <c r="J563" s="160"/>
      <c r="K563" s="160"/>
      <c r="L563" s="160"/>
      <c r="M563" s="160"/>
      <c r="N563" s="160"/>
      <c r="O563" s="160"/>
      <c r="P563" s="160"/>
      <c r="Q563" s="160"/>
      <c r="R563" s="160"/>
      <c r="S563" s="160"/>
      <c r="T563" s="160"/>
      <c r="U563" s="160"/>
      <c r="V563" s="160"/>
      <c r="W563" s="160"/>
      <c r="X563" s="160"/>
      <c r="Y563" s="160"/>
      <c r="Z563" s="160"/>
      <c r="AA563" s="160"/>
    </row>
    <row r="564" spans="2:27" ht="12" customHeight="1">
      <c r="B564" s="160"/>
      <c r="C564" s="160"/>
      <c r="D564" s="160"/>
      <c r="E564" s="160"/>
      <c r="F564" s="160"/>
      <c r="G564" s="160"/>
      <c r="H564" s="160"/>
      <c r="I564" s="160"/>
      <c r="J564" s="160"/>
      <c r="K564" s="160"/>
      <c r="L564" s="160"/>
      <c r="M564" s="160"/>
      <c r="N564" s="160"/>
      <c r="O564" s="160"/>
      <c r="P564" s="160"/>
      <c r="Q564" s="160"/>
      <c r="R564" s="160"/>
      <c r="S564" s="160"/>
      <c r="T564" s="160"/>
      <c r="U564" s="160"/>
      <c r="V564" s="160"/>
      <c r="W564" s="160"/>
      <c r="X564" s="160"/>
      <c r="Y564" s="160"/>
      <c r="Z564" s="160"/>
      <c r="AA564" s="160"/>
    </row>
    <row r="565" spans="2:27" ht="12" customHeight="1">
      <c r="B565" s="160"/>
      <c r="C565" s="160"/>
      <c r="D565" s="160"/>
      <c r="E565" s="160"/>
      <c r="F565" s="160"/>
      <c r="G565" s="160"/>
      <c r="H565" s="160"/>
      <c r="I565" s="160"/>
      <c r="J565" s="160"/>
      <c r="K565" s="160"/>
      <c r="L565" s="160"/>
      <c r="M565" s="160"/>
      <c r="N565" s="160"/>
      <c r="O565" s="160"/>
      <c r="P565" s="160"/>
      <c r="Q565" s="160"/>
      <c r="R565" s="160"/>
      <c r="S565" s="160"/>
      <c r="T565" s="160"/>
      <c r="U565" s="160"/>
      <c r="V565" s="160"/>
      <c r="W565" s="160"/>
      <c r="X565" s="160"/>
      <c r="Y565" s="160"/>
      <c r="Z565" s="160"/>
      <c r="AA565" s="160"/>
    </row>
    <row r="566" spans="2:27" ht="12" customHeight="1">
      <c r="B566" s="160"/>
      <c r="C566" s="160"/>
      <c r="D566" s="160"/>
      <c r="E566" s="160"/>
      <c r="F566" s="160"/>
      <c r="G566" s="160"/>
      <c r="H566" s="160"/>
      <c r="I566" s="160"/>
      <c r="J566" s="160"/>
      <c r="K566" s="160"/>
      <c r="L566" s="160"/>
      <c r="M566" s="160"/>
      <c r="N566" s="160"/>
      <c r="O566" s="160"/>
      <c r="P566" s="160"/>
      <c r="Q566" s="160"/>
      <c r="R566" s="160"/>
      <c r="S566" s="160"/>
      <c r="T566" s="160"/>
      <c r="U566" s="160"/>
      <c r="V566" s="160"/>
      <c r="W566" s="160"/>
      <c r="X566" s="160"/>
      <c r="Y566" s="160"/>
      <c r="Z566" s="160"/>
      <c r="AA566" s="160"/>
    </row>
    <row r="567" spans="2:27" ht="12" customHeight="1">
      <c r="B567" s="160"/>
      <c r="C567" s="160"/>
      <c r="D567" s="160"/>
      <c r="E567" s="160"/>
      <c r="F567" s="160"/>
      <c r="G567" s="160"/>
      <c r="H567" s="160"/>
      <c r="I567" s="160"/>
      <c r="J567" s="160"/>
      <c r="K567" s="160"/>
      <c r="L567" s="160"/>
      <c r="M567" s="160"/>
      <c r="N567" s="160"/>
      <c r="O567" s="160"/>
      <c r="P567" s="160"/>
      <c r="Q567" s="160"/>
      <c r="R567" s="160"/>
      <c r="S567" s="160"/>
      <c r="T567" s="160"/>
      <c r="U567" s="160"/>
      <c r="V567" s="160"/>
      <c r="W567" s="160"/>
      <c r="X567" s="160"/>
      <c r="Y567" s="160"/>
      <c r="Z567" s="160"/>
      <c r="AA567" s="160"/>
    </row>
    <row r="568" spans="2:27" ht="12" customHeight="1">
      <c r="B568" s="160"/>
      <c r="C568" s="160"/>
      <c r="D568" s="160"/>
      <c r="E568" s="160"/>
      <c r="F568" s="160"/>
      <c r="G568" s="160"/>
      <c r="H568" s="160"/>
      <c r="I568" s="160"/>
      <c r="J568" s="160"/>
      <c r="K568" s="160"/>
      <c r="L568" s="160"/>
      <c r="M568" s="160"/>
      <c r="N568" s="160"/>
      <c r="O568" s="160"/>
      <c r="P568" s="160"/>
      <c r="Q568" s="160"/>
      <c r="R568" s="160"/>
      <c r="S568" s="160"/>
      <c r="T568" s="160"/>
      <c r="U568" s="160"/>
      <c r="V568" s="160"/>
      <c r="W568" s="160"/>
      <c r="X568" s="160"/>
      <c r="Y568" s="160"/>
      <c r="Z568" s="160"/>
      <c r="AA568" s="160"/>
    </row>
    <row r="569" spans="2:27" ht="12" customHeight="1">
      <c r="B569" s="160"/>
      <c r="C569" s="160"/>
      <c r="D569" s="160"/>
      <c r="E569" s="160"/>
      <c r="F569" s="160"/>
      <c r="G569" s="160"/>
      <c r="H569" s="160"/>
      <c r="I569" s="160"/>
      <c r="J569" s="160"/>
      <c r="K569" s="160"/>
      <c r="L569" s="160"/>
      <c r="M569" s="160"/>
      <c r="N569" s="160"/>
      <c r="O569" s="160"/>
      <c r="P569" s="160"/>
      <c r="Q569" s="160"/>
      <c r="R569" s="160"/>
      <c r="S569" s="160"/>
      <c r="T569" s="160"/>
      <c r="U569" s="160"/>
      <c r="V569" s="160"/>
      <c r="W569" s="160"/>
      <c r="X569" s="160"/>
      <c r="Y569" s="160"/>
      <c r="Z569" s="160"/>
      <c r="AA569" s="160"/>
    </row>
    <row r="570" spans="2:27" ht="12" customHeight="1">
      <c r="B570" s="160"/>
      <c r="C570" s="160"/>
      <c r="D570" s="160"/>
      <c r="E570" s="160"/>
      <c r="F570" s="160"/>
      <c r="G570" s="160"/>
      <c r="H570" s="160"/>
      <c r="I570" s="160"/>
      <c r="J570" s="160"/>
      <c r="K570" s="160"/>
      <c r="L570" s="160"/>
      <c r="M570" s="160"/>
      <c r="N570" s="160"/>
      <c r="O570" s="160"/>
      <c r="P570" s="160"/>
      <c r="Q570" s="160"/>
      <c r="R570" s="160"/>
      <c r="S570" s="160"/>
      <c r="T570" s="160"/>
      <c r="U570" s="160"/>
      <c r="V570" s="160"/>
      <c r="W570" s="160"/>
      <c r="X570" s="160"/>
      <c r="Y570" s="160"/>
      <c r="Z570" s="160"/>
      <c r="AA570" s="160"/>
    </row>
    <row r="571" spans="2:27" ht="12" customHeight="1">
      <c r="B571" s="160"/>
      <c r="C571" s="160"/>
      <c r="D571" s="160"/>
      <c r="E571" s="160"/>
      <c r="F571" s="160"/>
      <c r="G571" s="160"/>
      <c r="H571" s="160"/>
      <c r="I571" s="160"/>
      <c r="J571" s="160"/>
      <c r="K571" s="160"/>
      <c r="L571" s="160"/>
      <c r="M571" s="160"/>
      <c r="N571" s="160"/>
      <c r="O571" s="160"/>
      <c r="P571" s="160"/>
      <c r="Q571" s="160"/>
      <c r="R571" s="160"/>
      <c r="S571" s="160"/>
      <c r="T571" s="160"/>
      <c r="U571" s="160"/>
      <c r="V571" s="160"/>
      <c r="W571" s="160"/>
      <c r="X571" s="160"/>
      <c r="Y571" s="160"/>
      <c r="Z571" s="160"/>
      <c r="AA571" s="160"/>
    </row>
    <row r="572" spans="2:27" ht="12" customHeight="1">
      <c r="B572" s="160"/>
      <c r="C572" s="160"/>
      <c r="D572" s="160"/>
      <c r="E572" s="160"/>
      <c r="F572" s="160"/>
      <c r="G572" s="160"/>
      <c r="H572" s="160"/>
      <c r="I572" s="160"/>
      <c r="J572" s="160"/>
      <c r="K572" s="160"/>
      <c r="L572" s="160"/>
      <c r="M572" s="160"/>
      <c r="N572" s="160"/>
      <c r="O572" s="160"/>
      <c r="P572" s="160"/>
      <c r="Q572" s="160"/>
      <c r="R572" s="160"/>
      <c r="S572" s="160"/>
      <c r="T572" s="160"/>
      <c r="U572" s="160"/>
      <c r="V572" s="160"/>
      <c r="W572" s="160"/>
      <c r="X572" s="160"/>
      <c r="Y572" s="160"/>
      <c r="Z572" s="160"/>
      <c r="AA572" s="160"/>
    </row>
    <row r="573" spans="2:27" ht="12" customHeight="1">
      <c r="B573" s="160"/>
      <c r="C573" s="160"/>
      <c r="D573" s="160"/>
      <c r="E573" s="160"/>
      <c r="F573" s="160"/>
      <c r="G573" s="160"/>
      <c r="H573" s="160"/>
      <c r="I573" s="160"/>
      <c r="J573" s="160"/>
      <c r="K573" s="160"/>
      <c r="L573" s="160"/>
      <c r="M573" s="160"/>
      <c r="N573" s="160"/>
      <c r="O573" s="160"/>
      <c r="P573" s="160"/>
      <c r="Q573" s="160"/>
      <c r="R573" s="160"/>
      <c r="S573" s="160"/>
      <c r="T573" s="160"/>
      <c r="U573" s="160"/>
      <c r="V573" s="160"/>
      <c r="W573" s="160"/>
      <c r="X573" s="160"/>
      <c r="Y573" s="160"/>
      <c r="Z573" s="160"/>
      <c r="AA573" s="160"/>
    </row>
    <row r="574" spans="2:27" ht="12" customHeight="1">
      <c r="B574" s="160"/>
      <c r="C574" s="160"/>
      <c r="D574" s="160"/>
      <c r="E574" s="160"/>
      <c r="F574" s="160"/>
      <c r="G574" s="160"/>
      <c r="H574" s="160"/>
      <c r="I574" s="160"/>
      <c r="J574" s="160"/>
      <c r="K574" s="160"/>
      <c r="L574" s="160"/>
      <c r="M574" s="160"/>
      <c r="N574" s="160"/>
      <c r="O574" s="160"/>
      <c r="P574" s="160"/>
      <c r="Q574" s="160"/>
      <c r="R574" s="160"/>
      <c r="S574" s="160"/>
      <c r="T574" s="160"/>
      <c r="U574" s="160"/>
      <c r="V574" s="160"/>
      <c r="W574" s="160"/>
      <c r="X574" s="160"/>
      <c r="Y574" s="160"/>
      <c r="Z574" s="160"/>
      <c r="AA574" s="160"/>
    </row>
    <row r="575" spans="2:27" ht="12" customHeight="1">
      <c r="B575" s="160"/>
      <c r="C575" s="160"/>
      <c r="D575" s="160"/>
      <c r="E575" s="160"/>
      <c r="F575" s="160"/>
      <c r="G575" s="160"/>
      <c r="H575" s="160"/>
      <c r="I575" s="160"/>
      <c r="J575" s="160"/>
      <c r="K575" s="160"/>
      <c r="L575" s="160"/>
      <c r="M575" s="160"/>
      <c r="N575" s="160"/>
      <c r="O575" s="160"/>
      <c r="P575" s="160"/>
      <c r="Q575" s="160"/>
      <c r="R575" s="160"/>
      <c r="S575" s="160"/>
      <c r="T575" s="160"/>
      <c r="U575" s="160"/>
      <c r="V575" s="160"/>
      <c r="W575" s="160"/>
      <c r="X575" s="160"/>
      <c r="Y575" s="160"/>
      <c r="Z575" s="160"/>
      <c r="AA575" s="160"/>
    </row>
    <row r="576" spans="2:27" ht="12" customHeight="1">
      <c r="B576" s="160"/>
      <c r="C576" s="160"/>
      <c r="D576" s="160"/>
      <c r="E576" s="160"/>
      <c r="F576" s="160"/>
      <c r="G576" s="160"/>
      <c r="H576" s="160"/>
      <c r="I576" s="160"/>
      <c r="J576" s="160"/>
      <c r="K576" s="160"/>
      <c r="L576" s="160"/>
      <c r="M576" s="160"/>
      <c r="N576" s="160"/>
      <c r="O576" s="160"/>
      <c r="P576" s="160"/>
      <c r="Q576" s="160"/>
      <c r="R576" s="160"/>
      <c r="S576" s="160"/>
      <c r="T576" s="160"/>
      <c r="U576" s="160"/>
      <c r="V576" s="160"/>
      <c r="W576" s="160"/>
      <c r="X576" s="160"/>
      <c r="Y576" s="160"/>
      <c r="Z576" s="160"/>
      <c r="AA576" s="160"/>
    </row>
    <row r="577" spans="2:27" ht="12" customHeight="1">
      <c r="B577" s="160"/>
      <c r="C577" s="160"/>
      <c r="D577" s="160"/>
      <c r="E577" s="160"/>
      <c r="F577" s="160"/>
      <c r="G577" s="160"/>
      <c r="H577" s="160"/>
      <c r="I577" s="160"/>
      <c r="J577" s="160"/>
      <c r="K577" s="160"/>
      <c r="L577" s="160"/>
      <c r="M577" s="160"/>
      <c r="N577" s="160"/>
      <c r="O577" s="160"/>
      <c r="P577" s="160"/>
      <c r="Q577" s="160"/>
      <c r="R577" s="160"/>
      <c r="S577" s="160"/>
      <c r="T577" s="160"/>
      <c r="U577" s="160"/>
      <c r="V577" s="160"/>
      <c r="W577" s="160"/>
      <c r="X577" s="160"/>
      <c r="Y577" s="160"/>
      <c r="Z577" s="160"/>
      <c r="AA577" s="160"/>
    </row>
    <row r="578" spans="2:27" ht="12" customHeight="1">
      <c r="B578" s="160"/>
      <c r="C578" s="160"/>
      <c r="D578" s="160"/>
      <c r="E578" s="160"/>
      <c r="F578" s="160"/>
      <c r="G578" s="160"/>
      <c r="H578" s="160"/>
      <c r="I578" s="160"/>
      <c r="J578" s="160"/>
      <c r="K578" s="160"/>
      <c r="L578" s="160"/>
      <c r="M578" s="160"/>
      <c r="N578" s="160"/>
      <c r="O578" s="160"/>
      <c r="P578" s="160"/>
      <c r="Q578" s="160"/>
      <c r="R578" s="160"/>
      <c r="S578" s="160"/>
      <c r="T578" s="160"/>
      <c r="U578" s="160"/>
      <c r="V578" s="160"/>
      <c r="W578" s="160"/>
      <c r="X578" s="160"/>
      <c r="Y578" s="160"/>
      <c r="Z578" s="160"/>
      <c r="AA578" s="160"/>
    </row>
    <row r="579" spans="2:27" ht="12" customHeight="1">
      <c r="B579" s="160"/>
      <c r="C579" s="160"/>
      <c r="D579" s="160"/>
      <c r="E579" s="160"/>
      <c r="F579" s="160"/>
      <c r="G579" s="160"/>
      <c r="H579" s="160"/>
      <c r="I579" s="160"/>
      <c r="J579" s="160"/>
      <c r="K579" s="160"/>
      <c r="L579" s="160"/>
      <c r="M579" s="160"/>
      <c r="N579" s="160"/>
      <c r="O579" s="160"/>
      <c r="P579" s="160"/>
      <c r="Q579" s="160"/>
      <c r="R579" s="160"/>
      <c r="S579" s="160"/>
      <c r="T579" s="160"/>
      <c r="U579" s="160"/>
      <c r="V579" s="160"/>
      <c r="W579" s="160"/>
      <c r="X579" s="160"/>
      <c r="Y579" s="160"/>
      <c r="Z579" s="160"/>
      <c r="AA579" s="160"/>
    </row>
    <row r="580" spans="2:27" ht="12" customHeight="1">
      <c r="B580" s="160"/>
      <c r="C580" s="160"/>
      <c r="D580" s="160"/>
      <c r="E580" s="160"/>
      <c r="F580" s="160"/>
      <c r="G580" s="160"/>
      <c r="H580" s="160"/>
      <c r="I580" s="160"/>
      <c r="J580" s="160"/>
      <c r="K580" s="160"/>
      <c r="L580" s="160"/>
      <c r="M580" s="160"/>
      <c r="N580" s="160"/>
      <c r="O580" s="160"/>
      <c r="P580" s="160"/>
      <c r="Q580" s="160"/>
      <c r="R580" s="160"/>
      <c r="S580" s="160"/>
      <c r="T580" s="160"/>
      <c r="U580" s="160"/>
      <c r="V580" s="160"/>
      <c r="W580" s="160"/>
      <c r="X580" s="160"/>
      <c r="Y580" s="160"/>
      <c r="Z580" s="160"/>
      <c r="AA580" s="160"/>
    </row>
    <row r="581" spans="2:27" ht="12" customHeight="1">
      <c r="B581" s="160"/>
      <c r="C581" s="160"/>
      <c r="D581" s="160"/>
      <c r="E581" s="160"/>
      <c r="F581" s="160"/>
      <c r="G581" s="160"/>
      <c r="H581" s="160"/>
      <c r="I581" s="160"/>
      <c r="J581" s="160"/>
      <c r="K581" s="160"/>
      <c r="L581" s="160"/>
      <c r="M581" s="160"/>
      <c r="N581" s="160"/>
      <c r="O581" s="160"/>
      <c r="P581" s="160"/>
      <c r="Q581" s="160"/>
      <c r="R581" s="160"/>
      <c r="S581" s="160"/>
      <c r="T581" s="160"/>
      <c r="U581" s="160"/>
      <c r="V581" s="160"/>
      <c r="W581" s="160"/>
      <c r="X581" s="160"/>
      <c r="Y581" s="160"/>
      <c r="Z581" s="160"/>
      <c r="AA581" s="160"/>
    </row>
    <row r="582" spans="2:27" ht="12" customHeight="1">
      <c r="B582" s="160"/>
      <c r="C582" s="160"/>
      <c r="D582" s="160"/>
      <c r="E582" s="160"/>
      <c r="F582" s="160"/>
      <c r="G582" s="160"/>
      <c r="H582" s="160"/>
      <c r="I582" s="160"/>
      <c r="J582" s="160"/>
      <c r="K582" s="160"/>
      <c r="L582" s="160"/>
      <c r="M582" s="160"/>
      <c r="N582" s="160"/>
      <c r="O582" s="160"/>
      <c r="P582" s="160"/>
      <c r="Q582" s="160"/>
      <c r="R582" s="160"/>
      <c r="S582" s="160"/>
      <c r="T582" s="160"/>
      <c r="U582" s="160"/>
      <c r="V582" s="160"/>
      <c r="W582" s="160"/>
      <c r="X582" s="160"/>
      <c r="Y582" s="160"/>
      <c r="Z582" s="160"/>
      <c r="AA582" s="160"/>
    </row>
    <row r="583" spans="2:27" ht="12" customHeight="1">
      <c r="B583" s="160"/>
      <c r="C583" s="160"/>
      <c r="D583" s="160"/>
      <c r="E583" s="160"/>
      <c r="F583" s="160"/>
      <c r="G583" s="160"/>
      <c r="H583" s="160"/>
      <c r="I583" s="160"/>
      <c r="J583" s="160"/>
      <c r="K583" s="160"/>
      <c r="L583" s="160"/>
      <c r="M583" s="160"/>
      <c r="N583" s="160"/>
      <c r="O583" s="160"/>
      <c r="P583" s="160"/>
      <c r="Q583" s="160"/>
      <c r="R583" s="160"/>
      <c r="S583" s="160"/>
      <c r="T583" s="160"/>
      <c r="U583" s="160"/>
      <c r="V583" s="160"/>
      <c r="W583" s="160"/>
      <c r="X583" s="160"/>
      <c r="Y583" s="160"/>
      <c r="Z583" s="160"/>
      <c r="AA583" s="160"/>
    </row>
    <row r="584" spans="2:27" ht="12" customHeight="1">
      <c r="B584" s="160"/>
      <c r="C584" s="160"/>
      <c r="D584" s="160"/>
      <c r="E584" s="160"/>
      <c r="F584" s="160"/>
      <c r="G584" s="160"/>
      <c r="H584" s="160"/>
      <c r="I584" s="160"/>
      <c r="J584" s="160"/>
      <c r="K584" s="160"/>
      <c r="L584" s="160"/>
      <c r="M584" s="160"/>
      <c r="N584" s="160"/>
      <c r="O584" s="160"/>
      <c r="P584" s="160"/>
      <c r="Q584" s="160"/>
      <c r="R584" s="160"/>
      <c r="S584" s="160"/>
      <c r="T584" s="160"/>
      <c r="U584" s="160"/>
      <c r="V584" s="160"/>
      <c r="W584" s="160"/>
      <c r="X584" s="160"/>
      <c r="Y584" s="160"/>
      <c r="Z584" s="160"/>
      <c r="AA584" s="160"/>
    </row>
    <row r="585" spans="2:27" ht="12" customHeight="1">
      <c r="B585" s="160"/>
      <c r="C585" s="160"/>
      <c r="D585" s="160"/>
      <c r="E585" s="160"/>
      <c r="F585" s="160"/>
      <c r="G585" s="160"/>
      <c r="H585" s="160"/>
      <c r="I585" s="160"/>
      <c r="J585" s="160"/>
      <c r="K585" s="160"/>
      <c r="L585" s="160"/>
      <c r="M585" s="160"/>
      <c r="N585" s="160"/>
      <c r="O585" s="160"/>
      <c r="P585" s="160"/>
      <c r="Q585" s="160"/>
      <c r="R585" s="160"/>
      <c r="S585" s="160"/>
      <c r="T585" s="160"/>
      <c r="U585" s="160"/>
      <c r="V585" s="160"/>
      <c r="W585" s="160"/>
      <c r="X585" s="160"/>
      <c r="Y585" s="160"/>
      <c r="Z585" s="160"/>
      <c r="AA585" s="160"/>
    </row>
    <row r="586" spans="2:27" ht="12" customHeight="1">
      <c r="B586" s="160"/>
      <c r="C586" s="160"/>
      <c r="D586" s="160"/>
      <c r="E586" s="160"/>
      <c r="F586" s="160"/>
      <c r="G586" s="160"/>
      <c r="H586" s="160"/>
      <c r="I586" s="160"/>
      <c r="J586" s="160"/>
      <c r="K586" s="160"/>
      <c r="L586" s="160"/>
      <c r="M586" s="160"/>
      <c r="N586" s="160"/>
      <c r="O586" s="160"/>
      <c r="P586" s="160"/>
      <c r="Q586" s="160"/>
      <c r="R586" s="160"/>
      <c r="S586" s="160"/>
      <c r="T586" s="160"/>
      <c r="U586" s="160"/>
      <c r="V586" s="160"/>
      <c r="W586" s="160"/>
      <c r="X586" s="160"/>
      <c r="Y586" s="160"/>
      <c r="Z586" s="160"/>
      <c r="AA586" s="160"/>
    </row>
    <row r="587" spans="2:27" ht="12" customHeight="1">
      <c r="B587" s="160"/>
      <c r="C587" s="160"/>
      <c r="D587" s="160"/>
      <c r="E587" s="160"/>
      <c r="F587" s="160"/>
      <c r="G587" s="160"/>
      <c r="H587" s="160"/>
      <c r="I587" s="160"/>
      <c r="J587" s="160"/>
      <c r="K587" s="160"/>
      <c r="L587" s="160"/>
      <c r="M587" s="160"/>
      <c r="N587" s="160"/>
      <c r="O587" s="160"/>
      <c r="P587" s="160"/>
      <c r="Q587" s="160"/>
      <c r="R587" s="160"/>
      <c r="S587" s="160"/>
      <c r="T587" s="160"/>
      <c r="U587" s="160"/>
      <c r="V587" s="160"/>
      <c r="W587" s="160"/>
      <c r="X587" s="160"/>
      <c r="Y587" s="160"/>
      <c r="Z587" s="160"/>
      <c r="AA587" s="160"/>
    </row>
    <row r="588" spans="2:27" ht="12" customHeight="1">
      <c r="B588" s="160"/>
      <c r="C588" s="160"/>
      <c r="D588" s="160"/>
      <c r="E588" s="160"/>
      <c r="F588" s="160"/>
      <c r="G588" s="160"/>
      <c r="H588" s="160"/>
      <c r="I588" s="160"/>
      <c r="J588" s="160"/>
      <c r="K588" s="160"/>
      <c r="L588" s="160"/>
      <c r="M588" s="160"/>
      <c r="N588" s="160"/>
      <c r="O588" s="160"/>
      <c r="P588" s="160"/>
      <c r="Q588" s="160"/>
      <c r="R588" s="160"/>
      <c r="S588" s="160"/>
      <c r="T588" s="160"/>
      <c r="U588" s="160"/>
      <c r="V588" s="160"/>
      <c r="W588" s="160"/>
      <c r="X588" s="160"/>
      <c r="Y588" s="160"/>
      <c r="Z588" s="160"/>
      <c r="AA588" s="160"/>
    </row>
    <row r="589" spans="2:27" ht="12" customHeight="1">
      <c r="B589" s="160"/>
      <c r="C589" s="160"/>
      <c r="D589" s="160"/>
      <c r="E589" s="160"/>
      <c r="F589" s="160"/>
      <c r="G589" s="160"/>
      <c r="H589" s="160"/>
      <c r="I589" s="160"/>
      <c r="J589" s="160"/>
      <c r="K589" s="160"/>
      <c r="L589" s="160"/>
      <c r="M589" s="160"/>
      <c r="N589" s="160"/>
      <c r="O589" s="160"/>
      <c r="P589" s="160"/>
      <c r="Q589" s="160"/>
      <c r="R589" s="160"/>
      <c r="S589" s="160"/>
      <c r="T589" s="160"/>
      <c r="U589" s="160"/>
      <c r="V589" s="160"/>
      <c r="W589" s="160"/>
      <c r="X589" s="160"/>
      <c r="Y589" s="160"/>
      <c r="Z589" s="160"/>
      <c r="AA589" s="160"/>
    </row>
    <row r="590" spans="2:27" ht="12" customHeight="1">
      <c r="B590" s="160"/>
      <c r="C590" s="160"/>
      <c r="D590" s="160"/>
      <c r="E590" s="160"/>
      <c r="F590" s="160"/>
      <c r="G590" s="160"/>
      <c r="H590" s="160"/>
      <c r="I590" s="160"/>
      <c r="J590" s="160"/>
      <c r="K590" s="160"/>
      <c r="L590" s="160"/>
      <c r="M590" s="160"/>
      <c r="N590" s="160"/>
      <c r="O590" s="160"/>
      <c r="P590" s="160"/>
      <c r="Q590" s="160"/>
      <c r="R590" s="160"/>
      <c r="S590" s="160"/>
      <c r="T590" s="160"/>
      <c r="U590" s="160"/>
      <c r="V590" s="160"/>
      <c r="W590" s="160"/>
      <c r="X590" s="160"/>
      <c r="Y590" s="160"/>
      <c r="Z590" s="160"/>
      <c r="AA590" s="160"/>
    </row>
    <row r="591" spans="2:27" ht="12" customHeight="1">
      <c r="B591" s="160"/>
      <c r="C591" s="160"/>
      <c r="D591" s="160"/>
      <c r="E591" s="160"/>
      <c r="F591" s="160"/>
      <c r="G591" s="160"/>
      <c r="H591" s="160"/>
      <c r="I591" s="160"/>
      <c r="J591" s="160"/>
      <c r="K591" s="160"/>
      <c r="L591" s="160"/>
      <c r="M591" s="160"/>
      <c r="N591" s="160"/>
      <c r="O591" s="160"/>
      <c r="P591" s="160"/>
      <c r="Q591" s="160"/>
      <c r="R591" s="160"/>
      <c r="S591" s="160"/>
      <c r="T591" s="160"/>
      <c r="U591" s="160"/>
      <c r="V591" s="160"/>
      <c r="W591" s="160"/>
      <c r="X591" s="160"/>
      <c r="Y591" s="160"/>
      <c r="Z591" s="160"/>
      <c r="AA591" s="160"/>
    </row>
    <row r="592" spans="2:27" ht="12" customHeight="1">
      <c r="B592" s="160"/>
      <c r="C592" s="160"/>
      <c r="D592" s="160"/>
      <c r="E592" s="160"/>
      <c r="F592" s="160"/>
      <c r="G592" s="160"/>
      <c r="H592" s="160"/>
      <c r="I592" s="160"/>
      <c r="J592" s="160"/>
      <c r="K592" s="160"/>
      <c r="L592" s="160"/>
      <c r="M592" s="160"/>
      <c r="N592" s="160"/>
      <c r="O592" s="160"/>
      <c r="P592" s="160"/>
      <c r="Q592" s="160"/>
      <c r="R592" s="160"/>
      <c r="S592" s="160"/>
      <c r="T592" s="160"/>
      <c r="U592" s="160"/>
      <c r="V592" s="160"/>
      <c r="W592" s="160"/>
      <c r="X592" s="160"/>
      <c r="Y592" s="160"/>
      <c r="Z592" s="160"/>
      <c r="AA592" s="160"/>
    </row>
    <row r="593" spans="2:27" ht="12" customHeight="1">
      <c r="B593" s="160"/>
      <c r="C593" s="160"/>
      <c r="D593" s="160"/>
      <c r="E593" s="160"/>
      <c r="F593" s="160"/>
      <c r="G593" s="160"/>
      <c r="H593" s="160"/>
      <c r="I593" s="160"/>
      <c r="J593" s="160"/>
      <c r="K593" s="160"/>
      <c r="L593" s="160"/>
      <c r="M593" s="160"/>
      <c r="N593" s="160"/>
      <c r="O593" s="160"/>
      <c r="P593" s="160"/>
      <c r="Q593" s="160"/>
      <c r="R593" s="160"/>
      <c r="S593" s="160"/>
      <c r="T593" s="160"/>
      <c r="U593" s="160"/>
      <c r="V593" s="160"/>
      <c r="W593" s="160"/>
      <c r="X593" s="160"/>
      <c r="Y593" s="160"/>
      <c r="Z593" s="160"/>
      <c r="AA593" s="160"/>
    </row>
    <row r="594" spans="2:27" ht="12" customHeight="1">
      <c r="B594" s="160"/>
      <c r="C594" s="160"/>
      <c r="D594" s="160"/>
      <c r="E594" s="160"/>
      <c r="F594" s="160"/>
      <c r="G594" s="160"/>
      <c r="H594" s="160"/>
      <c r="I594" s="160"/>
      <c r="J594" s="160"/>
      <c r="K594" s="160"/>
      <c r="L594" s="160"/>
      <c r="M594" s="160"/>
      <c r="N594" s="160"/>
      <c r="O594" s="160"/>
      <c r="P594" s="160"/>
      <c r="Q594" s="160"/>
      <c r="R594" s="160"/>
      <c r="S594" s="160"/>
      <c r="T594" s="160"/>
      <c r="U594" s="160"/>
      <c r="V594" s="160"/>
      <c r="W594" s="160"/>
      <c r="X594" s="160"/>
      <c r="Y594" s="160"/>
      <c r="Z594" s="160"/>
      <c r="AA594" s="160"/>
    </row>
    <row r="595" spans="2:27" ht="12" customHeight="1">
      <c r="B595" s="160"/>
      <c r="C595" s="160"/>
      <c r="D595" s="160"/>
      <c r="E595" s="160"/>
      <c r="F595" s="160"/>
      <c r="G595" s="160"/>
      <c r="H595" s="160"/>
      <c r="I595" s="160"/>
      <c r="J595" s="160"/>
      <c r="K595" s="160"/>
      <c r="L595" s="160"/>
      <c r="M595" s="160"/>
      <c r="N595" s="160"/>
      <c r="O595" s="160"/>
      <c r="P595" s="160"/>
      <c r="Q595" s="160"/>
      <c r="R595" s="160"/>
      <c r="S595" s="160"/>
      <c r="T595" s="160"/>
      <c r="U595" s="160"/>
      <c r="V595" s="160"/>
      <c r="W595" s="160"/>
      <c r="X595" s="160"/>
      <c r="Y595" s="160"/>
      <c r="Z595" s="160"/>
      <c r="AA595" s="160"/>
    </row>
    <row r="596" spans="2:27" ht="12" customHeight="1">
      <c r="B596" s="160"/>
      <c r="C596" s="160"/>
      <c r="D596" s="160"/>
      <c r="E596" s="160"/>
      <c r="F596" s="160"/>
      <c r="G596" s="160"/>
      <c r="H596" s="160"/>
      <c r="I596" s="160"/>
      <c r="J596" s="160"/>
      <c r="K596" s="160"/>
      <c r="L596" s="160"/>
      <c r="M596" s="160"/>
      <c r="N596" s="160"/>
      <c r="O596" s="160"/>
      <c r="P596" s="160"/>
      <c r="Q596" s="160"/>
      <c r="R596" s="160"/>
      <c r="S596" s="160"/>
      <c r="T596" s="160"/>
      <c r="U596" s="160"/>
      <c r="V596" s="160"/>
      <c r="W596" s="160"/>
      <c r="X596" s="160"/>
      <c r="Y596" s="160"/>
      <c r="Z596" s="160"/>
      <c r="AA596" s="160"/>
    </row>
    <row r="597" spans="2:27" ht="12" customHeight="1">
      <c r="B597" s="160"/>
      <c r="C597" s="160"/>
      <c r="D597" s="160"/>
      <c r="E597" s="160"/>
      <c r="F597" s="160"/>
      <c r="G597" s="160"/>
      <c r="H597" s="160"/>
      <c r="I597" s="160"/>
      <c r="J597" s="160"/>
      <c r="K597" s="160"/>
      <c r="L597" s="160"/>
      <c r="M597" s="160"/>
      <c r="N597" s="160"/>
      <c r="O597" s="160"/>
      <c r="P597" s="160"/>
      <c r="Q597" s="160"/>
      <c r="R597" s="160"/>
      <c r="S597" s="160"/>
      <c r="T597" s="160"/>
      <c r="U597" s="160"/>
      <c r="V597" s="160"/>
      <c r="W597" s="160"/>
      <c r="X597" s="160"/>
      <c r="Y597" s="160"/>
      <c r="Z597" s="160"/>
      <c r="AA597" s="160"/>
    </row>
    <row r="598" spans="2:27" ht="12" customHeight="1">
      <c r="B598" s="160"/>
      <c r="C598" s="160"/>
      <c r="D598" s="160"/>
      <c r="E598" s="160"/>
      <c r="F598" s="160"/>
      <c r="G598" s="160"/>
      <c r="H598" s="160"/>
      <c r="I598" s="160"/>
      <c r="J598" s="160"/>
      <c r="K598" s="160"/>
      <c r="L598" s="160"/>
      <c r="M598" s="160"/>
      <c r="N598" s="160"/>
      <c r="O598" s="160"/>
      <c r="P598" s="160"/>
      <c r="Q598" s="160"/>
      <c r="R598" s="160"/>
      <c r="S598" s="160"/>
      <c r="T598" s="160"/>
      <c r="U598" s="160"/>
      <c r="V598" s="160"/>
      <c r="W598" s="160"/>
      <c r="X598" s="160"/>
      <c r="Y598" s="160"/>
      <c r="Z598" s="160"/>
      <c r="AA598" s="160"/>
    </row>
    <row r="599" spans="2:27" ht="12" customHeight="1">
      <c r="B599" s="160"/>
      <c r="C599" s="160"/>
      <c r="D599" s="160"/>
      <c r="E599" s="160"/>
      <c r="F599" s="160"/>
      <c r="G599" s="160"/>
      <c r="H599" s="160"/>
      <c r="I599" s="160"/>
      <c r="J599" s="160"/>
      <c r="K599" s="160"/>
      <c r="L599" s="160"/>
      <c r="M599" s="160"/>
      <c r="N599" s="160"/>
      <c r="O599" s="160"/>
      <c r="P599" s="160"/>
      <c r="Q599" s="160"/>
      <c r="R599" s="160"/>
      <c r="S599" s="160"/>
      <c r="T599" s="160"/>
      <c r="U599" s="160"/>
      <c r="V599" s="160"/>
      <c r="W599" s="160"/>
      <c r="X599" s="160"/>
      <c r="Y599" s="160"/>
      <c r="Z599" s="160"/>
      <c r="AA599" s="160"/>
    </row>
    <row r="600" spans="2:27" ht="12" customHeight="1">
      <c r="B600" s="160"/>
      <c r="C600" s="160"/>
      <c r="D600" s="160"/>
      <c r="E600" s="160"/>
      <c r="F600" s="160"/>
      <c r="G600" s="160"/>
      <c r="H600" s="160"/>
      <c r="I600" s="160"/>
      <c r="J600" s="160"/>
      <c r="K600" s="160"/>
      <c r="L600" s="160"/>
      <c r="M600" s="160"/>
      <c r="N600" s="160"/>
      <c r="O600" s="160"/>
      <c r="P600" s="160"/>
      <c r="Q600" s="160"/>
      <c r="R600" s="160"/>
      <c r="S600" s="160"/>
      <c r="T600" s="160"/>
      <c r="U600" s="160"/>
      <c r="V600" s="160"/>
      <c r="W600" s="160"/>
      <c r="X600" s="160"/>
      <c r="Y600" s="160"/>
      <c r="Z600" s="160"/>
      <c r="AA600" s="160"/>
    </row>
    <row r="601" spans="2:27" ht="12" customHeight="1">
      <c r="B601" s="160"/>
      <c r="C601" s="160"/>
      <c r="D601" s="160"/>
      <c r="E601" s="160"/>
      <c r="F601" s="160"/>
      <c r="G601" s="160"/>
      <c r="H601" s="160"/>
      <c r="I601" s="160"/>
      <c r="J601" s="160"/>
      <c r="K601" s="160"/>
      <c r="L601" s="160"/>
      <c r="M601" s="160"/>
      <c r="N601" s="160"/>
      <c r="O601" s="160"/>
      <c r="P601" s="160"/>
      <c r="Q601" s="160"/>
      <c r="R601" s="160"/>
      <c r="S601" s="160"/>
      <c r="T601" s="160"/>
      <c r="U601" s="160"/>
      <c r="V601" s="160"/>
      <c r="W601" s="160"/>
      <c r="X601" s="160"/>
      <c r="Y601" s="160"/>
      <c r="Z601" s="160"/>
      <c r="AA601" s="160"/>
    </row>
    <row r="602" spans="2:27" ht="12" customHeight="1">
      <c r="B602" s="160"/>
      <c r="C602" s="160"/>
      <c r="D602" s="160"/>
      <c r="E602" s="160"/>
      <c r="F602" s="160"/>
      <c r="G602" s="160"/>
      <c r="H602" s="160"/>
      <c r="I602" s="160"/>
      <c r="J602" s="160"/>
      <c r="K602" s="160"/>
      <c r="L602" s="160"/>
      <c r="M602" s="160"/>
      <c r="N602" s="160"/>
      <c r="O602" s="160"/>
      <c r="P602" s="160"/>
      <c r="Q602" s="160"/>
      <c r="R602" s="160"/>
      <c r="S602" s="160"/>
      <c r="T602" s="160"/>
      <c r="U602" s="160"/>
      <c r="V602" s="160"/>
      <c r="W602" s="160"/>
      <c r="X602" s="160"/>
      <c r="Y602" s="160"/>
      <c r="Z602" s="160"/>
      <c r="AA602" s="160"/>
    </row>
    <row r="603" spans="2:27" ht="12" customHeight="1">
      <c r="B603" s="160"/>
      <c r="C603" s="160"/>
      <c r="D603" s="160"/>
      <c r="E603" s="160"/>
      <c r="F603" s="160"/>
      <c r="G603" s="160"/>
      <c r="H603" s="160"/>
      <c r="I603" s="160"/>
      <c r="J603" s="160"/>
      <c r="K603" s="160"/>
      <c r="L603" s="160"/>
      <c r="M603" s="160"/>
      <c r="N603" s="160"/>
      <c r="O603" s="160"/>
      <c r="P603" s="160"/>
      <c r="Q603" s="160"/>
      <c r="R603" s="160"/>
      <c r="S603" s="160"/>
      <c r="T603" s="160"/>
      <c r="U603" s="160"/>
      <c r="V603" s="160"/>
      <c r="W603" s="160"/>
      <c r="X603" s="160"/>
      <c r="Y603" s="160"/>
      <c r="Z603" s="160"/>
      <c r="AA603" s="160"/>
    </row>
    <row r="604" spans="2:27" ht="12" customHeight="1">
      <c r="B604" s="160"/>
      <c r="C604" s="160"/>
      <c r="D604" s="160"/>
      <c r="E604" s="160"/>
      <c r="F604" s="160"/>
      <c r="G604" s="160"/>
      <c r="H604" s="160"/>
      <c r="I604" s="160"/>
      <c r="J604" s="160"/>
      <c r="K604" s="160"/>
      <c r="L604" s="160"/>
      <c r="M604" s="160"/>
      <c r="N604" s="160"/>
      <c r="O604" s="160"/>
      <c r="P604" s="160"/>
      <c r="Q604" s="160"/>
      <c r="R604" s="160"/>
      <c r="S604" s="160"/>
      <c r="T604" s="160"/>
      <c r="U604" s="160"/>
      <c r="V604" s="160"/>
      <c r="W604" s="160"/>
      <c r="X604" s="160"/>
      <c r="Y604" s="160"/>
      <c r="Z604" s="160"/>
      <c r="AA604" s="160"/>
    </row>
    <row r="605" spans="2:27" ht="12" customHeight="1">
      <c r="B605" s="160"/>
      <c r="C605" s="160"/>
      <c r="D605" s="160"/>
      <c r="E605" s="160"/>
      <c r="F605" s="160"/>
      <c r="G605" s="160"/>
      <c r="H605" s="160"/>
      <c r="I605" s="160"/>
      <c r="J605" s="160"/>
      <c r="K605" s="160"/>
      <c r="L605" s="160"/>
      <c r="M605" s="160"/>
      <c r="N605" s="160"/>
      <c r="O605" s="160"/>
      <c r="P605" s="160"/>
      <c r="Q605" s="160"/>
      <c r="R605" s="160"/>
      <c r="S605" s="160"/>
      <c r="T605" s="160"/>
      <c r="U605" s="160"/>
      <c r="V605" s="160"/>
      <c r="W605" s="160"/>
      <c r="X605" s="160"/>
      <c r="Y605" s="160"/>
      <c r="Z605" s="160"/>
      <c r="AA605" s="160"/>
    </row>
    <row r="606" spans="2:27" ht="12" customHeight="1">
      <c r="B606" s="160"/>
      <c r="C606" s="160"/>
      <c r="D606" s="160"/>
      <c r="E606" s="160"/>
      <c r="F606" s="160"/>
      <c r="G606" s="160"/>
      <c r="H606" s="160"/>
      <c r="I606" s="160"/>
      <c r="J606" s="160"/>
      <c r="K606" s="160"/>
      <c r="L606" s="160"/>
      <c r="M606" s="160"/>
      <c r="N606" s="160"/>
      <c r="O606" s="160"/>
      <c r="P606" s="160"/>
      <c r="Q606" s="160"/>
      <c r="R606" s="160"/>
      <c r="S606" s="160"/>
      <c r="T606" s="160"/>
      <c r="U606" s="160"/>
      <c r="V606" s="160"/>
      <c r="W606" s="160"/>
      <c r="X606" s="160"/>
      <c r="Y606" s="160"/>
      <c r="Z606" s="160"/>
      <c r="AA606" s="160"/>
    </row>
    <row r="607" spans="2:27" ht="12" customHeight="1">
      <c r="B607" s="160"/>
      <c r="C607" s="160"/>
      <c r="D607" s="160"/>
      <c r="E607" s="160"/>
      <c r="F607" s="160"/>
      <c r="G607" s="160"/>
      <c r="H607" s="160"/>
      <c r="I607" s="160"/>
      <c r="J607" s="160"/>
      <c r="K607" s="160"/>
      <c r="L607" s="160"/>
      <c r="M607" s="160"/>
      <c r="N607" s="160"/>
      <c r="O607" s="160"/>
      <c r="P607" s="160"/>
      <c r="Q607" s="160"/>
      <c r="R607" s="160"/>
      <c r="S607" s="160"/>
      <c r="T607" s="160"/>
      <c r="U607" s="160"/>
      <c r="V607" s="160"/>
      <c r="W607" s="160"/>
      <c r="X607" s="160"/>
      <c r="Y607" s="160"/>
      <c r="Z607" s="160"/>
      <c r="AA607" s="160"/>
    </row>
    <row r="608" spans="2:27" ht="12" customHeight="1">
      <c r="B608" s="160"/>
      <c r="C608" s="160"/>
      <c r="D608" s="160"/>
      <c r="E608" s="160"/>
      <c r="F608" s="160"/>
      <c r="G608" s="160"/>
      <c r="H608" s="160"/>
      <c r="I608" s="160"/>
      <c r="J608" s="160"/>
      <c r="K608" s="160"/>
      <c r="L608" s="160"/>
      <c r="M608" s="160"/>
      <c r="N608" s="160"/>
      <c r="O608" s="160"/>
      <c r="P608" s="160"/>
      <c r="Q608" s="160"/>
      <c r="R608" s="160"/>
      <c r="S608" s="160"/>
      <c r="T608" s="160"/>
      <c r="U608" s="160"/>
      <c r="V608" s="160"/>
      <c r="W608" s="160"/>
      <c r="X608" s="160"/>
      <c r="Y608" s="160"/>
      <c r="Z608" s="160"/>
      <c r="AA608" s="160"/>
    </row>
    <row r="609" spans="2:27" ht="12" customHeight="1">
      <c r="B609" s="160"/>
      <c r="C609" s="160"/>
      <c r="D609" s="160"/>
      <c r="E609" s="160"/>
      <c r="F609" s="160"/>
      <c r="G609" s="160"/>
      <c r="H609" s="160"/>
      <c r="I609" s="160"/>
      <c r="J609" s="160"/>
      <c r="K609" s="160"/>
      <c r="L609" s="160"/>
      <c r="M609" s="160"/>
      <c r="N609" s="160"/>
      <c r="O609" s="160"/>
      <c r="P609" s="160"/>
      <c r="Q609" s="160"/>
      <c r="R609" s="160"/>
      <c r="S609" s="160"/>
      <c r="T609" s="160"/>
      <c r="U609" s="160"/>
      <c r="V609" s="160"/>
      <c r="W609" s="160"/>
      <c r="X609" s="160"/>
      <c r="Y609" s="160"/>
      <c r="Z609" s="160"/>
      <c r="AA609" s="160"/>
    </row>
    <row r="610" spans="2:27" ht="12" customHeight="1">
      <c r="B610" s="160"/>
      <c r="C610" s="160"/>
      <c r="D610" s="160"/>
      <c r="E610" s="160"/>
      <c r="F610" s="160"/>
      <c r="G610" s="160"/>
      <c r="H610" s="160"/>
      <c r="I610" s="160"/>
      <c r="J610" s="160"/>
      <c r="K610" s="160"/>
      <c r="L610" s="160"/>
      <c r="M610" s="160"/>
      <c r="N610" s="160"/>
      <c r="O610" s="160"/>
      <c r="P610" s="160"/>
      <c r="Q610" s="160"/>
      <c r="R610" s="160"/>
      <c r="S610" s="160"/>
      <c r="T610" s="160"/>
      <c r="U610" s="160"/>
      <c r="V610" s="160"/>
      <c r="W610" s="160"/>
      <c r="X610" s="160"/>
      <c r="Y610" s="160"/>
      <c r="Z610" s="160"/>
      <c r="AA610" s="160"/>
    </row>
    <row r="611" spans="2:27" ht="12" customHeight="1">
      <c r="B611" s="160"/>
      <c r="C611" s="160"/>
      <c r="D611" s="160"/>
      <c r="E611" s="160"/>
      <c r="F611" s="160"/>
      <c r="G611" s="160"/>
      <c r="H611" s="160"/>
      <c r="I611" s="160"/>
      <c r="J611" s="160"/>
      <c r="K611" s="160"/>
      <c r="L611" s="160"/>
      <c r="M611" s="160"/>
      <c r="N611" s="160"/>
      <c r="O611" s="160"/>
      <c r="P611" s="160"/>
      <c r="Q611" s="160"/>
      <c r="R611" s="160"/>
      <c r="S611" s="160"/>
      <c r="T611" s="160"/>
      <c r="U611" s="160"/>
      <c r="V611" s="160"/>
      <c r="W611" s="160"/>
      <c r="X611" s="160"/>
      <c r="Y611" s="160"/>
      <c r="Z611" s="160"/>
      <c r="AA611" s="160"/>
    </row>
    <row r="612" spans="2:27" ht="12" customHeight="1">
      <c r="B612" s="160"/>
      <c r="C612" s="160"/>
      <c r="D612" s="160"/>
      <c r="E612" s="160"/>
      <c r="F612" s="160"/>
      <c r="G612" s="160"/>
      <c r="H612" s="160"/>
      <c r="I612" s="160"/>
      <c r="J612" s="160"/>
      <c r="K612" s="160"/>
      <c r="L612" s="160"/>
      <c r="M612" s="160"/>
      <c r="N612" s="160"/>
      <c r="O612" s="160"/>
      <c r="P612" s="160"/>
      <c r="Q612" s="160"/>
      <c r="R612" s="160"/>
      <c r="S612" s="160"/>
      <c r="T612" s="160"/>
      <c r="U612" s="160"/>
      <c r="V612" s="160"/>
      <c r="W612" s="160"/>
      <c r="X612" s="160"/>
      <c r="Y612" s="160"/>
      <c r="Z612" s="160"/>
      <c r="AA612" s="160"/>
    </row>
    <row r="613" spans="2:27" ht="12" customHeight="1">
      <c r="B613" s="160"/>
      <c r="C613" s="160"/>
      <c r="D613" s="160"/>
      <c r="E613" s="160"/>
      <c r="F613" s="160"/>
      <c r="G613" s="160"/>
      <c r="H613" s="160"/>
      <c r="I613" s="160"/>
      <c r="J613" s="160"/>
      <c r="K613" s="160"/>
      <c r="L613" s="160"/>
      <c r="M613" s="160"/>
      <c r="N613" s="160"/>
      <c r="O613" s="160"/>
      <c r="P613" s="160"/>
      <c r="Q613" s="160"/>
      <c r="R613" s="160"/>
      <c r="S613" s="160"/>
      <c r="T613" s="160"/>
      <c r="U613" s="160"/>
      <c r="V613" s="160"/>
      <c r="W613" s="160"/>
      <c r="X613" s="160"/>
      <c r="Y613" s="160"/>
      <c r="Z613" s="160"/>
      <c r="AA613" s="160"/>
    </row>
    <row r="614" spans="2:27" ht="12" customHeight="1">
      <c r="B614" s="160"/>
      <c r="C614" s="160"/>
      <c r="D614" s="160"/>
      <c r="E614" s="160"/>
      <c r="F614" s="160"/>
      <c r="G614" s="160"/>
      <c r="H614" s="160"/>
      <c r="I614" s="160"/>
      <c r="J614" s="160"/>
      <c r="K614" s="160"/>
      <c r="L614" s="160"/>
      <c r="M614" s="160"/>
      <c r="N614" s="160"/>
      <c r="O614" s="160"/>
      <c r="P614" s="160"/>
      <c r="Q614" s="160"/>
      <c r="R614" s="160"/>
      <c r="S614" s="160"/>
      <c r="T614" s="160"/>
      <c r="U614" s="160"/>
      <c r="V614" s="160"/>
      <c r="W614" s="160"/>
      <c r="X614" s="160"/>
      <c r="Y614" s="160"/>
      <c r="Z614" s="160"/>
      <c r="AA614" s="160"/>
    </row>
    <row r="615" spans="2:27" ht="12" customHeight="1">
      <c r="B615" s="160"/>
      <c r="C615" s="160"/>
      <c r="D615" s="160"/>
      <c r="E615" s="160"/>
      <c r="F615" s="160"/>
      <c r="G615" s="160"/>
      <c r="H615" s="160"/>
      <c r="I615" s="160"/>
      <c r="J615" s="160"/>
      <c r="K615" s="160"/>
      <c r="L615" s="160"/>
      <c r="M615" s="160"/>
      <c r="N615" s="160"/>
      <c r="O615" s="160"/>
      <c r="P615" s="160"/>
      <c r="Q615" s="160"/>
      <c r="R615" s="160"/>
      <c r="S615" s="160"/>
      <c r="T615" s="160"/>
      <c r="U615" s="160"/>
      <c r="V615" s="160"/>
      <c r="W615" s="160"/>
      <c r="X615" s="160"/>
      <c r="Y615" s="160"/>
      <c r="Z615" s="160"/>
      <c r="AA615" s="160"/>
    </row>
    <row r="616" spans="2:27" ht="12" customHeight="1">
      <c r="B616" s="160"/>
      <c r="C616" s="160"/>
      <c r="D616" s="160"/>
      <c r="E616" s="160"/>
      <c r="F616" s="160"/>
      <c r="G616" s="160"/>
      <c r="H616" s="160"/>
      <c r="I616" s="160"/>
      <c r="J616" s="160"/>
      <c r="K616" s="160"/>
      <c r="L616" s="160"/>
      <c r="M616" s="160"/>
      <c r="N616" s="160"/>
      <c r="O616" s="160"/>
      <c r="P616" s="160"/>
      <c r="Q616" s="160"/>
      <c r="R616" s="160"/>
      <c r="S616" s="160"/>
      <c r="T616" s="160"/>
      <c r="U616" s="160"/>
      <c r="V616" s="160"/>
      <c r="W616" s="160"/>
      <c r="X616" s="160"/>
      <c r="Y616" s="160"/>
      <c r="Z616" s="160"/>
      <c r="AA616" s="160"/>
    </row>
    <row r="617" spans="2:27" ht="12" customHeight="1">
      <c r="B617" s="160"/>
      <c r="C617" s="160"/>
      <c r="D617" s="160"/>
      <c r="E617" s="160"/>
      <c r="F617" s="160"/>
      <c r="G617" s="160"/>
      <c r="H617" s="160"/>
      <c r="I617" s="160"/>
      <c r="J617" s="160"/>
      <c r="K617" s="160"/>
      <c r="L617" s="160"/>
      <c r="M617" s="160"/>
      <c r="N617" s="160"/>
      <c r="O617" s="160"/>
      <c r="P617" s="160"/>
      <c r="Q617" s="160"/>
      <c r="R617" s="160"/>
      <c r="S617" s="160"/>
      <c r="T617" s="160"/>
      <c r="U617" s="160"/>
      <c r="V617" s="160"/>
      <c r="W617" s="160"/>
      <c r="X617" s="160"/>
      <c r="Y617" s="160"/>
      <c r="Z617" s="160"/>
      <c r="AA617" s="160"/>
    </row>
    <row r="618" spans="2:27" ht="12" customHeight="1">
      <c r="B618" s="160"/>
      <c r="C618" s="160"/>
      <c r="D618" s="160"/>
      <c r="E618" s="160"/>
      <c r="F618" s="160"/>
      <c r="G618" s="160"/>
      <c r="H618" s="160"/>
      <c r="I618" s="160"/>
      <c r="J618" s="160"/>
      <c r="K618" s="160"/>
      <c r="L618" s="160"/>
      <c r="M618" s="160"/>
      <c r="N618" s="160"/>
      <c r="O618" s="160"/>
      <c r="P618" s="160"/>
      <c r="Q618" s="160"/>
      <c r="R618" s="160"/>
      <c r="S618" s="160"/>
      <c r="T618" s="160"/>
      <c r="U618" s="160"/>
      <c r="V618" s="160"/>
      <c r="W618" s="160"/>
      <c r="X618" s="160"/>
      <c r="Y618" s="160"/>
      <c r="Z618" s="160"/>
      <c r="AA618" s="160"/>
    </row>
    <row r="619" spans="2:27" ht="12" customHeight="1">
      <c r="B619" s="160"/>
      <c r="C619" s="160"/>
      <c r="D619" s="160"/>
      <c r="E619" s="160"/>
      <c r="F619" s="160"/>
      <c r="G619" s="160"/>
      <c r="H619" s="160"/>
      <c r="I619" s="160"/>
      <c r="J619" s="160"/>
      <c r="K619" s="160"/>
      <c r="L619" s="160"/>
      <c r="M619" s="160"/>
      <c r="N619" s="160"/>
      <c r="O619" s="160"/>
      <c r="P619" s="160"/>
      <c r="Q619" s="160"/>
      <c r="R619" s="160"/>
      <c r="S619" s="160"/>
      <c r="T619" s="160"/>
      <c r="U619" s="160"/>
      <c r="V619" s="160"/>
      <c r="W619" s="160"/>
      <c r="X619" s="160"/>
      <c r="Y619" s="160"/>
      <c r="Z619" s="160"/>
      <c r="AA619" s="160"/>
    </row>
    <row r="620" spans="2:27" ht="12" customHeight="1">
      <c r="B620" s="160"/>
      <c r="C620" s="160"/>
      <c r="D620" s="160"/>
      <c r="E620" s="160"/>
      <c r="F620" s="160"/>
      <c r="G620" s="160"/>
      <c r="H620" s="160"/>
      <c r="I620" s="160"/>
      <c r="J620" s="160"/>
      <c r="K620" s="160"/>
      <c r="L620" s="160"/>
      <c r="M620" s="160"/>
      <c r="N620" s="160"/>
      <c r="O620" s="160"/>
      <c r="P620" s="160"/>
      <c r="Q620" s="160"/>
      <c r="R620" s="160"/>
      <c r="S620" s="160"/>
      <c r="T620" s="160"/>
      <c r="U620" s="160"/>
      <c r="V620" s="160"/>
      <c r="W620" s="160"/>
      <c r="X620" s="160"/>
      <c r="Y620" s="160"/>
      <c r="Z620" s="160"/>
      <c r="AA620" s="160"/>
    </row>
    <row r="621" spans="2:27" ht="12" customHeight="1">
      <c r="B621" s="160"/>
      <c r="C621" s="160"/>
      <c r="D621" s="160"/>
      <c r="E621" s="160"/>
      <c r="F621" s="160"/>
      <c r="G621" s="160"/>
      <c r="H621" s="160"/>
      <c r="I621" s="160"/>
      <c r="J621" s="160"/>
      <c r="K621" s="160"/>
      <c r="L621" s="160"/>
      <c r="M621" s="160"/>
      <c r="N621" s="160"/>
      <c r="O621" s="160"/>
      <c r="P621" s="160"/>
      <c r="Q621" s="160"/>
      <c r="R621" s="160"/>
      <c r="S621" s="160"/>
      <c r="T621" s="160"/>
      <c r="U621" s="160"/>
      <c r="V621" s="160"/>
      <c r="W621" s="160"/>
      <c r="X621" s="160"/>
      <c r="Y621" s="160"/>
      <c r="Z621" s="160"/>
      <c r="AA621" s="160"/>
    </row>
    <row r="622" spans="2:27" ht="12" customHeight="1">
      <c r="B622" s="160"/>
      <c r="C622" s="160"/>
      <c r="D622" s="160"/>
      <c r="E622" s="160"/>
      <c r="F622" s="160"/>
      <c r="G622" s="160"/>
      <c r="H622" s="160"/>
      <c r="I622" s="160"/>
      <c r="J622" s="160"/>
      <c r="K622" s="160"/>
      <c r="L622" s="160"/>
      <c r="M622" s="160"/>
      <c r="N622" s="160"/>
      <c r="O622" s="160"/>
      <c r="P622" s="160"/>
      <c r="Q622" s="160"/>
      <c r="R622" s="160"/>
      <c r="S622" s="160"/>
      <c r="T622" s="160"/>
      <c r="U622" s="160"/>
      <c r="V622" s="160"/>
      <c r="W622" s="160"/>
      <c r="X622" s="160"/>
      <c r="Y622" s="160"/>
      <c r="Z622" s="160"/>
      <c r="AA622" s="160"/>
    </row>
    <row r="623" spans="2:27" ht="12" customHeight="1">
      <c r="B623" s="160"/>
      <c r="C623" s="160"/>
      <c r="D623" s="160"/>
      <c r="E623" s="160"/>
      <c r="F623" s="160"/>
      <c r="G623" s="160"/>
      <c r="H623" s="160"/>
      <c r="I623" s="160"/>
      <c r="J623" s="160"/>
      <c r="K623" s="160"/>
      <c r="L623" s="160"/>
      <c r="M623" s="160"/>
      <c r="N623" s="160"/>
      <c r="O623" s="160"/>
      <c r="P623" s="160"/>
      <c r="Q623" s="160"/>
      <c r="R623" s="160"/>
      <c r="S623" s="160"/>
      <c r="T623" s="160"/>
      <c r="U623" s="160"/>
      <c r="V623" s="160"/>
      <c r="W623" s="160"/>
      <c r="X623" s="160"/>
      <c r="Y623" s="160"/>
      <c r="Z623" s="160"/>
      <c r="AA623" s="160"/>
    </row>
    <row r="624" spans="2:27" ht="12" customHeight="1">
      <c r="B624" s="160"/>
      <c r="C624" s="160"/>
      <c r="D624" s="160"/>
      <c r="E624" s="160"/>
      <c r="F624" s="160"/>
      <c r="G624" s="160"/>
      <c r="H624" s="160"/>
      <c r="I624" s="160"/>
      <c r="J624" s="160"/>
      <c r="K624" s="160"/>
      <c r="L624" s="160"/>
      <c r="M624" s="160"/>
      <c r="N624" s="160"/>
      <c r="O624" s="160"/>
      <c r="P624" s="160"/>
      <c r="Q624" s="160"/>
      <c r="R624" s="160"/>
      <c r="S624" s="160"/>
      <c r="T624" s="160"/>
      <c r="U624" s="160"/>
      <c r="V624" s="160"/>
      <c r="W624" s="160"/>
      <c r="X624" s="160"/>
      <c r="Y624" s="160"/>
      <c r="Z624" s="160"/>
      <c r="AA624" s="160"/>
    </row>
    <row r="625" spans="2:27" ht="12" customHeight="1">
      <c r="B625" s="160"/>
      <c r="C625" s="160"/>
      <c r="D625" s="160"/>
      <c r="E625" s="160"/>
      <c r="F625" s="160"/>
      <c r="G625" s="160"/>
      <c r="H625" s="160"/>
      <c r="I625" s="160"/>
      <c r="J625" s="160"/>
      <c r="K625" s="160"/>
      <c r="L625" s="160"/>
      <c r="M625" s="160"/>
      <c r="N625" s="160"/>
      <c r="O625" s="160"/>
      <c r="P625" s="160"/>
      <c r="Q625" s="160"/>
      <c r="R625" s="160"/>
      <c r="S625" s="160"/>
      <c r="T625" s="160"/>
      <c r="U625" s="160"/>
      <c r="V625" s="160"/>
      <c r="W625" s="160"/>
      <c r="X625" s="160"/>
      <c r="Y625" s="160"/>
      <c r="Z625" s="160"/>
      <c r="AA625" s="160"/>
    </row>
    <row r="626" spans="2:27" ht="12" customHeight="1">
      <c r="B626" s="160"/>
      <c r="C626" s="160"/>
      <c r="D626" s="160"/>
      <c r="E626" s="160"/>
      <c r="F626" s="160"/>
      <c r="G626" s="160"/>
      <c r="H626" s="160"/>
      <c r="I626" s="160"/>
      <c r="J626" s="160"/>
      <c r="K626" s="160"/>
      <c r="L626" s="160"/>
      <c r="M626" s="160"/>
      <c r="N626" s="160"/>
      <c r="O626" s="160"/>
      <c r="P626" s="160"/>
      <c r="Q626" s="160"/>
      <c r="R626" s="160"/>
      <c r="S626" s="160"/>
      <c r="T626" s="160"/>
      <c r="U626" s="160"/>
      <c r="V626" s="160"/>
      <c r="W626" s="160"/>
      <c r="X626" s="160"/>
      <c r="Y626" s="160"/>
      <c r="Z626" s="160"/>
      <c r="AA626" s="160"/>
    </row>
    <row r="627" spans="2:27" ht="12" customHeight="1">
      <c r="B627" s="160"/>
      <c r="C627" s="160"/>
      <c r="D627" s="160"/>
      <c r="E627" s="160"/>
      <c r="F627" s="160"/>
      <c r="G627" s="160"/>
      <c r="H627" s="160"/>
      <c r="I627" s="160"/>
      <c r="J627" s="160"/>
      <c r="K627" s="160"/>
      <c r="L627" s="160"/>
      <c r="M627" s="160"/>
      <c r="N627" s="160"/>
      <c r="O627" s="160"/>
      <c r="P627" s="160"/>
      <c r="Q627" s="160"/>
      <c r="R627" s="160"/>
      <c r="S627" s="160"/>
      <c r="T627" s="160"/>
      <c r="U627" s="160"/>
      <c r="V627" s="160"/>
      <c r="W627" s="160"/>
      <c r="X627" s="160"/>
      <c r="Y627" s="160"/>
      <c r="Z627" s="160"/>
      <c r="AA627" s="160"/>
    </row>
    <row r="628" spans="2:27" ht="12" customHeight="1">
      <c r="B628" s="160"/>
      <c r="C628" s="160"/>
      <c r="D628" s="160"/>
      <c r="E628" s="160"/>
      <c r="F628" s="160"/>
      <c r="G628" s="160"/>
      <c r="H628" s="160"/>
      <c r="I628" s="160"/>
      <c r="J628" s="160"/>
      <c r="K628" s="160"/>
      <c r="L628" s="160"/>
      <c r="M628" s="160"/>
      <c r="N628" s="160"/>
      <c r="O628" s="160"/>
      <c r="P628" s="160"/>
      <c r="Q628" s="160"/>
      <c r="R628" s="160"/>
      <c r="S628" s="160"/>
      <c r="T628" s="160"/>
      <c r="U628" s="160"/>
      <c r="V628" s="160"/>
      <c r="W628" s="160"/>
      <c r="X628" s="160"/>
      <c r="Y628" s="160"/>
      <c r="Z628" s="160"/>
      <c r="AA628" s="160"/>
    </row>
    <row r="629" spans="2:27" ht="12" customHeight="1">
      <c r="B629" s="160"/>
      <c r="C629" s="160"/>
      <c r="D629" s="160"/>
      <c r="E629" s="160"/>
      <c r="F629" s="160"/>
      <c r="G629" s="160"/>
      <c r="H629" s="160"/>
      <c r="I629" s="160"/>
      <c r="J629" s="160"/>
      <c r="K629" s="160"/>
      <c r="L629" s="160"/>
      <c r="M629" s="160"/>
      <c r="N629" s="160"/>
      <c r="O629" s="160"/>
      <c r="P629" s="160"/>
      <c r="Q629" s="160"/>
      <c r="R629" s="160"/>
      <c r="S629" s="160"/>
      <c r="T629" s="160"/>
      <c r="U629" s="160"/>
      <c r="V629" s="160"/>
      <c r="W629" s="160"/>
      <c r="X629" s="160"/>
      <c r="Y629" s="160"/>
      <c r="Z629" s="160"/>
      <c r="AA629" s="160"/>
    </row>
    <row r="630" spans="2:27" ht="12" customHeight="1">
      <c r="B630" s="160"/>
      <c r="C630" s="160"/>
      <c r="D630" s="160"/>
      <c r="E630" s="160"/>
      <c r="F630" s="160"/>
      <c r="G630" s="160"/>
      <c r="H630" s="160"/>
      <c r="I630" s="160"/>
      <c r="J630" s="160"/>
      <c r="K630" s="160"/>
      <c r="L630" s="160"/>
      <c r="M630" s="160"/>
      <c r="N630" s="160"/>
      <c r="O630" s="160"/>
      <c r="P630" s="160"/>
      <c r="Q630" s="160"/>
      <c r="R630" s="160"/>
      <c r="S630" s="160"/>
      <c r="T630" s="160"/>
      <c r="U630" s="160"/>
      <c r="V630" s="160"/>
      <c r="W630" s="160"/>
      <c r="X630" s="160"/>
      <c r="Y630" s="160"/>
      <c r="Z630" s="160"/>
      <c r="AA630" s="160"/>
    </row>
    <row r="631" spans="2:27" ht="12" customHeight="1">
      <c r="B631" s="160"/>
      <c r="C631" s="160"/>
      <c r="D631" s="160"/>
      <c r="E631" s="160"/>
      <c r="F631" s="160"/>
      <c r="G631" s="160"/>
      <c r="H631" s="160"/>
      <c r="I631" s="160"/>
      <c r="J631" s="160"/>
      <c r="K631" s="160"/>
      <c r="L631" s="160"/>
      <c r="M631" s="160"/>
      <c r="N631" s="160"/>
      <c r="O631" s="160"/>
      <c r="P631" s="160"/>
      <c r="Q631" s="160"/>
      <c r="R631" s="160"/>
      <c r="S631" s="160"/>
      <c r="T631" s="160"/>
      <c r="U631" s="160"/>
      <c r="V631" s="160"/>
      <c r="W631" s="160"/>
      <c r="X631" s="160"/>
      <c r="Y631" s="160"/>
      <c r="Z631" s="160"/>
      <c r="AA631" s="160"/>
    </row>
    <row r="632" spans="2:27" ht="12" customHeight="1">
      <c r="B632" s="160"/>
      <c r="C632" s="160"/>
      <c r="D632" s="160"/>
      <c r="E632" s="160"/>
      <c r="F632" s="160"/>
      <c r="G632" s="160"/>
      <c r="H632" s="160"/>
      <c r="I632" s="160"/>
      <c r="J632" s="160"/>
      <c r="K632" s="160"/>
      <c r="L632" s="160"/>
      <c r="M632" s="160"/>
      <c r="N632" s="160"/>
      <c r="O632" s="160"/>
      <c r="P632" s="160"/>
      <c r="Q632" s="160"/>
      <c r="R632" s="160"/>
      <c r="S632" s="160"/>
      <c r="T632" s="160"/>
      <c r="U632" s="160"/>
      <c r="V632" s="160"/>
      <c r="W632" s="160"/>
      <c r="X632" s="160"/>
      <c r="Y632" s="160"/>
      <c r="Z632" s="160"/>
      <c r="AA632" s="160"/>
    </row>
    <row r="633" spans="2:27" ht="12" customHeight="1">
      <c r="B633" s="160"/>
      <c r="C633" s="160"/>
      <c r="D633" s="160"/>
      <c r="E633" s="160"/>
      <c r="F633" s="160"/>
      <c r="G633" s="160"/>
      <c r="H633" s="160"/>
      <c r="I633" s="160"/>
      <c r="J633" s="160"/>
      <c r="K633" s="160"/>
      <c r="L633" s="160"/>
      <c r="M633" s="160"/>
      <c r="N633" s="160"/>
      <c r="O633" s="160"/>
      <c r="P633" s="160"/>
      <c r="Q633" s="160"/>
      <c r="R633" s="160"/>
      <c r="S633" s="160"/>
      <c r="T633" s="160"/>
      <c r="U633" s="160"/>
      <c r="V633" s="160"/>
      <c r="W633" s="160"/>
      <c r="X633" s="160"/>
      <c r="Y633" s="160"/>
      <c r="Z633" s="160"/>
      <c r="AA633" s="160"/>
    </row>
    <row r="634" spans="2:27" ht="12" customHeight="1">
      <c r="B634" s="160"/>
      <c r="C634" s="160"/>
      <c r="D634" s="160"/>
      <c r="E634" s="160"/>
      <c r="F634" s="160"/>
      <c r="G634" s="160"/>
      <c r="H634" s="160"/>
      <c r="I634" s="160"/>
      <c r="J634" s="160"/>
      <c r="K634" s="160"/>
      <c r="L634" s="160"/>
      <c r="M634" s="160"/>
      <c r="N634" s="160"/>
      <c r="O634" s="160"/>
      <c r="P634" s="160"/>
      <c r="Q634" s="160"/>
      <c r="R634" s="160"/>
      <c r="S634" s="160"/>
      <c r="T634" s="160"/>
      <c r="U634" s="160"/>
      <c r="V634" s="160"/>
      <c r="W634" s="160"/>
      <c r="X634" s="160"/>
      <c r="Y634" s="160"/>
      <c r="Z634" s="160"/>
      <c r="AA634" s="160"/>
    </row>
    <row r="635" spans="2:27" ht="12" customHeight="1">
      <c r="B635" s="160"/>
      <c r="C635" s="160"/>
      <c r="D635" s="160"/>
      <c r="E635" s="160"/>
      <c r="F635" s="160"/>
      <c r="G635" s="160"/>
      <c r="H635" s="160"/>
      <c r="I635" s="160"/>
      <c r="J635" s="160"/>
      <c r="K635" s="160"/>
      <c r="L635" s="160"/>
      <c r="M635" s="160"/>
      <c r="N635" s="160"/>
      <c r="O635" s="160"/>
      <c r="P635" s="160"/>
      <c r="Q635" s="160"/>
      <c r="R635" s="160"/>
      <c r="S635" s="160"/>
      <c r="T635" s="160"/>
      <c r="U635" s="160"/>
      <c r="V635" s="160"/>
      <c r="W635" s="160"/>
      <c r="X635" s="160"/>
      <c r="Y635" s="160"/>
      <c r="Z635" s="160"/>
      <c r="AA635" s="160"/>
    </row>
    <row r="636" spans="2:27" ht="12" customHeight="1">
      <c r="B636" s="160"/>
      <c r="C636" s="160"/>
      <c r="D636" s="160"/>
      <c r="E636" s="160"/>
      <c r="F636" s="160"/>
      <c r="G636" s="160"/>
      <c r="H636" s="160"/>
      <c r="I636" s="160"/>
      <c r="J636" s="160"/>
      <c r="K636" s="160"/>
      <c r="L636" s="160"/>
      <c r="M636" s="160"/>
      <c r="N636" s="160"/>
      <c r="O636" s="160"/>
      <c r="P636" s="160"/>
      <c r="Q636" s="160"/>
      <c r="R636" s="160"/>
      <c r="S636" s="160"/>
      <c r="T636" s="160"/>
      <c r="U636" s="160"/>
      <c r="V636" s="160"/>
      <c r="W636" s="160"/>
      <c r="X636" s="160"/>
      <c r="Y636" s="160"/>
      <c r="Z636" s="160"/>
      <c r="AA636" s="160"/>
    </row>
    <row r="637" spans="2:27" ht="12" customHeight="1">
      <c r="B637" s="160"/>
      <c r="C637" s="160"/>
      <c r="D637" s="160"/>
      <c r="E637" s="160"/>
      <c r="F637" s="160"/>
      <c r="G637" s="160"/>
      <c r="H637" s="160"/>
      <c r="I637" s="160"/>
      <c r="J637" s="160"/>
      <c r="K637" s="160"/>
      <c r="L637" s="160"/>
      <c r="M637" s="160"/>
      <c r="N637" s="160"/>
      <c r="O637" s="160"/>
      <c r="P637" s="160"/>
      <c r="Q637" s="160"/>
      <c r="R637" s="160"/>
      <c r="S637" s="160"/>
      <c r="T637" s="160"/>
      <c r="U637" s="160"/>
      <c r="V637" s="160"/>
      <c r="W637" s="160"/>
      <c r="X637" s="160"/>
      <c r="Y637" s="160"/>
      <c r="Z637" s="160"/>
      <c r="AA637" s="160"/>
    </row>
    <row r="638" spans="2:27" ht="12" customHeight="1">
      <c r="B638" s="160"/>
      <c r="C638" s="160"/>
      <c r="D638" s="160"/>
      <c r="E638" s="160"/>
      <c r="F638" s="160"/>
      <c r="G638" s="160"/>
      <c r="H638" s="160"/>
      <c r="I638" s="160"/>
      <c r="J638" s="160"/>
      <c r="K638" s="160"/>
      <c r="L638" s="160"/>
      <c r="M638" s="160"/>
      <c r="N638" s="160"/>
      <c r="O638" s="160"/>
      <c r="P638" s="160"/>
      <c r="Q638" s="160"/>
      <c r="R638" s="160"/>
      <c r="S638" s="160"/>
      <c r="T638" s="160"/>
      <c r="U638" s="160"/>
      <c r="V638" s="160"/>
      <c r="W638" s="160"/>
      <c r="X638" s="160"/>
      <c r="Y638" s="160"/>
      <c r="Z638" s="160"/>
      <c r="AA638" s="160"/>
    </row>
    <row r="639" spans="2:27" ht="12" customHeight="1">
      <c r="B639" s="160"/>
      <c r="C639" s="160"/>
      <c r="D639" s="160"/>
      <c r="E639" s="160"/>
      <c r="F639" s="160"/>
      <c r="G639" s="160"/>
      <c r="H639" s="160"/>
      <c r="I639" s="160"/>
      <c r="J639" s="160"/>
      <c r="K639" s="160"/>
      <c r="L639" s="160"/>
      <c r="M639" s="160"/>
      <c r="N639" s="160"/>
      <c r="O639" s="160"/>
      <c r="P639" s="160"/>
      <c r="Q639" s="160"/>
      <c r="R639" s="160"/>
      <c r="S639" s="160"/>
      <c r="T639" s="160"/>
      <c r="U639" s="160"/>
      <c r="V639" s="160"/>
      <c r="W639" s="160"/>
      <c r="X639" s="160"/>
      <c r="Y639" s="160"/>
      <c r="Z639" s="160"/>
      <c r="AA639" s="160"/>
    </row>
    <row r="640" spans="2:27" ht="12" customHeight="1">
      <c r="B640" s="160"/>
      <c r="C640" s="160"/>
      <c r="D640" s="160"/>
      <c r="E640" s="160"/>
      <c r="F640" s="160"/>
      <c r="G640" s="160"/>
      <c r="H640" s="160"/>
      <c r="I640" s="160"/>
      <c r="J640" s="160"/>
      <c r="K640" s="160"/>
      <c r="L640" s="160"/>
      <c r="M640" s="160"/>
      <c r="N640" s="160"/>
      <c r="O640" s="160"/>
      <c r="P640" s="160"/>
      <c r="Q640" s="160"/>
      <c r="R640" s="160"/>
      <c r="S640" s="160"/>
      <c r="T640" s="160"/>
      <c r="U640" s="160"/>
      <c r="V640" s="160"/>
      <c r="W640" s="160"/>
      <c r="X640" s="160"/>
      <c r="Y640" s="160"/>
      <c r="Z640" s="160"/>
      <c r="AA640" s="160"/>
    </row>
    <row r="641" spans="2:27" ht="12" customHeight="1">
      <c r="B641" s="160"/>
      <c r="C641" s="160"/>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0"/>
      <c r="AA641" s="160"/>
    </row>
    <row r="642" spans="2:27" ht="12" customHeight="1">
      <c r="B642" s="160"/>
      <c r="C642" s="160"/>
      <c r="D642" s="160"/>
      <c r="E642" s="160"/>
      <c r="F642" s="160"/>
      <c r="G642" s="160"/>
      <c r="H642" s="160"/>
      <c r="I642" s="160"/>
      <c r="J642" s="160"/>
      <c r="K642" s="160"/>
      <c r="L642" s="160"/>
      <c r="M642" s="160"/>
      <c r="N642" s="160"/>
      <c r="O642" s="160"/>
      <c r="P642" s="160"/>
      <c r="Q642" s="160"/>
      <c r="R642" s="160"/>
      <c r="S642" s="160"/>
      <c r="T642" s="160"/>
      <c r="U642" s="160"/>
      <c r="V642" s="160"/>
      <c r="W642" s="160"/>
      <c r="X642" s="160"/>
      <c r="Y642" s="160"/>
      <c r="Z642" s="160"/>
      <c r="AA642" s="160"/>
    </row>
    <row r="643" spans="2:27" ht="12" customHeight="1">
      <c r="B643" s="160"/>
      <c r="C643" s="160"/>
      <c r="D643" s="160"/>
      <c r="E643" s="160"/>
      <c r="F643" s="160"/>
      <c r="G643" s="160"/>
      <c r="H643" s="160"/>
      <c r="I643" s="160"/>
      <c r="J643" s="160"/>
      <c r="K643" s="160"/>
      <c r="L643" s="160"/>
      <c r="M643" s="160"/>
      <c r="N643" s="160"/>
      <c r="O643" s="160"/>
      <c r="P643" s="160"/>
      <c r="Q643" s="160"/>
      <c r="R643" s="160"/>
      <c r="S643" s="160"/>
      <c r="T643" s="160"/>
      <c r="U643" s="160"/>
      <c r="V643" s="160"/>
      <c r="W643" s="160"/>
      <c r="X643" s="160"/>
      <c r="Y643" s="160"/>
      <c r="Z643" s="160"/>
      <c r="AA643" s="160"/>
    </row>
    <row r="644" spans="2:27" ht="12" customHeight="1">
      <c r="B644" s="160"/>
      <c r="C644" s="160"/>
      <c r="D644" s="160"/>
      <c r="E644" s="160"/>
      <c r="F644" s="160"/>
      <c r="G644" s="160"/>
      <c r="H644" s="160"/>
      <c r="I644" s="160"/>
      <c r="J644" s="160"/>
      <c r="K644" s="160"/>
      <c r="L644" s="160"/>
      <c r="M644" s="160"/>
      <c r="N644" s="160"/>
      <c r="O644" s="160"/>
      <c r="P644" s="160"/>
      <c r="Q644" s="160"/>
      <c r="R644" s="160"/>
      <c r="S644" s="160"/>
      <c r="T644" s="160"/>
      <c r="U644" s="160"/>
      <c r="V644" s="160"/>
      <c r="W644" s="160"/>
      <c r="X644" s="160"/>
      <c r="Y644" s="160"/>
      <c r="Z644" s="160"/>
      <c r="AA644" s="160"/>
    </row>
    <row r="645" spans="2:27" ht="12" customHeight="1">
      <c r="B645" s="160"/>
      <c r="C645" s="160"/>
      <c r="D645" s="160"/>
      <c r="E645" s="160"/>
      <c r="F645" s="160"/>
      <c r="G645" s="160"/>
      <c r="H645" s="160"/>
      <c r="I645" s="160"/>
      <c r="J645" s="160"/>
      <c r="K645" s="160"/>
      <c r="L645" s="160"/>
      <c r="M645" s="160"/>
      <c r="N645" s="160"/>
      <c r="O645" s="160"/>
      <c r="P645" s="160"/>
      <c r="Q645" s="160"/>
      <c r="R645" s="160"/>
      <c r="S645" s="160"/>
      <c r="T645" s="160"/>
      <c r="U645" s="160"/>
      <c r="V645" s="160"/>
      <c r="W645" s="160"/>
      <c r="X645" s="160"/>
      <c r="Y645" s="160"/>
      <c r="Z645" s="160"/>
      <c r="AA645" s="160"/>
    </row>
    <row r="646" spans="2:27" ht="12" customHeight="1">
      <c r="B646" s="160"/>
      <c r="C646" s="160"/>
      <c r="D646" s="160"/>
      <c r="E646" s="160"/>
      <c r="F646" s="160"/>
      <c r="G646" s="160"/>
      <c r="H646" s="160"/>
      <c r="I646" s="160"/>
      <c r="J646" s="160"/>
      <c r="K646" s="160"/>
      <c r="L646" s="160"/>
      <c r="M646" s="160"/>
      <c r="N646" s="160"/>
      <c r="O646" s="160"/>
      <c r="P646" s="160"/>
      <c r="Q646" s="160"/>
      <c r="R646" s="160"/>
      <c r="S646" s="160"/>
      <c r="T646" s="160"/>
      <c r="U646" s="160"/>
      <c r="V646" s="160"/>
      <c r="W646" s="160"/>
      <c r="X646" s="160"/>
      <c r="Y646" s="160"/>
      <c r="Z646" s="160"/>
      <c r="AA646" s="160"/>
    </row>
    <row r="647" spans="2:27" ht="12" customHeight="1">
      <c r="B647" s="160"/>
      <c r="C647" s="160"/>
      <c r="D647" s="160"/>
      <c r="E647" s="160"/>
      <c r="F647" s="160"/>
      <c r="G647" s="160"/>
      <c r="H647" s="160"/>
      <c r="I647" s="160"/>
      <c r="J647" s="160"/>
      <c r="K647" s="160"/>
      <c r="L647" s="160"/>
      <c r="M647" s="160"/>
      <c r="N647" s="160"/>
      <c r="O647" s="160"/>
      <c r="P647" s="160"/>
      <c r="Q647" s="160"/>
      <c r="R647" s="160"/>
      <c r="S647" s="160"/>
      <c r="T647" s="160"/>
      <c r="U647" s="160"/>
      <c r="V647" s="160"/>
      <c r="W647" s="160"/>
      <c r="X647" s="160"/>
      <c r="Y647" s="160"/>
      <c r="Z647" s="160"/>
      <c r="AA647" s="160"/>
    </row>
    <row r="648" spans="2:27" ht="12" customHeight="1">
      <c r="B648" s="160"/>
      <c r="C648" s="160"/>
      <c r="D648" s="160"/>
      <c r="E648" s="160"/>
      <c r="F648" s="160"/>
      <c r="G648" s="160"/>
      <c r="H648" s="160"/>
      <c r="I648" s="160"/>
      <c r="J648" s="160"/>
      <c r="K648" s="160"/>
      <c r="L648" s="160"/>
      <c r="M648" s="160"/>
      <c r="N648" s="160"/>
      <c r="O648" s="160"/>
      <c r="P648" s="160"/>
      <c r="Q648" s="160"/>
      <c r="R648" s="160"/>
      <c r="S648" s="160"/>
      <c r="T648" s="160"/>
      <c r="U648" s="160"/>
      <c r="V648" s="160"/>
      <c r="W648" s="160"/>
      <c r="X648" s="160"/>
      <c r="Y648" s="160"/>
      <c r="Z648" s="160"/>
      <c r="AA648" s="160"/>
    </row>
    <row r="649" spans="2:27" ht="12" customHeight="1">
      <c r="B649" s="160"/>
      <c r="C649" s="160"/>
      <c r="D649" s="160"/>
      <c r="E649" s="160"/>
      <c r="F649" s="160"/>
      <c r="G649" s="160"/>
      <c r="H649" s="160"/>
      <c r="I649" s="160"/>
      <c r="J649" s="160"/>
      <c r="K649" s="160"/>
      <c r="L649" s="160"/>
      <c r="M649" s="160"/>
      <c r="N649" s="160"/>
      <c r="O649" s="160"/>
      <c r="P649" s="160"/>
      <c r="Q649" s="160"/>
      <c r="R649" s="160"/>
      <c r="S649" s="160"/>
      <c r="T649" s="160"/>
      <c r="U649" s="160"/>
      <c r="V649" s="160"/>
      <c r="W649" s="160"/>
      <c r="X649" s="160"/>
      <c r="Y649" s="160"/>
      <c r="Z649" s="160"/>
      <c r="AA649" s="160"/>
    </row>
    <row r="650" spans="2:27" ht="12" customHeight="1">
      <c r="B650" s="160"/>
      <c r="C650" s="160"/>
      <c r="D650" s="160"/>
      <c r="E650" s="160"/>
      <c r="F650" s="160"/>
      <c r="G650" s="160"/>
      <c r="H650" s="160"/>
      <c r="I650" s="160"/>
      <c r="J650" s="160"/>
      <c r="K650" s="160"/>
      <c r="L650" s="160"/>
      <c r="M650" s="160"/>
      <c r="N650" s="160"/>
      <c r="O650" s="160"/>
      <c r="P650" s="160"/>
      <c r="Q650" s="160"/>
      <c r="R650" s="160"/>
      <c r="S650" s="160"/>
      <c r="T650" s="160"/>
      <c r="U650" s="160"/>
      <c r="V650" s="160"/>
      <c r="W650" s="160"/>
      <c r="X650" s="160"/>
      <c r="Y650" s="160"/>
      <c r="Z650" s="160"/>
      <c r="AA650" s="160"/>
    </row>
    <row r="651" spans="2:27" ht="12" customHeight="1">
      <c r="B651" s="160"/>
      <c r="C651" s="160"/>
      <c r="D651" s="160"/>
      <c r="E651" s="160"/>
      <c r="F651" s="160"/>
      <c r="G651" s="160"/>
      <c r="H651" s="160"/>
      <c r="I651" s="160"/>
      <c r="J651" s="160"/>
      <c r="K651" s="160"/>
      <c r="L651" s="160"/>
      <c r="M651" s="160"/>
      <c r="N651" s="160"/>
      <c r="O651" s="160"/>
      <c r="P651" s="160"/>
      <c r="Q651" s="160"/>
      <c r="R651" s="160"/>
      <c r="S651" s="160"/>
      <c r="T651" s="160"/>
      <c r="U651" s="160"/>
      <c r="V651" s="160"/>
      <c r="W651" s="160"/>
      <c r="X651" s="160"/>
      <c r="Y651" s="160"/>
      <c r="Z651" s="160"/>
      <c r="AA651" s="160"/>
    </row>
    <row r="652" spans="2:27" ht="12" customHeight="1">
      <c r="B652" s="160"/>
      <c r="C652" s="160"/>
      <c r="D652" s="160"/>
      <c r="E652" s="160"/>
      <c r="F652" s="160"/>
      <c r="G652" s="160"/>
      <c r="H652" s="160"/>
      <c r="I652" s="160"/>
      <c r="J652" s="160"/>
      <c r="K652" s="160"/>
      <c r="L652" s="160"/>
      <c r="M652" s="160"/>
      <c r="N652" s="160"/>
      <c r="O652" s="160"/>
      <c r="P652" s="160"/>
      <c r="Q652" s="160"/>
      <c r="R652" s="160"/>
      <c r="S652" s="160"/>
      <c r="T652" s="160"/>
      <c r="U652" s="160"/>
      <c r="V652" s="160"/>
      <c r="W652" s="160"/>
      <c r="X652" s="160"/>
      <c r="Y652" s="160"/>
      <c r="Z652" s="160"/>
      <c r="AA652" s="160"/>
    </row>
    <row r="653" spans="2:27" ht="12" customHeight="1">
      <c r="B653" s="160"/>
      <c r="C653" s="160"/>
      <c r="D653" s="160"/>
      <c r="E653" s="160"/>
      <c r="F653" s="160"/>
      <c r="G653" s="160"/>
      <c r="H653" s="160"/>
      <c r="I653" s="160"/>
      <c r="J653" s="160"/>
      <c r="K653" s="160"/>
      <c r="L653" s="160"/>
      <c r="M653" s="160"/>
      <c r="N653" s="160"/>
      <c r="O653" s="160"/>
      <c r="P653" s="160"/>
      <c r="Q653" s="160"/>
      <c r="R653" s="160"/>
      <c r="S653" s="160"/>
      <c r="T653" s="160"/>
      <c r="U653" s="160"/>
      <c r="V653" s="160"/>
      <c r="W653" s="160"/>
      <c r="X653" s="160"/>
      <c r="Y653" s="160"/>
      <c r="Z653" s="160"/>
      <c r="AA653" s="160"/>
    </row>
    <row r="654" spans="2:27" ht="12" customHeight="1">
      <c r="B654" s="160"/>
      <c r="C654" s="160"/>
      <c r="D654" s="160"/>
      <c r="E654" s="160"/>
      <c r="F654" s="160"/>
      <c r="G654" s="160"/>
      <c r="H654" s="160"/>
      <c r="I654" s="160"/>
      <c r="J654" s="160"/>
      <c r="K654" s="160"/>
      <c r="L654" s="160"/>
      <c r="M654" s="160"/>
      <c r="N654" s="160"/>
      <c r="O654" s="160"/>
      <c r="P654" s="160"/>
      <c r="Q654" s="160"/>
      <c r="R654" s="160"/>
      <c r="S654" s="160"/>
      <c r="T654" s="160"/>
      <c r="U654" s="160"/>
      <c r="V654" s="160"/>
      <c r="W654" s="160"/>
      <c r="X654" s="160"/>
      <c r="Y654" s="160"/>
      <c r="Z654" s="160"/>
      <c r="AA654" s="160"/>
    </row>
    <row r="655" spans="2:27" ht="12" customHeight="1">
      <c r="B655" s="160"/>
      <c r="C655" s="160"/>
      <c r="D655" s="160"/>
      <c r="E655" s="160"/>
      <c r="F655" s="160"/>
      <c r="G655" s="160"/>
      <c r="H655" s="160"/>
      <c r="I655" s="160"/>
      <c r="J655" s="160"/>
      <c r="K655" s="160"/>
      <c r="L655" s="160"/>
      <c r="M655" s="160"/>
      <c r="N655" s="160"/>
      <c r="O655" s="160"/>
      <c r="P655" s="160"/>
      <c r="Q655" s="160"/>
      <c r="R655" s="160"/>
      <c r="S655" s="160"/>
      <c r="T655" s="160"/>
      <c r="U655" s="160"/>
      <c r="V655" s="160"/>
      <c r="W655" s="160"/>
      <c r="X655" s="160"/>
      <c r="Y655" s="160"/>
      <c r="Z655" s="160"/>
      <c r="AA655" s="160"/>
    </row>
    <row r="656" spans="2:27" ht="12" customHeight="1">
      <c r="B656" s="160"/>
      <c r="C656" s="160"/>
      <c r="D656" s="160"/>
      <c r="E656" s="160"/>
      <c r="F656" s="160"/>
      <c r="G656" s="160"/>
      <c r="H656" s="160"/>
      <c r="I656" s="160"/>
      <c r="J656" s="160"/>
      <c r="K656" s="160"/>
      <c r="L656" s="160"/>
      <c r="M656" s="160"/>
      <c r="N656" s="160"/>
      <c r="O656" s="160"/>
      <c r="P656" s="160"/>
      <c r="Q656" s="160"/>
      <c r="R656" s="160"/>
      <c r="S656" s="160"/>
      <c r="T656" s="160"/>
      <c r="U656" s="160"/>
      <c r="V656" s="160"/>
      <c r="W656" s="160"/>
      <c r="X656" s="160"/>
      <c r="Y656" s="160"/>
      <c r="Z656" s="160"/>
      <c r="AA656" s="160"/>
    </row>
    <row r="657" spans="2:27" ht="12" customHeight="1">
      <c r="B657" s="160"/>
      <c r="C657" s="160"/>
      <c r="D657" s="160"/>
      <c r="E657" s="160"/>
      <c r="F657" s="160"/>
      <c r="G657" s="160"/>
      <c r="H657" s="160"/>
      <c r="I657" s="160"/>
      <c r="J657" s="160"/>
      <c r="K657" s="160"/>
      <c r="L657" s="160"/>
      <c r="M657" s="160"/>
      <c r="N657" s="160"/>
      <c r="O657" s="160"/>
      <c r="P657" s="160"/>
      <c r="Q657" s="160"/>
      <c r="R657" s="160"/>
      <c r="S657" s="160"/>
      <c r="T657" s="160"/>
      <c r="U657" s="160"/>
      <c r="V657" s="160"/>
      <c r="W657" s="160"/>
      <c r="X657" s="160"/>
      <c r="Y657" s="160"/>
      <c r="Z657" s="160"/>
      <c r="AA657" s="160"/>
    </row>
    <row r="658" spans="2:27" ht="12" customHeight="1">
      <c r="B658" s="160"/>
      <c r="C658" s="160"/>
      <c r="D658" s="160"/>
      <c r="E658" s="160"/>
      <c r="F658" s="160"/>
      <c r="G658" s="160"/>
      <c r="H658" s="160"/>
      <c r="I658" s="160"/>
      <c r="J658" s="160"/>
      <c r="K658" s="160"/>
      <c r="L658" s="160"/>
      <c r="M658" s="160"/>
      <c r="N658" s="160"/>
      <c r="O658" s="160"/>
      <c r="P658" s="160"/>
      <c r="Q658" s="160"/>
      <c r="R658" s="160"/>
      <c r="S658" s="160"/>
      <c r="T658" s="160"/>
      <c r="U658" s="160"/>
      <c r="V658" s="160"/>
      <c r="W658" s="160"/>
      <c r="X658" s="160"/>
      <c r="Y658" s="160"/>
      <c r="Z658" s="160"/>
      <c r="AA658" s="160"/>
    </row>
    <row r="659" spans="2:27" ht="12" customHeight="1">
      <c r="B659" s="160"/>
      <c r="C659" s="160"/>
      <c r="D659" s="160"/>
      <c r="E659" s="160"/>
      <c r="F659" s="160"/>
      <c r="G659" s="160"/>
      <c r="H659" s="160"/>
      <c r="I659" s="160"/>
      <c r="J659" s="160"/>
      <c r="K659" s="160"/>
      <c r="L659" s="160"/>
      <c r="M659" s="160"/>
      <c r="N659" s="160"/>
      <c r="O659" s="160"/>
      <c r="P659" s="160"/>
      <c r="Q659" s="160"/>
      <c r="R659" s="160"/>
      <c r="S659" s="160"/>
      <c r="T659" s="160"/>
      <c r="U659" s="160"/>
      <c r="V659" s="160"/>
      <c r="W659" s="160"/>
      <c r="X659" s="160"/>
      <c r="Y659" s="160"/>
      <c r="Z659" s="160"/>
      <c r="AA659" s="160"/>
    </row>
    <row r="660" spans="2:27" ht="12" customHeight="1">
      <c r="B660" s="160"/>
      <c r="C660" s="160"/>
      <c r="D660" s="160"/>
      <c r="E660" s="160"/>
      <c r="F660" s="160"/>
      <c r="G660" s="160"/>
      <c r="H660" s="160"/>
      <c r="I660" s="160"/>
      <c r="J660" s="160"/>
      <c r="K660" s="160"/>
      <c r="L660" s="160"/>
      <c r="M660" s="160"/>
      <c r="N660" s="160"/>
      <c r="O660" s="160"/>
      <c r="P660" s="160"/>
      <c r="Q660" s="160"/>
      <c r="R660" s="160"/>
      <c r="S660" s="160"/>
      <c r="T660" s="160"/>
      <c r="U660" s="160"/>
      <c r="V660" s="160"/>
      <c r="W660" s="160"/>
      <c r="X660" s="160"/>
      <c r="Y660" s="160"/>
      <c r="Z660" s="160"/>
      <c r="AA660" s="160"/>
    </row>
    <row r="661" spans="2:27" ht="12" customHeight="1">
      <c r="B661" s="160"/>
      <c r="C661" s="160"/>
      <c r="D661" s="160"/>
      <c r="E661" s="160"/>
      <c r="F661" s="160"/>
      <c r="G661" s="160"/>
      <c r="H661" s="160"/>
      <c r="I661" s="160"/>
      <c r="J661" s="160"/>
      <c r="K661" s="160"/>
      <c r="L661" s="160"/>
      <c r="M661" s="160"/>
      <c r="N661" s="160"/>
      <c r="O661" s="160"/>
      <c r="P661" s="160"/>
      <c r="Q661" s="160"/>
      <c r="R661" s="160"/>
      <c r="S661" s="160"/>
      <c r="T661" s="160"/>
      <c r="U661" s="160"/>
      <c r="V661" s="160"/>
      <c r="W661" s="160"/>
      <c r="X661" s="160"/>
      <c r="Y661" s="160"/>
      <c r="Z661" s="160"/>
      <c r="AA661" s="160"/>
    </row>
    <row r="662" spans="2:27" ht="12" customHeight="1">
      <c r="B662" s="160"/>
      <c r="C662" s="160"/>
      <c r="D662" s="160"/>
      <c r="E662" s="160"/>
      <c r="F662" s="160"/>
      <c r="G662" s="160"/>
      <c r="H662" s="160"/>
      <c r="I662" s="160"/>
      <c r="J662" s="160"/>
      <c r="K662" s="160"/>
      <c r="L662" s="160"/>
      <c r="M662" s="160"/>
      <c r="N662" s="160"/>
      <c r="O662" s="160"/>
      <c r="P662" s="160"/>
      <c r="Q662" s="160"/>
      <c r="R662" s="160"/>
      <c r="S662" s="160"/>
      <c r="T662" s="160"/>
      <c r="U662" s="160"/>
      <c r="V662" s="160"/>
      <c r="W662" s="160"/>
      <c r="X662" s="160"/>
      <c r="Y662" s="160"/>
      <c r="Z662" s="160"/>
      <c r="AA662" s="160"/>
    </row>
    <row r="663" spans="2:27" ht="12" customHeight="1">
      <c r="B663" s="160"/>
      <c r="C663" s="160"/>
      <c r="D663" s="160"/>
      <c r="E663" s="160"/>
      <c r="F663" s="160"/>
      <c r="G663" s="160"/>
      <c r="H663" s="160"/>
      <c r="I663" s="160"/>
      <c r="J663" s="160"/>
      <c r="K663" s="160"/>
      <c r="L663" s="160"/>
      <c r="M663" s="160"/>
      <c r="N663" s="160"/>
      <c r="O663" s="160"/>
      <c r="P663" s="160"/>
      <c r="Q663" s="160"/>
      <c r="R663" s="160"/>
      <c r="S663" s="160"/>
      <c r="T663" s="160"/>
      <c r="U663" s="160"/>
      <c r="V663" s="160"/>
      <c r="W663" s="160"/>
      <c r="X663" s="160"/>
      <c r="Y663" s="160"/>
      <c r="Z663" s="160"/>
      <c r="AA663" s="160"/>
    </row>
    <row r="664" spans="2:27" ht="12" customHeight="1">
      <c r="B664" s="160"/>
      <c r="C664" s="160"/>
      <c r="D664" s="160"/>
      <c r="E664" s="160"/>
      <c r="F664" s="160"/>
      <c r="G664" s="160"/>
      <c r="H664" s="160"/>
      <c r="I664" s="160"/>
      <c r="J664" s="160"/>
      <c r="K664" s="160"/>
      <c r="L664" s="160"/>
      <c r="M664" s="160"/>
      <c r="N664" s="160"/>
      <c r="O664" s="160"/>
      <c r="P664" s="160"/>
      <c r="Q664" s="160"/>
      <c r="R664" s="160"/>
      <c r="S664" s="160"/>
      <c r="T664" s="160"/>
      <c r="U664" s="160"/>
      <c r="V664" s="160"/>
      <c r="W664" s="160"/>
      <c r="X664" s="160"/>
      <c r="Y664" s="160"/>
      <c r="Z664" s="160"/>
      <c r="AA664" s="160"/>
    </row>
    <row r="665" spans="2:27" ht="12" customHeight="1">
      <c r="B665" s="160"/>
      <c r="C665" s="160"/>
      <c r="D665" s="160"/>
      <c r="E665" s="160"/>
      <c r="F665" s="160"/>
      <c r="G665" s="160"/>
      <c r="H665" s="160"/>
      <c r="I665" s="160"/>
      <c r="J665" s="160"/>
      <c r="K665" s="160"/>
      <c r="L665" s="160"/>
      <c r="M665" s="160"/>
      <c r="N665" s="160"/>
      <c r="O665" s="160"/>
      <c r="P665" s="160"/>
      <c r="Q665" s="160"/>
      <c r="R665" s="160"/>
      <c r="S665" s="160"/>
      <c r="T665" s="160"/>
      <c r="U665" s="160"/>
      <c r="V665" s="160"/>
      <c r="W665" s="160"/>
      <c r="X665" s="160"/>
      <c r="Y665" s="160"/>
      <c r="Z665" s="160"/>
      <c r="AA665" s="160"/>
    </row>
    <row r="666" spans="2:27" ht="12" customHeight="1">
      <c r="B666" s="160"/>
      <c r="C666" s="160"/>
      <c r="D666" s="160"/>
      <c r="E666" s="160"/>
      <c r="F666" s="160"/>
      <c r="G666" s="160"/>
      <c r="H666" s="160"/>
      <c r="I666" s="160"/>
      <c r="J666" s="160"/>
      <c r="K666" s="160"/>
      <c r="L666" s="160"/>
      <c r="M666" s="160"/>
      <c r="N666" s="160"/>
      <c r="O666" s="160"/>
      <c r="P666" s="160"/>
      <c r="Q666" s="160"/>
      <c r="R666" s="160"/>
      <c r="S666" s="160"/>
      <c r="T666" s="160"/>
      <c r="U666" s="160"/>
      <c r="V666" s="160"/>
      <c r="W666" s="160"/>
      <c r="X666" s="160"/>
      <c r="Y666" s="160"/>
      <c r="Z666" s="160"/>
      <c r="AA666" s="160"/>
    </row>
    <row r="667" spans="2:27" ht="12" customHeight="1">
      <c r="B667" s="160"/>
      <c r="C667" s="160"/>
      <c r="D667" s="160"/>
      <c r="E667" s="160"/>
      <c r="F667" s="160"/>
      <c r="G667" s="160"/>
      <c r="H667" s="160"/>
      <c r="I667" s="160"/>
      <c r="J667" s="160"/>
      <c r="K667" s="160"/>
      <c r="L667" s="160"/>
      <c r="M667" s="160"/>
      <c r="N667" s="160"/>
      <c r="O667" s="160"/>
      <c r="P667" s="160"/>
      <c r="Q667" s="160"/>
      <c r="R667" s="160"/>
      <c r="S667" s="160"/>
      <c r="T667" s="160"/>
      <c r="U667" s="160"/>
      <c r="V667" s="160"/>
      <c r="W667" s="160"/>
      <c r="X667" s="160"/>
      <c r="Y667" s="160"/>
      <c r="Z667" s="160"/>
      <c r="AA667" s="160"/>
    </row>
    <row r="668" spans="2:27" ht="12" customHeight="1">
      <c r="B668" s="160"/>
      <c r="C668" s="160"/>
      <c r="D668" s="160"/>
      <c r="E668" s="160"/>
      <c r="F668" s="160"/>
      <c r="G668" s="160"/>
      <c r="H668" s="160"/>
      <c r="I668" s="160"/>
      <c r="J668" s="160"/>
      <c r="K668" s="160"/>
      <c r="L668" s="160"/>
      <c r="M668" s="160"/>
      <c r="N668" s="160"/>
      <c r="O668" s="160"/>
      <c r="P668" s="160"/>
      <c r="Q668" s="160"/>
      <c r="R668" s="160"/>
      <c r="S668" s="160"/>
      <c r="T668" s="160"/>
      <c r="U668" s="160"/>
      <c r="V668" s="160"/>
      <c r="W668" s="160"/>
      <c r="X668" s="160"/>
      <c r="Y668" s="160"/>
      <c r="Z668" s="160"/>
      <c r="AA668" s="160"/>
    </row>
    <row r="669" spans="2:27" ht="12" customHeight="1">
      <c r="B669" s="160"/>
      <c r="C669" s="160"/>
      <c r="D669" s="160"/>
      <c r="E669" s="160"/>
      <c r="F669" s="160"/>
      <c r="G669" s="160"/>
      <c r="H669" s="160"/>
      <c r="I669" s="160"/>
      <c r="J669" s="160"/>
      <c r="K669" s="160"/>
      <c r="L669" s="160"/>
      <c r="M669" s="160"/>
      <c r="N669" s="160"/>
      <c r="O669" s="160"/>
      <c r="P669" s="160"/>
      <c r="Q669" s="160"/>
      <c r="R669" s="160"/>
      <c r="S669" s="160"/>
      <c r="T669" s="160"/>
      <c r="U669" s="160"/>
      <c r="V669" s="160"/>
      <c r="W669" s="160"/>
      <c r="X669" s="160"/>
      <c r="Y669" s="160"/>
      <c r="Z669" s="160"/>
      <c r="AA669" s="160"/>
    </row>
    <row r="670" spans="2:27" ht="12" customHeight="1">
      <c r="B670" s="160"/>
      <c r="C670" s="160"/>
      <c r="D670" s="160"/>
      <c r="E670" s="160"/>
      <c r="F670" s="160"/>
      <c r="G670" s="160"/>
      <c r="H670" s="160"/>
      <c r="I670" s="160"/>
      <c r="J670" s="160"/>
      <c r="K670" s="160"/>
      <c r="L670" s="160"/>
      <c r="M670" s="160"/>
      <c r="N670" s="160"/>
      <c r="O670" s="160"/>
      <c r="P670" s="160"/>
      <c r="Q670" s="160"/>
      <c r="R670" s="160"/>
      <c r="S670" s="160"/>
      <c r="T670" s="160"/>
      <c r="U670" s="160"/>
      <c r="V670" s="160"/>
      <c r="W670" s="160"/>
      <c r="X670" s="160"/>
      <c r="Y670" s="160"/>
      <c r="Z670" s="160"/>
      <c r="AA670" s="160"/>
    </row>
    <row r="671" spans="2:27" ht="12" customHeight="1">
      <c r="B671" s="160"/>
      <c r="C671" s="160"/>
      <c r="D671" s="160"/>
      <c r="E671" s="160"/>
      <c r="F671" s="160"/>
      <c r="G671" s="160"/>
      <c r="H671" s="160"/>
      <c r="I671" s="160"/>
      <c r="J671" s="160"/>
      <c r="K671" s="160"/>
      <c r="L671" s="160"/>
      <c r="M671" s="160"/>
      <c r="N671" s="160"/>
      <c r="O671" s="160"/>
      <c r="P671" s="160"/>
      <c r="Q671" s="160"/>
      <c r="R671" s="160"/>
      <c r="S671" s="160"/>
      <c r="T671" s="160"/>
      <c r="U671" s="160"/>
      <c r="V671" s="160"/>
      <c r="W671" s="160"/>
      <c r="X671" s="160"/>
      <c r="Y671" s="160"/>
      <c r="Z671" s="160"/>
      <c r="AA671" s="160"/>
    </row>
    <row r="672" spans="2:27" ht="12" customHeight="1">
      <c r="B672" s="160"/>
      <c r="C672" s="160"/>
      <c r="D672" s="160"/>
      <c r="E672" s="160"/>
      <c r="F672" s="160"/>
      <c r="G672" s="160"/>
      <c r="H672" s="160"/>
      <c r="I672" s="160"/>
      <c r="J672" s="160"/>
      <c r="K672" s="160"/>
      <c r="L672" s="160"/>
      <c r="M672" s="160"/>
      <c r="N672" s="160"/>
      <c r="O672" s="160"/>
      <c r="P672" s="160"/>
      <c r="Q672" s="160"/>
      <c r="R672" s="160"/>
      <c r="S672" s="160"/>
      <c r="T672" s="160"/>
      <c r="U672" s="160"/>
      <c r="V672" s="160"/>
      <c r="W672" s="160"/>
      <c r="X672" s="160"/>
      <c r="Y672" s="160"/>
      <c r="Z672" s="160"/>
      <c r="AA672" s="160"/>
    </row>
    <row r="673" spans="2:27" ht="12" customHeight="1">
      <c r="B673" s="160"/>
      <c r="C673" s="160"/>
      <c r="D673" s="160"/>
      <c r="E673" s="160"/>
      <c r="F673" s="160"/>
      <c r="G673" s="160"/>
      <c r="H673" s="160"/>
      <c r="I673" s="160"/>
      <c r="J673" s="160"/>
      <c r="K673" s="160"/>
      <c r="L673" s="160"/>
      <c r="M673" s="160"/>
      <c r="N673" s="160"/>
      <c r="O673" s="160"/>
      <c r="P673" s="160"/>
      <c r="Q673" s="160"/>
      <c r="R673" s="160"/>
      <c r="S673" s="160"/>
      <c r="T673" s="160"/>
      <c r="U673" s="160"/>
      <c r="V673" s="160"/>
      <c r="W673" s="160"/>
      <c r="X673" s="160"/>
      <c r="Y673" s="160"/>
      <c r="Z673" s="160"/>
      <c r="AA673" s="160"/>
    </row>
    <row r="674" spans="2:27" ht="12" customHeight="1">
      <c r="B674" s="160"/>
      <c r="C674" s="160"/>
      <c r="D674" s="160"/>
      <c r="E674" s="160"/>
      <c r="F674" s="160"/>
      <c r="G674" s="160"/>
      <c r="H674" s="160"/>
      <c r="I674" s="160"/>
      <c r="J674" s="160"/>
      <c r="K674" s="160"/>
      <c r="L674" s="160"/>
      <c r="M674" s="160"/>
      <c r="N674" s="160"/>
      <c r="O674" s="160"/>
      <c r="P674" s="160"/>
      <c r="Q674" s="160"/>
      <c r="R674" s="160"/>
      <c r="S674" s="160"/>
      <c r="T674" s="160"/>
      <c r="U674" s="160"/>
      <c r="V674" s="160"/>
      <c r="W674" s="160"/>
      <c r="X674" s="160"/>
      <c r="Y674" s="160"/>
      <c r="Z674" s="160"/>
      <c r="AA674" s="160"/>
    </row>
    <row r="675" spans="2:27" ht="12" customHeight="1">
      <c r="B675" s="160"/>
      <c r="C675" s="160"/>
      <c r="D675" s="160"/>
      <c r="E675" s="160"/>
      <c r="F675" s="160"/>
      <c r="G675" s="160"/>
      <c r="H675" s="160"/>
      <c r="I675" s="160"/>
      <c r="J675" s="160"/>
      <c r="K675" s="160"/>
      <c r="L675" s="160"/>
      <c r="M675" s="160"/>
      <c r="N675" s="160"/>
      <c r="O675" s="160"/>
      <c r="P675" s="160"/>
      <c r="Q675" s="160"/>
      <c r="R675" s="160"/>
      <c r="S675" s="160"/>
      <c r="T675" s="160"/>
      <c r="U675" s="160"/>
      <c r="V675" s="160"/>
      <c r="W675" s="160"/>
      <c r="X675" s="160"/>
      <c r="Y675" s="160"/>
      <c r="Z675" s="160"/>
      <c r="AA675" s="160"/>
    </row>
    <row r="676" spans="2:27" ht="12" customHeight="1">
      <c r="B676" s="160"/>
      <c r="C676" s="160"/>
      <c r="D676" s="160"/>
      <c r="E676" s="160"/>
      <c r="F676" s="160"/>
      <c r="G676" s="160"/>
      <c r="H676" s="160"/>
      <c r="I676" s="160"/>
      <c r="J676" s="160"/>
      <c r="K676" s="160"/>
      <c r="L676" s="160"/>
      <c r="M676" s="160"/>
      <c r="N676" s="160"/>
      <c r="O676" s="160"/>
      <c r="P676" s="160"/>
      <c r="Q676" s="160"/>
      <c r="R676" s="160"/>
      <c r="S676" s="160"/>
      <c r="T676" s="160"/>
      <c r="U676" s="160"/>
      <c r="V676" s="160"/>
      <c r="W676" s="160"/>
      <c r="X676" s="160"/>
      <c r="Y676" s="160"/>
      <c r="Z676" s="160"/>
      <c r="AA676" s="160"/>
    </row>
    <row r="677" spans="2:27" ht="12" customHeight="1">
      <c r="B677" s="160"/>
      <c r="C677" s="160"/>
      <c r="D677" s="160"/>
      <c r="E677" s="160"/>
      <c r="F677" s="160"/>
      <c r="G677" s="160"/>
      <c r="H677" s="160"/>
      <c r="I677" s="160"/>
      <c r="J677" s="160"/>
      <c r="K677" s="160"/>
      <c r="L677" s="160"/>
      <c r="M677" s="160"/>
      <c r="N677" s="160"/>
      <c r="O677" s="160"/>
      <c r="P677" s="160"/>
      <c r="Q677" s="160"/>
      <c r="R677" s="160"/>
      <c r="S677" s="160"/>
      <c r="T677" s="160"/>
      <c r="U677" s="160"/>
      <c r="V677" s="160"/>
      <c r="W677" s="160"/>
      <c r="X677" s="160"/>
      <c r="Y677" s="160"/>
      <c r="Z677" s="160"/>
      <c r="AA677" s="160"/>
    </row>
    <row r="678" spans="2:27" ht="12" customHeight="1">
      <c r="B678" s="160"/>
      <c r="C678" s="160"/>
      <c r="D678" s="160"/>
      <c r="E678" s="160"/>
      <c r="F678" s="160"/>
      <c r="G678" s="160"/>
      <c r="H678" s="160"/>
      <c r="I678" s="160"/>
      <c r="J678" s="160"/>
      <c r="K678" s="160"/>
      <c r="L678" s="160"/>
      <c r="M678" s="160"/>
      <c r="N678" s="160"/>
      <c r="O678" s="160"/>
      <c r="P678" s="160"/>
      <c r="Q678" s="160"/>
      <c r="R678" s="160"/>
      <c r="S678" s="160"/>
      <c r="T678" s="160"/>
      <c r="U678" s="160"/>
      <c r="V678" s="160"/>
      <c r="W678" s="160"/>
      <c r="X678" s="160"/>
      <c r="Y678" s="160"/>
      <c r="Z678" s="160"/>
      <c r="AA678" s="160"/>
    </row>
    <row r="679" spans="2:27" ht="12" customHeight="1">
      <c r="B679" s="160"/>
      <c r="C679" s="160"/>
      <c r="D679" s="160"/>
      <c r="E679" s="160"/>
      <c r="F679" s="160"/>
      <c r="G679" s="160"/>
      <c r="H679" s="160"/>
      <c r="I679" s="160"/>
      <c r="J679" s="160"/>
      <c r="K679" s="160"/>
      <c r="L679" s="160"/>
      <c r="M679" s="160"/>
      <c r="N679" s="160"/>
      <c r="O679" s="160"/>
      <c r="P679" s="160"/>
      <c r="Q679" s="160"/>
      <c r="R679" s="160"/>
      <c r="S679" s="160"/>
      <c r="T679" s="160"/>
      <c r="U679" s="160"/>
      <c r="V679" s="160"/>
      <c r="W679" s="160"/>
      <c r="X679" s="160"/>
      <c r="Y679" s="160"/>
      <c r="Z679" s="160"/>
      <c r="AA679" s="160"/>
    </row>
    <row r="680" spans="2:27" ht="12" customHeight="1">
      <c r="B680" s="160"/>
      <c r="C680" s="160"/>
      <c r="D680" s="160"/>
      <c r="E680" s="160"/>
      <c r="F680" s="160"/>
      <c r="G680" s="160"/>
      <c r="H680" s="160"/>
      <c r="I680" s="160"/>
      <c r="J680" s="160"/>
      <c r="K680" s="160"/>
      <c r="L680" s="160"/>
      <c r="M680" s="160"/>
      <c r="N680" s="160"/>
      <c r="O680" s="160"/>
      <c r="P680" s="160"/>
      <c r="Q680" s="160"/>
      <c r="R680" s="160"/>
      <c r="S680" s="160"/>
      <c r="T680" s="160"/>
      <c r="U680" s="160"/>
      <c r="V680" s="160"/>
      <c r="W680" s="160"/>
      <c r="X680" s="160"/>
      <c r="Y680" s="160"/>
      <c r="Z680" s="160"/>
      <c r="AA680" s="160"/>
    </row>
    <row r="681" spans="2:27" ht="12" customHeight="1">
      <c r="B681" s="160"/>
      <c r="C681" s="160"/>
      <c r="D681" s="160"/>
      <c r="E681" s="160"/>
      <c r="F681" s="160"/>
      <c r="G681" s="160"/>
      <c r="H681" s="160"/>
      <c r="I681" s="160"/>
      <c r="J681" s="160"/>
      <c r="K681" s="160"/>
      <c r="L681" s="160"/>
      <c r="M681" s="160"/>
      <c r="N681" s="160"/>
      <c r="O681" s="160"/>
      <c r="P681" s="160"/>
      <c r="Q681" s="160"/>
      <c r="R681" s="160"/>
      <c r="S681" s="160"/>
      <c r="T681" s="160"/>
      <c r="U681" s="160"/>
      <c r="V681" s="160"/>
      <c r="W681" s="160"/>
      <c r="X681" s="160"/>
      <c r="Y681" s="160"/>
      <c r="Z681" s="160"/>
      <c r="AA681" s="160"/>
    </row>
    <row r="682" spans="2:27" ht="12" customHeight="1">
      <c r="B682" s="160"/>
      <c r="C682" s="160"/>
      <c r="D682" s="160"/>
      <c r="E682" s="160"/>
      <c r="F682" s="160"/>
      <c r="G682" s="160"/>
      <c r="H682" s="160"/>
      <c r="I682" s="160"/>
      <c r="J682" s="160"/>
      <c r="K682" s="160"/>
      <c r="L682" s="160"/>
      <c r="M682" s="160"/>
      <c r="N682" s="160"/>
      <c r="O682" s="160"/>
      <c r="P682" s="160"/>
      <c r="Q682" s="160"/>
      <c r="R682" s="160"/>
      <c r="S682" s="160"/>
      <c r="T682" s="160"/>
      <c r="U682" s="160"/>
      <c r="V682" s="160"/>
      <c r="W682" s="160"/>
      <c r="X682" s="160"/>
      <c r="Y682" s="160"/>
      <c r="Z682" s="160"/>
      <c r="AA682" s="160"/>
    </row>
    <row r="683" spans="2:27" ht="12" customHeight="1">
      <c r="B683" s="160"/>
      <c r="C683" s="160"/>
      <c r="D683" s="160"/>
      <c r="E683" s="160"/>
      <c r="F683" s="160"/>
      <c r="G683" s="160"/>
      <c r="H683" s="160"/>
      <c r="I683" s="160"/>
      <c r="J683" s="160"/>
      <c r="K683" s="160"/>
      <c r="L683" s="160"/>
      <c r="M683" s="160"/>
      <c r="N683" s="160"/>
      <c r="O683" s="160"/>
      <c r="P683" s="160"/>
      <c r="Q683" s="160"/>
      <c r="R683" s="160"/>
      <c r="S683" s="160"/>
      <c r="T683" s="160"/>
      <c r="U683" s="160"/>
      <c r="V683" s="160"/>
      <c r="W683" s="160"/>
      <c r="X683" s="160"/>
      <c r="Y683" s="160"/>
      <c r="Z683" s="160"/>
      <c r="AA683" s="160"/>
    </row>
    <row r="684" spans="2:27" ht="12" customHeight="1">
      <c r="B684" s="160"/>
      <c r="C684" s="160"/>
      <c r="D684" s="160"/>
      <c r="E684" s="160"/>
      <c r="F684" s="160"/>
      <c r="G684" s="160"/>
      <c r="H684" s="160"/>
      <c r="I684" s="160"/>
      <c r="J684" s="160"/>
      <c r="K684" s="160"/>
      <c r="L684" s="160"/>
      <c r="M684" s="160"/>
      <c r="N684" s="160"/>
      <c r="O684" s="160"/>
      <c r="P684" s="160"/>
      <c r="Q684" s="160"/>
      <c r="R684" s="160"/>
      <c r="S684" s="160"/>
      <c r="T684" s="160"/>
      <c r="U684" s="160"/>
      <c r="V684" s="160"/>
      <c r="W684" s="160"/>
      <c r="X684" s="160"/>
      <c r="Y684" s="160"/>
      <c r="Z684" s="160"/>
      <c r="AA684" s="160"/>
    </row>
    <row r="685" spans="2:27" ht="12" customHeight="1">
      <c r="B685" s="160"/>
      <c r="C685" s="160"/>
      <c r="D685" s="160"/>
      <c r="E685" s="160"/>
      <c r="F685" s="160"/>
      <c r="G685" s="160"/>
      <c r="H685" s="160"/>
      <c r="I685" s="160"/>
      <c r="J685" s="160"/>
      <c r="K685" s="160"/>
      <c r="L685" s="160"/>
      <c r="M685" s="160"/>
      <c r="N685" s="160"/>
      <c r="O685" s="160"/>
      <c r="P685" s="160"/>
      <c r="Q685" s="160"/>
      <c r="R685" s="160"/>
      <c r="S685" s="160"/>
      <c r="T685" s="160"/>
      <c r="U685" s="160"/>
      <c r="V685" s="160"/>
      <c r="W685" s="160"/>
      <c r="X685" s="160"/>
      <c r="Y685" s="160"/>
      <c r="Z685" s="160"/>
      <c r="AA685" s="160"/>
    </row>
    <row r="686" spans="2:27" ht="12" customHeight="1">
      <c r="B686" s="160"/>
      <c r="C686" s="160"/>
      <c r="D686" s="160"/>
      <c r="E686" s="160"/>
      <c r="F686" s="160"/>
      <c r="G686" s="160"/>
      <c r="H686" s="160"/>
      <c r="I686" s="160"/>
      <c r="J686" s="160"/>
      <c r="K686" s="160"/>
      <c r="L686" s="160"/>
      <c r="M686" s="160"/>
      <c r="N686" s="160"/>
      <c r="O686" s="160"/>
      <c r="P686" s="160"/>
      <c r="Q686" s="160"/>
      <c r="R686" s="160"/>
      <c r="S686" s="160"/>
      <c r="T686" s="160"/>
      <c r="U686" s="160"/>
      <c r="V686" s="160"/>
      <c r="W686" s="160"/>
      <c r="X686" s="160"/>
      <c r="Y686" s="160"/>
      <c r="Z686" s="160"/>
      <c r="AA686" s="160"/>
    </row>
    <row r="687" spans="2:27" ht="12" customHeight="1">
      <c r="B687" s="160"/>
      <c r="C687" s="160"/>
      <c r="D687" s="160"/>
      <c r="E687" s="160"/>
      <c r="F687" s="160"/>
      <c r="G687" s="160"/>
      <c r="H687" s="160"/>
      <c r="I687" s="160"/>
      <c r="J687" s="160"/>
      <c r="K687" s="160"/>
      <c r="L687" s="160"/>
      <c r="M687" s="160"/>
      <c r="N687" s="160"/>
      <c r="O687" s="160"/>
      <c r="P687" s="160"/>
      <c r="Q687" s="160"/>
      <c r="R687" s="160"/>
      <c r="S687" s="160"/>
      <c r="T687" s="160"/>
      <c r="U687" s="160"/>
      <c r="V687" s="160"/>
      <c r="W687" s="160"/>
      <c r="X687" s="160"/>
      <c r="Y687" s="160"/>
      <c r="Z687" s="160"/>
      <c r="AA687" s="160"/>
    </row>
    <row r="688" spans="2:27" ht="12" customHeight="1">
      <c r="B688" s="160"/>
      <c r="C688" s="160"/>
      <c r="D688" s="160"/>
      <c r="E688" s="160"/>
      <c r="F688" s="160"/>
      <c r="G688" s="160"/>
      <c r="H688" s="160"/>
      <c r="I688" s="160"/>
      <c r="J688" s="160"/>
      <c r="K688" s="160"/>
      <c r="L688" s="160"/>
      <c r="M688" s="160"/>
      <c r="N688" s="160"/>
      <c r="O688" s="160"/>
      <c r="P688" s="160"/>
      <c r="Q688" s="160"/>
      <c r="R688" s="160"/>
      <c r="S688" s="160"/>
      <c r="T688" s="160"/>
      <c r="U688" s="160"/>
      <c r="V688" s="160"/>
      <c r="W688" s="160"/>
      <c r="X688" s="160"/>
      <c r="Y688" s="160"/>
      <c r="Z688" s="160"/>
      <c r="AA688" s="160"/>
    </row>
    <row r="689" spans="2:27" ht="12" customHeight="1">
      <c r="B689" s="160"/>
      <c r="C689" s="160"/>
      <c r="D689" s="160"/>
      <c r="E689" s="160"/>
      <c r="F689" s="160"/>
      <c r="G689" s="160"/>
      <c r="H689" s="160"/>
      <c r="I689" s="160"/>
      <c r="J689" s="160"/>
      <c r="K689" s="160"/>
      <c r="L689" s="160"/>
      <c r="M689" s="160"/>
      <c r="N689" s="160"/>
      <c r="O689" s="160"/>
      <c r="P689" s="160"/>
      <c r="Q689" s="160"/>
      <c r="R689" s="160"/>
      <c r="S689" s="160"/>
      <c r="T689" s="160"/>
      <c r="U689" s="160"/>
      <c r="V689" s="160"/>
      <c r="W689" s="160"/>
      <c r="X689" s="160"/>
      <c r="Y689" s="160"/>
      <c r="Z689" s="160"/>
      <c r="AA689" s="160"/>
    </row>
    <row r="690" spans="2:27" ht="12" customHeight="1">
      <c r="B690" s="160"/>
      <c r="C690" s="160"/>
      <c r="D690" s="160"/>
      <c r="E690" s="160"/>
      <c r="F690" s="160"/>
      <c r="G690" s="160"/>
      <c r="H690" s="160"/>
      <c r="I690" s="160"/>
      <c r="J690" s="160"/>
      <c r="K690" s="160"/>
      <c r="L690" s="160"/>
      <c r="M690" s="160"/>
      <c r="N690" s="160"/>
      <c r="O690" s="160"/>
      <c r="P690" s="160"/>
      <c r="Q690" s="160"/>
      <c r="R690" s="160"/>
      <c r="S690" s="160"/>
      <c r="T690" s="160"/>
      <c r="U690" s="160"/>
      <c r="V690" s="160"/>
      <c r="W690" s="160"/>
      <c r="X690" s="160"/>
      <c r="Y690" s="160"/>
      <c r="Z690" s="160"/>
      <c r="AA690" s="160"/>
    </row>
    <row r="691" spans="2:27" ht="12" customHeight="1">
      <c r="B691" s="160"/>
      <c r="C691" s="160"/>
      <c r="D691" s="160"/>
      <c r="E691" s="160"/>
      <c r="F691" s="160"/>
      <c r="G691" s="160"/>
      <c r="H691" s="160"/>
      <c r="I691" s="160"/>
      <c r="J691" s="160"/>
      <c r="K691" s="160"/>
      <c r="L691" s="160"/>
      <c r="M691" s="160"/>
      <c r="N691" s="160"/>
      <c r="O691" s="160"/>
      <c r="P691" s="160"/>
      <c r="Q691" s="160"/>
      <c r="R691" s="160"/>
      <c r="S691" s="160"/>
      <c r="T691" s="160"/>
      <c r="U691" s="160"/>
      <c r="V691" s="160"/>
      <c r="W691" s="160"/>
      <c r="X691" s="160"/>
      <c r="Y691" s="160"/>
      <c r="Z691" s="160"/>
      <c r="AA691" s="160"/>
    </row>
    <row r="692" spans="2:27" ht="12" customHeight="1">
      <c r="B692" s="160"/>
      <c r="C692" s="160"/>
      <c r="D692" s="160"/>
      <c r="E692" s="160"/>
      <c r="F692" s="160"/>
      <c r="G692" s="160"/>
      <c r="H692" s="160"/>
      <c r="I692" s="160"/>
      <c r="J692" s="160"/>
      <c r="K692" s="160"/>
      <c r="L692" s="160"/>
      <c r="M692" s="160"/>
      <c r="N692" s="160"/>
      <c r="O692" s="160"/>
      <c r="P692" s="160"/>
      <c r="Q692" s="160"/>
      <c r="R692" s="160"/>
      <c r="S692" s="160"/>
      <c r="T692" s="160"/>
      <c r="U692" s="160"/>
      <c r="V692" s="160"/>
      <c r="W692" s="160"/>
      <c r="X692" s="160"/>
      <c r="Y692" s="160"/>
      <c r="Z692" s="160"/>
      <c r="AA692" s="160"/>
    </row>
    <row r="693" spans="2:27" ht="12" customHeight="1">
      <c r="B693" s="160"/>
      <c r="C693" s="160"/>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0"/>
      <c r="AA693" s="160"/>
    </row>
    <row r="694" spans="2:27" ht="12" customHeight="1">
      <c r="B694" s="160"/>
      <c r="C694" s="160"/>
      <c r="D694" s="160"/>
      <c r="E694" s="160"/>
      <c r="F694" s="160"/>
      <c r="G694" s="160"/>
      <c r="H694" s="160"/>
      <c r="I694" s="160"/>
      <c r="J694" s="160"/>
      <c r="K694" s="160"/>
      <c r="L694" s="160"/>
      <c r="M694" s="160"/>
      <c r="N694" s="160"/>
      <c r="O694" s="160"/>
      <c r="P694" s="160"/>
      <c r="Q694" s="160"/>
      <c r="R694" s="160"/>
      <c r="S694" s="160"/>
      <c r="T694" s="160"/>
      <c r="U694" s="160"/>
      <c r="V694" s="160"/>
      <c r="W694" s="160"/>
      <c r="X694" s="160"/>
      <c r="Y694" s="160"/>
      <c r="Z694" s="160"/>
      <c r="AA694" s="160"/>
    </row>
    <row r="695" spans="2:27" ht="12" customHeight="1">
      <c r="B695" s="160"/>
      <c r="C695" s="160"/>
      <c r="D695" s="160"/>
      <c r="E695" s="160"/>
      <c r="F695" s="160"/>
      <c r="G695" s="160"/>
      <c r="H695" s="160"/>
      <c r="I695" s="160"/>
      <c r="J695" s="160"/>
      <c r="K695" s="160"/>
      <c r="L695" s="160"/>
      <c r="M695" s="160"/>
      <c r="N695" s="160"/>
      <c r="O695" s="160"/>
      <c r="P695" s="160"/>
      <c r="Q695" s="160"/>
      <c r="R695" s="160"/>
      <c r="S695" s="160"/>
      <c r="T695" s="160"/>
      <c r="U695" s="160"/>
      <c r="V695" s="160"/>
      <c r="W695" s="160"/>
      <c r="X695" s="160"/>
      <c r="Y695" s="160"/>
      <c r="Z695" s="160"/>
      <c r="AA695" s="160"/>
    </row>
    <row r="696" spans="2:27" ht="12" customHeight="1">
      <c r="B696" s="160"/>
      <c r="C696" s="160"/>
      <c r="D696" s="160"/>
      <c r="E696" s="160"/>
      <c r="F696" s="160"/>
      <c r="G696" s="160"/>
      <c r="H696" s="160"/>
      <c r="I696" s="160"/>
      <c r="J696" s="160"/>
      <c r="K696" s="160"/>
      <c r="L696" s="160"/>
      <c r="M696" s="160"/>
      <c r="N696" s="160"/>
      <c r="O696" s="160"/>
      <c r="P696" s="160"/>
      <c r="Q696" s="160"/>
      <c r="R696" s="160"/>
      <c r="S696" s="160"/>
      <c r="T696" s="160"/>
      <c r="U696" s="160"/>
      <c r="V696" s="160"/>
      <c r="W696" s="160"/>
      <c r="X696" s="160"/>
      <c r="Y696" s="160"/>
      <c r="Z696" s="160"/>
      <c r="AA696" s="160"/>
    </row>
    <row r="697" spans="2:27" ht="12" customHeight="1">
      <c r="B697" s="160"/>
      <c r="C697" s="160"/>
      <c r="D697" s="160"/>
      <c r="E697" s="160"/>
      <c r="F697" s="160"/>
      <c r="G697" s="160"/>
      <c r="H697" s="160"/>
      <c r="I697" s="160"/>
      <c r="J697" s="160"/>
      <c r="K697" s="160"/>
      <c r="L697" s="160"/>
      <c r="M697" s="160"/>
      <c r="N697" s="160"/>
      <c r="O697" s="160"/>
      <c r="P697" s="160"/>
      <c r="Q697" s="160"/>
      <c r="R697" s="160"/>
      <c r="S697" s="160"/>
      <c r="T697" s="160"/>
      <c r="U697" s="160"/>
      <c r="V697" s="160"/>
      <c r="W697" s="160"/>
      <c r="X697" s="160"/>
      <c r="Y697" s="160"/>
      <c r="Z697" s="160"/>
      <c r="AA697" s="160"/>
    </row>
    <row r="698" spans="2:27" ht="12" customHeight="1">
      <c r="B698" s="160"/>
      <c r="C698" s="160"/>
      <c r="D698" s="160"/>
      <c r="E698" s="160"/>
      <c r="F698" s="160"/>
      <c r="G698" s="160"/>
      <c r="H698" s="160"/>
      <c r="I698" s="160"/>
      <c r="J698" s="160"/>
      <c r="K698" s="160"/>
      <c r="L698" s="160"/>
      <c r="M698" s="160"/>
      <c r="N698" s="160"/>
      <c r="O698" s="160"/>
      <c r="P698" s="160"/>
      <c r="Q698" s="160"/>
      <c r="R698" s="160"/>
      <c r="S698" s="160"/>
      <c r="T698" s="160"/>
      <c r="U698" s="160"/>
      <c r="V698" s="160"/>
      <c r="W698" s="160"/>
      <c r="X698" s="160"/>
      <c r="Y698" s="160"/>
      <c r="Z698" s="160"/>
      <c r="AA698" s="160"/>
    </row>
    <row r="699" spans="2:27" ht="12" customHeight="1">
      <c r="B699" s="160"/>
      <c r="C699" s="160"/>
      <c r="D699" s="160"/>
      <c r="E699" s="160"/>
      <c r="F699" s="160"/>
      <c r="G699" s="160"/>
      <c r="H699" s="160"/>
      <c r="I699" s="160"/>
      <c r="J699" s="160"/>
      <c r="K699" s="160"/>
      <c r="L699" s="160"/>
      <c r="M699" s="160"/>
      <c r="N699" s="160"/>
      <c r="O699" s="160"/>
      <c r="P699" s="160"/>
      <c r="Q699" s="160"/>
      <c r="R699" s="160"/>
      <c r="S699" s="160"/>
      <c r="T699" s="160"/>
      <c r="U699" s="160"/>
      <c r="V699" s="160"/>
      <c r="W699" s="160"/>
      <c r="X699" s="160"/>
      <c r="Y699" s="160"/>
      <c r="Z699" s="160"/>
      <c r="AA699" s="160"/>
    </row>
    <row r="700" spans="2:27" ht="12" customHeight="1">
      <c r="B700" s="160"/>
      <c r="C700" s="160"/>
      <c r="D700" s="160"/>
      <c r="E700" s="160"/>
      <c r="F700" s="160"/>
      <c r="G700" s="160"/>
      <c r="H700" s="160"/>
      <c r="I700" s="160"/>
      <c r="J700" s="160"/>
      <c r="K700" s="160"/>
      <c r="L700" s="160"/>
      <c r="M700" s="160"/>
      <c r="N700" s="160"/>
      <c r="O700" s="160"/>
      <c r="P700" s="160"/>
      <c r="Q700" s="160"/>
      <c r="R700" s="160"/>
      <c r="S700" s="160"/>
      <c r="T700" s="160"/>
      <c r="U700" s="160"/>
      <c r="V700" s="160"/>
      <c r="W700" s="160"/>
      <c r="X700" s="160"/>
      <c r="Y700" s="160"/>
      <c r="Z700" s="160"/>
      <c r="AA700" s="160"/>
    </row>
    <row r="701" spans="2:27" ht="12" customHeight="1">
      <c r="B701" s="160"/>
      <c r="C701" s="160"/>
      <c r="D701" s="160"/>
      <c r="E701" s="160"/>
      <c r="F701" s="160"/>
      <c r="G701" s="160"/>
      <c r="H701" s="160"/>
      <c r="I701" s="160"/>
      <c r="J701" s="160"/>
      <c r="K701" s="160"/>
      <c r="L701" s="160"/>
      <c r="M701" s="160"/>
      <c r="N701" s="160"/>
      <c r="O701" s="160"/>
      <c r="P701" s="160"/>
      <c r="Q701" s="160"/>
      <c r="R701" s="160"/>
      <c r="S701" s="160"/>
      <c r="T701" s="160"/>
      <c r="U701" s="160"/>
      <c r="V701" s="160"/>
      <c r="W701" s="160"/>
      <c r="X701" s="160"/>
      <c r="Y701" s="160"/>
      <c r="Z701" s="160"/>
      <c r="AA701" s="160"/>
    </row>
    <row r="702" spans="2:27" ht="12" customHeight="1">
      <c r="B702" s="160"/>
      <c r="C702" s="160"/>
      <c r="D702" s="160"/>
      <c r="E702" s="160"/>
      <c r="F702" s="160"/>
      <c r="G702" s="160"/>
      <c r="H702" s="160"/>
      <c r="I702" s="160"/>
      <c r="J702" s="160"/>
      <c r="K702" s="160"/>
      <c r="L702" s="160"/>
      <c r="M702" s="160"/>
      <c r="N702" s="160"/>
      <c r="O702" s="160"/>
      <c r="P702" s="160"/>
      <c r="Q702" s="160"/>
      <c r="R702" s="160"/>
      <c r="S702" s="160"/>
      <c r="T702" s="160"/>
      <c r="U702" s="160"/>
      <c r="V702" s="160"/>
      <c r="W702" s="160"/>
      <c r="X702" s="160"/>
      <c r="Y702" s="160"/>
      <c r="Z702" s="160"/>
      <c r="AA702" s="160"/>
    </row>
    <row r="703" spans="2:27" ht="12" customHeight="1">
      <c r="B703" s="160"/>
      <c r="C703" s="160"/>
      <c r="D703" s="160"/>
      <c r="E703" s="160"/>
      <c r="F703" s="160"/>
      <c r="G703" s="160"/>
      <c r="H703" s="160"/>
      <c r="I703" s="160"/>
      <c r="J703" s="160"/>
      <c r="K703" s="160"/>
      <c r="L703" s="160"/>
      <c r="M703" s="160"/>
      <c r="N703" s="160"/>
      <c r="O703" s="160"/>
      <c r="P703" s="160"/>
      <c r="Q703" s="160"/>
      <c r="R703" s="160"/>
      <c r="S703" s="160"/>
      <c r="T703" s="160"/>
      <c r="U703" s="160"/>
      <c r="V703" s="160"/>
      <c r="W703" s="160"/>
      <c r="X703" s="160"/>
      <c r="Y703" s="160"/>
      <c r="Z703" s="160"/>
      <c r="AA703" s="160"/>
    </row>
    <row r="704" spans="2:27" ht="12" customHeight="1">
      <c r="B704" s="160"/>
      <c r="C704" s="160"/>
      <c r="D704" s="160"/>
      <c r="E704" s="160"/>
      <c r="F704" s="160"/>
      <c r="G704" s="160"/>
      <c r="H704" s="160"/>
      <c r="I704" s="160"/>
      <c r="J704" s="160"/>
      <c r="K704" s="160"/>
      <c r="L704" s="160"/>
      <c r="M704" s="160"/>
      <c r="N704" s="160"/>
      <c r="O704" s="160"/>
      <c r="P704" s="160"/>
      <c r="Q704" s="160"/>
      <c r="R704" s="160"/>
      <c r="S704" s="160"/>
      <c r="T704" s="160"/>
      <c r="U704" s="160"/>
      <c r="V704" s="160"/>
      <c r="W704" s="160"/>
      <c r="X704" s="160"/>
      <c r="Y704" s="160"/>
      <c r="Z704" s="160"/>
      <c r="AA704" s="160"/>
    </row>
    <row r="705" spans="2:27" ht="12" customHeight="1">
      <c r="B705" s="160"/>
      <c r="C705" s="160"/>
      <c r="D705" s="160"/>
      <c r="E705" s="160"/>
      <c r="F705" s="160"/>
      <c r="G705" s="160"/>
      <c r="H705" s="160"/>
      <c r="I705" s="160"/>
      <c r="J705" s="160"/>
      <c r="K705" s="160"/>
      <c r="L705" s="160"/>
      <c r="M705" s="160"/>
      <c r="N705" s="160"/>
      <c r="O705" s="160"/>
      <c r="P705" s="160"/>
      <c r="Q705" s="160"/>
      <c r="R705" s="160"/>
      <c r="S705" s="160"/>
      <c r="T705" s="160"/>
      <c r="U705" s="160"/>
      <c r="V705" s="160"/>
      <c r="W705" s="160"/>
      <c r="X705" s="160"/>
      <c r="Y705" s="160"/>
      <c r="Z705" s="160"/>
      <c r="AA705" s="160"/>
    </row>
    <row r="706" spans="2:27" ht="12" customHeight="1">
      <c r="B706" s="160"/>
      <c r="C706" s="160"/>
      <c r="D706" s="160"/>
      <c r="E706" s="160"/>
      <c r="F706" s="160"/>
      <c r="G706" s="160"/>
      <c r="H706" s="160"/>
      <c r="I706" s="160"/>
      <c r="J706" s="160"/>
      <c r="K706" s="160"/>
      <c r="L706" s="160"/>
      <c r="M706" s="160"/>
      <c r="N706" s="160"/>
      <c r="O706" s="160"/>
      <c r="P706" s="160"/>
      <c r="Q706" s="160"/>
      <c r="R706" s="160"/>
      <c r="S706" s="160"/>
      <c r="T706" s="160"/>
      <c r="U706" s="160"/>
      <c r="V706" s="160"/>
      <c r="W706" s="160"/>
      <c r="X706" s="160"/>
      <c r="Y706" s="160"/>
      <c r="Z706" s="160"/>
      <c r="AA706" s="160"/>
    </row>
    <row r="707" spans="2:27" ht="12" customHeight="1">
      <c r="B707" s="160"/>
      <c r="C707" s="160"/>
      <c r="D707" s="160"/>
      <c r="E707" s="160"/>
      <c r="F707" s="160"/>
      <c r="G707" s="160"/>
      <c r="H707" s="160"/>
      <c r="I707" s="160"/>
      <c r="J707" s="160"/>
      <c r="K707" s="160"/>
      <c r="L707" s="160"/>
      <c r="M707" s="160"/>
      <c r="N707" s="160"/>
      <c r="O707" s="160"/>
      <c r="P707" s="160"/>
      <c r="Q707" s="160"/>
      <c r="R707" s="160"/>
      <c r="S707" s="160"/>
      <c r="T707" s="160"/>
      <c r="U707" s="160"/>
      <c r="V707" s="160"/>
      <c r="W707" s="160"/>
      <c r="X707" s="160"/>
      <c r="Y707" s="160"/>
      <c r="Z707" s="160"/>
      <c r="AA707" s="160"/>
    </row>
    <row r="708" spans="2:27" ht="12" customHeight="1">
      <c r="B708" s="160"/>
      <c r="C708" s="160"/>
      <c r="D708" s="160"/>
      <c r="E708" s="160"/>
      <c r="F708" s="160"/>
      <c r="G708" s="160"/>
      <c r="H708" s="160"/>
      <c r="I708" s="160"/>
      <c r="J708" s="160"/>
      <c r="K708" s="160"/>
      <c r="L708" s="160"/>
      <c r="M708" s="160"/>
      <c r="N708" s="160"/>
      <c r="O708" s="160"/>
      <c r="P708" s="160"/>
      <c r="Q708" s="160"/>
      <c r="R708" s="160"/>
      <c r="S708" s="160"/>
      <c r="T708" s="160"/>
      <c r="U708" s="160"/>
      <c r="V708" s="160"/>
      <c r="W708" s="160"/>
      <c r="X708" s="160"/>
      <c r="Y708" s="160"/>
      <c r="Z708" s="160"/>
      <c r="AA708" s="160"/>
    </row>
    <row r="709" spans="2:27" ht="12" customHeight="1">
      <c r="B709" s="160"/>
      <c r="C709" s="160"/>
      <c r="D709" s="160"/>
      <c r="E709" s="160"/>
      <c r="F709" s="160"/>
      <c r="G709" s="160"/>
      <c r="H709" s="160"/>
      <c r="I709" s="160"/>
      <c r="J709" s="160"/>
      <c r="K709" s="160"/>
      <c r="L709" s="160"/>
      <c r="M709" s="160"/>
      <c r="N709" s="160"/>
      <c r="O709" s="160"/>
      <c r="P709" s="160"/>
      <c r="Q709" s="160"/>
      <c r="R709" s="160"/>
      <c r="S709" s="160"/>
      <c r="T709" s="160"/>
      <c r="U709" s="160"/>
      <c r="V709" s="160"/>
      <c r="W709" s="160"/>
      <c r="X709" s="160"/>
      <c r="Y709" s="160"/>
      <c r="Z709" s="160"/>
      <c r="AA709" s="160"/>
    </row>
    <row r="710" spans="2:27" ht="12" customHeight="1">
      <c r="B710" s="160"/>
      <c r="C710" s="160"/>
      <c r="D710" s="160"/>
      <c r="E710" s="160"/>
      <c r="F710" s="160"/>
      <c r="G710" s="160"/>
      <c r="H710" s="160"/>
      <c r="I710" s="160"/>
      <c r="J710" s="160"/>
      <c r="K710" s="160"/>
      <c r="L710" s="160"/>
      <c r="M710" s="160"/>
      <c r="N710" s="160"/>
      <c r="O710" s="160"/>
      <c r="P710" s="160"/>
      <c r="Q710" s="160"/>
      <c r="R710" s="160"/>
      <c r="S710" s="160"/>
      <c r="T710" s="160"/>
      <c r="U710" s="160"/>
      <c r="V710" s="160"/>
      <c r="W710" s="160"/>
      <c r="X710" s="160"/>
      <c r="Y710" s="160"/>
      <c r="Z710" s="160"/>
      <c r="AA710" s="160"/>
    </row>
    <row r="711" spans="2:27" ht="12" customHeight="1">
      <c r="B711" s="160"/>
      <c r="C711" s="160"/>
      <c r="D711" s="160"/>
      <c r="E711" s="160"/>
      <c r="F711" s="160"/>
      <c r="G711" s="160"/>
      <c r="H711" s="160"/>
      <c r="I711" s="160"/>
      <c r="J711" s="160"/>
      <c r="K711" s="160"/>
      <c r="L711" s="160"/>
      <c r="M711" s="160"/>
      <c r="N711" s="160"/>
      <c r="O711" s="160"/>
      <c r="P711" s="160"/>
      <c r="Q711" s="160"/>
      <c r="R711" s="160"/>
      <c r="S711" s="160"/>
      <c r="T711" s="160"/>
      <c r="U711" s="160"/>
      <c r="V711" s="160"/>
      <c r="W711" s="160"/>
      <c r="X711" s="160"/>
      <c r="Y711" s="160"/>
      <c r="Z711" s="160"/>
      <c r="AA711" s="160"/>
    </row>
    <row r="712" spans="2:27" ht="12" customHeight="1">
      <c r="B712" s="160"/>
      <c r="C712" s="160"/>
      <c r="D712" s="160"/>
      <c r="E712" s="160"/>
      <c r="F712" s="160"/>
      <c r="G712" s="160"/>
      <c r="H712" s="160"/>
      <c r="I712" s="160"/>
      <c r="J712" s="160"/>
      <c r="K712" s="160"/>
      <c r="L712" s="160"/>
      <c r="M712" s="160"/>
      <c r="N712" s="160"/>
      <c r="O712" s="160"/>
      <c r="P712" s="160"/>
      <c r="Q712" s="160"/>
      <c r="R712" s="160"/>
      <c r="S712" s="160"/>
      <c r="T712" s="160"/>
      <c r="U712" s="160"/>
      <c r="V712" s="160"/>
      <c r="W712" s="160"/>
      <c r="X712" s="160"/>
      <c r="Y712" s="160"/>
      <c r="Z712" s="160"/>
      <c r="AA712" s="160"/>
    </row>
    <row r="713" spans="2:27" ht="12" customHeight="1">
      <c r="B713" s="160"/>
      <c r="C713" s="160"/>
      <c r="D713" s="160"/>
      <c r="E713" s="160"/>
      <c r="F713" s="160"/>
      <c r="G713" s="160"/>
      <c r="H713" s="160"/>
      <c r="I713" s="160"/>
      <c r="J713" s="160"/>
      <c r="K713" s="160"/>
      <c r="L713" s="160"/>
      <c r="M713" s="160"/>
      <c r="N713" s="160"/>
      <c r="O713" s="160"/>
      <c r="P713" s="160"/>
      <c r="Q713" s="160"/>
      <c r="R713" s="160"/>
      <c r="S713" s="160"/>
      <c r="T713" s="160"/>
      <c r="U713" s="160"/>
      <c r="V713" s="160"/>
      <c r="W713" s="160"/>
      <c r="X713" s="160"/>
      <c r="Y713" s="160"/>
      <c r="Z713" s="160"/>
      <c r="AA713" s="160"/>
    </row>
    <row r="714" spans="2:27" ht="12" customHeight="1">
      <c r="B714" s="160"/>
      <c r="C714" s="160"/>
      <c r="D714" s="160"/>
      <c r="E714" s="160"/>
      <c r="F714" s="160"/>
      <c r="G714" s="160"/>
      <c r="H714" s="160"/>
      <c r="I714" s="160"/>
      <c r="J714" s="160"/>
      <c r="K714" s="160"/>
      <c r="L714" s="160"/>
      <c r="M714" s="160"/>
      <c r="N714" s="160"/>
      <c r="O714" s="160"/>
      <c r="P714" s="160"/>
      <c r="Q714" s="160"/>
      <c r="R714" s="160"/>
      <c r="S714" s="160"/>
      <c r="T714" s="160"/>
      <c r="U714" s="160"/>
      <c r="V714" s="160"/>
      <c r="W714" s="160"/>
      <c r="X714" s="160"/>
      <c r="Y714" s="160"/>
      <c r="Z714" s="160"/>
      <c r="AA714" s="160"/>
    </row>
    <row r="715" spans="2:27" ht="12" customHeight="1">
      <c r="B715" s="160"/>
      <c r="C715" s="160"/>
      <c r="D715" s="160"/>
      <c r="E715" s="160"/>
      <c r="F715" s="160"/>
      <c r="G715" s="160"/>
      <c r="H715" s="160"/>
      <c r="I715" s="160"/>
      <c r="J715" s="160"/>
      <c r="K715" s="160"/>
      <c r="L715" s="160"/>
      <c r="M715" s="160"/>
      <c r="N715" s="160"/>
      <c r="O715" s="160"/>
      <c r="P715" s="160"/>
      <c r="Q715" s="160"/>
      <c r="R715" s="160"/>
      <c r="S715" s="160"/>
      <c r="T715" s="160"/>
      <c r="U715" s="160"/>
      <c r="V715" s="160"/>
      <c r="W715" s="160"/>
      <c r="X715" s="160"/>
      <c r="Y715" s="160"/>
      <c r="Z715" s="160"/>
      <c r="AA715" s="160"/>
    </row>
    <row r="716" spans="2:27" ht="12" customHeight="1">
      <c r="B716" s="160"/>
      <c r="C716" s="160"/>
      <c r="D716" s="160"/>
      <c r="E716" s="160"/>
      <c r="F716" s="160"/>
      <c r="G716" s="160"/>
      <c r="H716" s="160"/>
      <c r="I716" s="160"/>
      <c r="J716" s="160"/>
      <c r="K716" s="160"/>
      <c r="L716" s="160"/>
      <c r="M716" s="160"/>
      <c r="N716" s="160"/>
      <c r="O716" s="160"/>
      <c r="P716" s="160"/>
      <c r="Q716" s="160"/>
      <c r="R716" s="160"/>
      <c r="S716" s="160"/>
      <c r="T716" s="160"/>
      <c r="U716" s="160"/>
      <c r="V716" s="160"/>
      <c r="W716" s="160"/>
      <c r="X716" s="160"/>
      <c r="Y716" s="160"/>
      <c r="Z716" s="160"/>
      <c r="AA716" s="160"/>
    </row>
    <row r="717" spans="2:27" ht="12" customHeight="1">
      <c r="B717" s="160"/>
      <c r="C717" s="160"/>
      <c r="D717" s="160"/>
      <c r="E717" s="160"/>
      <c r="F717" s="160"/>
      <c r="G717" s="160"/>
      <c r="H717" s="160"/>
      <c r="I717" s="160"/>
      <c r="J717" s="160"/>
      <c r="K717" s="160"/>
      <c r="L717" s="160"/>
      <c r="M717" s="160"/>
      <c r="N717" s="160"/>
      <c r="O717" s="160"/>
      <c r="P717" s="160"/>
      <c r="Q717" s="160"/>
      <c r="R717" s="160"/>
      <c r="S717" s="160"/>
      <c r="T717" s="160"/>
      <c r="U717" s="160"/>
      <c r="V717" s="160"/>
      <c r="W717" s="160"/>
      <c r="X717" s="160"/>
      <c r="Y717" s="160"/>
      <c r="Z717" s="160"/>
      <c r="AA717" s="160"/>
    </row>
    <row r="718" spans="2:27" ht="12" customHeight="1">
      <c r="B718" s="160"/>
      <c r="C718" s="160"/>
      <c r="D718" s="160"/>
      <c r="E718" s="160"/>
      <c r="F718" s="160"/>
      <c r="G718" s="160"/>
      <c r="H718" s="160"/>
      <c r="I718" s="160"/>
      <c r="J718" s="160"/>
      <c r="K718" s="160"/>
      <c r="L718" s="160"/>
      <c r="M718" s="160"/>
      <c r="N718" s="160"/>
      <c r="O718" s="160"/>
      <c r="P718" s="160"/>
      <c r="Q718" s="160"/>
      <c r="R718" s="160"/>
      <c r="S718" s="160"/>
      <c r="T718" s="160"/>
      <c r="U718" s="160"/>
      <c r="V718" s="160"/>
      <c r="W718" s="160"/>
      <c r="X718" s="160"/>
      <c r="Y718" s="160"/>
      <c r="Z718" s="160"/>
      <c r="AA718" s="160"/>
    </row>
    <row r="719" spans="2:27" ht="12" customHeight="1">
      <c r="B719" s="160"/>
      <c r="C719" s="160"/>
      <c r="D719" s="160"/>
      <c r="E719" s="160"/>
      <c r="F719" s="160"/>
      <c r="G719" s="160"/>
      <c r="H719" s="160"/>
      <c r="I719" s="160"/>
      <c r="J719" s="160"/>
      <c r="K719" s="160"/>
      <c r="L719" s="160"/>
      <c r="M719" s="160"/>
      <c r="N719" s="160"/>
      <c r="O719" s="160"/>
      <c r="P719" s="160"/>
      <c r="Q719" s="160"/>
      <c r="R719" s="160"/>
      <c r="S719" s="160"/>
      <c r="T719" s="160"/>
      <c r="U719" s="160"/>
      <c r="V719" s="160"/>
      <c r="W719" s="160"/>
      <c r="X719" s="160"/>
      <c r="Y719" s="160"/>
      <c r="Z719" s="160"/>
      <c r="AA719" s="160"/>
    </row>
    <row r="720" spans="2:27" ht="12" customHeight="1">
      <c r="B720" s="160"/>
      <c r="C720" s="160"/>
      <c r="D720" s="160"/>
      <c r="E720" s="160"/>
      <c r="F720" s="160"/>
      <c r="G720" s="160"/>
      <c r="H720" s="160"/>
      <c r="I720" s="160"/>
      <c r="J720" s="160"/>
      <c r="K720" s="160"/>
      <c r="L720" s="160"/>
      <c r="M720" s="160"/>
      <c r="N720" s="160"/>
      <c r="O720" s="160"/>
      <c r="P720" s="160"/>
      <c r="Q720" s="160"/>
      <c r="R720" s="160"/>
      <c r="S720" s="160"/>
      <c r="T720" s="160"/>
      <c r="U720" s="160"/>
      <c r="V720" s="160"/>
      <c r="W720" s="160"/>
      <c r="X720" s="160"/>
      <c r="Y720" s="160"/>
      <c r="Z720" s="160"/>
      <c r="AA720" s="160"/>
    </row>
    <row r="721" spans="2:27" ht="12" customHeight="1">
      <c r="B721" s="160"/>
      <c r="C721" s="160"/>
      <c r="D721" s="160"/>
      <c r="E721" s="160"/>
      <c r="F721" s="160"/>
      <c r="G721" s="160"/>
      <c r="H721" s="160"/>
      <c r="I721" s="160"/>
      <c r="J721" s="160"/>
      <c r="K721" s="160"/>
      <c r="L721" s="160"/>
      <c r="M721" s="160"/>
      <c r="N721" s="160"/>
      <c r="O721" s="160"/>
      <c r="P721" s="160"/>
      <c r="Q721" s="160"/>
      <c r="R721" s="160"/>
      <c r="S721" s="160"/>
      <c r="T721" s="160"/>
      <c r="U721" s="160"/>
      <c r="V721" s="160"/>
      <c r="W721" s="160"/>
      <c r="X721" s="160"/>
      <c r="Y721" s="160"/>
      <c r="Z721" s="160"/>
      <c r="AA721" s="160"/>
    </row>
    <row r="722" spans="2:27" ht="12" customHeight="1">
      <c r="B722" s="160"/>
      <c r="C722" s="160"/>
      <c r="D722" s="160"/>
      <c r="E722" s="160"/>
      <c r="F722" s="160"/>
      <c r="G722" s="160"/>
      <c r="H722" s="160"/>
      <c r="I722" s="160"/>
      <c r="J722" s="160"/>
      <c r="K722" s="160"/>
      <c r="L722" s="160"/>
      <c r="M722" s="160"/>
      <c r="N722" s="160"/>
      <c r="O722" s="160"/>
      <c r="P722" s="160"/>
      <c r="Q722" s="160"/>
      <c r="R722" s="160"/>
      <c r="S722" s="160"/>
      <c r="T722" s="160"/>
      <c r="U722" s="160"/>
      <c r="V722" s="160"/>
      <c r="W722" s="160"/>
      <c r="X722" s="160"/>
      <c r="Y722" s="160"/>
      <c r="Z722" s="160"/>
      <c r="AA722" s="160"/>
    </row>
    <row r="723" spans="2:27" ht="12" customHeight="1">
      <c r="B723" s="160"/>
      <c r="C723" s="160"/>
      <c r="D723" s="160"/>
      <c r="E723" s="160"/>
      <c r="F723" s="160"/>
      <c r="G723" s="160"/>
      <c r="H723" s="160"/>
      <c r="I723" s="160"/>
      <c r="J723" s="160"/>
      <c r="K723" s="160"/>
      <c r="L723" s="160"/>
      <c r="M723" s="160"/>
      <c r="N723" s="160"/>
      <c r="O723" s="160"/>
      <c r="P723" s="160"/>
      <c r="Q723" s="160"/>
      <c r="R723" s="160"/>
      <c r="S723" s="160"/>
      <c r="T723" s="160"/>
      <c r="U723" s="160"/>
      <c r="V723" s="160"/>
      <c r="W723" s="160"/>
      <c r="X723" s="160"/>
      <c r="Y723" s="160"/>
      <c r="Z723" s="160"/>
      <c r="AA723" s="160"/>
    </row>
    <row r="724" spans="2:27" ht="12" customHeight="1">
      <c r="B724" s="160"/>
      <c r="C724" s="160"/>
      <c r="D724" s="160"/>
      <c r="E724" s="160"/>
      <c r="F724" s="160"/>
      <c r="G724" s="160"/>
      <c r="H724" s="160"/>
      <c r="I724" s="160"/>
      <c r="J724" s="160"/>
      <c r="K724" s="160"/>
      <c r="L724" s="160"/>
      <c r="M724" s="160"/>
      <c r="N724" s="160"/>
      <c r="O724" s="160"/>
      <c r="P724" s="160"/>
      <c r="Q724" s="160"/>
      <c r="R724" s="160"/>
      <c r="S724" s="160"/>
      <c r="T724" s="160"/>
      <c r="U724" s="160"/>
      <c r="V724" s="160"/>
      <c r="W724" s="160"/>
      <c r="X724" s="160"/>
      <c r="Y724" s="160"/>
      <c r="Z724" s="160"/>
      <c r="AA724" s="160"/>
    </row>
    <row r="725" spans="2:27" ht="12" customHeight="1">
      <c r="B725" s="160"/>
      <c r="C725" s="160"/>
      <c r="D725" s="160"/>
      <c r="E725" s="160"/>
      <c r="F725" s="160"/>
      <c r="G725" s="160"/>
      <c r="H725" s="160"/>
      <c r="I725" s="160"/>
      <c r="J725" s="160"/>
      <c r="K725" s="160"/>
      <c r="L725" s="160"/>
      <c r="M725" s="160"/>
      <c r="N725" s="160"/>
      <c r="O725" s="160"/>
      <c r="P725" s="160"/>
      <c r="Q725" s="160"/>
      <c r="R725" s="160"/>
      <c r="S725" s="160"/>
      <c r="T725" s="160"/>
      <c r="U725" s="160"/>
      <c r="V725" s="160"/>
      <c r="W725" s="160"/>
      <c r="X725" s="160"/>
      <c r="Y725" s="160"/>
      <c r="Z725" s="160"/>
      <c r="AA725" s="160"/>
    </row>
    <row r="726" spans="2:27" ht="12" customHeight="1">
      <c r="B726" s="160"/>
      <c r="C726" s="160"/>
      <c r="D726" s="160"/>
      <c r="E726" s="160"/>
      <c r="F726" s="160"/>
      <c r="G726" s="160"/>
      <c r="H726" s="160"/>
      <c r="I726" s="160"/>
      <c r="J726" s="160"/>
      <c r="K726" s="160"/>
      <c r="L726" s="160"/>
      <c r="M726" s="160"/>
      <c r="N726" s="160"/>
      <c r="O726" s="160"/>
      <c r="P726" s="160"/>
      <c r="Q726" s="160"/>
      <c r="R726" s="160"/>
      <c r="S726" s="160"/>
      <c r="T726" s="160"/>
      <c r="U726" s="160"/>
      <c r="V726" s="160"/>
      <c r="W726" s="160"/>
      <c r="X726" s="160"/>
      <c r="Y726" s="160"/>
      <c r="Z726" s="160"/>
      <c r="AA726" s="160"/>
    </row>
    <row r="727" spans="2:27" ht="12" customHeight="1">
      <c r="B727" s="160"/>
      <c r="C727" s="160"/>
      <c r="D727" s="160"/>
      <c r="E727" s="160"/>
      <c r="F727" s="160"/>
      <c r="G727" s="160"/>
      <c r="H727" s="160"/>
      <c r="I727" s="160"/>
      <c r="J727" s="160"/>
      <c r="K727" s="160"/>
      <c r="L727" s="160"/>
      <c r="M727" s="160"/>
      <c r="N727" s="160"/>
      <c r="O727" s="160"/>
      <c r="P727" s="160"/>
      <c r="Q727" s="160"/>
      <c r="R727" s="160"/>
      <c r="S727" s="160"/>
      <c r="T727" s="160"/>
      <c r="U727" s="160"/>
      <c r="V727" s="160"/>
      <c r="W727" s="160"/>
      <c r="X727" s="160"/>
      <c r="Y727" s="160"/>
      <c r="Z727" s="160"/>
      <c r="AA727" s="160"/>
    </row>
    <row r="728" spans="2:27" ht="12" customHeight="1">
      <c r="B728" s="160"/>
      <c r="C728" s="160"/>
      <c r="D728" s="160"/>
      <c r="E728" s="160"/>
      <c r="F728" s="160"/>
      <c r="G728" s="160"/>
      <c r="H728" s="160"/>
      <c r="I728" s="160"/>
      <c r="J728" s="160"/>
      <c r="K728" s="160"/>
      <c r="L728" s="160"/>
      <c r="M728" s="160"/>
      <c r="N728" s="160"/>
      <c r="O728" s="160"/>
      <c r="P728" s="160"/>
      <c r="Q728" s="160"/>
      <c r="R728" s="160"/>
      <c r="S728" s="160"/>
      <c r="T728" s="160"/>
      <c r="U728" s="160"/>
      <c r="V728" s="160"/>
      <c r="W728" s="160"/>
      <c r="X728" s="160"/>
      <c r="Y728" s="160"/>
      <c r="Z728" s="160"/>
      <c r="AA728" s="160"/>
    </row>
    <row r="729" spans="2:27" ht="12" customHeight="1">
      <c r="B729" s="160"/>
      <c r="C729" s="160"/>
      <c r="D729" s="160"/>
      <c r="E729" s="160"/>
      <c r="F729" s="160"/>
      <c r="G729" s="160"/>
      <c r="H729" s="160"/>
      <c r="I729" s="160"/>
      <c r="J729" s="160"/>
      <c r="K729" s="160"/>
      <c r="L729" s="160"/>
      <c r="M729" s="160"/>
      <c r="N729" s="160"/>
      <c r="O729" s="160"/>
      <c r="P729" s="160"/>
      <c r="Q729" s="160"/>
      <c r="R729" s="160"/>
      <c r="S729" s="160"/>
      <c r="T729" s="160"/>
      <c r="U729" s="160"/>
      <c r="V729" s="160"/>
      <c r="W729" s="160"/>
      <c r="X729" s="160"/>
      <c r="Y729" s="160"/>
      <c r="Z729" s="160"/>
      <c r="AA729" s="160"/>
    </row>
    <row r="730" spans="2:27" ht="12" customHeight="1">
      <c r="B730" s="160"/>
      <c r="C730" s="160"/>
      <c r="D730" s="160"/>
      <c r="E730" s="160"/>
      <c r="F730" s="160"/>
      <c r="G730" s="160"/>
      <c r="H730" s="160"/>
      <c r="I730" s="160"/>
      <c r="J730" s="160"/>
      <c r="K730" s="160"/>
      <c r="L730" s="160"/>
      <c r="M730" s="160"/>
      <c r="N730" s="160"/>
      <c r="O730" s="160"/>
      <c r="P730" s="160"/>
      <c r="Q730" s="160"/>
      <c r="R730" s="160"/>
      <c r="S730" s="160"/>
      <c r="T730" s="160"/>
      <c r="U730" s="160"/>
      <c r="V730" s="160"/>
      <c r="W730" s="160"/>
      <c r="X730" s="160"/>
      <c r="Y730" s="160"/>
      <c r="Z730" s="160"/>
      <c r="AA730" s="160"/>
    </row>
    <row r="731" spans="2:27" ht="12" customHeight="1">
      <c r="B731" s="160"/>
      <c r="C731" s="160"/>
      <c r="D731" s="160"/>
      <c r="E731" s="160"/>
      <c r="F731" s="160"/>
      <c r="G731" s="160"/>
      <c r="H731" s="160"/>
      <c r="I731" s="160"/>
      <c r="J731" s="160"/>
      <c r="K731" s="160"/>
      <c r="L731" s="160"/>
      <c r="M731" s="160"/>
      <c r="N731" s="160"/>
      <c r="O731" s="160"/>
      <c r="P731" s="160"/>
      <c r="Q731" s="160"/>
      <c r="R731" s="160"/>
      <c r="S731" s="160"/>
      <c r="T731" s="160"/>
      <c r="U731" s="160"/>
      <c r="V731" s="160"/>
      <c r="W731" s="160"/>
      <c r="X731" s="160"/>
      <c r="Y731" s="160"/>
      <c r="Z731" s="160"/>
      <c r="AA731" s="160"/>
    </row>
    <row r="732" spans="2:27" ht="12" customHeight="1">
      <c r="B732" s="160"/>
      <c r="C732" s="160"/>
      <c r="D732" s="160"/>
      <c r="E732" s="160"/>
      <c r="F732" s="160"/>
      <c r="G732" s="160"/>
      <c r="H732" s="160"/>
      <c r="I732" s="160"/>
      <c r="J732" s="160"/>
      <c r="K732" s="160"/>
      <c r="L732" s="160"/>
      <c r="M732" s="160"/>
      <c r="N732" s="160"/>
      <c r="O732" s="160"/>
      <c r="P732" s="160"/>
      <c r="Q732" s="160"/>
      <c r="R732" s="160"/>
      <c r="S732" s="160"/>
      <c r="T732" s="160"/>
      <c r="U732" s="160"/>
      <c r="V732" s="160"/>
      <c r="W732" s="160"/>
      <c r="X732" s="160"/>
      <c r="Y732" s="160"/>
      <c r="Z732" s="160"/>
      <c r="AA732" s="160"/>
    </row>
    <row r="733" spans="2:27" ht="12" customHeight="1">
      <c r="B733" s="160"/>
      <c r="C733" s="160"/>
      <c r="D733" s="160"/>
      <c r="E733" s="160"/>
      <c r="F733" s="160"/>
      <c r="G733" s="160"/>
      <c r="H733" s="160"/>
      <c r="I733" s="160"/>
      <c r="J733" s="160"/>
      <c r="K733" s="160"/>
      <c r="L733" s="160"/>
      <c r="M733" s="160"/>
      <c r="N733" s="160"/>
      <c r="O733" s="160"/>
      <c r="P733" s="160"/>
      <c r="Q733" s="160"/>
      <c r="R733" s="160"/>
      <c r="S733" s="160"/>
      <c r="T733" s="160"/>
      <c r="U733" s="160"/>
      <c r="V733" s="160"/>
      <c r="W733" s="160"/>
      <c r="X733" s="160"/>
      <c r="Y733" s="160"/>
      <c r="Z733" s="160"/>
      <c r="AA733" s="160"/>
    </row>
    <row r="734" spans="2:27" ht="12" customHeight="1">
      <c r="B734" s="160"/>
      <c r="C734" s="160"/>
      <c r="D734" s="160"/>
      <c r="E734" s="160"/>
      <c r="F734" s="160"/>
      <c r="G734" s="160"/>
      <c r="H734" s="160"/>
      <c r="I734" s="160"/>
      <c r="J734" s="160"/>
      <c r="K734" s="160"/>
      <c r="L734" s="160"/>
      <c r="M734" s="160"/>
      <c r="N734" s="160"/>
      <c r="O734" s="160"/>
      <c r="P734" s="160"/>
      <c r="Q734" s="160"/>
      <c r="R734" s="160"/>
      <c r="S734" s="160"/>
      <c r="T734" s="160"/>
      <c r="U734" s="160"/>
      <c r="V734" s="160"/>
      <c r="W734" s="160"/>
      <c r="X734" s="160"/>
      <c r="Y734" s="160"/>
      <c r="Z734" s="160"/>
      <c r="AA734" s="160"/>
    </row>
    <row r="735" spans="2:27" ht="12" customHeight="1">
      <c r="B735" s="160"/>
      <c r="C735" s="160"/>
      <c r="D735" s="160"/>
      <c r="E735" s="160"/>
      <c r="F735" s="160"/>
      <c r="G735" s="160"/>
      <c r="H735" s="160"/>
      <c r="I735" s="160"/>
      <c r="J735" s="160"/>
      <c r="K735" s="160"/>
      <c r="L735" s="160"/>
      <c r="M735" s="160"/>
      <c r="N735" s="160"/>
      <c r="O735" s="160"/>
      <c r="P735" s="160"/>
      <c r="Q735" s="160"/>
      <c r="R735" s="160"/>
      <c r="S735" s="160"/>
      <c r="T735" s="160"/>
      <c r="U735" s="160"/>
      <c r="V735" s="160"/>
      <c r="W735" s="160"/>
      <c r="X735" s="160"/>
      <c r="Y735" s="160"/>
      <c r="Z735" s="160"/>
      <c r="AA735" s="160"/>
    </row>
    <row r="736" spans="2:27" ht="12" customHeight="1">
      <c r="B736" s="160"/>
      <c r="C736" s="160"/>
      <c r="D736" s="160"/>
      <c r="E736" s="160"/>
      <c r="F736" s="160"/>
      <c r="G736" s="160"/>
      <c r="H736" s="160"/>
      <c r="I736" s="160"/>
      <c r="J736" s="160"/>
      <c r="K736" s="160"/>
      <c r="L736" s="160"/>
      <c r="M736" s="160"/>
      <c r="N736" s="160"/>
      <c r="O736" s="160"/>
      <c r="P736" s="160"/>
      <c r="Q736" s="160"/>
      <c r="R736" s="160"/>
      <c r="S736" s="160"/>
      <c r="T736" s="160"/>
      <c r="U736" s="160"/>
      <c r="V736" s="160"/>
      <c r="W736" s="160"/>
      <c r="X736" s="160"/>
      <c r="Y736" s="160"/>
      <c r="Z736" s="160"/>
      <c r="AA736" s="160"/>
    </row>
    <row r="737" spans="2:27" ht="12" customHeight="1">
      <c r="B737" s="160"/>
      <c r="C737" s="160"/>
      <c r="D737" s="160"/>
      <c r="E737" s="160"/>
      <c r="F737" s="160"/>
      <c r="G737" s="160"/>
      <c r="H737" s="160"/>
      <c r="I737" s="160"/>
      <c r="J737" s="160"/>
      <c r="K737" s="160"/>
      <c r="L737" s="160"/>
      <c r="M737" s="160"/>
      <c r="N737" s="160"/>
      <c r="O737" s="160"/>
      <c r="P737" s="160"/>
      <c r="Q737" s="160"/>
      <c r="R737" s="160"/>
      <c r="S737" s="160"/>
      <c r="T737" s="160"/>
      <c r="U737" s="160"/>
      <c r="V737" s="160"/>
      <c r="W737" s="160"/>
      <c r="X737" s="160"/>
      <c r="Y737" s="160"/>
      <c r="Z737" s="160"/>
      <c r="AA737" s="160"/>
    </row>
    <row r="738" spans="2:27" ht="12" customHeight="1">
      <c r="B738" s="160"/>
      <c r="C738" s="160"/>
      <c r="D738" s="160"/>
      <c r="E738" s="160"/>
      <c r="F738" s="160"/>
      <c r="G738" s="160"/>
      <c r="H738" s="160"/>
      <c r="I738" s="160"/>
      <c r="J738" s="160"/>
      <c r="K738" s="160"/>
      <c r="L738" s="160"/>
      <c r="M738" s="160"/>
      <c r="N738" s="160"/>
      <c r="O738" s="160"/>
      <c r="P738" s="160"/>
      <c r="Q738" s="160"/>
      <c r="R738" s="160"/>
      <c r="S738" s="160"/>
      <c r="T738" s="160"/>
      <c r="U738" s="160"/>
      <c r="V738" s="160"/>
      <c r="W738" s="160"/>
      <c r="X738" s="160"/>
      <c r="Y738" s="160"/>
      <c r="Z738" s="160"/>
      <c r="AA738" s="160"/>
    </row>
    <row r="739" spans="2:27" ht="12" customHeight="1">
      <c r="B739" s="160"/>
      <c r="C739" s="160"/>
      <c r="D739" s="160"/>
      <c r="E739" s="160"/>
      <c r="F739" s="160"/>
      <c r="G739" s="160"/>
      <c r="H739" s="160"/>
      <c r="I739" s="160"/>
      <c r="J739" s="160"/>
      <c r="K739" s="160"/>
      <c r="L739" s="160"/>
      <c r="M739" s="160"/>
      <c r="N739" s="160"/>
      <c r="O739" s="160"/>
      <c r="P739" s="160"/>
      <c r="Q739" s="160"/>
      <c r="R739" s="160"/>
      <c r="S739" s="160"/>
      <c r="T739" s="160"/>
      <c r="U739" s="160"/>
      <c r="V739" s="160"/>
      <c r="W739" s="160"/>
      <c r="X739" s="160"/>
      <c r="Y739" s="160"/>
      <c r="Z739" s="160"/>
      <c r="AA739" s="160"/>
    </row>
    <row r="740" spans="2:27" ht="12" customHeight="1">
      <c r="B740" s="160"/>
      <c r="C740" s="160"/>
      <c r="D740" s="160"/>
      <c r="E740" s="160"/>
      <c r="F740" s="160"/>
      <c r="G740" s="160"/>
      <c r="H740" s="160"/>
      <c r="I740" s="160"/>
      <c r="J740" s="160"/>
      <c r="K740" s="160"/>
      <c r="L740" s="160"/>
      <c r="M740" s="160"/>
      <c r="N740" s="160"/>
      <c r="O740" s="160"/>
      <c r="P740" s="160"/>
      <c r="Q740" s="160"/>
      <c r="R740" s="160"/>
      <c r="S740" s="160"/>
      <c r="T740" s="160"/>
      <c r="U740" s="160"/>
      <c r="V740" s="160"/>
      <c r="W740" s="160"/>
      <c r="X740" s="160"/>
      <c r="Y740" s="160"/>
      <c r="Z740" s="160"/>
      <c r="AA740" s="160"/>
    </row>
    <row r="741" spans="2:27" ht="12" customHeight="1">
      <c r="B741" s="160"/>
      <c r="C741" s="160"/>
      <c r="D741" s="160"/>
      <c r="E741" s="160"/>
      <c r="F741" s="160"/>
      <c r="G741" s="160"/>
      <c r="H741" s="160"/>
      <c r="I741" s="160"/>
      <c r="J741" s="160"/>
      <c r="K741" s="160"/>
      <c r="L741" s="160"/>
      <c r="M741" s="160"/>
      <c r="N741" s="160"/>
      <c r="O741" s="160"/>
      <c r="P741" s="160"/>
      <c r="Q741" s="160"/>
      <c r="R741" s="160"/>
      <c r="S741" s="160"/>
      <c r="T741" s="160"/>
      <c r="U741" s="160"/>
      <c r="V741" s="160"/>
      <c r="W741" s="160"/>
      <c r="X741" s="160"/>
      <c r="Y741" s="160"/>
      <c r="Z741" s="160"/>
      <c r="AA741" s="160"/>
    </row>
    <row r="742" spans="2:27" ht="12" customHeight="1">
      <c r="B742" s="160"/>
      <c r="C742" s="160"/>
      <c r="D742" s="160"/>
      <c r="E742" s="160"/>
      <c r="F742" s="160"/>
      <c r="G742" s="160"/>
      <c r="H742" s="160"/>
      <c r="I742" s="160"/>
      <c r="J742" s="160"/>
      <c r="K742" s="160"/>
      <c r="L742" s="160"/>
      <c r="M742" s="160"/>
      <c r="N742" s="160"/>
      <c r="O742" s="160"/>
      <c r="P742" s="160"/>
      <c r="Q742" s="160"/>
      <c r="R742" s="160"/>
      <c r="S742" s="160"/>
      <c r="T742" s="160"/>
      <c r="U742" s="160"/>
      <c r="V742" s="160"/>
      <c r="W742" s="160"/>
      <c r="X742" s="160"/>
      <c r="Y742" s="160"/>
      <c r="Z742" s="160"/>
      <c r="AA742" s="160"/>
    </row>
    <row r="743" spans="2:27" ht="12" customHeight="1">
      <c r="B743" s="160"/>
      <c r="C743" s="160"/>
      <c r="D743" s="160"/>
      <c r="E743" s="160"/>
      <c r="F743" s="160"/>
      <c r="G743" s="160"/>
      <c r="H743" s="160"/>
      <c r="I743" s="160"/>
      <c r="J743" s="160"/>
      <c r="K743" s="160"/>
      <c r="L743" s="160"/>
      <c r="M743" s="160"/>
      <c r="N743" s="160"/>
      <c r="O743" s="160"/>
      <c r="P743" s="160"/>
      <c r="Q743" s="160"/>
      <c r="R743" s="160"/>
      <c r="S743" s="160"/>
      <c r="T743" s="160"/>
      <c r="U743" s="160"/>
      <c r="V743" s="160"/>
      <c r="W743" s="160"/>
      <c r="X743" s="160"/>
      <c r="Y743" s="160"/>
      <c r="Z743" s="160"/>
      <c r="AA743" s="160"/>
    </row>
    <row r="744" spans="2:27" ht="12" customHeight="1">
      <c r="B744" s="160"/>
      <c r="C744" s="160"/>
      <c r="D744" s="160"/>
      <c r="E744" s="160"/>
      <c r="F744" s="160"/>
      <c r="G744" s="160"/>
      <c r="H744" s="160"/>
      <c r="I744" s="160"/>
      <c r="J744" s="160"/>
      <c r="K744" s="160"/>
      <c r="L744" s="160"/>
      <c r="M744" s="160"/>
      <c r="N744" s="160"/>
      <c r="O744" s="160"/>
      <c r="P744" s="160"/>
      <c r="Q744" s="160"/>
      <c r="R744" s="160"/>
      <c r="S744" s="160"/>
      <c r="T744" s="160"/>
      <c r="U744" s="160"/>
      <c r="V744" s="160"/>
      <c r="W744" s="160"/>
      <c r="X744" s="160"/>
      <c r="Y744" s="160"/>
      <c r="Z744" s="160"/>
      <c r="AA744" s="160"/>
    </row>
    <row r="745" spans="2:27" ht="12" customHeight="1">
      <c r="B745" s="160"/>
      <c r="C745" s="160"/>
      <c r="D745" s="160"/>
      <c r="E745" s="160"/>
      <c r="F745" s="160"/>
      <c r="G745" s="160"/>
      <c r="H745" s="160"/>
      <c r="I745" s="160"/>
      <c r="J745" s="160"/>
      <c r="K745" s="160"/>
      <c r="L745" s="160"/>
      <c r="M745" s="160"/>
      <c r="N745" s="160"/>
      <c r="O745" s="160"/>
      <c r="P745" s="160"/>
      <c r="Q745" s="160"/>
      <c r="R745" s="160"/>
      <c r="S745" s="160"/>
      <c r="T745" s="160"/>
      <c r="U745" s="160"/>
      <c r="V745" s="160"/>
      <c r="W745" s="160"/>
      <c r="X745" s="160"/>
      <c r="Y745" s="160"/>
      <c r="Z745" s="160"/>
      <c r="AA745" s="160"/>
    </row>
    <row r="746" spans="2:27" ht="12" customHeight="1">
      <c r="B746" s="160"/>
      <c r="C746" s="160"/>
      <c r="D746" s="160"/>
      <c r="E746" s="160"/>
      <c r="F746" s="160"/>
      <c r="G746" s="160"/>
      <c r="H746" s="160"/>
      <c r="I746" s="160"/>
      <c r="J746" s="160"/>
      <c r="K746" s="160"/>
      <c r="L746" s="160"/>
      <c r="M746" s="160"/>
      <c r="N746" s="160"/>
      <c r="O746" s="160"/>
      <c r="P746" s="160"/>
      <c r="Q746" s="160"/>
      <c r="R746" s="160"/>
      <c r="S746" s="160"/>
      <c r="T746" s="160"/>
      <c r="U746" s="160"/>
      <c r="V746" s="160"/>
      <c r="W746" s="160"/>
      <c r="X746" s="160"/>
      <c r="Y746" s="160"/>
      <c r="Z746" s="160"/>
      <c r="AA746" s="160"/>
    </row>
    <row r="747" spans="2:27" ht="12" customHeight="1">
      <c r="B747" s="160"/>
      <c r="C747" s="160"/>
      <c r="D747" s="160"/>
      <c r="E747" s="160"/>
      <c r="F747" s="160"/>
      <c r="G747" s="160"/>
      <c r="H747" s="160"/>
      <c r="I747" s="160"/>
      <c r="J747" s="160"/>
      <c r="K747" s="160"/>
      <c r="L747" s="160"/>
      <c r="M747" s="160"/>
      <c r="N747" s="160"/>
      <c r="O747" s="160"/>
      <c r="P747" s="160"/>
      <c r="Q747" s="160"/>
      <c r="R747" s="160"/>
      <c r="S747" s="160"/>
      <c r="T747" s="160"/>
      <c r="U747" s="160"/>
      <c r="V747" s="160"/>
      <c r="W747" s="160"/>
      <c r="X747" s="160"/>
      <c r="Y747" s="160"/>
      <c r="Z747" s="160"/>
      <c r="AA747" s="160"/>
    </row>
    <row r="748" spans="2:27" ht="12" customHeight="1">
      <c r="B748" s="160"/>
      <c r="C748" s="160"/>
      <c r="D748" s="160"/>
      <c r="E748" s="160"/>
      <c r="F748" s="160"/>
      <c r="G748" s="160"/>
      <c r="H748" s="160"/>
      <c r="I748" s="160"/>
      <c r="J748" s="160"/>
      <c r="K748" s="160"/>
      <c r="L748" s="160"/>
      <c r="M748" s="160"/>
      <c r="N748" s="160"/>
      <c r="O748" s="160"/>
      <c r="P748" s="160"/>
      <c r="Q748" s="160"/>
      <c r="R748" s="160"/>
      <c r="S748" s="160"/>
      <c r="T748" s="160"/>
      <c r="U748" s="160"/>
      <c r="V748" s="160"/>
      <c r="W748" s="160"/>
      <c r="X748" s="160"/>
      <c r="Y748" s="160"/>
      <c r="Z748" s="160"/>
      <c r="AA748" s="160"/>
    </row>
    <row r="749" spans="2:27" ht="12" customHeight="1">
      <c r="B749" s="160"/>
      <c r="C749" s="160"/>
      <c r="D749" s="160"/>
      <c r="E749" s="160"/>
      <c r="F749" s="160"/>
      <c r="G749" s="160"/>
      <c r="H749" s="160"/>
      <c r="I749" s="160"/>
      <c r="J749" s="160"/>
      <c r="K749" s="160"/>
      <c r="L749" s="160"/>
      <c r="M749" s="160"/>
      <c r="N749" s="160"/>
      <c r="O749" s="160"/>
      <c r="P749" s="160"/>
      <c r="Q749" s="160"/>
      <c r="R749" s="160"/>
      <c r="S749" s="160"/>
      <c r="T749" s="160"/>
      <c r="U749" s="160"/>
      <c r="V749" s="160"/>
      <c r="W749" s="160"/>
      <c r="X749" s="160"/>
      <c r="Y749" s="160"/>
      <c r="Z749" s="160"/>
      <c r="AA749" s="160"/>
    </row>
    <row r="750" spans="2:27" ht="12" customHeight="1">
      <c r="B750" s="160"/>
      <c r="C750" s="160"/>
      <c r="D750" s="160"/>
      <c r="E750" s="160"/>
      <c r="F750" s="160"/>
      <c r="G750" s="160"/>
      <c r="H750" s="160"/>
      <c r="I750" s="160"/>
      <c r="J750" s="160"/>
      <c r="K750" s="160"/>
      <c r="L750" s="160"/>
      <c r="M750" s="160"/>
      <c r="N750" s="160"/>
      <c r="O750" s="160"/>
      <c r="P750" s="160"/>
      <c r="Q750" s="160"/>
      <c r="R750" s="160"/>
      <c r="S750" s="160"/>
      <c r="T750" s="160"/>
      <c r="U750" s="160"/>
      <c r="V750" s="160"/>
      <c r="W750" s="160"/>
      <c r="X750" s="160"/>
      <c r="Y750" s="160"/>
      <c r="Z750" s="160"/>
      <c r="AA750" s="160"/>
    </row>
    <row r="751" spans="2:27" ht="12" customHeight="1">
      <c r="B751" s="160"/>
      <c r="C751" s="160"/>
      <c r="D751" s="160"/>
      <c r="E751" s="160"/>
      <c r="F751" s="160"/>
      <c r="G751" s="160"/>
      <c r="H751" s="160"/>
      <c r="I751" s="160"/>
      <c r="J751" s="160"/>
      <c r="K751" s="160"/>
      <c r="L751" s="160"/>
      <c r="M751" s="160"/>
      <c r="N751" s="160"/>
      <c r="O751" s="160"/>
      <c r="P751" s="160"/>
      <c r="Q751" s="160"/>
      <c r="R751" s="160"/>
      <c r="S751" s="160"/>
      <c r="T751" s="160"/>
      <c r="U751" s="160"/>
      <c r="V751" s="160"/>
      <c r="W751" s="160"/>
      <c r="X751" s="160"/>
      <c r="Y751" s="160"/>
      <c r="Z751" s="160"/>
      <c r="AA751" s="160"/>
    </row>
    <row r="752" spans="2:27" ht="12" customHeight="1">
      <c r="B752" s="160"/>
      <c r="C752" s="160"/>
      <c r="D752" s="160"/>
      <c r="E752" s="160"/>
      <c r="F752" s="160"/>
      <c r="G752" s="160"/>
      <c r="H752" s="160"/>
      <c r="I752" s="160"/>
      <c r="J752" s="160"/>
      <c r="K752" s="160"/>
      <c r="L752" s="160"/>
      <c r="M752" s="160"/>
      <c r="N752" s="160"/>
      <c r="O752" s="160"/>
      <c r="P752" s="160"/>
      <c r="Q752" s="160"/>
      <c r="R752" s="160"/>
      <c r="S752" s="160"/>
      <c r="T752" s="160"/>
      <c r="U752" s="160"/>
      <c r="V752" s="160"/>
      <c r="W752" s="160"/>
      <c r="X752" s="160"/>
      <c r="Y752" s="160"/>
      <c r="Z752" s="160"/>
      <c r="AA752" s="160"/>
    </row>
    <row r="753" spans="2:27" ht="12" customHeight="1">
      <c r="B753" s="160"/>
      <c r="C753" s="160"/>
      <c r="D753" s="160"/>
      <c r="E753" s="160"/>
      <c r="F753" s="160"/>
      <c r="G753" s="160"/>
      <c r="H753" s="160"/>
      <c r="I753" s="160"/>
      <c r="J753" s="160"/>
      <c r="K753" s="160"/>
      <c r="L753" s="160"/>
      <c r="M753" s="160"/>
      <c r="N753" s="160"/>
      <c r="O753" s="160"/>
      <c r="P753" s="160"/>
      <c r="Q753" s="160"/>
      <c r="R753" s="160"/>
      <c r="S753" s="160"/>
      <c r="T753" s="160"/>
      <c r="U753" s="160"/>
      <c r="V753" s="160"/>
      <c r="W753" s="160"/>
      <c r="X753" s="160"/>
      <c r="Y753" s="160"/>
      <c r="Z753" s="160"/>
      <c r="AA753" s="160"/>
    </row>
    <row r="754" spans="2:27" ht="12" customHeight="1">
      <c r="B754" s="160"/>
      <c r="C754" s="160"/>
      <c r="D754" s="160"/>
      <c r="E754" s="160"/>
      <c r="F754" s="160"/>
      <c r="G754" s="160"/>
      <c r="H754" s="160"/>
      <c r="I754" s="160"/>
      <c r="J754" s="160"/>
      <c r="K754" s="160"/>
      <c r="L754" s="160"/>
      <c r="M754" s="160"/>
      <c r="N754" s="160"/>
      <c r="O754" s="160"/>
      <c r="P754" s="160"/>
      <c r="Q754" s="160"/>
      <c r="R754" s="160"/>
      <c r="S754" s="160"/>
      <c r="T754" s="160"/>
      <c r="U754" s="160"/>
      <c r="V754" s="160"/>
      <c r="W754" s="160"/>
      <c r="X754" s="160"/>
      <c r="Y754" s="160"/>
      <c r="Z754" s="160"/>
      <c r="AA754" s="160"/>
    </row>
    <row r="755" spans="2:27" ht="12" customHeight="1">
      <c r="B755" s="160"/>
      <c r="C755" s="160"/>
      <c r="D755" s="160"/>
      <c r="E755" s="160"/>
      <c r="F755" s="160"/>
      <c r="G755" s="160"/>
      <c r="H755" s="160"/>
      <c r="I755" s="160"/>
      <c r="J755" s="160"/>
      <c r="K755" s="160"/>
      <c r="L755" s="160"/>
      <c r="M755" s="160"/>
      <c r="N755" s="160"/>
      <c r="O755" s="160"/>
      <c r="P755" s="160"/>
      <c r="Q755" s="160"/>
      <c r="R755" s="160"/>
      <c r="S755" s="160"/>
      <c r="T755" s="160"/>
      <c r="U755" s="160"/>
      <c r="V755" s="160"/>
      <c r="W755" s="160"/>
      <c r="X755" s="160"/>
      <c r="Y755" s="160"/>
      <c r="Z755" s="160"/>
      <c r="AA755" s="160"/>
    </row>
    <row r="756" spans="2:27" ht="12" customHeight="1">
      <c r="B756" s="160"/>
      <c r="C756" s="160"/>
      <c r="D756" s="160"/>
      <c r="E756" s="160"/>
      <c r="F756" s="160"/>
      <c r="G756" s="160"/>
      <c r="H756" s="160"/>
      <c r="I756" s="160"/>
      <c r="J756" s="160"/>
      <c r="K756" s="160"/>
      <c r="L756" s="160"/>
      <c r="M756" s="160"/>
      <c r="N756" s="160"/>
      <c r="O756" s="160"/>
      <c r="P756" s="160"/>
      <c r="Q756" s="160"/>
      <c r="R756" s="160"/>
      <c r="S756" s="160"/>
      <c r="T756" s="160"/>
      <c r="U756" s="160"/>
      <c r="V756" s="160"/>
      <c r="W756" s="160"/>
      <c r="X756" s="160"/>
      <c r="Y756" s="160"/>
      <c r="Z756" s="160"/>
      <c r="AA756" s="160"/>
    </row>
    <row r="757" spans="2:27" ht="12" customHeight="1">
      <c r="B757" s="160"/>
      <c r="C757" s="160"/>
      <c r="D757" s="160"/>
      <c r="E757" s="160"/>
      <c r="F757" s="160"/>
      <c r="G757" s="160"/>
      <c r="H757" s="160"/>
      <c r="I757" s="160"/>
      <c r="J757" s="160"/>
      <c r="K757" s="160"/>
      <c r="L757" s="160"/>
      <c r="M757" s="160"/>
      <c r="N757" s="160"/>
      <c r="O757" s="160"/>
      <c r="P757" s="160"/>
      <c r="Q757" s="160"/>
      <c r="R757" s="160"/>
      <c r="S757" s="160"/>
      <c r="T757" s="160"/>
      <c r="U757" s="160"/>
      <c r="V757" s="160"/>
      <c r="W757" s="160"/>
      <c r="X757" s="160"/>
      <c r="Y757" s="160"/>
      <c r="Z757" s="160"/>
      <c r="AA757" s="160"/>
    </row>
    <row r="758" spans="2:27" ht="12" customHeight="1">
      <c r="B758" s="160"/>
      <c r="C758" s="160"/>
      <c r="D758" s="160"/>
      <c r="E758" s="160"/>
      <c r="F758" s="160"/>
      <c r="G758" s="160"/>
      <c r="H758" s="160"/>
      <c r="I758" s="160"/>
      <c r="J758" s="160"/>
      <c r="K758" s="160"/>
      <c r="L758" s="160"/>
      <c r="M758" s="160"/>
      <c r="N758" s="160"/>
      <c r="O758" s="160"/>
      <c r="P758" s="160"/>
      <c r="Q758" s="160"/>
      <c r="R758" s="160"/>
      <c r="S758" s="160"/>
      <c r="T758" s="160"/>
      <c r="U758" s="160"/>
      <c r="V758" s="160"/>
      <c r="W758" s="160"/>
      <c r="X758" s="160"/>
      <c r="Y758" s="160"/>
      <c r="Z758" s="160"/>
      <c r="AA758" s="160"/>
    </row>
    <row r="759" spans="2:27" ht="12" customHeight="1">
      <c r="B759" s="160"/>
      <c r="C759" s="160"/>
      <c r="D759" s="160"/>
      <c r="E759" s="160"/>
      <c r="F759" s="160"/>
      <c r="G759" s="160"/>
      <c r="H759" s="160"/>
      <c r="I759" s="160"/>
      <c r="J759" s="160"/>
      <c r="K759" s="160"/>
      <c r="L759" s="160"/>
      <c r="M759" s="160"/>
      <c r="N759" s="160"/>
      <c r="O759" s="160"/>
      <c r="P759" s="160"/>
      <c r="Q759" s="160"/>
      <c r="R759" s="160"/>
      <c r="S759" s="160"/>
      <c r="T759" s="160"/>
      <c r="U759" s="160"/>
      <c r="V759" s="160"/>
      <c r="W759" s="160"/>
      <c r="X759" s="160"/>
      <c r="Y759" s="160"/>
      <c r="Z759" s="160"/>
      <c r="AA759" s="160"/>
    </row>
    <row r="760" spans="2:27" ht="12" customHeight="1">
      <c r="B760" s="160"/>
      <c r="C760" s="160"/>
      <c r="D760" s="160"/>
      <c r="E760" s="160"/>
      <c r="F760" s="160"/>
      <c r="G760" s="160"/>
      <c r="H760" s="160"/>
      <c r="I760" s="160"/>
      <c r="J760" s="160"/>
      <c r="K760" s="160"/>
      <c r="L760" s="160"/>
      <c r="M760" s="160"/>
      <c r="N760" s="160"/>
      <c r="O760" s="160"/>
      <c r="P760" s="160"/>
      <c r="Q760" s="160"/>
      <c r="R760" s="160"/>
      <c r="S760" s="160"/>
      <c r="T760" s="160"/>
      <c r="U760" s="160"/>
      <c r="V760" s="160"/>
      <c r="W760" s="160"/>
      <c r="X760" s="160"/>
      <c r="Y760" s="160"/>
      <c r="Z760" s="160"/>
      <c r="AA760" s="160"/>
    </row>
    <row r="761" spans="2:27" ht="12" customHeight="1">
      <c r="B761" s="160"/>
      <c r="C761" s="160"/>
      <c r="D761" s="160"/>
      <c r="E761" s="160"/>
      <c r="F761" s="160"/>
      <c r="G761" s="160"/>
      <c r="H761" s="160"/>
      <c r="I761" s="160"/>
      <c r="J761" s="160"/>
      <c r="K761" s="160"/>
      <c r="L761" s="160"/>
      <c r="M761" s="160"/>
      <c r="N761" s="160"/>
      <c r="O761" s="160"/>
      <c r="P761" s="160"/>
      <c r="Q761" s="160"/>
      <c r="R761" s="160"/>
      <c r="S761" s="160"/>
      <c r="T761" s="160"/>
      <c r="U761" s="160"/>
      <c r="V761" s="160"/>
      <c r="W761" s="160"/>
      <c r="X761" s="160"/>
      <c r="Y761" s="160"/>
      <c r="Z761" s="160"/>
      <c r="AA761" s="160"/>
    </row>
    <row r="762" spans="2:27" ht="12" customHeight="1">
      <c r="B762" s="160"/>
      <c r="C762" s="160"/>
      <c r="D762" s="160"/>
      <c r="E762" s="160"/>
      <c r="F762" s="160"/>
      <c r="G762" s="160"/>
      <c r="H762" s="160"/>
      <c r="I762" s="160"/>
      <c r="J762" s="160"/>
      <c r="K762" s="160"/>
      <c r="L762" s="160"/>
      <c r="M762" s="160"/>
      <c r="N762" s="160"/>
      <c r="O762" s="160"/>
      <c r="P762" s="160"/>
      <c r="Q762" s="160"/>
      <c r="R762" s="160"/>
      <c r="S762" s="160"/>
      <c r="T762" s="160"/>
      <c r="U762" s="160"/>
      <c r="V762" s="160"/>
      <c r="W762" s="160"/>
      <c r="X762" s="160"/>
      <c r="Y762" s="160"/>
      <c r="Z762" s="160"/>
      <c r="AA762" s="160"/>
    </row>
    <row r="763" spans="2:27" ht="12" customHeight="1">
      <c r="B763" s="160"/>
      <c r="C763" s="160"/>
      <c r="D763" s="160"/>
      <c r="E763" s="160"/>
      <c r="F763" s="160"/>
      <c r="G763" s="160"/>
      <c r="H763" s="160"/>
      <c r="I763" s="160"/>
      <c r="J763" s="160"/>
      <c r="K763" s="160"/>
      <c r="L763" s="160"/>
      <c r="M763" s="160"/>
      <c r="N763" s="160"/>
      <c r="O763" s="160"/>
      <c r="P763" s="160"/>
      <c r="Q763" s="160"/>
      <c r="R763" s="160"/>
      <c r="S763" s="160"/>
      <c r="T763" s="160"/>
      <c r="U763" s="160"/>
      <c r="V763" s="160"/>
      <c r="W763" s="160"/>
      <c r="X763" s="160"/>
      <c r="Y763" s="160"/>
      <c r="Z763" s="160"/>
      <c r="AA763" s="160"/>
    </row>
    <row r="764" spans="2:27" ht="12" customHeight="1">
      <c r="B764" s="160"/>
      <c r="C764" s="160"/>
      <c r="D764" s="160"/>
      <c r="E764" s="160"/>
      <c r="F764" s="160"/>
      <c r="G764" s="160"/>
      <c r="H764" s="160"/>
      <c r="I764" s="160"/>
      <c r="J764" s="160"/>
      <c r="K764" s="160"/>
      <c r="L764" s="160"/>
      <c r="M764" s="160"/>
      <c r="N764" s="160"/>
      <c r="O764" s="160"/>
      <c r="P764" s="160"/>
      <c r="Q764" s="160"/>
      <c r="R764" s="160"/>
      <c r="S764" s="160"/>
      <c r="T764" s="160"/>
      <c r="U764" s="160"/>
      <c r="V764" s="160"/>
      <c r="W764" s="160"/>
      <c r="X764" s="160"/>
      <c r="Y764" s="160"/>
      <c r="Z764" s="160"/>
      <c r="AA764" s="160"/>
    </row>
    <row r="765" spans="2:27" ht="12" customHeight="1">
      <c r="B765" s="160"/>
      <c r="C765" s="160"/>
      <c r="D765" s="160"/>
      <c r="E765" s="160"/>
      <c r="F765" s="160"/>
      <c r="G765" s="160"/>
      <c r="H765" s="160"/>
      <c r="I765" s="160"/>
      <c r="J765" s="160"/>
      <c r="K765" s="160"/>
      <c r="L765" s="160"/>
      <c r="M765" s="160"/>
      <c r="N765" s="160"/>
      <c r="O765" s="160"/>
      <c r="P765" s="160"/>
      <c r="Q765" s="160"/>
      <c r="R765" s="160"/>
      <c r="S765" s="160"/>
      <c r="T765" s="160"/>
      <c r="U765" s="160"/>
      <c r="V765" s="160"/>
      <c r="W765" s="160"/>
      <c r="X765" s="160"/>
      <c r="Y765" s="160"/>
      <c r="Z765" s="160"/>
      <c r="AA765" s="160"/>
    </row>
    <row r="766" spans="2:27" ht="12" customHeight="1">
      <c r="B766" s="160"/>
      <c r="C766" s="160"/>
      <c r="D766" s="160"/>
      <c r="E766" s="160"/>
      <c r="F766" s="160"/>
      <c r="G766" s="160"/>
      <c r="H766" s="160"/>
      <c r="I766" s="160"/>
      <c r="J766" s="160"/>
      <c r="K766" s="160"/>
      <c r="L766" s="160"/>
      <c r="M766" s="160"/>
      <c r="N766" s="160"/>
      <c r="O766" s="160"/>
      <c r="P766" s="160"/>
      <c r="Q766" s="160"/>
      <c r="R766" s="160"/>
      <c r="S766" s="160"/>
      <c r="T766" s="160"/>
      <c r="U766" s="160"/>
      <c r="V766" s="160"/>
      <c r="W766" s="160"/>
      <c r="X766" s="160"/>
      <c r="Y766" s="160"/>
      <c r="Z766" s="160"/>
      <c r="AA766" s="160"/>
    </row>
    <row r="767" spans="2:27" ht="12" customHeight="1">
      <c r="B767" s="160"/>
      <c r="C767" s="160"/>
      <c r="D767" s="160"/>
      <c r="E767" s="160"/>
      <c r="F767" s="160"/>
      <c r="G767" s="160"/>
      <c r="H767" s="160"/>
      <c r="I767" s="160"/>
      <c r="J767" s="160"/>
      <c r="K767" s="160"/>
      <c r="L767" s="160"/>
      <c r="M767" s="160"/>
      <c r="N767" s="160"/>
      <c r="O767" s="160"/>
      <c r="P767" s="160"/>
      <c r="Q767" s="160"/>
      <c r="R767" s="160"/>
      <c r="S767" s="160"/>
      <c r="T767" s="160"/>
      <c r="U767" s="160"/>
      <c r="V767" s="160"/>
      <c r="W767" s="160"/>
      <c r="X767" s="160"/>
      <c r="Y767" s="160"/>
      <c r="Z767" s="160"/>
      <c r="AA767" s="160"/>
    </row>
    <row r="768" spans="2:27" ht="12" customHeight="1">
      <c r="B768" s="160"/>
      <c r="C768" s="160"/>
      <c r="D768" s="160"/>
      <c r="E768" s="160"/>
      <c r="F768" s="160"/>
      <c r="G768" s="160"/>
      <c r="H768" s="160"/>
      <c r="I768" s="160"/>
      <c r="J768" s="160"/>
      <c r="K768" s="160"/>
      <c r="L768" s="160"/>
      <c r="M768" s="160"/>
      <c r="N768" s="160"/>
      <c r="O768" s="160"/>
      <c r="P768" s="160"/>
      <c r="Q768" s="160"/>
      <c r="R768" s="160"/>
      <c r="S768" s="160"/>
      <c r="T768" s="160"/>
      <c r="U768" s="160"/>
      <c r="V768" s="160"/>
      <c r="W768" s="160"/>
      <c r="X768" s="160"/>
      <c r="Y768" s="160"/>
      <c r="Z768" s="160"/>
      <c r="AA768" s="160"/>
    </row>
    <row r="769" spans="2:27" ht="12" customHeight="1">
      <c r="B769" s="160"/>
      <c r="C769" s="160"/>
      <c r="D769" s="160"/>
      <c r="E769" s="160"/>
      <c r="F769" s="160"/>
      <c r="G769" s="160"/>
      <c r="H769" s="160"/>
      <c r="I769" s="160"/>
      <c r="J769" s="160"/>
      <c r="K769" s="160"/>
      <c r="L769" s="160"/>
      <c r="M769" s="160"/>
      <c r="N769" s="160"/>
      <c r="O769" s="160"/>
      <c r="P769" s="160"/>
      <c r="Q769" s="160"/>
      <c r="R769" s="160"/>
      <c r="S769" s="160"/>
      <c r="T769" s="160"/>
      <c r="U769" s="160"/>
      <c r="V769" s="160"/>
      <c r="W769" s="160"/>
      <c r="X769" s="160"/>
      <c r="Y769" s="160"/>
      <c r="Z769" s="160"/>
      <c r="AA769" s="160"/>
    </row>
    <row r="770" spans="2:27" ht="12" customHeight="1">
      <c r="B770" s="160"/>
      <c r="C770" s="160"/>
      <c r="D770" s="160"/>
      <c r="E770" s="160"/>
      <c r="F770" s="160"/>
      <c r="G770" s="160"/>
      <c r="H770" s="160"/>
      <c r="I770" s="160"/>
      <c r="J770" s="160"/>
      <c r="K770" s="160"/>
      <c r="L770" s="160"/>
      <c r="M770" s="160"/>
      <c r="N770" s="160"/>
      <c r="O770" s="160"/>
      <c r="P770" s="160"/>
      <c r="Q770" s="160"/>
      <c r="R770" s="160"/>
      <c r="S770" s="160"/>
      <c r="T770" s="160"/>
      <c r="U770" s="160"/>
      <c r="V770" s="160"/>
      <c r="W770" s="160"/>
      <c r="X770" s="160"/>
      <c r="Y770" s="160"/>
      <c r="Z770" s="160"/>
      <c r="AA770" s="160"/>
    </row>
    <row r="771" spans="2:27" ht="12" customHeight="1">
      <c r="B771" s="160"/>
      <c r="C771" s="160"/>
      <c r="D771" s="160"/>
      <c r="E771" s="160"/>
      <c r="F771" s="160"/>
      <c r="G771" s="160"/>
      <c r="H771" s="160"/>
      <c r="I771" s="160"/>
      <c r="J771" s="160"/>
      <c r="K771" s="160"/>
      <c r="L771" s="160"/>
      <c r="M771" s="160"/>
      <c r="N771" s="160"/>
      <c r="O771" s="160"/>
      <c r="P771" s="160"/>
      <c r="Q771" s="160"/>
      <c r="R771" s="160"/>
      <c r="S771" s="160"/>
      <c r="T771" s="160"/>
      <c r="U771" s="160"/>
      <c r="V771" s="160"/>
      <c r="W771" s="160"/>
      <c r="X771" s="160"/>
      <c r="Y771" s="160"/>
      <c r="Z771" s="160"/>
      <c r="AA771" s="160"/>
    </row>
    <row r="772" spans="2:27" ht="12" customHeight="1">
      <c r="B772" s="160"/>
      <c r="C772" s="160"/>
      <c r="D772" s="160"/>
      <c r="E772" s="160"/>
      <c r="F772" s="160"/>
      <c r="G772" s="160"/>
      <c r="H772" s="160"/>
      <c r="I772" s="160"/>
      <c r="J772" s="160"/>
      <c r="K772" s="160"/>
      <c r="L772" s="160"/>
      <c r="M772" s="160"/>
      <c r="N772" s="160"/>
      <c r="O772" s="160"/>
      <c r="P772" s="160"/>
      <c r="Q772" s="160"/>
      <c r="R772" s="160"/>
      <c r="S772" s="160"/>
      <c r="T772" s="160"/>
      <c r="U772" s="160"/>
      <c r="V772" s="160"/>
      <c r="W772" s="160"/>
      <c r="X772" s="160"/>
      <c r="Y772" s="160"/>
      <c r="Z772" s="160"/>
      <c r="AA772" s="160"/>
    </row>
    <row r="773" spans="2:27" ht="12" customHeight="1">
      <c r="B773" s="160"/>
      <c r="C773" s="160"/>
      <c r="D773" s="160"/>
      <c r="E773" s="160"/>
      <c r="F773" s="160"/>
      <c r="G773" s="160"/>
      <c r="H773" s="160"/>
      <c r="I773" s="160"/>
      <c r="J773" s="160"/>
      <c r="K773" s="160"/>
      <c r="L773" s="160"/>
      <c r="M773" s="160"/>
      <c r="N773" s="160"/>
      <c r="O773" s="160"/>
      <c r="P773" s="160"/>
      <c r="Q773" s="160"/>
      <c r="R773" s="160"/>
      <c r="S773" s="160"/>
      <c r="T773" s="160"/>
      <c r="U773" s="160"/>
      <c r="V773" s="160"/>
      <c r="W773" s="160"/>
      <c r="X773" s="160"/>
      <c r="Y773" s="160"/>
      <c r="Z773" s="160"/>
      <c r="AA773" s="160"/>
    </row>
    <row r="774" spans="2:27" ht="12" customHeight="1">
      <c r="B774" s="160"/>
      <c r="C774" s="160"/>
      <c r="D774" s="160"/>
      <c r="E774" s="160"/>
      <c r="F774" s="160"/>
      <c r="G774" s="160"/>
      <c r="H774" s="160"/>
      <c r="I774" s="160"/>
      <c r="J774" s="160"/>
      <c r="K774" s="160"/>
      <c r="L774" s="160"/>
      <c r="M774" s="160"/>
      <c r="N774" s="160"/>
      <c r="O774" s="160"/>
      <c r="P774" s="160"/>
      <c r="Q774" s="160"/>
      <c r="R774" s="160"/>
      <c r="S774" s="160"/>
      <c r="T774" s="160"/>
      <c r="U774" s="160"/>
      <c r="V774" s="160"/>
      <c r="W774" s="160"/>
      <c r="X774" s="160"/>
      <c r="Y774" s="160"/>
      <c r="Z774" s="160"/>
      <c r="AA774" s="160"/>
    </row>
    <row r="775" spans="2:27" ht="12" customHeight="1">
      <c r="B775" s="160"/>
      <c r="C775" s="160"/>
      <c r="D775" s="160"/>
      <c r="E775" s="160"/>
      <c r="F775" s="160"/>
      <c r="G775" s="160"/>
      <c r="H775" s="160"/>
      <c r="I775" s="160"/>
      <c r="J775" s="160"/>
      <c r="K775" s="160"/>
      <c r="L775" s="160"/>
      <c r="M775" s="160"/>
      <c r="N775" s="160"/>
      <c r="O775" s="160"/>
      <c r="P775" s="160"/>
      <c r="Q775" s="160"/>
      <c r="R775" s="160"/>
      <c r="S775" s="160"/>
      <c r="T775" s="160"/>
      <c r="U775" s="160"/>
      <c r="V775" s="160"/>
      <c r="W775" s="160"/>
      <c r="X775" s="160"/>
      <c r="Y775" s="160"/>
      <c r="Z775" s="160"/>
      <c r="AA775" s="160"/>
    </row>
    <row r="776" spans="2:27" ht="12" customHeight="1">
      <c r="B776" s="160"/>
      <c r="C776" s="160"/>
      <c r="D776" s="160"/>
      <c r="E776" s="160"/>
      <c r="F776" s="160"/>
      <c r="G776" s="160"/>
      <c r="H776" s="160"/>
      <c r="I776" s="160"/>
      <c r="J776" s="160"/>
      <c r="K776" s="160"/>
      <c r="L776" s="160"/>
      <c r="M776" s="160"/>
      <c r="N776" s="160"/>
      <c r="O776" s="160"/>
      <c r="P776" s="160"/>
      <c r="Q776" s="160"/>
      <c r="R776" s="160"/>
      <c r="S776" s="160"/>
      <c r="T776" s="160"/>
      <c r="U776" s="160"/>
      <c r="V776" s="160"/>
      <c r="W776" s="160"/>
      <c r="X776" s="160"/>
      <c r="Y776" s="160"/>
      <c r="Z776" s="160"/>
      <c r="AA776" s="160"/>
    </row>
    <row r="777" spans="2:27" ht="12" customHeight="1">
      <c r="B777" s="160"/>
      <c r="C777" s="160"/>
      <c r="D777" s="160"/>
      <c r="E777" s="160"/>
      <c r="F777" s="160"/>
      <c r="G777" s="160"/>
      <c r="H777" s="160"/>
      <c r="I777" s="160"/>
      <c r="J777" s="160"/>
      <c r="K777" s="160"/>
      <c r="L777" s="160"/>
      <c r="M777" s="160"/>
      <c r="N777" s="160"/>
      <c r="O777" s="160"/>
      <c r="P777" s="160"/>
      <c r="Q777" s="160"/>
      <c r="R777" s="160"/>
      <c r="S777" s="160"/>
      <c r="T777" s="160"/>
      <c r="U777" s="160"/>
      <c r="V777" s="160"/>
      <c r="W777" s="160"/>
      <c r="X777" s="160"/>
      <c r="Y777" s="160"/>
      <c r="Z777" s="160"/>
      <c r="AA777" s="160"/>
    </row>
    <row r="778" spans="2:27" ht="12" customHeight="1">
      <c r="B778" s="160"/>
      <c r="C778" s="160"/>
      <c r="D778" s="160"/>
      <c r="E778" s="160"/>
      <c r="F778" s="160"/>
      <c r="G778" s="160"/>
      <c r="H778" s="160"/>
      <c r="I778" s="160"/>
      <c r="J778" s="160"/>
      <c r="K778" s="160"/>
      <c r="L778" s="160"/>
      <c r="M778" s="160"/>
      <c r="N778" s="160"/>
      <c r="O778" s="160"/>
      <c r="P778" s="160"/>
      <c r="Q778" s="160"/>
      <c r="R778" s="160"/>
      <c r="S778" s="160"/>
      <c r="T778" s="160"/>
      <c r="U778" s="160"/>
      <c r="V778" s="160"/>
      <c r="W778" s="160"/>
      <c r="X778" s="160"/>
      <c r="Y778" s="160"/>
      <c r="Z778" s="160"/>
      <c r="AA778" s="160"/>
    </row>
    <row r="779" spans="2:27" ht="12" customHeight="1">
      <c r="B779" s="160"/>
      <c r="C779" s="160"/>
      <c r="D779" s="160"/>
      <c r="E779" s="160"/>
      <c r="F779" s="160"/>
      <c r="G779" s="160"/>
      <c r="H779" s="160"/>
      <c r="I779" s="160"/>
      <c r="J779" s="160"/>
      <c r="K779" s="160"/>
      <c r="L779" s="160"/>
      <c r="M779" s="160"/>
      <c r="N779" s="160"/>
      <c r="O779" s="160"/>
      <c r="P779" s="160"/>
      <c r="Q779" s="160"/>
      <c r="R779" s="160"/>
      <c r="S779" s="160"/>
      <c r="T779" s="160"/>
      <c r="U779" s="160"/>
      <c r="V779" s="160"/>
      <c r="W779" s="160"/>
      <c r="X779" s="160"/>
      <c r="Y779" s="160"/>
      <c r="Z779" s="160"/>
      <c r="AA779" s="160"/>
    </row>
    <row r="780" spans="2:27" ht="12" customHeight="1">
      <c r="B780" s="160"/>
      <c r="C780" s="160"/>
      <c r="D780" s="160"/>
      <c r="E780" s="160"/>
      <c r="F780" s="160"/>
      <c r="G780" s="160"/>
      <c r="H780" s="160"/>
      <c r="I780" s="160"/>
      <c r="J780" s="160"/>
      <c r="K780" s="160"/>
      <c r="L780" s="160"/>
      <c r="M780" s="160"/>
      <c r="N780" s="160"/>
      <c r="O780" s="160"/>
      <c r="P780" s="160"/>
      <c r="Q780" s="160"/>
      <c r="R780" s="160"/>
      <c r="S780" s="160"/>
      <c r="T780" s="160"/>
      <c r="U780" s="160"/>
      <c r="V780" s="160"/>
      <c r="W780" s="160"/>
      <c r="X780" s="160"/>
      <c r="Y780" s="160"/>
      <c r="Z780" s="160"/>
      <c r="AA780" s="160"/>
    </row>
    <row r="781" spans="2:27" ht="12" customHeight="1">
      <c r="B781" s="160"/>
      <c r="C781" s="160"/>
      <c r="D781" s="160"/>
      <c r="E781" s="160"/>
      <c r="F781" s="160"/>
      <c r="G781" s="160"/>
      <c r="H781" s="160"/>
      <c r="I781" s="160"/>
      <c r="J781" s="160"/>
      <c r="K781" s="160"/>
      <c r="L781" s="160"/>
      <c r="M781" s="160"/>
      <c r="N781" s="160"/>
      <c r="O781" s="160"/>
      <c r="P781" s="160"/>
      <c r="Q781" s="160"/>
      <c r="R781" s="160"/>
      <c r="S781" s="160"/>
      <c r="T781" s="160"/>
      <c r="U781" s="160"/>
      <c r="V781" s="160"/>
      <c r="W781" s="160"/>
      <c r="X781" s="160"/>
      <c r="Y781" s="160"/>
      <c r="Z781" s="160"/>
      <c r="AA781" s="160"/>
    </row>
    <row r="782" spans="2:27" ht="12" customHeight="1">
      <c r="B782" s="160"/>
      <c r="C782" s="160"/>
      <c r="D782" s="160"/>
      <c r="E782" s="160"/>
      <c r="F782" s="160"/>
      <c r="G782" s="160"/>
      <c r="H782" s="160"/>
      <c r="I782" s="160"/>
      <c r="J782" s="160"/>
      <c r="K782" s="160"/>
      <c r="L782" s="160"/>
      <c r="M782" s="160"/>
      <c r="N782" s="160"/>
      <c r="O782" s="160"/>
      <c r="P782" s="160"/>
      <c r="Q782" s="160"/>
      <c r="R782" s="160"/>
      <c r="S782" s="160"/>
      <c r="T782" s="160"/>
      <c r="U782" s="160"/>
      <c r="V782" s="160"/>
      <c r="W782" s="160"/>
      <c r="X782" s="160"/>
      <c r="Y782" s="160"/>
      <c r="Z782" s="160"/>
      <c r="AA782" s="160"/>
    </row>
    <row r="783" spans="2:27" ht="12" customHeight="1">
      <c r="B783" s="160"/>
      <c r="C783" s="160"/>
      <c r="D783" s="160"/>
      <c r="E783" s="160"/>
      <c r="F783" s="160"/>
      <c r="G783" s="160"/>
      <c r="H783" s="160"/>
      <c r="I783" s="160"/>
      <c r="J783" s="160"/>
      <c r="K783" s="160"/>
      <c r="L783" s="160"/>
      <c r="M783" s="160"/>
      <c r="N783" s="160"/>
      <c r="O783" s="160"/>
      <c r="P783" s="160"/>
      <c r="Q783" s="160"/>
      <c r="R783" s="160"/>
      <c r="S783" s="160"/>
      <c r="T783" s="160"/>
      <c r="U783" s="160"/>
      <c r="V783" s="160"/>
      <c r="W783" s="160"/>
      <c r="X783" s="160"/>
      <c r="Y783" s="160"/>
      <c r="Z783" s="160"/>
      <c r="AA783" s="160"/>
    </row>
    <row r="784" spans="2:27" ht="12" customHeight="1">
      <c r="B784" s="160"/>
      <c r="C784" s="160"/>
      <c r="D784" s="160"/>
      <c r="E784" s="160"/>
      <c r="F784" s="160"/>
      <c r="G784" s="160"/>
      <c r="H784" s="160"/>
      <c r="I784" s="160"/>
      <c r="J784" s="160"/>
      <c r="K784" s="160"/>
      <c r="L784" s="160"/>
      <c r="M784" s="160"/>
      <c r="N784" s="160"/>
      <c r="O784" s="160"/>
      <c r="P784" s="160"/>
      <c r="Q784" s="160"/>
      <c r="R784" s="160"/>
      <c r="S784" s="160"/>
      <c r="T784" s="160"/>
      <c r="U784" s="160"/>
      <c r="V784" s="160"/>
      <c r="W784" s="160"/>
      <c r="X784" s="160"/>
      <c r="Y784" s="160"/>
      <c r="Z784" s="160"/>
      <c r="AA784" s="160"/>
    </row>
    <row r="785" spans="2:27" ht="12" customHeight="1">
      <c r="B785" s="160"/>
      <c r="C785" s="160"/>
      <c r="D785" s="160"/>
      <c r="E785" s="160"/>
      <c r="F785" s="160"/>
      <c r="G785" s="160"/>
      <c r="H785" s="160"/>
      <c r="I785" s="160"/>
      <c r="J785" s="160"/>
      <c r="K785" s="160"/>
      <c r="L785" s="160"/>
      <c r="M785" s="160"/>
      <c r="N785" s="160"/>
      <c r="O785" s="160"/>
      <c r="P785" s="160"/>
      <c r="Q785" s="160"/>
      <c r="R785" s="160"/>
      <c r="S785" s="160"/>
      <c r="T785" s="160"/>
      <c r="U785" s="160"/>
      <c r="V785" s="160"/>
      <c r="W785" s="160"/>
      <c r="X785" s="160"/>
      <c r="Y785" s="160"/>
      <c r="Z785" s="160"/>
      <c r="AA785" s="160"/>
    </row>
    <row r="786" spans="2:27" ht="12" customHeight="1">
      <c r="B786" s="160"/>
      <c r="C786" s="160"/>
      <c r="D786" s="160"/>
      <c r="E786" s="160"/>
      <c r="F786" s="160"/>
      <c r="G786" s="160"/>
      <c r="H786" s="160"/>
      <c r="I786" s="160"/>
      <c r="J786" s="160"/>
      <c r="K786" s="160"/>
      <c r="L786" s="160"/>
      <c r="M786" s="160"/>
      <c r="N786" s="160"/>
      <c r="O786" s="160"/>
      <c r="P786" s="160"/>
      <c r="Q786" s="160"/>
      <c r="R786" s="160"/>
      <c r="S786" s="160"/>
      <c r="T786" s="160"/>
      <c r="U786" s="160"/>
      <c r="V786" s="160"/>
      <c r="W786" s="160"/>
      <c r="X786" s="160"/>
      <c r="Y786" s="160"/>
      <c r="Z786" s="160"/>
      <c r="AA786" s="160"/>
    </row>
    <row r="787" spans="2:27" ht="12" customHeight="1">
      <c r="B787" s="160"/>
      <c r="C787" s="160"/>
      <c r="D787" s="160"/>
      <c r="E787" s="160"/>
      <c r="F787" s="160"/>
      <c r="G787" s="160"/>
      <c r="H787" s="160"/>
      <c r="I787" s="160"/>
      <c r="J787" s="160"/>
      <c r="K787" s="160"/>
      <c r="L787" s="160"/>
      <c r="M787" s="160"/>
      <c r="N787" s="160"/>
      <c r="O787" s="160"/>
      <c r="P787" s="160"/>
      <c r="Q787" s="160"/>
      <c r="R787" s="160"/>
      <c r="S787" s="160"/>
      <c r="T787" s="160"/>
      <c r="U787" s="160"/>
      <c r="V787" s="160"/>
      <c r="W787" s="160"/>
      <c r="X787" s="160"/>
      <c r="Y787" s="160"/>
      <c r="Z787" s="160"/>
      <c r="AA787" s="160"/>
    </row>
    <row r="788" spans="2:27" ht="12" customHeight="1">
      <c r="B788" s="160"/>
      <c r="C788" s="160"/>
      <c r="D788" s="160"/>
      <c r="E788" s="160"/>
      <c r="F788" s="160"/>
      <c r="G788" s="160"/>
      <c r="H788" s="160"/>
      <c r="I788" s="160"/>
      <c r="J788" s="160"/>
      <c r="K788" s="160"/>
      <c r="L788" s="160"/>
      <c r="M788" s="160"/>
      <c r="N788" s="160"/>
      <c r="O788" s="160"/>
      <c r="P788" s="160"/>
      <c r="Q788" s="160"/>
      <c r="R788" s="160"/>
      <c r="S788" s="160"/>
      <c r="T788" s="160"/>
      <c r="U788" s="160"/>
      <c r="V788" s="160"/>
      <c r="W788" s="160"/>
      <c r="X788" s="160"/>
      <c r="Y788" s="160"/>
      <c r="Z788" s="160"/>
      <c r="AA788" s="160"/>
    </row>
    <row r="789" spans="2:27" ht="12" customHeight="1">
      <c r="B789" s="160"/>
      <c r="C789" s="160"/>
      <c r="D789" s="160"/>
      <c r="E789" s="160"/>
      <c r="F789" s="160"/>
      <c r="G789" s="160"/>
      <c r="H789" s="160"/>
      <c r="I789" s="160"/>
      <c r="J789" s="160"/>
      <c r="K789" s="160"/>
      <c r="L789" s="160"/>
      <c r="M789" s="160"/>
      <c r="N789" s="160"/>
      <c r="O789" s="160"/>
      <c r="P789" s="160"/>
      <c r="Q789" s="160"/>
      <c r="R789" s="160"/>
      <c r="S789" s="160"/>
      <c r="T789" s="160"/>
      <c r="U789" s="160"/>
      <c r="V789" s="160"/>
      <c r="W789" s="160"/>
      <c r="X789" s="160"/>
      <c r="Y789" s="160"/>
      <c r="Z789" s="160"/>
      <c r="AA789" s="160"/>
    </row>
    <row r="790" spans="2:27" ht="12" customHeight="1">
      <c r="B790" s="160"/>
      <c r="C790" s="160"/>
      <c r="D790" s="160"/>
      <c r="E790" s="160"/>
      <c r="F790" s="160"/>
      <c r="G790" s="160"/>
      <c r="H790" s="160"/>
      <c r="I790" s="160"/>
      <c r="J790" s="160"/>
      <c r="K790" s="160"/>
      <c r="L790" s="160"/>
      <c r="M790" s="160"/>
      <c r="N790" s="160"/>
      <c r="O790" s="160"/>
      <c r="P790" s="160"/>
      <c r="Q790" s="160"/>
      <c r="R790" s="160"/>
      <c r="S790" s="160"/>
      <c r="T790" s="160"/>
      <c r="U790" s="160"/>
      <c r="V790" s="160"/>
      <c r="W790" s="160"/>
      <c r="X790" s="160"/>
      <c r="Y790" s="160"/>
      <c r="Z790" s="160"/>
      <c r="AA790" s="160"/>
    </row>
    <row r="791" spans="2:27" ht="12" customHeight="1">
      <c r="B791" s="160"/>
      <c r="C791" s="160"/>
      <c r="D791" s="160"/>
      <c r="E791" s="160"/>
      <c r="F791" s="160"/>
      <c r="G791" s="160"/>
      <c r="H791" s="160"/>
      <c r="I791" s="160"/>
      <c r="J791" s="160"/>
      <c r="K791" s="160"/>
      <c r="L791" s="160"/>
      <c r="M791" s="160"/>
      <c r="N791" s="160"/>
      <c r="O791" s="160"/>
      <c r="P791" s="160"/>
      <c r="Q791" s="160"/>
      <c r="R791" s="160"/>
      <c r="S791" s="160"/>
      <c r="T791" s="160"/>
      <c r="U791" s="160"/>
      <c r="V791" s="160"/>
      <c r="W791" s="160"/>
      <c r="X791" s="160"/>
      <c r="Y791" s="160"/>
      <c r="Z791" s="160"/>
      <c r="AA791" s="160"/>
    </row>
    <row r="792" spans="2:27" ht="12" customHeight="1">
      <c r="B792" s="160"/>
      <c r="C792" s="160"/>
      <c r="D792" s="160"/>
      <c r="E792" s="160"/>
      <c r="F792" s="160"/>
      <c r="G792" s="160"/>
      <c r="H792" s="160"/>
      <c r="I792" s="160"/>
      <c r="J792" s="160"/>
      <c r="K792" s="160"/>
      <c r="L792" s="160"/>
      <c r="M792" s="160"/>
      <c r="N792" s="160"/>
      <c r="O792" s="160"/>
      <c r="P792" s="160"/>
      <c r="Q792" s="160"/>
      <c r="R792" s="160"/>
      <c r="S792" s="160"/>
      <c r="T792" s="160"/>
      <c r="U792" s="160"/>
      <c r="V792" s="160"/>
      <c r="W792" s="160"/>
      <c r="X792" s="160"/>
      <c r="Y792" s="160"/>
      <c r="Z792" s="160"/>
      <c r="AA792" s="160"/>
    </row>
    <row r="793" spans="2:27" ht="12" customHeight="1">
      <c r="B793" s="160"/>
      <c r="C793" s="160"/>
      <c r="D793" s="160"/>
      <c r="E793" s="160"/>
      <c r="F793" s="160"/>
      <c r="G793" s="160"/>
      <c r="H793" s="160"/>
      <c r="I793" s="160"/>
      <c r="J793" s="160"/>
      <c r="K793" s="160"/>
      <c r="L793" s="160"/>
      <c r="M793" s="160"/>
      <c r="N793" s="160"/>
      <c r="O793" s="160"/>
      <c r="P793" s="160"/>
      <c r="Q793" s="160"/>
      <c r="R793" s="160"/>
      <c r="S793" s="160"/>
      <c r="T793" s="160"/>
      <c r="U793" s="160"/>
      <c r="V793" s="160"/>
      <c r="W793" s="160"/>
      <c r="X793" s="160"/>
      <c r="Y793" s="160"/>
      <c r="Z793" s="160"/>
      <c r="AA793" s="160"/>
    </row>
    <row r="794" spans="2:27" ht="12" customHeight="1">
      <c r="B794" s="160"/>
      <c r="C794" s="160"/>
      <c r="D794" s="160"/>
      <c r="E794" s="160"/>
      <c r="F794" s="160"/>
      <c r="G794" s="160"/>
      <c r="H794" s="160"/>
      <c r="I794" s="160"/>
      <c r="J794" s="160"/>
      <c r="K794" s="160"/>
      <c r="L794" s="160"/>
      <c r="M794" s="160"/>
      <c r="N794" s="160"/>
      <c r="O794" s="160"/>
      <c r="P794" s="160"/>
      <c r="Q794" s="160"/>
      <c r="R794" s="160"/>
      <c r="S794" s="160"/>
      <c r="T794" s="160"/>
      <c r="U794" s="160"/>
      <c r="V794" s="160"/>
      <c r="W794" s="160"/>
      <c r="X794" s="160"/>
      <c r="Y794" s="160"/>
      <c r="Z794" s="160"/>
      <c r="AA794" s="160"/>
    </row>
    <row r="795" spans="2:27" ht="12" customHeight="1">
      <c r="B795" s="160"/>
      <c r="C795" s="160"/>
      <c r="D795" s="160"/>
      <c r="E795" s="160"/>
      <c r="F795" s="160"/>
      <c r="G795" s="160"/>
      <c r="H795" s="160"/>
      <c r="I795" s="160"/>
      <c r="J795" s="160"/>
      <c r="K795" s="160"/>
      <c r="L795" s="160"/>
      <c r="M795" s="160"/>
      <c r="N795" s="160"/>
      <c r="O795" s="160"/>
      <c r="P795" s="160"/>
      <c r="Q795" s="160"/>
      <c r="R795" s="160"/>
      <c r="S795" s="160"/>
      <c r="T795" s="160"/>
      <c r="U795" s="160"/>
      <c r="V795" s="160"/>
      <c r="W795" s="160"/>
      <c r="X795" s="160"/>
      <c r="Y795" s="160"/>
      <c r="Z795" s="160"/>
      <c r="AA795" s="160"/>
    </row>
    <row r="796" spans="2:27" ht="12" customHeight="1">
      <c r="B796" s="160"/>
      <c r="C796" s="160"/>
      <c r="D796" s="160"/>
      <c r="E796" s="160"/>
      <c r="F796" s="160"/>
      <c r="G796" s="160"/>
      <c r="H796" s="160"/>
      <c r="I796" s="160"/>
      <c r="J796" s="160"/>
      <c r="K796" s="160"/>
      <c r="L796" s="160"/>
      <c r="M796" s="160"/>
      <c r="N796" s="160"/>
      <c r="O796" s="160"/>
      <c r="P796" s="160"/>
      <c r="Q796" s="160"/>
      <c r="R796" s="160"/>
      <c r="S796" s="160"/>
      <c r="T796" s="160"/>
      <c r="U796" s="160"/>
      <c r="V796" s="160"/>
      <c r="W796" s="160"/>
      <c r="X796" s="160"/>
      <c r="Y796" s="160"/>
      <c r="Z796" s="160"/>
      <c r="AA796" s="160"/>
    </row>
    <row r="797" spans="2:27" ht="12" customHeight="1">
      <c r="B797" s="160"/>
      <c r="C797" s="160"/>
      <c r="D797" s="160"/>
      <c r="E797" s="160"/>
      <c r="F797" s="160"/>
      <c r="G797" s="160"/>
      <c r="H797" s="160"/>
      <c r="I797" s="160"/>
      <c r="J797" s="160"/>
      <c r="K797" s="160"/>
      <c r="L797" s="160"/>
      <c r="M797" s="160"/>
      <c r="N797" s="160"/>
      <c r="O797" s="160"/>
      <c r="P797" s="160"/>
      <c r="Q797" s="160"/>
      <c r="R797" s="160"/>
      <c r="S797" s="160"/>
      <c r="T797" s="160"/>
      <c r="U797" s="160"/>
      <c r="V797" s="160"/>
      <c r="W797" s="160"/>
      <c r="X797" s="160"/>
      <c r="Y797" s="160"/>
      <c r="Z797" s="160"/>
      <c r="AA797" s="160"/>
    </row>
    <row r="798" spans="2:27" ht="12" customHeight="1">
      <c r="B798" s="160"/>
      <c r="C798" s="160"/>
      <c r="D798" s="160"/>
      <c r="E798" s="160"/>
      <c r="F798" s="160"/>
      <c r="G798" s="160"/>
      <c r="H798" s="160"/>
      <c r="I798" s="160"/>
      <c r="J798" s="160"/>
      <c r="K798" s="160"/>
      <c r="L798" s="160"/>
      <c r="M798" s="160"/>
      <c r="N798" s="160"/>
      <c r="O798" s="160"/>
      <c r="P798" s="160"/>
      <c r="Q798" s="160"/>
      <c r="R798" s="160"/>
      <c r="S798" s="160"/>
      <c r="T798" s="160"/>
      <c r="U798" s="160"/>
      <c r="V798" s="160"/>
      <c r="W798" s="160"/>
      <c r="X798" s="160"/>
      <c r="Y798" s="160"/>
      <c r="Z798" s="160"/>
      <c r="AA798" s="160"/>
    </row>
    <row r="799" spans="2:27" ht="12" customHeight="1">
      <c r="B799" s="160"/>
      <c r="C799" s="160"/>
      <c r="D799" s="160"/>
      <c r="E799" s="160"/>
      <c r="F799" s="160"/>
      <c r="G799" s="160"/>
      <c r="H799" s="160"/>
      <c r="I799" s="160"/>
      <c r="J799" s="160"/>
      <c r="K799" s="160"/>
      <c r="L799" s="160"/>
      <c r="M799" s="160"/>
      <c r="N799" s="160"/>
      <c r="O799" s="160"/>
      <c r="P799" s="160"/>
      <c r="Q799" s="160"/>
      <c r="R799" s="160"/>
      <c r="S799" s="160"/>
      <c r="T799" s="160"/>
      <c r="U799" s="160"/>
      <c r="V799" s="160"/>
      <c r="W799" s="160"/>
      <c r="X799" s="160"/>
      <c r="Y799" s="160"/>
      <c r="Z799" s="160"/>
      <c r="AA799" s="160"/>
    </row>
    <row r="800" spans="2:27" ht="12" customHeight="1">
      <c r="B800" s="160"/>
      <c r="C800" s="160"/>
      <c r="D800" s="160"/>
      <c r="E800" s="160"/>
      <c r="F800" s="160"/>
      <c r="G800" s="160"/>
      <c r="H800" s="160"/>
      <c r="I800" s="160"/>
      <c r="J800" s="160"/>
      <c r="K800" s="160"/>
      <c r="L800" s="160"/>
      <c r="M800" s="160"/>
      <c r="N800" s="160"/>
      <c r="O800" s="160"/>
      <c r="P800" s="160"/>
      <c r="Q800" s="160"/>
      <c r="R800" s="160"/>
      <c r="S800" s="160"/>
      <c r="T800" s="160"/>
      <c r="U800" s="160"/>
      <c r="V800" s="160"/>
      <c r="W800" s="160"/>
      <c r="X800" s="160"/>
      <c r="Y800" s="160"/>
      <c r="Z800" s="160"/>
      <c r="AA800" s="160"/>
    </row>
    <row r="801" spans="2:27" ht="12" customHeight="1">
      <c r="B801" s="160"/>
      <c r="C801" s="160"/>
      <c r="D801" s="160"/>
      <c r="E801" s="160"/>
      <c r="F801" s="160"/>
      <c r="G801" s="160"/>
      <c r="H801" s="160"/>
      <c r="I801" s="160"/>
      <c r="J801" s="160"/>
      <c r="K801" s="160"/>
      <c r="L801" s="160"/>
      <c r="M801" s="160"/>
      <c r="N801" s="160"/>
      <c r="O801" s="160"/>
      <c r="P801" s="160"/>
      <c r="Q801" s="160"/>
      <c r="R801" s="160"/>
      <c r="S801" s="160"/>
      <c r="T801" s="160"/>
      <c r="U801" s="160"/>
      <c r="V801" s="160"/>
      <c r="W801" s="160"/>
      <c r="X801" s="160"/>
      <c r="Y801" s="160"/>
      <c r="Z801" s="160"/>
      <c r="AA801" s="160"/>
    </row>
    <row r="802" spans="2:27" ht="12" customHeight="1">
      <c r="B802" s="160"/>
      <c r="C802" s="160"/>
      <c r="D802" s="160"/>
      <c r="E802" s="160"/>
      <c r="F802" s="160"/>
      <c r="G802" s="160"/>
      <c r="H802" s="160"/>
      <c r="I802" s="160"/>
      <c r="J802" s="160"/>
      <c r="K802" s="160"/>
      <c r="L802" s="160"/>
      <c r="M802" s="160"/>
      <c r="N802" s="160"/>
      <c r="O802" s="160"/>
      <c r="P802" s="160"/>
      <c r="Q802" s="160"/>
      <c r="R802" s="160"/>
      <c r="S802" s="160"/>
      <c r="T802" s="160"/>
      <c r="U802" s="160"/>
      <c r="V802" s="160"/>
      <c r="W802" s="160"/>
      <c r="X802" s="160"/>
      <c r="Y802" s="160"/>
      <c r="Z802" s="160"/>
      <c r="AA802" s="160"/>
    </row>
    <row r="803" spans="2:27" ht="12" customHeight="1">
      <c r="B803" s="160"/>
      <c r="C803" s="160"/>
      <c r="D803" s="160"/>
      <c r="E803" s="160"/>
      <c r="F803" s="160"/>
      <c r="G803" s="160"/>
      <c r="H803" s="160"/>
      <c r="I803" s="160"/>
      <c r="J803" s="160"/>
      <c r="K803" s="160"/>
      <c r="L803" s="160"/>
      <c r="M803" s="160"/>
      <c r="N803" s="160"/>
      <c r="O803" s="160"/>
      <c r="P803" s="160"/>
      <c r="Q803" s="160"/>
      <c r="R803" s="160"/>
      <c r="S803" s="160"/>
      <c r="T803" s="160"/>
      <c r="U803" s="160"/>
      <c r="V803" s="160"/>
      <c r="W803" s="160"/>
      <c r="X803" s="160"/>
      <c r="Y803" s="160"/>
      <c r="Z803" s="160"/>
      <c r="AA803" s="160"/>
    </row>
    <row r="804" spans="2:27" ht="12" customHeight="1">
      <c r="B804" s="160"/>
      <c r="C804" s="160"/>
      <c r="D804" s="160"/>
      <c r="E804" s="160"/>
      <c r="F804" s="160"/>
      <c r="G804" s="160"/>
      <c r="H804" s="160"/>
      <c r="I804" s="160"/>
      <c r="J804" s="160"/>
      <c r="K804" s="160"/>
      <c r="L804" s="160"/>
      <c r="M804" s="160"/>
      <c r="N804" s="160"/>
      <c r="O804" s="160"/>
      <c r="P804" s="160"/>
      <c r="Q804" s="160"/>
      <c r="R804" s="160"/>
      <c r="S804" s="160"/>
      <c r="T804" s="160"/>
      <c r="U804" s="160"/>
      <c r="V804" s="160"/>
      <c r="W804" s="160"/>
      <c r="X804" s="160"/>
      <c r="Y804" s="160"/>
      <c r="Z804" s="160"/>
      <c r="AA804" s="160"/>
    </row>
    <row r="805" spans="2:27" ht="12" customHeight="1">
      <c r="B805" s="160"/>
      <c r="C805" s="160"/>
      <c r="D805" s="160"/>
      <c r="E805" s="160"/>
      <c r="F805" s="160"/>
      <c r="G805" s="160"/>
      <c r="H805" s="160"/>
      <c r="I805" s="160"/>
      <c r="J805" s="160"/>
      <c r="K805" s="160"/>
      <c r="L805" s="160"/>
      <c r="M805" s="160"/>
      <c r="N805" s="160"/>
      <c r="O805" s="160"/>
      <c r="P805" s="160"/>
      <c r="Q805" s="160"/>
      <c r="R805" s="160"/>
      <c r="S805" s="160"/>
      <c r="T805" s="160"/>
      <c r="U805" s="160"/>
      <c r="V805" s="160"/>
      <c r="W805" s="160"/>
      <c r="X805" s="160"/>
      <c r="Y805" s="160"/>
      <c r="Z805" s="160"/>
      <c r="AA805" s="160"/>
    </row>
    <row r="806" spans="2:27" ht="12" customHeight="1">
      <c r="B806" s="160"/>
      <c r="C806" s="160"/>
      <c r="D806" s="160"/>
      <c r="E806" s="160"/>
      <c r="F806" s="160"/>
      <c r="G806" s="160"/>
      <c r="H806" s="160"/>
      <c r="I806" s="160"/>
      <c r="J806" s="160"/>
      <c r="K806" s="160"/>
      <c r="L806" s="160"/>
      <c r="M806" s="160"/>
      <c r="N806" s="160"/>
      <c r="O806" s="160"/>
      <c r="P806" s="160"/>
      <c r="Q806" s="160"/>
      <c r="R806" s="160"/>
      <c r="S806" s="160"/>
      <c r="T806" s="160"/>
      <c r="U806" s="160"/>
      <c r="V806" s="160"/>
      <c r="W806" s="160"/>
      <c r="X806" s="160"/>
      <c r="Y806" s="160"/>
      <c r="Z806" s="160"/>
      <c r="AA806" s="160"/>
    </row>
    <row r="807" spans="2:27" ht="12" customHeight="1">
      <c r="B807" s="160"/>
      <c r="C807" s="160"/>
      <c r="D807" s="160"/>
      <c r="E807" s="160"/>
      <c r="F807" s="160"/>
      <c r="G807" s="160"/>
      <c r="H807" s="160"/>
      <c r="I807" s="160"/>
      <c r="J807" s="160"/>
      <c r="K807" s="160"/>
      <c r="L807" s="160"/>
      <c r="M807" s="160"/>
      <c r="N807" s="160"/>
      <c r="O807" s="160"/>
      <c r="P807" s="160"/>
      <c r="Q807" s="160"/>
      <c r="R807" s="160"/>
      <c r="S807" s="160"/>
      <c r="T807" s="160"/>
      <c r="U807" s="160"/>
      <c r="V807" s="160"/>
      <c r="W807" s="160"/>
      <c r="X807" s="160"/>
      <c r="Y807" s="160"/>
      <c r="Z807" s="160"/>
      <c r="AA807" s="160"/>
    </row>
    <row r="808" spans="2:27" ht="12" customHeight="1">
      <c r="B808" s="160"/>
      <c r="C808" s="160"/>
      <c r="D808" s="160"/>
      <c r="E808" s="160"/>
      <c r="F808" s="160"/>
      <c r="G808" s="160"/>
      <c r="H808" s="160"/>
      <c r="I808" s="160"/>
      <c r="J808" s="160"/>
      <c r="K808" s="160"/>
      <c r="L808" s="160"/>
      <c r="M808" s="160"/>
      <c r="N808" s="160"/>
      <c r="O808" s="160"/>
      <c r="P808" s="160"/>
      <c r="Q808" s="160"/>
      <c r="R808" s="160"/>
      <c r="S808" s="160"/>
      <c r="T808" s="160"/>
      <c r="U808" s="160"/>
      <c r="V808" s="160"/>
      <c r="W808" s="160"/>
      <c r="X808" s="160"/>
      <c r="Y808" s="160"/>
      <c r="Z808" s="160"/>
      <c r="AA808" s="160"/>
    </row>
    <row r="809" spans="2:27" ht="12" customHeight="1">
      <c r="B809" s="160"/>
      <c r="C809" s="160"/>
      <c r="D809" s="160"/>
      <c r="E809" s="160"/>
      <c r="F809" s="160"/>
      <c r="G809" s="160"/>
      <c r="H809" s="160"/>
      <c r="I809" s="160"/>
      <c r="J809" s="160"/>
      <c r="K809" s="160"/>
      <c r="L809" s="160"/>
      <c r="M809" s="160"/>
      <c r="N809" s="160"/>
      <c r="O809" s="160"/>
      <c r="P809" s="160"/>
      <c r="Q809" s="160"/>
      <c r="R809" s="160"/>
      <c r="S809" s="160"/>
      <c r="T809" s="160"/>
      <c r="U809" s="160"/>
      <c r="V809" s="160"/>
      <c r="W809" s="160"/>
      <c r="X809" s="160"/>
      <c r="Y809" s="160"/>
      <c r="Z809" s="160"/>
      <c r="AA809" s="160"/>
    </row>
    <row r="810" spans="2:27" ht="12" customHeight="1">
      <c r="B810" s="160"/>
      <c r="C810" s="160"/>
      <c r="D810" s="160"/>
      <c r="E810" s="160"/>
      <c r="F810" s="160"/>
      <c r="G810" s="160"/>
      <c r="H810" s="160"/>
      <c r="I810" s="160"/>
      <c r="J810" s="160"/>
      <c r="K810" s="160"/>
      <c r="L810" s="160"/>
      <c r="M810" s="160"/>
      <c r="N810" s="160"/>
      <c r="O810" s="160"/>
      <c r="P810" s="160"/>
      <c r="Q810" s="160"/>
      <c r="R810" s="160"/>
      <c r="S810" s="160"/>
      <c r="T810" s="160"/>
      <c r="U810" s="160"/>
      <c r="V810" s="160"/>
      <c r="W810" s="160"/>
      <c r="X810" s="160"/>
      <c r="Y810" s="160"/>
      <c r="Z810" s="160"/>
      <c r="AA810" s="160"/>
    </row>
    <row r="811" spans="2:27" ht="12" customHeight="1">
      <c r="B811" s="160"/>
      <c r="C811" s="160"/>
      <c r="D811" s="160"/>
      <c r="E811" s="160"/>
      <c r="F811" s="160"/>
      <c r="G811" s="160"/>
      <c r="H811" s="160"/>
      <c r="I811" s="160"/>
      <c r="J811" s="160"/>
      <c r="K811" s="160"/>
      <c r="L811" s="160"/>
      <c r="M811" s="160"/>
      <c r="N811" s="160"/>
      <c r="O811" s="160"/>
      <c r="P811" s="160"/>
      <c r="Q811" s="160"/>
      <c r="R811" s="160"/>
      <c r="S811" s="160"/>
      <c r="T811" s="160"/>
      <c r="U811" s="160"/>
      <c r="V811" s="160"/>
      <c r="W811" s="160"/>
      <c r="X811" s="160"/>
      <c r="Y811" s="160"/>
      <c r="Z811" s="160"/>
      <c r="AA811" s="160"/>
    </row>
    <row r="812" spans="2:27" ht="12" customHeight="1">
      <c r="B812" s="160"/>
      <c r="C812" s="160"/>
      <c r="D812" s="160"/>
      <c r="E812" s="160"/>
      <c r="F812" s="160"/>
      <c r="G812" s="160"/>
      <c r="H812" s="160"/>
      <c r="I812" s="160"/>
      <c r="J812" s="160"/>
      <c r="K812" s="160"/>
      <c r="L812" s="160"/>
      <c r="M812" s="160"/>
      <c r="N812" s="160"/>
      <c r="O812" s="160"/>
      <c r="P812" s="160"/>
      <c r="Q812" s="160"/>
      <c r="R812" s="160"/>
      <c r="S812" s="160"/>
      <c r="T812" s="160"/>
      <c r="U812" s="160"/>
      <c r="V812" s="160"/>
      <c r="W812" s="160"/>
      <c r="X812" s="160"/>
      <c r="Y812" s="160"/>
      <c r="Z812" s="160"/>
      <c r="AA812" s="160"/>
    </row>
    <row r="813" spans="2:27" ht="12" customHeight="1">
      <c r="B813" s="160"/>
      <c r="C813" s="160"/>
      <c r="D813" s="160"/>
      <c r="E813" s="160"/>
      <c r="F813" s="160"/>
      <c r="G813" s="160"/>
      <c r="H813" s="160"/>
      <c r="I813" s="160"/>
      <c r="J813" s="160"/>
      <c r="K813" s="160"/>
      <c r="L813" s="160"/>
      <c r="M813" s="160"/>
      <c r="N813" s="160"/>
      <c r="O813" s="160"/>
      <c r="P813" s="160"/>
      <c r="Q813" s="160"/>
      <c r="R813" s="160"/>
      <c r="S813" s="160"/>
      <c r="T813" s="160"/>
      <c r="U813" s="160"/>
      <c r="V813" s="160"/>
      <c r="W813" s="160"/>
      <c r="X813" s="160"/>
      <c r="Y813" s="160"/>
      <c r="Z813" s="160"/>
      <c r="AA813" s="160"/>
    </row>
    <row r="814" spans="2:27" ht="12" customHeight="1">
      <c r="B814" s="160"/>
      <c r="C814" s="160"/>
      <c r="D814" s="160"/>
      <c r="E814" s="160"/>
      <c r="F814" s="160"/>
      <c r="G814" s="160"/>
      <c r="H814" s="160"/>
      <c r="I814" s="160"/>
      <c r="J814" s="160"/>
      <c r="K814" s="160"/>
      <c r="L814" s="160"/>
      <c r="M814" s="160"/>
      <c r="N814" s="160"/>
      <c r="O814" s="160"/>
      <c r="P814" s="160"/>
      <c r="Q814" s="160"/>
      <c r="R814" s="160"/>
      <c r="S814" s="160"/>
      <c r="T814" s="160"/>
      <c r="U814" s="160"/>
      <c r="V814" s="160"/>
      <c r="W814" s="160"/>
      <c r="X814" s="160"/>
      <c r="Y814" s="160"/>
      <c r="Z814" s="160"/>
      <c r="AA814" s="160"/>
    </row>
    <row r="815" spans="2:27" ht="12" customHeight="1">
      <c r="B815" s="160"/>
      <c r="C815" s="160"/>
      <c r="D815" s="160"/>
      <c r="E815" s="160"/>
      <c r="F815" s="160"/>
      <c r="G815" s="160"/>
      <c r="H815" s="160"/>
      <c r="I815" s="160"/>
      <c r="J815" s="160"/>
      <c r="K815" s="160"/>
      <c r="L815" s="160"/>
      <c r="M815" s="160"/>
      <c r="N815" s="160"/>
      <c r="O815" s="160"/>
      <c r="P815" s="160"/>
      <c r="Q815" s="160"/>
      <c r="R815" s="160"/>
      <c r="S815" s="160"/>
      <c r="T815" s="160"/>
      <c r="U815" s="160"/>
      <c r="V815" s="160"/>
      <c r="W815" s="160"/>
      <c r="X815" s="160"/>
      <c r="Y815" s="160"/>
      <c r="Z815" s="160"/>
      <c r="AA815" s="160"/>
    </row>
    <row r="816" spans="2:27" ht="12" customHeight="1">
      <c r="B816" s="160"/>
      <c r="C816" s="160"/>
      <c r="D816" s="160"/>
      <c r="E816" s="160"/>
      <c r="F816" s="160"/>
      <c r="G816" s="160"/>
      <c r="H816" s="160"/>
      <c r="I816" s="160"/>
      <c r="J816" s="160"/>
      <c r="K816" s="160"/>
      <c r="L816" s="160"/>
      <c r="M816" s="160"/>
      <c r="N816" s="160"/>
      <c r="O816" s="160"/>
      <c r="P816" s="160"/>
      <c r="Q816" s="160"/>
      <c r="R816" s="160"/>
      <c r="S816" s="160"/>
      <c r="T816" s="160"/>
      <c r="U816" s="160"/>
      <c r="V816" s="160"/>
      <c r="W816" s="160"/>
      <c r="X816" s="160"/>
      <c r="Y816" s="160"/>
      <c r="Z816" s="160"/>
      <c r="AA816" s="160"/>
    </row>
    <row r="817" spans="2:27" ht="12" customHeight="1">
      <c r="B817" s="160"/>
      <c r="C817" s="160"/>
      <c r="D817" s="160"/>
      <c r="E817" s="160"/>
      <c r="F817" s="160"/>
      <c r="G817" s="160"/>
      <c r="H817" s="160"/>
      <c r="I817" s="160"/>
      <c r="J817" s="160"/>
      <c r="K817" s="160"/>
      <c r="L817" s="160"/>
      <c r="M817" s="160"/>
      <c r="N817" s="160"/>
      <c r="O817" s="160"/>
      <c r="P817" s="160"/>
      <c r="Q817" s="160"/>
      <c r="R817" s="160"/>
      <c r="S817" s="160"/>
      <c r="T817" s="160"/>
      <c r="U817" s="160"/>
      <c r="V817" s="160"/>
      <c r="W817" s="160"/>
      <c r="X817" s="160"/>
      <c r="Y817" s="160"/>
      <c r="Z817" s="160"/>
      <c r="AA817" s="160"/>
    </row>
    <row r="818" spans="2:27" ht="12" customHeight="1">
      <c r="B818" s="160"/>
      <c r="C818" s="160"/>
      <c r="D818" s="160"/>
      <c r="E818" s="160"/>
      <c r="F818" s="160"/>
      <c r="G818" s="160"/>
      <c r="H818" s="160"/>
      <c r="I818" s="160"/>
      <c r="J818" s="160"/>
      <c r="K818" s="160"/>
      <c r="L818" s="160"/>
      <c r="M818" s="160"/>
      <c r="N818" s="160"/>
      <c r="O818" s="160"/>
      <c r="P818" s="160"/>
      <c r="Q818" s="160"/>
      <c r="R818" s="160"/>
      <c r="S818" s="160"/>
      <c r="T818" s="160"/>
      <c r="U818" s="160"/>
      <c r="V818" s="160"/>
      <c r="W818" s="160"/>
      <c r="X818" s="160"/>
      <c r="Y818" s="160"/>
      <c r="Z818" s="160"/>
      <c r="AA818" s="160"/>
    </row>
    <row r="819" spans="2:27" ht="12" customHeight="1">
      <c r="B819" s="160"/>
      <c r="C819" s="160"/>
      <c r="D819" s="160"/>
      <c r="E819" s="160"/>
      <c r="F819" s="160"/>
      <c r="G819" s="160"/>
      <c r="H819" s="160"/>
      <c r="I819" s="160"/>
      <c r="J819" s="160"/>
      <c r="K819" s="160"/>
      <c r="L819" s="160"/>
      <c r="M819" s="160"/>
      <c r="N819" s="160"/>
      <c r="O819" s="160"/>
      <c r="P819" s="160"/>
      <c r="Q819" s="160"/>
      <c r="R819" s="160"/>
      <c r="S819" s="160"/>
      <c r="T819" s="160"/>
      <c r="U819" s="160"/>
      <c r="V819" s="160"/>
      <c r="W819" s="160"/>
      <c r="X819" s="160"/>
      <c r="Y819" s="160"/>
      <c r="Z819" s="160"/>
      <c r="AA819" s="160"/>
    </row>
    <row r="820" spans="2:27" ht="12" customHeight="1">
      <c r="B820" s="160"/>
      <c r="C820" s="160"/>
      <c r="D820" s="160"/>
      <c r="E820" s="160"/>
      <c r="F820" s="160"/>
      <c r="G820" s="160"/>
      <c r="H820" s="160"/>
      <c r="I820" s="160"/>
      <c r="J820" s="160"/>
      <c r="K820" s="160"/>
      <c r="L820" s="160"/>
      <c r="M820" s="160"/>
      <c r="N820" s="160"/>
      <c r="O820" s="160"/>
      <c r="P820" s="160"/>
      <c r="Q820" s="160"/>
      <c r="R820" s="160"/>
      <c r="S820" s="160"/>
      <c r="T820" s="160"/>
      <c r="U820" s="160"/>
      <c r="V820" s="160"/>
      <c r="W820" s="160"/>
      <c r="X820" s="160"/>
      <c r="Y820" s="160"/>
      <c r="Z820" s="160"/>
      <c r="AA820" s="160"/>
    </row>
    <row r="821" spans="2:27" ht="12" customHeight="1">
      <c r="B821" s="160"/>
      <c r="C821" s="160"/>
      <c r="D821" s="160"/>
      <c r="E821" s="160"/>
      <c r="F821" s="160"/>
      <c r="G821" s="160"/>
      <c r="H821" s="160"/>
      <c r="I821" s="160"/>
      <c r="J821" s="160"/>
      <c r="K821" s="160"/>
      <c r="L821" s="160"/>
      <c r="M821" s="160"/>
      <c r="N821" s="160"/>
      <c r="O821" s="160"/>
      <c r="P821" s="160"/>
      <c r="Q821" s="160"/>
      <c r="R821" s="160"/>
      <c r="S821" s="160"/>
      <c r="T821" s="160"/>
      <c r="U821" s="160"/>
      <c r="V821" s="160"/>
      <c r="W821" s="160"/>
      <c r="X821" s="160"/>
      <c r="Y821" s="160"/>
      <c r="Z821" s="160"/>
      <c r="AA821" s="160"/>
    </row>
    <row r="822" spans="2:27" ht="12" customHeight="1">
      <c r="B822" s="160"/>
      <c r="C822" s="160"/>
      <c r="D822" s="160"/>
      <c r="E822" s="160"/>
      <c r="F822" s="160"/>
      <c r="G822" s="160"/>
      <c r="H822" s="160"/>
      <c r="I822" s="160"/>
      <c r="J822" s="160"/>
      <c r="K822" s="160"/>
      <c r="L822" s="160"/>
      <c r="M822" s="160"/>
      <c r="N822" s="160"/>
      <c r="O822" s="160"/>
      <c r="P822" s="160"/>
      <c r="Q822" s="160"/>
      <c r="R822" s="160"/>
      <c r="S822" s="160"/>
      <c r="T822" s="160"/>
      <c r="U822" s="160"/>
      <c r="V822" s="160"/>
      <c r="W822" s="160"/>
      <c r="X822" s="160"/>
      <c r="Y822" s="160"/>
      <c r="Z822" s="160"/>
      <c r="AA822" s="160"/>
    </row>
    <row r="823" spans="2:27" ht="12" customHeight="1">
      <c r="B823" s="160"/>
      <c r="C823" s="160"/>
      <c r="D823" s="160"/>
      <c r="E823" s="160"/>
      <c r="F823" s="160"/>
      <c r="G823" s="160"/>
      <c r="H823" s="160"/>
      <c r="I823" s="160"/>
      <c r="J823" s="160"/>
      <c r="K823" s="160"/>
      <c r="L823" s="160"/>
      <c r="M823" s="160"/>
      <c r="N823" s="160"/>
      <c r="O823" s="160"/>
      <c r="P823" s="160"/>
      <c r="Q823" s="160"/>
      <c r="R823" s="160"/>
      <c r="S823" s="160"/>
      <c r="T823" s="160"/>
      <c r="U823" s="160"/>
      <c r="V823" s="160"/>
      <c r="W823" s="160"/>
      <c r="X823" s="160"/>
      <c r="Y823" s="160"/>
      <c r="Z823" s="160"/>
      <c r="AA823" s="160"/>
    </row>
    <row r="824" spans="2:27" ht="12" customHeight="1">
      <c r="B824" s="160"/>
      <c r="C824" s="160"/>
      <c r="D824" s="160"/>
      <c r="E824" s="160"/>
      <c r="F824" s="160"/>
      <c r="G824" s="160"/>
      <c r="H824" s="160"/>
      <c r="I824" s="160"/>
      <c r="J824" s="160"/>
      <c r="K824" s="160"/>
      <c r="L824" s="160"/>
      <c r="M824" s="160"/>
      <c r="N824" s="160"/>
      <c r="O824" s="160"/>
      <c r="P824" s="160"/>
      <c r="Q824" s="160"/>
      <c r="R824" s="160"/>
      <c r="S824" s="160"/>
      <c r="T824" s="160"/>
      <c r="U824" s="160"/>
      <c r="V824" s="160"/>
      <c r="W824" s="160"/>
      <c r="X824" s="160"/>
      <c r="Y824" s="160"/>
      <c r="Z824" s="160"/>
      <c r="AA824" s="160"/>
    </row>
    <row r="825" spans="2:27" ht="12" customHeight="1">
      <c r="B825" s="160"/>
      <c r="C825" s="160"/>
      <c r="D825" s="160"/>
      <c r="E825" s="160"/>
      <c r="F825" s="160"/>
      <c r="G825" s="160"/>
      <c r="H825" s="160"/>
      <c r="I825" s="160"/>
      <c r="J825" s="160"/>
      <c r="K825" s="160"/>
      <c r="L825" s="160"/>
      <c r="M825" s="160"/>
      <c r="N825" s="160"/>
      <c r="O825" s="160"/>
      <c r="P825" s="160"/>
      <c r="Q825" s="160"/>
      <c r="R825" s="160"/>
      <c r="S825" s="160"/>
      <c r="T825" s="160"/>
      <c r="U825" s="160"/>
      <c r="V825" s="160"/>
      <c r="W825" s="160"/>
      <c r="X825" s="160"/>
      <c r="Y825" s="160"/>
      <c r="Z825" s="160"/>
      <c r="AA825" s="160"/>
    </row>
    <row r="826" spans="2:27" ht="12" customHeight="1">
      <c r="B826" s="160"/>
      <c r="C826" s="160"/>
      <c r="D826" s="160"/>
      <c r="E826" s="160"/>
      <c r="F826" s="160"/>
      <c r="G826" s="160"/>
      <c r="H826" s="160"/>
      <c r="I826" s="160"/>
      <c r="J826" s="160"/>
      <c r="K826" s="160"/>
      <c r="L826" s="160"/>
      <c r="M826" s="160"/>
      <c r="N826" s="160"/>
      <c r="O826" s="160"/>
      <c r="P826" s="160"/>
      <c r="Q826" s="160"/>
      <c r="R826" s="160"/>
      <c r="S826" s="160"/>
      <c r="T826" s="160"/>
      <c r="U826" s="160"/>
      <c r="V826" s="160"/>
      <c r="W826" s="160"/>
      <c r="X826" s="160"/>
      <c r="Y826" s="160"/>
      <c r="Z826" s="160"/>
      <c r="AA826" s="160"/>
    </row>
    <row r="827" spans="2:27" ht="12" customHeight="1">
      <c r="B827" s="160"/>
      <c r="C827" s="160"/>
      <c r="D827" s="160"/>
      <c r="E827" s="160"/>
      <c r="F827" s="160"/>
      <c r="G827" s="160"/>
      <c r="H827" s="160"/>
      <c r="I827" s="160"/>
      <c r="J827" s="160"/>
      <c r="K827" s="160"/>
      <c r="L827" s="160"/>
      <c r="M827" s="160"/>
      <c r="N827" s="160"/>
      <c r="O827" s="160"/>
      <c r="P827" s="160"/>
      <c r="Q827" s="160"/>
      <c r="R827" s="160"/>
      <c r="S827" s="160"/>
      <c r="T827" s="160"/>
      <c r="U827" s="160"/>
      <c r="V827" s="160"/>
      <c r="W827" s="160"/>
      <c r="X827" s="160"/>
      <c r="Y827" s="160"/>
      <c r="Z827" s="160"/>
      <c r="AA827" s="160"/>
    </row>
    <row r="828" spans="2:27" ht="12" customHeight="1">
      <c r="B828" s="160"/>
      <c r="C828" s="160"/>
      <c r="D828" s="160"/>
      <c r="E828" s="160"/>
      <c r="F828" s="160"/>
      <c r="G828" s="160"/>
      <c r="H828" s="160"/>
      <c r="I828" s="160"/>
      <c r="J828" s="160"/>
      <c r="K828" s="160"/>
      <c r="L828" s="160"/>
      <c r="M828" s="160"/>
      <c r="N828" s="160"/>
      <c r="O828" s="160"/>
      <c r="P828" s="160"/>
      <c r="Q828" s="160"/>
      <c r="R828" s="160"/>
      <c r="S828" s="160"/>
      <c r="T828" s="160"/>
      <c r="U828" s="160"/>
      <c r="V828" s="160"/>
      <c r="W828" s="160"/>
      <c r="X828" s="160"/>
      <c r="Y828" s="160"/>
      <c r="Z828" s="160"/>
      <c r="AA828" s="160"/>
    </row>
    <row r="829" spans="2:27" ht="12" customHeight="1">
      <c r="B829" s="160"/>
      <c r="C829" s="160"/>
      <c r="D829" s="160"/>
      <c r="E829" s="160"/>
      <c r="F829" s="160"/>
      <c r="G829" s="160"/>
      <c r="H829" s="160"/>
      <c r="I829" s="160"/>
      <c r="J829" s="160"/>
      <c r="K829" s="160"/>
      <c r="L829" s="160"/>
      <c r="M829" s="160"/>
      <c r="N829" s="160"/>
      <c r="O829" s="160"/>
      <c r="P829" s="160"/>
      <c r="Q829" s="160"/>
      <c r="R829" s="160"/>
      <c r="S829" s="160"/>
      <c r="T829" s="160"/>
      <c r="U829" s="160"/>
      <c r="V829" s="160"/>
      <c r="W829" s="160"/>
      <c r="X829" s="160"/>
      <c r="Y829" s="160"/>
      <c r="Z829" s="160"/>
      <c r="AA829" s="160"/>
    </row>
    <row r="830" spans="2:27" ht="12" customHeight="1">
      <c r="B830" s="160"/>
      <c r="C830" s="160"/>
      <c r="D830" s="160"/>
      <c r="E830" s="160"/>
      <c r="F830" s="160"/>
      <c r="G830" s="160"/>
      <c r="H830" s="160"/>
      <c r="I830" s="160"/>
      <c r="J830" s="160"/>
      <c r="K830" s="160"/>
      <c r="L830" s="160"/>
      <c r="M830" s="160"/>
      <c r="N830" s="160"/>
      <c r="O830" s="160"/>
      <c r="P830" s="160"/>
      <c r="Q830" s="160"/>
      <c r="R830" s="160"/>
      <c r="S830" s="160"/>
      <c r="T830" s="160"/>
      <c r="U830" s="160"/>
      <c r="V830" s="160"/>
      <c r="W830" s="160"/>
      <c r="X830" s="160"/>
      <c r="Y830" s="160"/>
      <c r="Z830" s="160"/>
      <c r="AA830" s="160"/>
    </row>
    <row r="831" spans="2:27" ht="12" customHeight="1">
      <c r="B831" s="160"/>
      <c r="C831" s="160"/>
      <c r="D831" s="160"/>
      <c r="E831" s="160"/>
      <c r="F831" s="160"/>
      <c r="G831" s="160"/>
      <c r="H831" s="160"/>
      <c r="I831" s="160"/>
      <c r="J831" s="160"/>
      <c r="K831" s="160"/>
      <c r="L831" s="160"/>
      <c r="M831" s="160"/>
      <c r="N831" s="160"/>
      <c r="O831" s="160"/>
      <c r="P831" s="160"/>
      <c r="Q831" s="160"/>
      <c r="R831" s="160"/>
      <c r="S831" s="160"/>
      <c r="T831" s="160"/>
      <c r="U831" s="160"/>
      <c r="V831" s="160"/>
      <c r="W831" s="160"/>
      <c r="X831" s="160"/>
      <c r="Y831" s="160"/>
      <c r="Z831" s="160"/>
      <c r="AA831" s="160"/>
    </row>
    <row r="832" spans="2:27" ht="12" customHeight="1">
      <c r="B832" s="160"/>
      <c r="C832" s="160"/>
      <c r="D832" s="160"/>
      <c r="E832" s="160"/>
      <c r="F832" s="160"/>
      <c r="G832" s="160"/>
      <c r="H832" s="160"/>
      <c r="I832" s="160"/>
      <c r="J832" s="160"/>
      <c r="K832" s="160"/>
      <c r="L832" s="160"/>
      <c r="M832" s="160"/>
      <c r="N832" s="160"/>
      <c r="O832" s="160"/>
      <c r="P832" s="160"/>
      <c r="Q832" s="160"/>
      <c r="R832" s="160"/>
      <c r="S832" s="160"/>
      <c r="T832" s="160"/>
      <c r="U832" s="160"/>
      <c r="V832" s="160"/>
      <c r="W832" s="160"/>
      <c r="X832" s="160"/>
      <c r="Y832" s="160"/>
      <c r="Z832" s="160"/>
      <c r="AA832" s="160"/>
    </row>
    <row r="833" spans="2:27" ht="12" customHeight="1">
      <c r="B833" s="160"/>
      <c r="C833" s="160"/>
      <c r="D833" s="160"/>
      <c r="E833" s="160"/>
      <c r="F833" s="160"/>
      <c r="G833" s="160"/>
      <c r="H833" s="160"/>
      <c r="I833" s="160"/>
      <c r="J833" s="160"/>
      <c r="K833" s="160"/>
      <c r="L833" s="160"/>
      <c r="M833" s="160"/>
      <c r="N833" s="160"/>
      <c r="O833" s="160"/>
      <c r="P833" s="160"/>
      <c r="Q833" s="160"/>
      <c r="R833" s="160"/>
      <c r="S833" s="160"/>
      <c r="T833" s="160"/>
      <c r="U833" s="160"/>
      <c r="V833" s="160"/>
      <c r="W833" s="160"/>
      <c r="X833" s="160"/>
      <c r="Y833" s="160"/>
      <c r="Z833" s="160"/>
      <c r="AA833" s="160"/>
    </row>
    <row r="834" spans="2:27" ht="12" customHeight="1">
      <c r="B834" s="160"/>
      <c r="C834" s="160"/>
      <c r="D834" s="160"/>
      <c r="E834" s="160"/>
      <c r="F834" s="160"/>
      <c r="G834" s="160"/>
      <c r="H834" s="160"/>
      <c r="I834" s="160"/>
      <c r="J834" s="160"/>
      <c r="K834" s="160"/>
      <c r="L834" s="160"/>
      <c r="M834" s="160"/>
      <c r="N834" s="160"/>
      <c r="O834" s="160"/>
      <c r="P834" s="160"/>
      <c r="Q834" s="160"/>
      <c r="R834" s="160"/>
      <c r="S834" s="160"/>
      <c r="T834" s="160"/>
      <c r="U834" s="160"/>
      <c r="V834" s="160"/>
      <c r="W834" s="160"/>
      <c r="X834" s="160"/>
      <c r="Y834" s="160"/>
      <c r="Z834" s="160"/>
      <c r="AA834" s="160"/>
    </row>
    <row r="835" spans="2:27" ht="12" customHeight="1">
      <c r="B835" s="160"/>
      <c r="C835" s="160"/>
      <c r="D835" s="160"/>
      <c r="E835" s="160"/>
      <c r="F835" s="160"/>
      <c r="G835" s="160"/>
      <c r="H835" s="160"/>
      <c r="I835" s="160"/>
      <c r="J835" s="160"/>
      <c r="K835" s="160"/>
      <c r="L835" s="160"/>
      <c r="M835" s="160"/>
      <c r="N835" s="160"/>
      <c r="O835" s="160"/>
      <c r="P835" s="160"/>
      <c r="Q835" s="160"/>
      <c r="R835" s="160"/>
      <c r="S835" s="160"/>
      <c r="T835" s="160"/>
      <c r="U835" s="160"/>
      <c r="V835" s="160"/>
      <c r="W835" s="160"/>
      <c r="X835" s="160"/>
      <c r="Y835" s="160"/>
      <c r="Z835" s="160"/>
      <c r="AA835" s="160"/>
    </row>
    <row r="836" spans="2:27" ht="12" customHeight="1">
      <c r="B836" s="160"/>
      <c r="C836" s="160"/>
      <c r="D836" s="160"/>
      <c r="E836" s="160"/>
      <c r="F836" s="160"/>
      <c r="G836" s="160"/>
      <c r="H836" s="160"/>
      <c r="I836" s="160"/>
      <c r="J836" s="160"/>
      <c r="K836" s="160"/>
      <c r="L836" s="160"/>
      <c r="M836" s="160"/>
      <c r="N836" s="160"/>
      <c r="O836" s="160"/>
      <c r="P836" s="160"/>
      <c r="Q836" s="160"/>
      <c r="R836" s="160"/>
      <c r="S836" s="160"/>
      <c r="T836" s="160"/>
      <c r="U836" s="160"/>
      <c r="V836" s="160"/>
      <c r="W836" s="160"/>
      <c r="X836" s="160"/>
      <c r="Y836" s="160"/>
      <c r="Z836" s="160"/>
      <c r="AA836" s="160"/>
    </row>
    <row r="837" spans="2:27" ht="12" customHeight="1">
      <c r="B837" s="160"/>
      <c r="C837" s="160"/>
      <c r="D837" s="160"/>
      <c r="E837" s="160"/>
      <c r="F837" s="160"/>
      <c r="G837" s="160"/>
      <c r="H837" s="160"/>
      <c r="I837" s="160"/>
      <c r="J837" s="160"/>
      <c r="K837" s="160"/>
      <c r="L837" s="160"/>
      <c r="M837" s="160"/>
      <c r="N837" s="160"/>
      <c r="O837" s="160"/>
      <c r="P837" s="160"/>
      <c r="Q837" s="160"/>
      <c r="R837" s="160"/>
      <c r="S837" s="160"/>
      <c r="T837" s="160"/>
      <c r="U837" s="160"/>
      <c r="V837" s="160"/>
      <c r="W837" s="160"/>
      <c r="X837" s="160"/>
      <c r="Y837" s="160"/>
      <c r="Z837" s="160"/>
      <c r="AA837" s="160"/>
    </row>
    <row r="838" spans="2:27" ht="12" customHeight="1">
      <c r="B838" s="160"/>
      <c r="C838" s="160"/>
      <c r="D838" s="160"/>
      <c r="E838" s="160"/>
      <c r="F838" s="160"/>
      <c r="G838" s="160"/>
      <c r="H838" s="160"/>
      <c r="I838" s="160"/>
      <c r="J838" s="160"/>
      <c r="K838" s="160"/>
      <c r="L838" s="160"/>
      <c r="M838" s="160"/>
      <c r="N838" s="160"/>
      <c r="O838" s="160"/>
      <c r="P838" s="160"/>
      <c r="Q838" s="160"/>
      <c r="R838" s="160"/>
      <c r="S838" s="160"/>
      <c r="T838" s="160"/>
      <c r="U838" s="160"/>
      <c r="V838" s="160"/>
      <c r="W838" s="160"/>
      <c r="X838" s="160"/>
      <c r="Y838" s="160"/>
      <c r="Z838" s="160"/>
      <c r="AA838" s="160"/>
    </row>
    <row r="839" spans="2:27" ht="12" customHeight="1">
      <c r="B839" s="160"/>
      <c r="C839" s="160"/>
      <c r="D839" s="160"/>
      <c r="E839" s="160"/>
      <c r="F839" s="160"/>
      <c r="G839" s="160"/>
      <c r="H839" s="160"/>
      <c r="I839" s="160"/>
      <c r="J839" s="160"/>
      <c r="K839" s="160"/>
      <c r="L839" s="160"/>
      <c r="M839" s="160"/>
      <c r="N839" s="160"/>
      <c r="O839" s="160"/>
      <c r="P839" s="160"/>
      <c r="Q839" s="160"/>
      <c r="R839" s="160"/>
      <c r="S839" s="160"/>
      <c r="T839" s="160"/>
      <c r="U839" s="160"/>
      <c r="V839" s="160"/>
      <c r="W839" s="160"/>
      <c r="X839" s="160"/>
      <c r="Y839" s="160"/>
      <c r="Z839" s="160"/>
      <c r="AA839" s="160"/>
    </row>
    <row r="840" spans="2:27" ht="12" customHeight="1">
      <c r="B840" s="160"/>
      <c r="C840" s="160"/>
      <c r="D840" s="160"/>
      <c r="E840" s="160"/>
      <c r="F840" s="160"/>
      <c r="G840" s="160"/>
      <c r="H840" s="160"/>
      <c r="I840" s="160"/>
      <c r="J840" s="160"/>
      <c r="K840" s="160"/>
      <c r="L840" s="160"/>
      <c r="M840" s="160"/>
      <c r="N840" s="160"/>
      <c r="O840" s="160"/>
      <c r="P840" s="160"/>
      <c r="Q840" s="160"/>
      <c r="R840" s="160"/>
      <c r="S840" s="160"/>
      <c r="T840" s="160"/>
      <c r="U840" s="160"/>
      <c r="V840" s="160"/>
      <c r="W840" s="160"/>
      <c r="X840" s="160"/>
      <c r="Y840" s="160"/>
      <c r="Z840" s="160"/>
      <c r="AA840" s="160"/>
    </row>
    <row r="841" spans="2:27" ht="12" customHeight="1">
      <c r="B841" s="160"/>
      <c r="C841" s="160"/>
      <c r="D841" s="160"/>
      <c r="E841" s="160"/>
      <c r="F841" s="160"/>
      <c r="G841" s="160"/>
      <c r="H841" s="160"/>
      <c r="I841" s="160"/>
      <c r="J841" s="160"/>
      <c r="K841" s="160"/>
      <c r="L841" s="160"/>
      <c r="M841" s="160"/>
      <c r="N841" s="160"/>
      <c r="O841" s="160"/>
      <c r="P841" s="160"/>
      <c r="Q841" s="160"/>
      <c r="R841" s="160"/>
      <c r="S841" s="160"/>
      <c r="T841" s="160"/>
      <c r="U841" s="160"/>
      <c r="V841" s="160"/>
      <c r="W841" s="160"/>
      <c r="X841" s="160"/>
      <c r="Y841" s="160"/>
      <c r="Z841" s="160"/>
      <c r="AA841" s="160"/>
    </row>
    <row r="842" spans="2:27" ht="12" customHeight="1">
      <c r="B842" s="160"/>
      <c r="C842" s="160"/>
      <c r="D842" s="160"/>
      <c r="E842" s="160"/>
      <c r="F842" s="160"/>
      <c r="G842" s="160"/>
      <c r="H842" s="160"/>
      <c r="I842" s="160"/>
      <c r="J842" s="160"/>
      <c r="K842" s="160"/>
      <c r="L842" s="160"/>
      <c r="M842" s="160"/>
      <c r="N842" s="160"/>
      <c r="O842" s="160"/>
      <c r="P842" s="160"/>
      <c r="Q842" s="160"/>
      <c r="R842" s="160"/>
      <c r="S842" s="160"/>
      <c r="T842" s="160"/>
      <c r="U842" s="160"/>
      <c r="V842" s="160"/>
      <c r="W842" s="160"/>
      <c r="X842" s="160"/>
      <c r="Y842" s="160"/>
      <c r="Z842" s="160"/>
      <c r="AA842" s="160"/>
    </row>
    <row r="843" spans="2:27" ht="12" customHeight="1">
      <c r="B843" s="160"/>
      <c r="C843" s="160"/>
      <c r="D843" s="160"/>
      <c r="E843" s="160"/>
      <c r="F843" s="160"/>
      <c r="G843" s="160"/>
      <c r="H843" s="160"/>
      <c r="I843" s="160"/>
      <c r="J843" s="160"/>
      <c r="K843" s="160"/>
      <c r="L843" s="160"/>
      <c r="M843" s="160"/>
      <c r="N843" s="160"/>
      <c r="O843" s="160"/>
      <c r="P843" s="160"/>
      <c r="Q843" s="160"/>
      <c r="R843" s="160"/>
      <c r="S843" s="160"/>
      <c r="T843" s="160"/>
      <c r="U843" s="160"/>
      <c r="V843" s="160"/>
      <c r="W843" s="160"/>
      <c r="X843" s="160"/>
      <c r="Y843" s="160"/>
      <c r="Z843" s="160"/>
      <c r="AA843" s="160"/>
    </row>
    <row r="844" spans="2:27" ht="12" customHeight="1">
      <c r="B844" s="160"/>
      <c r="C844" s="160"/>
      <c r="D844" s="160"/>
      <c r="E844" s="160"/>
      <c r="F844" s="160"/>
      <c r="G844" s="160"/>
      <c r="H844" s="160"/>
      <c r="I844" s="160"/>
      <c r="J844" s="160"/>
      <c r="K844" s="160"/>
      <c r="L844" s="160"/>
      <c r="M844" s="160"/>
      <c r="N844" s="160"/>
      <c r="O844" s="160"/>
      <c r="P844" s="160"/>
      <c r="Q844" s="160"/>
      <c r="R844" s="160"/>
      <c r="S844" s="160"/>
      <c r="T844" s="160"/>
      <c r="U844" s="160"/>
      <c r="V844" s="160"/>
      <c r="W844" s="160"/>
      <c r="X844" s="160"/>
      <c r="Y844" s="160"/>
      <c r="Z844" s="160"/>
      <c r="AA844" s="160"/>
    </row>
    <row r="845" spans="2:27" ht="12" customHeight="1">
      <c r="B845" s="160"/>
      <c r="C845" s="160"/>
      <c r="D845" s="160"/>
      <c r="E845" s="160"/>
      <c r="F845" s="160"/>
      <c r="G845" s="160"/>
      <c r="H845" s="160"/>
      <c r="I845" s="160"/>
      <c r="J845" s="160"/>
      <c r="K845" s="160"/>
      <c r="L845" s="160"/>
      <c r="M845" s="160"/>
      <c r="N845" s="160"/>
      <c r="O845" s="160"/>
      <c r="P845" s="160"/>
      <c r="Q845" s="160"/>
      <c r="R845" s="160"/>
      <c r="S845" s="160"/>
      <c r="T845" s="160"/>
      <c r="U845" s="160"/>
      <c r="V845" s="160"/>
      <c r="W845" s="160"/>
      <c r="X845" s="160"/>
      <c r="Y845" s="160"/>
      <c r="Z845" s="160"/>
      <c r="AA845" s="160"/>
    </row>
    <row r="846" spans="2:27" ht="12" customHeight="1">
      <c r="B846" s="160"/>
      <c r="C846" s="160"/>
      <c r="D846" s="160"/>
      <c r="E846" s="160"/>
      <c r="F846" s="160"/>
      <c r="G846" s="160"/>
      <c r="H846" s="160"/>
      <c r="I846" s="160"/>
      <c r="J846" s="160"/>
      <c r="K846" s="160"/>
      <c r="L846" s="160"/>
      <c r="M846" s="160"/>
      <c r="N846" s="160"/>
      <c r="O846" s="160"/>
      <c r="P846" s="160"/>
      <c r="Q846" s="160"/>
      <c r="R846" s="160"/>
      <c r="S846" s="160"/>
      <c r="T846" s="160"/>
      <c r="U846" s="160"/>
      <c r="V846" s="160"/>
      <c r="W846" s="160"/>
      <c r="X846" s="160"/>
      <c r="Y846" s="160"/>
      <c r="Z846" s="160"/>
      <c r="AA846" s="160"/>
    </row>
    <row r="847" spans="2:27" ht="12" customHeight="1">
      <c r="B847" s="160"/>
      <c r="C847" s="160"/>
      <c r="D847" s="160"/>
      <c r="E847" s="160"/>
      <c r="F847" s="160"/>
      <c r="G847" s="160"/>
      <c r="H847" s="160"/>
      <c r="I847" s="160"/>
      <c r="J847" s="160"/>
      <c r="K847" s="160"/>
      <c r="L847" s="160"/>
      <c r="M847" s="160"/>
      <c r="N847" s="160"/>
      <c r="O847" s="160"/>
      <c r="P847" s="160"/>
      <c r="Q847" s="160"/>
      <c r="R847" s="160"/>
      <c r="S847" s="160"/>
      <c r="T847" s="160"/>
      <c r="U847" s="160"/>
      <c r="V847" s="160"/>
      <c r="W847" s="160"/>
      <c r="X847" s="160"/>
      <c r="Y847" s="160"/>
      <c r="Z847" s="160"/>
      <c r="AA847" s="160"/>
    </row>
    <row r="848" spans="2:27" ht="12" customHeight="1">
      <c r="B848" s="160"/>
      <c r="C848" s="160"/>
      <c r="D848" s="160"/>
      <c r="E848" s="160"/>
      <c r="F848" s="160"/>
      <c r="G848" s="160"/>
      <c r="H848" s="160"/>
      <c r="I848" s="160"/>
      <c r="J848" s="160"/>
      <c r="K848" s="160"/>
      <c r="L848" s="160"/>
      <c r="M848" s="160"/>
      <c r="N848" s="160"/>
      <c r="O848" s="160"/>
      <c r="P848" s="160"/>
      <c r="Q848" s="160"/>
      <c r="R848" s="160"/>
      <c r="S848" s="160"/>
      <c r="T848" s="160"/>
      <c r="U848" s="160"/>
      <c r="V848" s="160"/>
      <c r="W848" s="160"/>
      <c r="X848" s="160"/>
      <c r="Y848" s="160"/>
      <c r="Z848" s="160"/>
      <c r="AA848" s="160"/>
    </row>
    <row r="849" spans="2:27" ht="12" customHeight="1">
      <c r="B849" s="160"/>
      <c r="C849" s="160"/>
      <c r="D849" s="160"/>
      <c r="E849" s="160"/>
      <c r="F849" s="160"/>
      <c r="G849" s="160"/>
      <c r="H849" s="160"/>
      <c r="I849" s="160"/>
      <c r="J849" s="160"/>
      <c r="K849" s="160"/>
      <c r="L849" s="160"/>
      <c r="M849" s="160"/>
      <c r="N849" s="160"/>
      <c r="O849" s="160"/>
      <c r="P849" s="160"/>
      <c r="Q849" s="160"/>
      <c r="R849" s="160"/>
      <c r="S849" s="160"/>
      <c r="T849" s="160"/>
      <c r="U849" s="160"/>
      <c r="V849" s="160"/>
      <c r="W849" s="160"/>
      <c r="X849" s="160"/>
      <c r="Y849" s="160"/>
      <c r="Z849" s="160"/>
      <c r="AA849" s="160"/>
    </row>
    <row r="850" spans="2:27" ht="12" customHeight="1">
      <c r="B850" s="160"/>
      <c r="C850" s="160"/>
      <c r="D850" s="160"/>
      <c r="E850" s="160"/>
      <c r="F850" s="160"/>
      <c r="G850" s="160"/>
      <c r="H850" s="160"/>
      <c r="I850" s="160"/>
      <c r="J850" s="160"/>
      <c r="K850" s="160"/>
      <c r="L850" s="160"/>
      <c r="M850" s="160"/>
      <c r="N850" s="160"/>
      <c r="O850" s="160"/>
      <c r="P850" s="160"/>
      <c r="Q850" s="160"/>
      <c r="R850" s="160"/>
      <c r="S850" s="160"/>
      <c r="T850" s="160"/>
      <c r="U850" s="160"/>
      <c r="V850" s="160"/>
      <c r="W850" s="160"/>
      <c r="X850" s="160"/>
      <c r="Y850" s="160"/>
      <c r="Z850" s="160"/>
      <c r="AA850" s="160"/>
    </row>
    <row r="851" spans="2:27" ht="12" customHeight="1">
      <c r="B851" s="160"/>
      <c r="C851" s="160"/>
      <c r="D851" s="160"/>
      <c r="E851" s="160"/>
      <c r="F851" s="160"/>
      <c r="G851" s="160"/>
      <c r="H851" s="160"/>
      <c r="I851" s="160"/>
      <c r="J851" s="160"/>
      <c r="K851" s="160"/>
      <c r="L851" s="160"/>
      <c r="M851" s="160"/>
      <c r="N851" s="160"/>
      <c r="O851" s="160"/>
      <c r="P851" s="160"/>
      <c r="Q851" s="160"/>
      <c r="R851" s="160"/>
      <c r="S851" s="160"/>
      <c r="T851" s="160"/>
      <c r="U851" s="160"/>
      <c r="V851" s="160"/>
      <c r="W851" s="160"/>
      <c r="X851" s="160"/>
      <c r="Y851" s="160"/>
      <c r="Z851" s="160"/>
      <c r="AA851" s="160"/>
    </row>
    <row r="852" spans="2:27" ht="12" customHeight="1">
      <c r="B852" s="160"/>
      <c r="C852" s="160"/>
      <c r="D852" s="160"/>
      <c r="E852" s="160"/>
      <c r="F852" s="160"/>
      <c r="G852" s="160"/>
      <c r="H852" s="160"/>
      <c r="I852" s="160"/>
      <c r="J852" s="160"/>
      <c r="K852" s="160"/>
      <c r="L852" s="160"/>
      <c r="M852" s="160"/>
      <c r="N852" s="160"/>
      <c r="O852" s="160"/>
      <c r="P852" s="160"/>
      <c r="Q852" s="160"/>
      <c r="R852" s="160"/>
      <c r="S852" s="160"/>
      <c r="T852" s="160"/>
      <c r="U852" s="160"/>
      <c r="V852" s="160"/>
      <c r="W852" s="160"/>
      <c r="X852" s="160"/>
      <c r="Y852" s="160"/>
      <c r="Z852" s="160"/>
      <c r="AA852" s="160"/>
    </row>
    <row r="853" spans="2:27" ht="12" customHeight="1">
      <c r="B853" s="160"/>
      <c r="C853" s="160"/>
      <c r="D853" s="160"/>
      <c r="E853" s="160"/>
      <c r="F853" s="160"/>
      <c r="G853" s="160"/>
      <c r="H853" s="160"/>
      <c r="I853" s="160"/>
      <c r="J853" s="160"/>
      <c r="K853" s="160"/>
      <c r="L853" s="160"/>
      <c r="M853" s="160"/>
      <c r="N853" s="160"/>
      <c r="O853" s="160"/>
      <c r="P853" s="160"/>
      <c r="Q853" s="160"/>
      <c r="R853" s="160"/>
      <c r="S853" s="160"/>
      <c r="T853" s="160"/>
      <c r="U853" s="160"/>
      <c r="V853" s="160"/>
      <c r="W853" s="160"/>
      <c r="X853" s="160"/>
      <c r="Y853" s="160"/>
      <c r="Z853" s="160"/>
      <c r="AA853" s="160"/>
    </row>
    <row r="854" spans="2:27" ht="12" customHeight="1">
      <c r="B854" s="160"/>
      <c r="C854" s="160"/>
      <c r="D854" s="160"/>
      <c r="E854" s="160"/>
      <c r="F854" s="160"/>
      <c r="G854" s="160"/>
      <c r="H854" s="160"/>
      <c r="I854" s="160"/>
      <c r="J854" s="160"/>
      <c r="K854" s="160"/>
      <c r="L854" s="160"/>
      <c r="M854" s="160"/>
      <c r="N854" s="160"/>
      <c r="O854" s="160"/>
      <c r="P854" s="160"/>
      <c r="Q854" s="160"/>
      <c r="R854" s="160"/>
      <c r="S854" s="160"/>
      <c r="T854" s="160"/>
      <c r="U854" s="160"/>
      <c r="V854" s="160"/>
      <c r="W854" s="160"/>
      <c r="X854" s="160"/>
      <c r="Y854" s="160"/>
      <c r="Z854" s="160"/>
      <c r="AA854" s="160"/>
    </row>
    <row r="855" spans="2:27" ht="12" customHeight="1">
      <c r="B855" s="160"/>
      <c r="C855" s="160"/>
      <c r="D855" s="160"/>
      <c r="E855" s="160"/>
      <c r="F855" s="160"/>
      <c r="G855" s="160"/>
      <c r="H855" s="160"/>
      <c r="I855" s="160"/>
      <c r="J855" s="160"/>
      <c r="K855" s="160"/>
      <c r="L855" s="160"/>
      <c r="M855" s="160"/>
      <c r="N855" s="160"/>
      <c r="O855" s="160"/>
      <c r="P855" s="160"/>
      <c r="Q855" s="160"/>
      <c r="R855" s="160"/>
      <c r="S855" s="160"/>
      <c r="T855" s="160"/>
      <c r="U855" s="160"/>
      <c r="V855" s="160"/>
      <c r="W855" s="160"/>
      <c r="X855" s="160"/>
      <c r="Y855" s="160"/>
      <c r="Z855" s="160"/>
      <c r="AA855" s="160"/>
    </row>
    <row r="856" spans="2:27" ht="12" customHeight="1">
      <c r="B856" s="160"/>
      <c r="C856" s="160"/>
      <c r="D856" s="160"/>
      <c r="E856" s="160"/>
      <c r="F856" s="160"/>
      <c r="G856" s="160"/>
      <c r="H856" s="160"/>
      <c r="I856" s="160"/>
      <c r="J856" s="160"/>
      <c r="K856" s="160"/>
      <c r="L856" s="160"/>
      <c r="M856" s="160"/>
      <c r="N856" s="160"/>
      <c r="O856" s="160"/>
      <c r="P856" s="160"/>
      <c r="Q856" s="160"/>
      <c r="R856" s="160"/>
      <c r="S856" s="160"/>
      <c r="T856" s="160"/>
      <c r="U856" s="160"/>
      <c r="V856" s="160"/>
      <c r="W856" s="160"/>
      <c r="X856" s="160"/>
      <c r="Y856" s="160"/>
      <c r="Z856" s="160"/>
      <c r="AA856" s="160"/>
    </row>
    <row r="857" spans="2:27" ht="12" customHeight="1">
      <c r="B857" s="160"/>
      <c r="C857" s="160"/>
      <c r="D857" s="160"/>
      <c r="E857" s="160"/>
      <c r="F857" s="160"/>
      <c r="G857" s="160"/>
      <c r="H857" s="160"/>
      <c r="I857" s="160"/>
      <c r="J857" s="160"/>
      <c r="K857" s="160"/>
      <c r="L857" s="160"/>
      <c r="M857" s="160"/>
      <c r="N857" s="160"/>
      <c r="O857" s="160"/>
      <c r="P857" s="160"/>
      <c r="Q857" s="160"/>
      <c r="R857" s="160"/>
      <c r="S857" s="160"/>
      <c r="T857" s="160"/>
      <c r="U857" s="160"/>
      <c r="V857" s="160"/>
      <c r="W857" s="160"/>
      <c r="X857" s="160"/>
      <c r="Y857" s="160"/>
      <c r="Z857" s="160"/>
      <c r="AA857" s="160"/>
    </row>
    <row r="858" spans="2:27" ht="12" customHeight="1">
      <c r="B858" s="160"/>
      <c r="C858" s="160"/>
      <c r="D858" s="160"/>
      <c r="E858" s="160"/>
      <c r="F858" s="160"/>
      <c r="G858" s="160"/>
      <c r="H858" s="160"/>
      <c r="I858" s="160"/>
      <c r="J858" s="160"/>
      <c r="K858" s="160"/>
      <c r="L858" s="160"/>
      <c r="M858" s="160"/>
      <c r="N858" s="160"/>
      <c r="O858" s="160"/>
      <c r="P858" s="160"/>
      <c r="Q858" s="160"/>
      <c r="R858" s="160"/>
      <c r="S858" s="160"/>
      <c r="T858" s="160"/>
      <c r="U858" s="160"/>
      <c r="V858" s="160"/>
      <c r="W858" s="160"/>
      <c r="X858" s="160"/>
      <c r="Y858" s="160"/>
      <c r="Z858" s="160"/>
      <c r="AA858" s="160"/>
    </row>
    <row r="859" spans="2:27" ht="12" customHeight="1">
      <c r="B859" s="160"/>
      <c r="C859" s="160"/>
      <c r="D859" s="160"/>
      <c r="E859" s="160"/>
      <c r="F859" s="160"/>
      <c r="G859" s="160"/>
      <c r="H859" s="160"/>
      <c r="I859" s="160"/>
      <c r="J859" s="160"/>
      <c r="K859" s="160"/>
      <c r="L859" s="160"/>
      <c r="M859" s="160"/>
      <c r="N859" s="160"/>
      <c r="O859" s="160"/>
      <c r="P859" s="160"/>
      <c r="Q859" s="160"/>
      <c r="R859" s="160"/>
      <c r="S859" s="160"/>
      <c r="T859" s="160"/>
      <c r="U859" s="160"/>
      <c r="V859" s="160"/>
      <c r="W859" s="160"/>
      <c r="X859" s="160"/>
      <c r="Y859" s="160"/>
      <c r="Z859" s="160"/>
      <c r="AA859" s="160"/>
    </row>
    <row r="860" spans="2:27" ht="12" customHeight="1">
      <c r="B860" s="160"/>
      <c r="C860" s="160"/>
      <c r="D860" s="160"/>
      <c r="E860" s="160"/>
      <c r="F860" s="160"/>
      <c r="G860" s="160"/>
      <c r="H860" s="160"/>
      <c r="I860" s="160"/>
      <c r="J860" s="160"/>
      <c r="K860" s="160"/>
      <c r="L860" s="160"/>
      <c r="M860" s="160"/>
      <c r="N860" s="160"/>
      <c r="O860" s="160"/>
      <c r="P860" s="160"/>
      <c r="Q860" s="160"/>
      <c r="R860" s="160"/>
      <c r="S860" s="160"/>
      <c r="T860" s="160"/>
      <c r="U860" s="160"/>
      <c r="V860" s="160"/>
      <c r="W860" s="160"/>
      <c r="X860" s="160"/>
      <c r="Y860" s="160"/>
      <c r="Z860" s="160"/>
      <c r="AA860" s="160"/>
    </row>
    <row r="861" spans="2:27" ht="12" customHeight="1">
      <c r="B861" s="160"/>
      <c r="C861" s="160"/>
      <c r="D861" s="160"/>
      <c r="E861" s="160"/>
      <c r="F861" s="160"/>
      <c r="G861" s="160"/>
      <c r="H861" s="160"/>
      <c r="I861" s="160"/>
      <c r="J861" s="160"/>
      <c r="K861" s="160"/>
      <c r="L861" s="160"/>
      <c r="M861" s="160"/>
      <c r="N861" s="160"/>
      <c r="O861" s="160"/>
      <c r="P861" s="160"/>
      <c r="Q861" s="160"/>
      <c r="R861" s="160"/>
      <c r="S861" s="160"/>
      <c r="T861" s="160"/>
      <c r="U861" s="160"/>
      <c r="V861" s="160"/>
      <c r="W861" s="160"/>
      <c r="X861" s="160"/>
      <c r="Y861" s="160"/>
      <c r="Z861" s="160"/>
      <c r="AA861" s="160"/>
    </row>
    <row r="862" spans="2:27" ht="12" customHeight="1">
      <c r="B862" s="160"/>
      <c r="C862" s="160"/>
      <c r="D862" s="160"/>
      <c r="E862" s="160"/>
      <c r="F862" s="160"/>
      <c r="G862" s="160"/>
      <c r="H862" s="160"/>
      <c r="I862" s="160"/>
      <c r="J862" s="160"/>
      <c r="K862" s="160"/>
      <c r="L862" s="160"/>
      <c r="M862" s="160"/>
      <c r="N862" s="160"/>
      <c r="O862" s="160"/>
      <c r="P862" s="160"/>
      <c r="Q862" s="160"/>
      <c r="R862" s="160"/>
      <c r="S862" s="160"/>
      <c r="T862" s="160"/>
      <c r="U862" s="160"/>
      <c r="V862" s="160"/>
      <c r="W862" s="160"/>
      <c r="X862" s="160"/>
      <c r="Y862" s="160"/>
      <c r="Z862" s="160"/>
      <c r="AA862" s="160"/>
    </row>
    <row r="863" spans="2:27" ht="12" customHeight="1">
      <c r="B863" s="160"/>
      <c r="C863" s="160"/>
      <c r="D863" s="160"/>
      <c r="E863" s="160"/>
      <c r="F863" s="160"/>
      <c r="G863" s="160"/>
      <c r="H863" s="160"/>
      <c r="I863" s="160"/>
      <c r="J863" s="160"/>
      <c r="K863" s="160"/>
      <c r="L863" s="160"/>
      <c r="M863" s="160"/>
      <c r="N863" s="160"/>
      <c r="O863" s="160"/>
      <c r="P863" s="160"/>
      <c r="Q863" s="160"/>
      <c r="R863" s="160"/>
      <c r="S863" s="160"/>
      <c r="T863" s="160"/>
      <c r="U863" s="160"/>
      <c r="V863" s="160"/>
      <c r="W863" s="160"/>
      <c r="X863" s="160"/>
      <c r="Y863" s="160"/>
      <c r="Z863" s="160"/>
      <c r="AA863" s="160"/>
    </row>
    <row r="864" spans="2:27" ht="12" customHeight="1">
      <c r="B864" s="160"/>
      <c r="C864" s="160"/>
      <c r="D864" s="160"/>
      <c r="E864" s="160"/>
      <c r="F864" s="160"/>
      <c r="G864" s="160"/>
      <c r="H864" s="160"/>
      <c r="I864" s="160"/>
      <c r="J864" s="160"/>
      <c r="K864" s="160"/>
      <c r="L864" s="160"/>
      <c r="M864" s="160"/>
      <c r="N864" s="160"/>
      <c r="O864" s="160"/>
      <c r="P864" s="160"/>
      <c r="Q864" s="160"/>
      <c r="R864" s="160"/>
      <c r="S864" s="160"/>
      <c r="T864" s="160"/>
      <c r="U864" s="160"/>
      <c r="V864" s="160"/>
      <c r="W864" s="160"/>
      <c r="X864" s="160"/>
      <c r="Y864" s="160"/>
      <c r="Z864" s="160"/>
      <c r="AA864" s="160"/>
    </row>
    <row r="865" spans="2:27" ht="12" customHeight="1">
      <c r="B865" s="160"/>
      <c r="C865" s="160"/>
      <c r="D865" s="160"/>
      <c r="E865" s="160"/>
      <c r="F865" s="160"/>
      <c r="G865" s="160"/>
      <c r="H865" s="160"/>
      <c r="I865" s="160"/>
      <c r="J865" s="160"/>
      <c r="K865" s="160"/>
      <c r="L865" s="160"/>
      <c r="M865" s="160"/>
      <c r="N865" s="160"/>
      <c r="O865" s="160"/>
      <c r="P865" s="160"/>
      <c r="Q865" s="160"/>
      <c r="R865" s="160"/>
      <c r="S865" s="160"/>
      <c r="T865" s="160"/>
      <c r="U865" s="160"/>
      <c r="V865" s="160"/>
      <c r="W865" s="160"/>
      <c r="X865" s="160"/>
      <c r="Y865" s="160"/>
      <c r="Z865" s="160"/>
      <c r="AA865" s="160"/>
    </row>
    <row r="866" spans="2:27" ht="12" customHeight="1">
      <c r="B866" s="160"/>
      <c r="C866" s="160"/>
      <c r="D866" s="160"/>
      <c r="E866" s="160"/>
      <c r="F866" s="160"/>
      <c r="G866" s="160"/>
      <c r="H866" s="160"/>
      <c r="I866" s="160"/>
      <c r="J866" s="160"/>
      <c r="K866" s="160"/>
      <c r="L866" s="160"/>
      <c r="M866" s="160"/>
      <c r="N866" s="160"/>
      <c r="O866" s="160"/>
      <c r="P866" s="160"/>
      <c r="Q866" s="160"/>
      <c r="R866" s="160"/>
      <c r="S866" s="160"/>
      <c r="T866" s="160"/>
      <c r="U866" s="160"/>
      <c r="V866" s="160"/>
      <c r="W866" s="160"/>
      <c r="X866" s="160"/>
      <c r="Y866" s="160"/>
      <c r="Z866" s="160"/>
      <c r="AA866" s="160"/>
    </row>
    <row r="867" spans="2:27" ht="12" customHeight="1">
      <c r="B867" s="160"/>
      <c r="C867" s="160"/>
      <c r="D867" s="160"/>
      <c r="E867" s="160"/>
      <c r="F867" s="160"/>
      <c r="G867" s="160"/>
      <c r="H867" s="160"/>
      <c r="I867" s="160"/>
      <c r="J867" s="160"/>
      <c r="K867" s="160"/>
      <c r="L867" s="160"/>
      <c r="M867" s="160"/>
      <c r="N867" s="160"/>
      <c r="O867" s="160"/>
      <c r="P867" s="160"/>
      <c r="Q867" s="160"/>
      <c r="R867" s="160"/>
      <c r="S867" s="160"/>
      <c r="T867" s="160"/>
      <c r="U867" s="160"/>
      <c r="V867" s="160"/>
      <c r="W867" s="160"/>
      <c r="X867" s="160"/>
      <c r="Y867" s="160"/>
      <c r="Z867" s="160"/>
      <c r="AA867" s="160"/>
    </row>
    <row r="868" spans="2:27" ht="12" customHeight="1">
      <c r="B868" s="160"/>
      <c r="C868" s="160"/>
      <c r="D868" s="160"/>
      <c r="E868" s="160"/>
      <c r="F868" s="160"/>
      <c r="G868" s="160"/>
      <c r="H868" s="160"/>
      <c r="I868" s="160"/>
      <c r="J868" s="160"/>
      <c r="K868" s="160"/>
      <c r="L868" s="160"/>
      <c r="M868" s="160"/>
      <c r="N868" s="160"/>
      <c r="O868" s="160"/>
      <c r="P868" s="160"/>
      <c r="Q868" s="160"/>
      <c r="R868" s="160"/>
      <c r="S868" s="160"/>
      <c r="T868" s="160"/>
      <c r="U868" s="160"/>
      <c r="V868" s="160"/>
      <c r="W868" s="160"/>
      <c r="X868" s="160"/>
      <c r="Y868" s="160"/>
      <c r="Z868" s="160"/>
      <c r="AA868" s="160"/>
    </row>
    <row r="869" spans="2:27" ht="12" customHeight="1">
      <c r="B869" s="160"/>
      <c r="C869" s="160"/>
      <c r="D869" s="160"/>
      <c r="E869" s="160"/>
      <c r="F869" s="160"/>
      <c r="G869" s="160"/>
      <c r="H869" s="160"/>
      <c r="I869" s="160"/>
      <c r="J869" s="160"/>
      <c r="K869" s="160"/>
      <c r="L869" s="160"/>
      <c r="M869" s="160"/>
      <c r="N869" s="160"/>
      <c r="O869" s="160"/>
      <c r="P869" s="160"/>
      <c r="Q869" s="160"/>
      <c r="R869" s="160"/>
      <c r="S869" s="160"/>
      <c r="T869" s="160"/>
      <c r="U869" s="160"/>
      <c r="V869" s="160"/>
      <c r="W869" s="160"/>
      <c r="X869" s="160"/>
      <c r="Y869" s="160"/>
      <c r="Z869" s="160"/>
      <c r="AA869" s="160"/>
    </row>
    <row r="870" spans="2:27" ht="12" customHeight="1">
      <c r="B870" s="160"/>
      <c r="C870" s="160"/>
      <c r="D870" s="160"/>
      <c r="E870" s="160"/>
      <c r="F870" s="160"/>
      <c r="G870" s="160"/>
      <c r="H870" s="160"/>
      <c r="I870" s="160"/>
      <c r="J870" s="160"/>
      <c r="K870" s="160"/>
      <c r="L870" s="160"/>
      <c r="M870" s="160"/>
      <c r="N870" s="160"/>
      <c r="O870" s="160"/>
      <c r="P870" s="160"/>
      <c r="Q870" s="160"/>
      <c r="R870" s="160"/>
      <c r="S870" s="160"/>
      <c r="T870" s="160"/>
      <c r="U870" s="160"/>
      <c r="V870" s="160"/>
      <c r="W870" s="160"/>
      <c r="X870" s="160"/>
      <c r="Y870" s="160"/>
      <c r="Z870" s="160"/>
      <c r="AA870" s="160"/>
    </row>
    <row r="871" spans="2:27" ht="12" customHeight="1">
      <c r="B871" s="160"/>
      <c r="C871" s="160"/>
      <c r="D871" s="160"/>
      <c r="E871" s="160"/>
      <c r="F871" s="160"/>
      <c r="G871" s="160"/>
      <c r="H871" s="160"/>
      <c r="I871" s="160"/>
      <c r="J871" s="160"/>
      <c r="K871" s="160"/>
      <c r="L871" s="160"/>
      <c r="M871" s="160"/>
      <c r="N871" s="160"/>
      <c r="O871" s="160"/>
      <c r="P871" s="160"/>
      <c r="Q871" s="160"/>
      <c r="R871" s="160"/>
      <c r="S871" s="160"/>
      <c r="T871" s="160"/>
      <c r="U871" s="160"/>
      <c r="V871" s="160"/>
      <c r="W871" s="160"/>
      <c r="X871" s="160"/>
      <c r="Y871" s="160"/>
      <c r="Z871" s="160"/>
      <c r="AA871" s="160"/>
    </row>
    <row r="872" spans="2:27" ht="12" customHeight="1">
      <c r="B872" s="160"/>
      <c r="C872" s="160"/>
      <c r="D872" s="160"/>
      <c r="E872" s="160"/>
      <c r="F872" s="160"/>
      <c r="G872" s="160"/>
      <c r="H872" s="160"/>
      <c r="I872" s="160"/>
      <c r="J872" s="160"/>
      <c r="K872" s="160"/>
      <c r="L872" s="160"/>
      <c r="M872" s="160"/>
      <c r="N872" s="160"/>
      <c r="O872" s="160"/>
      <c r="P872" s="160"/>
      <c r="Q872" s="160"/>
      <c r="R872" s="160"/>
      <c r="S872" s="160"/>
      <c r="T872" s="160"/>
      <c r="U872" s="160"/>
      <c r="V872" s="160"/>
      <c r="W872" s="160"/>
      <c r="X872" s="160"/>
      <c r="Y872" s="160"/>
      <c r="Z872" s="160"/>
      <c r="AA872" s="160"/>
    </row>
    <row r="873" spans="2:27" ht="12" customHeight="1">
      <c r="B873" s="160"/>
      <c r="C873" s="160"/>
      <c r="D873" s="160"/>
      <c r="E873" s="160"/>
      <c r="F873" s="160"/>
      <c r="G873" s="160"/>
      <c r="H873" s="160"/>
      <c r="I873" s="160"/>
      <c r="J873" s="160"/>
      <c r="K873" s="160"/>
      <c r="L873" s="160"/>
      <c r="M873" s="160"/>
      <c r="N873" s="160"/>
      <c r="O873" s="160"/>
      <c r="P873" s="160"/>
      <c r="Q873" s="160"/>
      <c r="R873" s="160"/>
      <c r="S873" s="160"/>
      <c r="T873" s="160"/>
      <c r="U873" s="160"/>
      <c r="V873" s="160"/>
      <c r="W873" s="160"/>
      <c r="X873" s="160"/>
      <c r="Y873" s="160"/>
      <c r="Z873" s="160"/>
      <c r="AA873" s="160"/>
    </row>
    <row r="874" spans="2:27" ht="12" customHeight="1">
      <c r="B874" s="160"/>
      <c r="C874" s="160"/>
      <c r="D874" s="160"/>
      <c r="E874" s="160"/>
      <c r="F874" s="160"/>
      <c r="G874" s="160"/>
      <c r="H874" s="160"/>
      <c r="I874" s="160"/>
      <c r="J874" s="160"/>
      <c r="K874" s="160"/>
      <c r="L874" s="160"/>
      <c r="M874" s="160"/>
      <c r="N874" s="160"/>
      <c r="O874" s="160"/>
      <c r="P874" s="160"/>
      <c r="Q874" s="160"/>
      <c r="R874" s="160"/>
      <c r="S874" s="160"/>
      <c r="T874" s="160"/>
      <c r="U874" s="160"/>
      <c r="V874" s="160"/>
      <c r="W874" s="160"/>
      <c r="X874" s="160"/>
      <c r="Y874" s="160"/>
      <c r="Z874" s="160"/>
      <c r="AA874" s="160"/>
    </row>
    <row r="875" spans="2:27" ht="12" customHeight="1">
      <c r="B875" s="160"/>
      <c r="C875" s="160"/>
      <c r="D875" s="160"/>
      <c r="E875" s="160"/>
      <c r="F875" s="160"/>
      <c r="G875" s="160"/>
      <c r="H875" s="160"/>
      <c r="I875" s="160"/>
      <c r="J875" s="160"/>
      <c r="K875" s="160"/>
      <c r="L875" s="160"/>
      <c r="M875" s="160"/>
      <c r="N875" s="160"/>
      <c r="O875" s="160"/>
      <c r="P875" s="160"/>
      <c r="Q875" s="160"/>
      <c r="R875" s="160"/>
      <c r="S875" s="160"/>
      <c r="T875" s="160"/>
      <c r="U875" s="160"/>
      <c r="V875" s="160"/>
      <c r="W875" s="160"/>
      <c r="X875" s="160"/>
      <c r="Y875" s="160"/>
      <c r="Z875" s="160"/>
      <c r="AA875" s="160"/>
    </row>
    <row r="876" spans="2:27" ht="12" customHeight="1">
      <c r="B876" s="160"/>
      <c r="C876" s="160"/>
      <c r="D876" s="160"/>
      <c r="E876" s="160"/>
      <c r="F876" s="160"/>
      <c r="G876" s="160"/>
      <c r="H876" s="160"/>
      <c r="I876" s="160"/>
      <c r="J876" s="160"/>
      <c r="K876" s="160"/>
      <c r="L876" s="160"/>
      <c r="M876" s="160"/>
      <c r="N876" s="160"/>
      <c r="O876" s="160"/>
      <c r="P876" s="160"/>
      <c r="Q876" s="160"/>
      <c r="R876" s="160"/>
      <c r="S876" s="160"/>
      <c r="T876" s="160"/>
      <c r="U876" s="160"/>
      <c r="V876" s="160"/>
      <c r="W876" s="160"/>
      <c r="X876" s="160"/>
      <c r="Y876" s="160"/>
      <c r="Z876" s="160"/>
      <c r="AA876" s="160"/>
    </row>
    <row r="877" spans="2:27" ht="12" customHeight="1">
      <c r="B877" s="160"/>
      <c r="C877" s="160"/>
      <c r="D877" s="160"/>
      <c r="E877" s="160"/>
      <c r="F877" s="160"/>
      <c r="G877" s="160"/>
      <c r="H877" s="160"/>
      <c r="I877" s="160"/>
      <c r="J877" s="160"/>
      <c r="K877" s="160"/>
      <c r="L877" s="160"/>
      <c r="M877" s="160"/>
      <c r="N877" s="160"/>
      <c r="O877" s="160"/>
      <c r="P877" s="160"/>
      <c r="Q877" s="160"/>
      <c r="R877" s="160"/>
      <c r="S877" s="160"/>
      <c r="T877" s="160"/>
      <c r="U877" s="160"/>
      <c r="V877" s="160"/>
      <c r="W877" s="160"/>
      <c r="X877" s="160"/>
      <c r="Y877" s="160"/>
      <c r="Z877" s="160"/>
      <c r="AA877" s="160"/>
    </row>
    <row r="878" spans="2:27" ht="12" customHeight="1">
      <c r="B878" s="160"/>
      <c r="C878" s="160"/>
      <c r="D878" s="160"/>
      <c r="E878" s="160"/>
      <c r="F878" s="160"/>
      <c r="G878" s="160"/>
      <c r="H878" s="160"/>
      <c r="I878" s="160"/>
      <c r="J878" s="160"/>
      <c r="K878" s="160"/>
      <c r="L878" s="160"/>
      <c r="M878" s="160"/>
      <c r="N878" s="160"/>
      <c r="O878" s="160"/>
      <c r="P878" s="160"/>
      <c r="Q878" s="160"/>
      <c r="R878" s="160"/>
      <c r="S878" s="160"/>
      <c r="T878" s="160"/>
      <c r="U878" s="160"/>
      <c r="V878" s="160"/>
      <c r="W878" s="160"/>
      <c r="X878" s="160"/>
      <c r="Y878" s="160"/>
      <c r="Z878" s="160"/>
      <c r="AA878" s="160"/>
    </row>
    <row r="879" spans="2:27" ht="12" customHeight="1">
      <c r="B879" s="160"/>
      <c r="C879" s="160"/>
      <c r="D879" s="160"/>
      <c r="E879" s="160"/>
      <c r="F879" s="160"/>
      <c r="G879" s="160"/>
      <c r="H879" s="160"/>
      <c r="I879" s="160"/>
      <c r="J879" s="160"/>
      <c r="K879" s="160"/>
      <c r="L879" s="160"/>
      <c r="M879" s="160"/>
      <c r="N879" s="160"/>
      <c r="O879" s="160"/>
      <c r="P879" s="160"/>
      <c r="Q879" s="160"/>
      <c r="R879" s="160"/>
      <c r="S879" s="160"/>
      <c r="T879" s="160"/>
      <c r="U879" s="160"/>
      <c r="V879" s="160"/>
      <c r="W879" s="160"/>
      <c r="X879" s="160"/>
      <c r="Y879" s="160"/>
      <c r="Z879" s="160"/>
      <c r="AA879" s="160"/>
    </row>
    <row r="880" spans="2:27" ht="12" customHeight="1">
      <c r="B880" s="160"/>
      <c r="C880" s="160"/>
      <c r="D880" s="160"/>
      <c r="E880" s="160"/>
      <c r="F880" s="160"/>
      <c r="G880" s="160"/>
      <c r="H880" s="160"/>
      <c r="I880" s="160"/>
      <c r="J880" s="160"/>
      <c r="K880" s="160"/>
      <c r="L880" s="160"/>
      <c r="M880" s="160"/>
      <c r="N880" s="160"/>
      <c r="O880" s="160"/>
      <c r="P880" s="160"/>
      <c r="Q880" s="160"/>
      <c r="R880" s="160"/>
      <c r="S880" s="160"/>
      <c r="T880" s="160"/>
      <c r="U880" s="160"/>
      <c r="V880" s="160"/>
      <c r="W880" s="160"/>
      <c r="X880" s="160"/>
      <c r="Y880" s="160"/>
      <c r="Z880" s="160"/>
      <c r="AA880" s="160"/>
    </row>
    <row r="881" spans="2:27" ht="12" customHeight="1">
      <c r="B881" s="160"/>
      <c r="C881" s="160"/>
      <c r="D881" s="160"/>
      <c r="E881" s="160"/>
      <c r="F881" s="160"/>
      <c r="G881" s="160"/>
      <c r="H881" s="160"/>
      <c r="I881" s="160"/>
      <c r="J881" s="160"/>
      <c r="K881" s="160"/>
      <c r="L881" s="160"/>
      <c r="M881" s="160"/>
      <c r="N881" s="160"/>
      <c r="O881" s="160"/>
      <c r="P881" s="160"/>
      <c r="Q881" s="160"/>
      <c r="R881" s="160"/>
      <c r="S881" s="160"/>
      <c r="T881" s="160"/>
      <c r="U881" s="160"/>
      <c r="V881" s="160"/>
      <c r="W881" s="160"/>
      <c r="X881" s="160"/>
      <c r="Y881" s="160"/>
      <c r="Z881" s="160"/>
      <c r="AA881" s="160"/>
    </row>
    <row r="882" spans="2:27" ht="12" customHeight="1">
      <c r="B882" s="160"/>
      <c r="C882" s="160"/>
      <c r="D882" s="160"/>
      <c r="E882" s="160"/>
      <c r="F882" s="160"/>
      <c r="G882" s="160"/>
      <c r="H882" s="160"/>
      <c r="I882" s="160"/>
      <c r="J882" s="160"/>
      <c r="K882" s="160"/>
      <c r="L882" s="160"/>
      <c r="M882" s="160"/>
      <c r="N882" s="160"/>
      <c r="O882" s="160"/>
      <c r="P882" s="160"/>
      <c r="Q882" s="160"/>
      <c r="R882" s="160"/>
      <c r="S882" s="160"/>
      <c r="T882" s="160"/>
      <c r="U882" s="160"/>
      <c r="V882" s="160"/>
      <c r="W882" s="160"/>
      <c r="X882" s="160"/>
      <c r="Y882" s="160"/>
      <c r="Z882" s="160"/>
      <c r="AA882" s="160"/>
    </row>
    <row r="883" spans="2:27" ht="12" customHeight="1">
      <c r="B883" s="160"/>
      <c r="C883" s="160"/>
      <c r="D883" s="160"/>
      <c r="E883" s="160"/>
      <c r="F883" s="160"/>
      <c r="G883" s="160"/>
      <c r="H883" s="160"/>
      <c r="I883" s="160"/>
      <c r="J883" s="160"/>
      <c r="K883" s="160"/>
      <c r="L883" s="160"/>
      <c r="M883" s="160"/>
      <c r="N883" s="160"/>
      <c r="O883" s="160"/>
      <c r="P883" s="160"/>
      <c r="Q883" s="160"/>
      <c r="R883" s="160"/>
      <c r="S883" s="160"/>
      <c r="T883" s="160"/>
      <c r="U883" s="160"/>
      <c r="V883" s="160"/>
      <c r="W883" s="160"/>
      <c r="X883" s="160"/>
      <c r="Y883" s="160"/>
      <c r="Z883" s="160"/>
      <c r="AA883" s="160"/>
    </row>
    <row r="884" spans="2:27" ht="12" customHeight="1">
      <c r="B884" s="160"/>
      <c r="C884" s="160"/>
      <c r="D884" s="160"/>
      <c r="E884" s="160"/>
      <c r="F884" s="160"/>
      <c r="G884" s="160"/>
      <c r="H884" s="160"/>
      <c r="I884" s="160"/>
      <c r="J884" s="160"/>
      <c r="K884" s="160"/>
      <c r="L884" s="160"/>
      <c r="M884" s="160"/>
      <c r="N884" s="160"/>
      <c r="O884" s="160"/>
      <c r="P884" s="160"/>
      <c r="Q884" s="160"/>
      <c r="R884" s="160"/>
      <c r="S884" s="160"/>
      <c r="T884" s="160"/>
      <c r="U884" s="160"/>
      <c r="V884" s="160"/>
      <c r="W884" s="160"/>
      <c r="X884" s="160"/>
      <c r="Y884" s="160"/>
      <c r="Z884" s="160"/>
      <c r="AA884" s="160"/>
    </row>
    <row r="885" spans="2:27" ht="12" customHeight="1">
      <c r="B885" s="160"/>
      <c r="C885" s="160"/>
      <c r="D885" s="160"/>
      <c r="E885" s="160"/>
      <c r="F885" s="160"/>
      <c r="G885" s="160"/>
      <c r="H885" s="160"/>
      <c r="I885" s="160"/>
      <c r="J885" s="160"/>
      <c r="K885" s="160"/>
      <c r="L885" s="160"/>
      <c r="M885" s="160"/>
      <c r="N885" s="160"/>
      <c r="O885" s="160"/>
      <c r="P885" s="160"/>
      <c r="Q885" s="160"/>
      <c r="R885" s="160"/>
      <c r="S885" s="160"/>
      <c r="T885" s="160"/>
      <c r="U885" s="160"/>
      <c r="V885" s="160"/>
      <c r="W885" s="160"/>
      <c r="X885" s="160"/>
      <c r="Y885" s="160"/>
      <c r="Z885" s="160"/>
      <c r="AA885" s="160"/>
    </row>
    <row r="886" spans="2:27" ht="12" customHeight="1">
      <c r="B886" s="160"/>
      <c r="C886" s="160"/>
      <c r="D886" s="160"/>
      <c r="E886" s="160"/>
      <c r="F886" s="160"/>
      <c r="G886" s="160"/>
      <c r="H886" s="160"/>
      <c r="I886" s="160"/>
      <c r="J886" s="160"/>
      <c r="K886" s="160"/>
      <c r="L886" s="160"/>
      <c r="M886" s="160"/>
      <c r="N886" s="160"/>
      <c r="O886" s="160"/>
      <c r="P886" s="160"/>
      <c r="Q886" s="160"/>
      <c r="R886" s="160"/>
      <c r="S886" s="160"/>
      <c r="T886" s="160"/>
      <c r="U886" s="160"/>
      <c r="V886" s="160"/>
      <c r="W886" s="160"/>
      <c r="X886" s="160"/>
      <c r="Y886" s="160"/>
      <c r="Z886" s="160"/>
      <c r="AA886" s="160"/>
    </row>
    <row r="887" spans="2:27" ht="12" customHeight="1">
      <c r="B887" s="160"/>
      <c r="C887" s="160"/>
      <c r="D887" s="160"/>
      <c r="E887" s="160"/>
      <c r="F887" s="160"/>
      <c r="G887" s="160"/>
      <c r="H887" s="160"/>
      <c r="I887" s="160"/>
      <c r="J887" s="160"/>
      <c r="K887" s="160"/>
      <c r="L887" s="160"/>
      <c r="M887" s="160"/>
      <c r="N887" s="160"/>
      <c r="O887" s="160"/>
      <c r="P887" s="160"/>
      <c r="Q887" s="160"/>
      <c r="R887" s="160"/>
      <c r="S887" s="160"/>
      <c r="T887" s="160"/>
      <c r="U887" s="160"/>
      <c r="V887" s="160"/>
      <c r="W887" s="160"/>
      <c r="X887" s="160"/>
      <c r="Y887" s="160"/>
      <c r="Z887" s="160"/>
      <c r="AA887" s="160"/>
    </row>
    <row r="888" spans="2:27" ht="12" customHeight="1">
      <c r="B888" s="160"/>
      <c r="C888" s="160"/>
      <c r="D888" s="160"/>
      <c r="E888" s="160"/>
      <c r="F888" s="160"/>
      <c r="G888" s="160"/>
      <c r="H888" s="160"/>
      <c r="I888" s="160"/>
      <c r="J888" s="160"/>
      <c r="K888" s="160"/>
      <c r="L888" s="160"/>
      <c r="M888" s="160"/>
      <c r="N888" s="160"/>
      <c r="O888" s="160"/>
      <c r="P888" s="160"/>
      <c r="Q888" s="160"/>
      <c r="R888" s="160"/>
      <c r="S888" s="160"/>
      <c r="T888" s="160"/>
      <c r="U888" s="160"/>
      <c r="V888" s="160"/>
      <c r="W888" s="160"/>
      <c r="X888" s="160"/>
      <c r="Y888" s="160"/>
      <c r="Z888" s="160"/>
      <c r="AA888" s="160"/>
    </row>
    <row r="889" spans="2:27" ht="12" customHeight="1">
      <c r="B889" s="160"/>
      <c r="C889" s="160"/>
      <c r="D889" s="160"/>
      <c r="E889" s="160"/>
      <c r="F889" s="160"/>
      <c r="G889" s="160"/>
      <c r="H889" s="160"/>
      <c r="I889" s="160"/>
      <c r="J889" s="160"/>
      <c r="K889" s="160"/>
      <c r="L889" s="160"/>
      <c r="M889" s="160"/>
      <c r="N889" s="160"/>
      <c r="O889" s="160"/>
      <c r="P889" s="160"/>
      <c r="Q889" s="160"/>
      <c r="R889" s="160"/>
      <c r="S889" s="160"/>
      <c r="T889" s="160"/>
      <c r="U889" s="160"/>
      <c r="V889" s="160"/>
      <c r="W889" s="160"/>
      <c r="X889" s="160"/>
      <c r="Y889" s="160"/>
      <c r="Z889" s="160"/>
      <c r="AA889" s="160"/>
    </row>
    <row r="890" spans="2:27" ht="12" customHeight="1">
      <c r="B890" s="160"/>
      <c r="C890" s="160"/>
      <c r="D890" s="160"/>
      <c r="E890" s="160"/>
      <c r="F890" s="160"/>
      <c r="G890" s="160"/>
      <c r="H890" s="160"/>
      <c r="I890" s="160"/>
      <c r="J890" s="160"/>
      <c r="K890" s="160"/>
      <c r="L890" s="160"/>
      <c r="M890" s="160"/>
      <c r="N890" s="160"/>
      <c r="O890" s="160"/>
      <c r="P890" s="160"/>
      <c r="Q890" s="160"/>
      <c r="R890" s="160"/>
      <c r="S890" s="160"/>
      <c r="T890" s="160"/>
      <c r="U890" s="160"/>
      <c r="V890" s="160"/>
      <c r="W890" s="160"/>
      <c r="X890" s="160"/>
      <c r="Y890" s="160"/>
      <c r="Z890" s="160"/>
      <c r="AA890" s="160"/>
    </row>
    <row r="891" spans="2:27" ht="12" customHeight="1">
      <c r="B891" s="160"/>
      <c r="C891" s="160"/>
      <c r="D891" s="160"/>
      <c r="E891" s="160"/>
      <c r="F891" s="160"/>
      <c r="G891" s="160"/>
      <c r="H891" s="160"/>
      <c r="I891" s="160"/>
      <c r="J891" s="160"/>
      <c r="K891" s="160"/>
      <c r="L891" s="160"/>
      <c r="M891" s="160"/>
      <c r="N891" s="160"/>
      <c r="O891" s="160"/>
      <c r="P891" s="160"/>
      <c r="Q891" s="160"/>
      <c r="R891" s="160"/>
      <c r="S891" s="160"/>
      <c r="T891" s="160"/>
      <c r="U891" s="160"/>
      <c r="V891" s="160"/>
      <c r="W891" s="160"/>
      <c r="X891" s="160"/>
      <c r="Y891" s="160"/>
      <c r="Z891" s="160"/>
      <c r="AA891" s="160"/>
    </row>
    <row r="892" spans="2:27" ht="12" customHeight="1">
      <c r="B892" s="160"/>
      <c r="C892" s="160"/>
      <c r="D892" s="160"/>
      <c r="E892" s="160"/>
      <c r="F892" s="160"/>
      <c r="G892" s="160"/>
      <c r="H892" s="160"/>
      <c r="I892" s="160"/>
      <c r="J892" s="160"/>
      <c r="K892" s="160"/>
      <c r="L892" s="160"/>
      <c r="M892" s="160"/>
      <c r="N892" s="160"/>
      <c r="O892" s="160"/>
      <c r="P892" s="160"/>
      <c r="Q892" s="160"/>
      <c r="R892" s="160"/>
      <c r="S892" s="160"/>
      <c r="T892" s="160"/>
      <c r="U892" s="160"/>
      <c r="V892" s="160"/>
      <c r="W892" s="160"/>
      <c r="X892" s="160"/>
      <c r="Y892" s="160"/>
      <c r="Z892" s="160"/>
      <c r="AA892" s="160"/>
    </row>
    <row r="893" spans="2:27" ht="12" customHeight="1">
      <c r="B893" s="160"/>
      <c r="C893" s="160"/>
      <c r="D893" s="160"/>
      <c r="E893" s="160"/>
      <c r="F893" s="160"/>
      <c r="G893" s="160"/>
      <c r="H893" s="160"/>
      <c r="I893" s="160"/>
      <c r="J893" s="160"/>
      <c r="K893" s="160"/>
      <c r="L893" s="160"/>
      <c r="M893" s="160"/>
      <c r="N893" s="160"/>
      <c r="O893" s="160"/>
      <c r="P893" s="160"/>
      <c r="Q893" s="160"/>
      <c r="R893" s="160"/>
      <c r="S893" s="160"/>
      <c r="T893" s="160"/>
      <c r="U893" s="160"/>
      <c r="V893" s="160"/>
      <c r="W893" s="160"/>
      <c r="X893" s="160"/>
      <c r="Y893" s="160"/>
      <c r="Z893" s="160"/>
      <c r="AA893" s="160"/>
    </row>
    <row r="894" spans="2:27" ht="12" customHeight="1">
      <c r="B894" s="160"/>
      <c r="C894" s="160"/>
      <c r="D894" s="160"/>
      <c r="E894" s="160"/>
      <c r="F894" s="160"/>
      <c r="G894" s="160"/>
      <c r="H894" s="160"/>
      <c r="I894" s="160"/>
      <c r="J894" s="160"/>
      <c r="K894" s="160"/>
      <c r="L894" s="160"/>
      <c r="M894" s="160"/>
      <c r="N894" s="160"/>
      <c r="O894" s="160"/>
      <c r="P894" s="160"/>
      <c r="Q894" s="160"/>
      <c r="R894" s="160"/>
      <c r="S894" s="160"/>
      <c r="T894" s="160"/>
      <c r="U894" s="160"/>
      <c r="V894" s="160"/>
      <c r="W894" s="160"/>
      <c r="X894" s="160"/>
      <c r="Y894" s="160"/>
      <c r="Z894" s="160"/>
      <c r="AA894" s="160"/>
    </row>
    <row r="895" spans="2:27" ht="12" customHeight="1">
      <c r="B895" s="160"/>
      <c r="C895" s="160"/>
      <c r="D895" s="160"/>
      <c r="E895" s="160"/>
      <c r="F895" s="160"/>
      <c r="G895" s="160"/>
      <c r="H895" s="160"/>
      <c r="I895" s="160"/>
      <c r="J895" s="160"/>
      <c r="K895" s="160"/>
      <c r="L895" s="160"/>
      <c r="M895" s="160"/>
      <c r="N895" s="160"/>
      <c r="O895" s="160"/>
      <c r="P895" s="160"/>
      <c r="Q895" s="160"/>
      <c r="R895" s="160"/>
      <c r="S895" s="160"/>
      <c r="T895" s="160"/>
      <c r="U895" s="160"/>
      <c r="V895" s="160"/>
      <c r="W895" s="160"/>
      <c r="X895" s="160"/>
      <c r="Y895" s="160"/>
      <c r="Z895" s="160"/>
      <c r="AA895" s="160"/>
    </row>
    <row r="896" spans="2:27" ht="12" customHeight="1">
      <c r="B896" s="160"/>
      <c r="C896" s="160"/>
      <c r="D896" s="160"/>
      <c r="E896" s="160"/>
      <c r="F896" s="160"/>
      <c r="G896" s="160"/>
      <c r="H896" s="160"/>
      <c r="I896" s="160"/>
      <c r="J896" s="160"/>
      <c r="K896" s="160"/>
      <c r="L896" s="160"/>
      <c r="M896" s="160"/>
      <c r="N896" s="160"/>
      <c r="O896" s="160"/>
      <c r="P896" s="160"/>
      <c r="Q896" s="160"/>
      <c r="R896" s="160"/>
      <c r="S896" s="160"/>
      <c r="T896" s="160"/>
      <c r="U896" s="160"/>
      <c r="V896" s="160"/>
      <c r="W896" s="160"/>
      <c r="X896" s="160"/>
      <c r="Y896" s="160"/>
      <c r="Z896" s="160"/>
      <c r="AA896" s="160"/>
    </row>
    <row r="897" spans="2:27" ht="12" customHeight="1">
      <c r="B897" s="160"/>
      <c r="C897" s="160"/>
      <c r="D897" s="160"/>
      <c r="E897" s="160"/>
      <c r="F897" s="160"/>
      <c r="G897" s="160"/>
      <c r="H897" s="160"/>
      <c r="I897" s="160"/>
      <c r="J897" s="160"/>
      <c r="K897" s="160"/>
      <c r="L897" s="160"/>
      <c r="M897" s="160"/>
      <c r="N897" s="160"/>
      <c r="O897" s="160"/>
      <c r="P897" s="160"/>
      <c r="Q897" s="160"/>
      <c r="R897" s="160"/>
      <c r="S897" s="160"/>
      <c r="T897" s="160"/>
      <c r="U897" s="160"/>
      <c r="V897" s="160"/>
      <c r="W897" s="160"/>
      <c r="X897" s="160"/>
      <c r="Y897" s="160"/>
      <c r="Z897" s="160"/>
      <c r="AA897" s="160"/>
    </row>
    <row r="898" spans="2:27" ht="12" customHeight="1">
      <c r="B898" s="160"/>
      <c r="C898" s="160"/>
      <c r="D898" s="160"/>
      <c r="E898" s="160"/>
      <c r="F898" s="160"/>
      <c r="G898" s="160"/>
      <c r="H898" s="160"/>
      <c r="I898" s="160"/>
      <c r="J898" s="160"/>
      <c r="K898" s="160"/>
      <c r="L898" s="160"/>
      <c r="M898" s="160"/>
      <c r="N898" s="160"/>
      <c r="O898" s="160"/>
      <c r="P898" s="160"/>
      <c r="Q898" s="160"/>
      <c r="R898" s="160"/>
      <c r="S898" s="160"/>
      <c r="T898" s="160"/>
      <c r="U898" s="160"/>
      <c r="V898" s="160"/>
      <c r="W898" s="160"/>
      <c r="X898" s="160"/>
      <c r="Y898" s="160"/>
      <c r="Z898" s="160"/>
      <c r="AA898" s="160"/>
    </row>
    <row r="899" spans="2:27" ht="12" customHeight="1">
      <c r="B899" s="160"/>
      <c r="C899" s="160"/>
      <c r="D899" s="160"/>
      <c r="E899" s="160"/>
      <c r="F899" s="160"/>
      <c r="G899" s="160"/>
      <c r="H899" s="160"/>
      <c r="I899" s="160"/>
      <c r="J899" s="160"/>
      <c r="K899" s="160"/>
      <c r="L899" s="160"/>
      <c r="M899" s="160"/>
      <c r="N899" s="160"/>
      <c r="O899" s="160"/>
      <c r="P899" s="160"/>
      <c r="Q899" s="160"/>
      <c r="R899" s="160"/>
      <c r="S899" s="160"/>
      <c r="T899" s="160"/>
      <c r="U899" s="160"/>
      <c r="V899" s="160"/>
      <c r="W899" s="160"/>
      <c r="X899" s="160"/>
      <c r="Y899" s="160"/>
      <c r="Z899" s="160"/>
      <c r="AA899" s="160"/>
    </row>
    <row r="900" spans="2:27" ht="12" customHeight="1">
      <c r="B900" s="160"/>
      <c r="C900" s="160"/>
      <c r="D900" s="160"/>
      <c r="E900" s="160"/>
      <c r="F900" s="160"/>
      <c r="G900" s="160"/>
      <c r="H900" s="160"/>
      <c r="I900" s="160"/>
      <c r="J900" s="160"/>
      <c r="K900" s="160"/>
      <c r="L900" s="160"/>
      <c r="M900" s="160"/>
      <c r="N900" s="160"/>
      <c r="O900" s="160"/>
      <c r="P900" s="160"/>
      <c r="Q900" s="160"/>
      <c r="R900" s="160"/>
      <c r="S900" s="160"/>
      <c r="T900" s="160"/>
      <c r="U900" s="160"/>
      <c r="V900" s="160"/>
      <c r="W900" s="160"/>
      <c r="X900" s="160"/>
      <c r="Y900" s="160"/>
      <c r="Z900" s="160"/>
      <c r="AA900" s="160"/>
    </row>
    <row r="901" spans="2:27" ht="12" customHeight="1">
      <c r="B901" s="160"/>
      <c r="C901" s="160"/>
      <c r="D901" s="160"/>
      <c r="E901" s="160"/>
      <c r="F901" s="160"/>
      <c r="G901" s="160"/>
      <c r="H901" s="160"/>
      <c r="I901" s="160"/>
      <c r="J901" s="160"/>
      <c r="K901" s="160"/>
      <c r="L901" s="160"/>
      <c r="M901" s="160"/>
      <c r="N901" s="160"/>
      <c r="O901" s="160"/>
      <c r="P901" s="160"/>
      <c r="Q901" s="160"/>
      <c r="R901" s="160"/>
      <c r="S901" s="160"/>
      <c r="T901" s="160"/>
      <c r="U901" s="160"/>
      <c r="V901" s="160"/>
      <c r="W901" s="160"/>
      <c r="X901" s="160"/>
      <c r="Y901" s="160"/>
      <c r="Z901" s="160"/>
      <c r="AA901" s="160"/>
    </row>
    <row r="902" spans="2:27" ht="12" customHeight="1">
      <c r="B902" s="160"/>
      <c r="C902" s="160"/>
      <c r="D902" s="160"/>
      <c r="E902" s="160"/>
      <c r="F902" s="160"/>
      <c r="G902" s="160"/>
      <c r="H902" s="160"/>
      <c r="I902" s="160"/>
      <c r="J902" s="160"/>
      <c r="K902" s="160"/>
      <c r="L902" s="160"/>
      <c r="M902" s="160"/>
      <c r="N902" s="160"/>
      <c r="O902" s="160"/>
      <c r="P902" s="160"/>
      <c r="Q902" s="160"/>
      <c r="R902" s="160"/>
      <c r="S902" s="160"/>
      <c r="T902" s="160"/>
      <c r="U902" s="160"/>
      <c r="V902" s="160"/>
      <c r="W902" s="160"/>
      <c r="X902" s="160"/>
      <c r="Y902" s="160"/>
      <c r="Z902" s="160"/>
      <c r="AA902" s="160"/>
    </row>
    <row r="903" spans="2:27" ht="12" customHeight="1">
      <c r="B903" s="160"/>
      <c r="C903" s="160"/>
      <c r="D903" s="160"/>
      <c r="E903" s="160"/>
      <c r="F903" s="160"/>
      <c r="G903" s="160"/>
      <c r="H903" s="160"/>
      <c r="I903" s="160"/>
      <c r="J903" s="160"/>
      <c r="K903" s="160"/>
      <c r="L903" s="160"/>
      <c r="M903" s="160"/>
      <c r="N903" s="160"/>
      <c r="O903" s="160"/>
      <c r="P903" s="160"/>
      <c r="Q903" s="160"/>
      <c r="R903" s="160"/>
      <c r="S903" s="160"/>
      <c r="T903" s="160"/>
      <c r="U903" s="160"/>
      <c r="V903" s="160"/>
      <c r="W903" s="160"/>
      <c r="X903" s="160"/>
      <c r="Y903" s="160"/>
      <c r="Z903" s="160"/>
      <c r="AA903" s="160"/>
    </row>
    <row r="904" spans="2:27" ht="12" customHeight="1">
      <c r="B904" s="160"/>
      <c r="C904" s="160"/>
      <c r="D904" s="160"/>
      <c r="E904" s="160"/>
      <c r="F904" s="160"/>
      <c r="G904" s="160"/>
      <c r="H904" s="160"/>
      <c r="I904" s="160"/>
      <c r="J904" s="160"/>
      <c r="K904" s="160"/>
      <c r="L904" s="160"/>
      <c r="M904" s="160"/>
      <c r="N904" s="160"/>
      <c r="O904" s="160"/>
      <c r="P904" s="160"/>
      <c r="Q904" s="160"/>
      <c r="R904" s="160"/>
      <c r="S904" s="160"/>
      <c r="T904" s="160"/>
      <c r="U904" s="160"/>
      <c r="V904" s="160"/>
      <c r="W904" s="160"/>
      <c r="X904" s="160"/>
      <c r="Y904" s="160"/>
      <c r="Z904" s="160"/>
      <c r="AA904" s="160"/>
    </row>
    <row r="905" spans="2:27" ht="12" customHeight="1">
      <c r="B905" s="160"/>
      <c r="C905" s="160"/>
      <c r="D905" s="160"/>
      <c r="E905" s="160"/>
      <c r="F905" s="160"/>
      <c r="G905" s="160"/>
      <c r="H905" s="160"/>
      <c r="I905" s="160"/>
      <c r="J905" s="160"/>
      <c r="K905" s="160"/>
      <c r="L905" s="160"/>
      <c r="M905" s="160"/>
      <c r="N905" s="160"/>
      <c r="O905" s="160"/>
      <c r="P905" s="160"/>
      <c r="Q905" s="160"/>
      <c r="R905" s="160"/>
      <c r="S905" s="160"/>
      <c r="T905" s="160"/>
      <c r="U905" s="160"/>
      <c r="V905" s="160"/>
      <c r="W905" s="160"/>
      <c r="X905" s="160"/>
      <c r="Y905" s="160"/>
      <c r="Z905" s="160"/>
      <c r="AA905" s="160"/>
    </row>
    <row r="906" spans="2:27" ht="12" customHeight="1">
      <c r="B906" s="160"/>
      <c r="C906" s="160"/>
      <c r="D906" s="160"/>
      <c r="E906" s="160"/>
      <c r="F906" s="160"/>
      <c r="G906" s="160"/>
      <c r="H906" s="160"/>
      <c r="I906" s="160"/>
      <c r="J906" s="160"/>
      <c r="K906" s="160"/>
      <c r="L906" s="160"/>
      <c r="M906" s="160"/>
      <c r="N906" s="160"/>
      <c r="O906" s="160"/>
      <c r="P906" s="160"/>
      <c r="Q906" s="160"/>
      <c r="R906" s="160"/>
      <c r="S906" s="160"/>
      <c r="T906" s="160"/>
      <c r="U906" s="160"/>
      <c r="V906" s="160"/>
      <c r="W906" s="160"/>
      <c r="X906" s="160"/>
      <c r="Y906" s="160"/>
      <c r="Z906" s="160"/>
      <c r="AA906" s="160"/>
    </row>
    <row r="907" spans="2:27" ht="12" customHeight="1">
      <c r="B907" s="160"/>
      <c r="C907" s="160"/>
      <c r="D907" s="160"/>
      <c r="E907" s="160"/>
      <c r="F907" s="160"/>
      <c r="G907" s="160"/>
      <c r="H907" s="160"/>
      <c r="I907" s="160"/>
      <c r="J907" s="160"/>
      <c r="K907" s="160"/>
      <c r="L907" s="160"/>
      <c r="M907" s="160"/>
      <c r="N907" s="160"/>
      <c r="O907" s="160"/>
      <c r="P907" s="160"/>
      <c r="Q907" s="160"/>
      <c r="R907" s="160"/>
      <c r="S907" s="160"/>
      <c r="T907" s="160"/>
      <c r="U907" s="160"/>
      <c r="V907" s="160"/>
      <c r="W907" s="160"/>
      <c r="X907" s="160"/>
      <c r="Y907" s="160"/>
      <c r="Z907" s="160"/>
      <c r="AA907" s="160"/>
    </row>
    <row r="908" spans="2:27" ht="12" customHeight="1">
      <c r="B908" s="160"/>
      <c r="C908" s="160"/>
      <c r="D908" s="160"/>
      <c r="E908" s="160"/>
      <c r="F908" s="160"/>
      <c r="G908" s="160"/>
      <c r="H908" s="160"/>
      <c r="I908" s="160"/>
      <c r="J908" s="160"/>
      <c r="K908" s="160"/>
      <c r="L908" s="160"/>
      <c r="M908" s="160"/>
      <c r="N908" s="160"/>
      <c r="O908" s="160"/>
      <c r="P908" s="160"/>
      <c r="Q908" s="160"/>
      <c r="R908" s="160"/>
      <c r="S908" s="160"/>
      <c r="T908" s="160"/>
      <c r="U908" s="160"/>
      <c r="V908" s="160"/>
      <c r="W908" s="160"/>
      <c r="X908" s="160"/>
      <c r="Y908" s="160"/>
      <c r="Z908" s="160"/>
      <c r="AA908" s="160"/>
    </row>
    <row r="909" spans="2:27" ht="12" customHeight="1">
      <c r="B909" s="160"/>
      <c r="C909" s="160"/>
      <c r="D909" s="160"/>
      <c r="E909" s="160"/>
      <c r="F909" s="160"/>
      <c r="G909" s="160"/>
      <c r="H909" s="160"/>
      <c r="I909" s="160"/>
      <c r="J909" s="160"/>
      <c r="K909" s="160"/>
      <c r="L909" s="160"/>
      <c r="M909" s="160"/>
      <c r="N909" s="160"/>
      <c r="O909" s="160"/>
      <c r="P909" s="160"/>
      <c r="Q909" s="160"/>
      <c r="R909" s="160"/>
      <c r="S909" s="160"/>
      <c r="T909" s="160"/>
      <c r="U909" s="160"/>
      <c r="V909" s="160"/>
      <c r="W909" s="160"/>
      <c r="X909" s="160"/>
      <c r="Y909" s="160"/>
      <c r="Z909" s="160"/>
      <c r="AA909" s="160"/>
    </row>
    <row r="910" spans="2:27" ht="12" customHeight="1">
      <c r="B910" s="160"/>
      <c r="C910" s="160"/>
      <c r="D910" s="160"/>
      <c r="E910" s="160"/>
      <c r="F910" s="160"/>
      <c r="G910" s="160"/>
      <c r="H910" s="160"/>
      <c r="I910" s="160"/>
      <c r="J910" s="160"/>
      <c r="K910" s="160"/>
      <c r="L910" s="160"/>
      <c r="M910" s="160"/>
      <c r="N910" s="160"/>
      <c r="O910" s="160"/>
      <c r="P910" s="160"/>
      <c r="Q910" s="160"/>
      <c r="R910" s="160"/>
      <c r="S910" s="160"/>
      <c r="T910" s="160"/>
      <c r="U910" s="160"/>
      <c r="V910" s="160"/>
      <c r="W910" s="160"/>
      <c r="X910" s="160"/>
      <c r="Y910" s="160"/>
      <c r="Z910" s="160"/>
      <c r="AA910" s="160"/>
    </row>
    <row r="911" spans="2:27" ht="12" customHeight="1">
      <c r="B911" s="160"/>
      <c r="C911" s="160"/>
      <c r="D911" s="160"/>
      <c r="E911" s="160"/>
      <c r="F911" s="160"/>
      <c r="G911" s="160"/>
      <c r="H911" s="160"/>
      <c r="I911" s="160"/>
      <c r="J911" s="160"/>
      <c r="K911" s="160"/>
      <c r="L911" s="160"/>
      <c r="M911" s="160"/>
      <c r="N911" s="160"/>
      <c r="O911" s="160"/>
      <c r="P911" s="160"/>
      <c r="Q911" s="160"/>
      <c r="R911" s="160"/>
      <c r="S911" s="160"/>
      <c r="T911" s="160"/>
      <c r="U911" s="160"/>
      <c r="V911" s="160"/>
      <c r="W911" s="160"/>
      <c r="X911" s="160"/>
      <c r="Y911" s="160"/>
      <c r="Z911" s="160"/>
      <c r="AA911" s="160"/>
    </row>
    <row r="912" spans="2:27" ht="12" customHeight="1">
      <c r="B912" s="160"/>
      <c r="C912" s="160"/>
      <c r="D912" s="160"/>
      <c r="E912" s="160"/>
      <c r="F912" s="160"/>
      <c r="G912" s="160"/>
      <c r="H912" s="160"/>
      <c r="I912" s="160"/>
      <c r="J912" s="160"/>
      <c r="K912" s="160"/>
      <c r="L912" s="160"/>
      <c r="M912" s="160"/>
      <c r="N912" s="160"/>
      <c r="O912" s="160"/>
      <c r="P912" s="160"/>
      <c r="Q912" s="160"/>
      <c r="R912" s="160"/>
      <c r="S912" s="160"/>
      <c r="T912" s="160"/>
      <c r="U912" s="160"/>
      <c r="V912" s="160"/>
      <c r="W912" s="160"/>
      <c r="X912" s="160"/>
      <c r="Y912" s="160"/>
      <c r="Z912" s="160"/>
      <c r="AA912" s="160"/>
    </row>
    <row r="913" spans="2:27" ht="12" customHeight="1">
      <c r="B913" s="160"/>
      <c r="C913" s="160"/>
      <c r="D913" s="160"/>
      <c r="E913" s="160"/>
      <c r="F913" s="160"/>
      <c r="G913" s="160"/>
      <c r="H913" s="160"/>
      <c r="I913" s="160"/>
      <c r="J913" s="160"/>
      <c r="K913" s="160"/>
      <c r="L913" s="160"/>
      <c r="M913" s="160"/>
      <c r="N913" s="160"/>
      <c r="O913" s="160"/>
      <c r="P913" s="160"/>
      <c r="Q913" s="160"/>
      <c r="R913" s="160"/>
      <c r="S913" s="160"/>
      <c r="T913" s="160"/>
      <c r="U913" s="160"/>
      <c r="V913" s="160"/>
      <c r="W913" s="160"/>
      <c r="X913" s="160"/>
      <c r="Y913" s="160"/>
      <c r="Z913" s="160"/>
      <c r="AA913" s="160"/>
    </row>
    <row r="914" spans="2:27" ht="12" customHeight="1">
      <c r="B914" s="160"/>
      <c r="C914" s="160"/>
      <c r="D914" s="160"/>
      <c r="E914" s="160"/>
      <c r="F914" s="160"/>
      <c r="G914" s="160"/>
      <c r="H914" s="160"/>
      <c r="I914" s="160"/>
      <c r="J914" s="160"/>
      <c r="K914" s="160"/>
      <c r="L914" s="160"/>
      <c r="M914" s="160"/>
      <c r="N914" s="160"/>
      <c r="O914" s="160"/>
      <c r="P914" s="160"/>
      <c r="Q914" s="160"/>
      <c r="R914" s="160"/>
      <c r="S914" s="160"/>
      <c r="T914" s="160"/>
      <c r="U914" s="160"/>
      <c r="V914" s="160"/>
      <c r="W914" s="160"/>
      <c r="X914" s="160"/>
      <c r="Y914" s="160"/>
      <c r="Z914" s="160"/>
      <c r="AA914" s="160"/>
    </row>
    <row r="915" spans="2:27" ht="12" customHeight="1">
      <c r="B915" s="160"/>
      <c r="C915" s="160"/>
      <c r="D915" s="160"/>
      <c r="E915" s="160"/>
      <c r="F915" s="160"/>
      <c r="G915" s="160"/>
      <c r="H915" s="160"/>
      <c r="I915" s="160"/>
      <c r="J915" s="160"/>
      <c r="K915" s="160"/>
      <c r="L915" s="160"/>
      <c r="M915" s="160"/>
      <c r="N915" s="160"/>
      <c r="O915" s="160"/>
      <c r="P915" s="160"/>
      <c r="Q915" s="160"/>
      <c r="R915" s="160"/>
      <c r="S915" s="160"/>
      <c r="T915" s="160"/>
      <c r="U915" s="160"/>
      <c r="V915" s="160"/>
      <c r="W915" s="160"/>
      <c r="X915" s="160"/>
      <c r="Y915" s="160"/>
      <c r="Z915" s="160"/>
      <c r="AA915" s="160"/>
    </row>
    <row r="916" spans="2:27" ht="12" customHeight="1">
      <c r="B916" s="160"/>
      <c r="C916" s="160"/>
      <c r="D916" s="160"/>
      <c r="E916" s="160"/>
      <c r="F916" s="160"/>
      <c r="G916" s="160"/>
      <c r="H916" s="160"/>
      <c r="I916" s="160"/>
      <c r="J916" s="160"/>
      <c r="K916" s="160"/>
      <c r="L916" s="160"/>
      <c r="M916" s="160"/>
      <c r="N916" s="160"/>
      <c r="O916" s="160"/>
      <c r="P916" s="160"/>
      <c r="Q916" s="160"/>
      <c r="R916" s="160"/>
      <c r="S916" s="160"/>
      <c r="T916" s="160"/>
      <c r="U916" s="160"/>
      <c r="V916" s="160"/>
      <c r="W916" s="160"/>
      <c r="X916" s="160"/>
      <c r="Y916" s="160"/>
      <c r="Z916" s="160"/>
      <c r="AA916" s="160"/>
    </row>
    <row r="917" spans="2:27" ht="12" customHeight="1">
      <c r="B917" s="160"/>
      <c r="C917" s="160"/>
      <c r="D917" s="160"/>
      <c r="E917" s="160"/>
      <c r="F917" s="160"/>
      <c r="G917" s="160"/>
      <c r="H917" s="160"/>
      <c r="I917" s="160"/>
      <c r="J917" s="160"/>
      <c r="K917" s="160"/>
      <c r="L917" s="160"/>
      <c r="M917" s="160"/>
      <c r="N917" s="160"/>
      <c r="O917" s="160"/>
      <c r="P917" s="160"/>
      <c r="Q917" s="160"/>
      <c r="R917" s="160"/>
      <c r="S917" s="160"/>
      <c r="T917" s="160"/>
      <c r="U917" s="160"/>
      <c r="V917" s="160"/>
      <c r="W917" s="160"/>
      <c r="X917" s="160"/>
      <c r="Y917" s="160"/>
      <c r="Z917" s="160"/>
      <c r="AA917" s="160"/>
    </row>
    <row r="918" spans="2:27" ht="12" customHeight="1">
      <c r="B918" s="160"/>
      <c r="C918" s="160"/>
      <c r="D918" s="160"/>
      <c r="E918" s="160"/>
      <c r="F918" s="160"/>
      <c r="G918" s="160"/>
      <c r="H918" s="160"/>
      <c r="I918" s="160"/>
      <c r="J918" s="160"/>
      <c r="K918" s="160"/>
      <c r="L918" s="160"/>
      <c r="M918" s="160"/>
      <c r="N918" s="160"/>
      <c r="O918" s="160"/>
      <c r="P918" s="160"/>
      <c r="Q918" s="160"/>
      <c r="R918" s="160"/>
      <c r="S918" s="160"/>
      <c r="T918" s="160"/>
      <c r="U918" s="160"/>
      <c r="V918" s="160"/>
      <c r="W918" s="160"/>
      <c r="X918" s="160"/>
      <c r="Y918" s="160"/>
      <c r="Z918" s="160"/>
      <c r="AA918" s="160"/>
    </row>
    <row r="919" spans="2:27" ht="12" customHeight="1">
      <c r="B919" s="160"/>
      <c r="C919" s="160"/>
      <c r="D919" s="160"/>
      <c r="E919" s="160"/>
      <c r="F919" s="160"/>
      <c r="G919" s="160"/>
      <c r="H919" s="160"/>
      <c r="I919" s="160"/>
      <c r="J919" s="160"/>
      <c r="K919" s="160"/>
      <c r="L919" s="160"/>
      <c r="M919" s="160"/>
      <c r="N919" s="160"/>
      <c r="O919" s="160"/>
      <c r="P919" s="160"/>
      <c r="Q919" s="160"/>
      <c r="R919" s="160"/>
      <c r="S919" s="160"/>
      <c r="T919" s="160"/>
      <c r="U919" s="160"/>
      <c r="V919" s="160"/>
      <c r="W919" s="160"/>
      <c r="X919" s="160"/>
      <c r="Y919" s="160"/>
      <c r="Z919" s="160"/>
      <c r="AA919" s="160"/>
    </row>
    <row r="920" spans="2:27" ht="12" customHeight="1">
      <c r="B920" s="160"/>
      <c r="C920" s="160"/>
      <c r="D920" s="160"/>
      <c r="E920" s="160"/>
      <c r="F920" s="160"/>
      <c r="G920" s="160"/>
      <c r="H920" s="160"/>
      <c r="I920" s="160"/>
      <c r="J920" s="160"/>
      <c r="K920" s="160"/>
      <c r="L920" s="160"/>
      <c r="M920" s="160"/>
      <c r="N920" s="160"/>
      <c r="O920" s="160"/>
      <c r="P920" s="160"/>
      <c r="Q920" s="160"/>
      <c r="R920" s="160"/>
      <c r="S920" s="160"/>
      <c r="T920" s="160"/>
      <c r="U920" s="160"/>
      <c r="V920" s="160"/>
      <c r="W920" s="160"/>
      <c r="X920" s="160"/>
      <c r="Y920" s="160"/>
      <c r="Z920" s="160"/>
      <c r="AA920" s="160"/>
    </row>
    <row r="921" spans="2:27" ht="12" customHeight="1">
      <c r="B921" s="160"/>
      <c r="C921" s="160"/>
      <c r="D921" s="160"/>
      <c r="E921" s="160"/>
      <c r="F921" s="160"/>
      <c r="G921" s="160"/>
      <c r="H921" s="160"/>
      <c r="I921" s="160"/>
      <c r="J921" s="160"/>
      <c r="K921" s="160"/>
      <c r="L921" s="160"/>
      <c r="M921" s="160"/>
      <c r="N921" s="160"/>
      <c r="O921" s="160"/>
      <c r="P921" s="160"/>
      <c r="Q921" s="160"/>
      <c r="R921" s="160"/>
      <c r="S921" s="160"/>
      <c r="T921" s="160"/>
      <c r="U921" s="160"/>
      <c r="V921" s="160"/>
      <c r="W921" s="160"/>
      <c r="X921" s="160"/>
      <c r="Y921" s="160"/>
      <c r="Z921" s="160"/>
      <c r="AA921" s="160"/>
    </row>
    <row r="922" spans="2:27" ht="12" customHeight="1">
      <c r="B922" s="160"/>
      <c r="C922" s="160"/>
      <c r="D922" s="160"/>
      <c r="E922" s="160"/>
      <c r="F922" s="160"/>
      <c r="G922" s="160"/>
      <c r="H922" s="160"/>
      <c r="I922" s="160"/>
      <c r="J922" s="160"/>
      <c r="K922" s="160"/>
      <c r="L922" s="160"/>
      <c r="M922" s="160"/>
      <c r="N922" s="160"/>
      <c r="O922" s="160"/>
      <c r="P922" s="160"/>
      <c r="Q922" s="160"/>
      <c r="R922" s="160"/>
      <c r="S922" s="160"/>
      <c r="T922" s="160"/>
      <c r="U922" s="160"/>
      <c r="V922" s="160"/>
      <c r="W922" s="160"/>
      <c r="X922" s="160"/>
      <c r="Y922" s="160"/>
      <c r="Z922" s="160"/>
      <c r="AA922" s="160"/>
    </row>
    <row r="923" spans="2:27" ht="12" customHeight="1">
      <c r="B923" s="160"/>
      <c r="C923" s="160"/>
      <c r="D923" s="160"/>
      <c r="E923" s="160"/>
      <c r="F923" s="160"/>
      <c r="G923" s="160"/>
      <c r="H923" s="160"/>
      <c r="I923" s="160"/>
      <c r="J923" s="160"/>
      <c r="K923" s="160"/>
      <c r="L923" s="160"/>
      <c r="M923" s="160"/>
      <c r="N923" s="160"/>
      <c r="O923" s="160"/>
      <c r="P923" s="160"/>
      <c r="Q923" s="160"/>
      <c r="R923" s="160"/>
      <c r="S923" s="160"/>
      <c r="T923" s="160"/>
      <c r="U923" s="160"/>
      <c r="V923" s="160"/>
      <c r="W923" s="160"/>
      <c r="X923" s="160"/>
      <c r="Y923" s="160"/>
      <c r="Z923" s="160"/>
      <c r="AA923" s="160"/>
    </row>
    <row r="924" spans="2:27" ht="12" customHeight="1">
      <c r="B924" s="160"/>
      <c r="C924" s="160"/>
      <c r="D924" s="160"/>
      <c r="E924" s="160"/>
      <c r="F924" s="160"/>
      <c r="G924" s="160"/>
      <c r="H924" s="160"/>
      <c r="I924" s="160"/>
      <c r="J924" s="160"/>
      <c r="K924" s="160"/>
      <c r="L924" s="160"/>
      <c r="M924" s="160"/>
      <c r="N924" s="160"/>
      <c r="O924" s="160"/>
      <c r="P924" s="160"/>
      <c r="Q924" s="160"/>
      <c r="R924" s="160"/>
      <c r="S924" s="160"/>
      <c r="T924" s="160"/>
      <c r="U924" s="160"/>
      <c r="V924" s="160"/>
      <c r="W924" s="160"/>
      <c r="X924" s="160"/>
      <c r="Y924" s="160"/>
      <c r="Z924" s="160"/>
      <c r="AA924" s="160"/>
    </row>
    <row r="925" spans="2:27" ht="12" customHeight="1">
      <c r="B925" s="160"/>
      <c r="C925" s="160"/>
      <c r="D925" s="160"/>
      <c r="E925" s="160"/>
      <c r="F925" s="160"/>
      <c r="G925" s="160"/>
      <c r="H925" s="160"/>
      <c r="I925" s="160"/>
      <c r="J925" s="160"/>
      <c r="K925" s="160"/>
      <c r="L925" s="160"/>
      <c r="M925" s="160"/>
      <c r="N925" s="160"/>
      <c r="O925" s="160"/>
      <c r="P925" s="160"/>
      <c r="Q925" s="160"/>
      <c r="R925" s="160"/>
      <c r="S925" s="160"/>
      <c r="T925" s="160"/>
      <c r="U925" s="160"/>
      <c r="V925" s="160"/>
      <c r="W925" s="160"/>
      <c r="X925" s="160"/>
      <c r="Y925" s="160"/>
      <c r="Z925" s="160"/>
      <c r="AA925" s="160"/>
    </row>
    <row r="926" spans="2:27" ht="12" customHeight="1">
      <c r="B926" s="160"/>
      <c r="C926" s="160"/>
      <c r="D926" s="160"/>
      <c r="E926" s="160"/>
      <c r="F926" s="160"/>
      <c r="G926" s="160"/>
      <c r="H926" s="160"/>
      <c r="I926" s="160"/>
      <c r="J926" s="160"/>
      <c r="K926" s="160"/>
      <c r="L926" s="160"/>
      <c r="M926" s="160"/>
      <c r="N926" s="160"/>
      <c r="O926" s="160"/>
      <c r="P926" s="160"/>
      <c r="Q926" s="160"/>
      <c r="R926" s="160"/>
      <c r="S926" s="160"/>
      <c r="T926" s="160"/>
      <c r="U926" s="160"/>
      <c r="V926" s="160"/>
      <c r="W926" s="160"/>
      <c r="X926" s="160"/>
      <c r="Y926" s="160"/>
      <c r="Z926" s="160"/>
      <c r="AA926" s="160"/>
    </row>
    <row r="927" spans="2:27" ht="12" customHeight="1">
      <c r="B927" s="160"/>
      <c r="C927" s="160"/>
      <c r="D927" s="160"/>
      <c r="E927" s="160"/>
      <c r="F927" s="160"/>
      <c r="G927" s="160"/>
      <c r="H927" s="160"/>
      <c r="I927" s="160"/>
      <c r="J927" s="160"/>
      <c r="K927" s="160"/>
      <c r="L927" s="160"/>
      <c r="M927" s="160"/>
      <c r="N927" s="160"/>
      <c r="O927" s="160"/>
      <c r="P927" s="160"/>
      <c r="Q927" s="160"/>
      <c r="R927" s="160"/>
      <c r="S927" s="160"/>
      <c r="T927" s="160"/>
      <c r="U927" s="160"/>
      <c r="V927" s="160"/>
      <c r="W927" s="160"/>
      <c r="X927" s="160"/>
      <c r="Y927" s="160"/>
      <c r="Z927" s="160"/>
      <c r="AA927" s="160"/>
    </row>
    <row r="928" spans="2:27" ht="12" customHeight="1">
      <c r="B928" s="160"/>
      <c r="C928" s="160"/>
      <c r="D928" s="160"/>
      <c r="E928" s="160"/>
      <c r="F928" s="160"/>
      <c r="G928" s="160"/>
      <c r="H928" s="160"/>
      <c r="I928" s="160"/>
      <c r="J928" s="160"/>
      <c r="K928" s="160"/>
      <c r="L928" s="160"/>
      <c r="M928" s="160"/>
      <c r="N928" s="160"/>
      <c r="O928" s="160"/>
      <c r="P928" s="160"/>
      <c r="Q928" s="160"/>
      <c r="R928" s="160"/>
      <c r="S928" s="160"/>
      <c r="T928" s="160"/>
      <c r="U928" s="160"/>
      <c r="V928" s="160"/>
      <c r="W928" s="160"/>
      <c r="X928" s="160"/>
      <c r="Y928" s="160"/>
      <c r="Z928" s="160"/>
      <c r="AA928" s="160"/>
    </row>
    <row r="929" spans="2:27" ht="12" customHeight="1">
      <c r="B929" s="160"/>
      <c r="C929" s="160"/>
      <c r="D929" s="160"/>
      <c r="E929" s="160"/>
      <c r="F929" s="160"/>
      <c r="G929" s="160"/>
      <c r="H929" s="160"/>
      <c r="I929" s="160"/>
      <c r="J929" s="160"/>
      <c r="K929" s="160"/>
      <c r="L929" s="160"/>
      <c r="M929" s="160"/>
      <c r="N929" s="160"/>
      <c r="O929" s="160"/>
      <c r="P929" s="160"/>
      <c r="Q929" s="160"/>
      <c r="R929" s="160"/>
      <c r="S929" s="160"/>
      <c r="T929" s="160"/>
      <c r="U929" s="160"/>
      <c r="V929" s="160"/>
      <c r="W929" s="160"/>
      <c r="X929" s="160"/>
      <c r="Y929" s="160"/>
      <c r="Z929" s="160"/>
      <c r="AA929" s="160"/>
    </row>
    <row r="930" spans="2:27" ht="12" customHeight="1">
      <c r="B930" s="160"/>
      <c r="C930" s="160"/>
      <c r="D930" s="160"/>
      <c r="E930" s="160"/>
      <c r="F930" s="160"/>
      <c r="G930" s="160"/>
      <c r="H930" s="160"/>
      <c r="I930" s="160"/>
      <c r="J930" s="160"/>
      <c r="K930" s="160"/>
      <c r="L930" s="160"/>
      <c r="M930" s="160"/>
      <c r="N930" s="160"/>
      <c r="O930" s="160"/>
      <c r="P930" s="160"/>
      <c r="Q930" s="160"/>
      <c r="R930" s="160"/>
      <c r="S930" s="160"/>
      <c r="T930" s="160"/>
      <c r="U930" s="160"/>
      <c r="V930" s="160"/>
      <c r="W930" s="160"/>
      <c r="X930" s="160"/>
      <c r="Y930" s="160"/>
      <c r="Z930" s="160"/>
      <c r="AA930" s="160"/>
    </row>
    <row r="931" spans="2:27" ht="12" customHeight="1">
      <c r="B931" s="160"/>
      <c r="C931" s="160"/>
      <c r="D931" s="160"/>
      <c r="E931" s="160"/>
      <c r="F931" s="160"/>
      <c r="G931" s="160"/>
      <c r="H931" s="160"/>
      <c r="I931" s="160"/>
      <c r="J931" s="160"/>
      <c r="K931" s="160"/>
      <c r="L931" s="160"/>
      <c r="M931" s="160"/>
      <c r="N931" s="160"/>
      <c r="O931" s="160"/>
      <c r="P931" s="160"/>
      <c r="Q931" s="160"/>
      <c r="R931" s="160"/>
      <c r="S931" s="160"/>
      <c r="T931" s="160"/>
      <c r="U931" s="160"/>
      <c r="V931" s="160"/>
      <c r="W931" s="160"/>
      <c r="X931" s="160"/>
      <c r="Y931" s="160"/>
      <c r="Z931" s="160"/>
      <c r="AA931" s="160"/>
    </row>
    <row r="932" spans="2:27" ht="12" customHeight="1">
      <c r="B932" s="160"/>
      <c r="C932" s="160"/>
      <c r="D932" s="160"/>
      <c r="E932" s="160"/>
      <c r="F932" s="160"/>
      <c r="G932" s="160"/>
      <c r="H932" s="160"/>
      <c r="I932" s="160"/>
      <c r="J932" s="160"/>
      <c r="K932" s="160"/>
      <c r="L932" s="160"/>
      <c r="M932" s="160"/>
      <c r="N932" s="160"/>
      <c r="O932" s="160"/>
      <c r="P932" s="160"/>
      <c r="Q932" s="160"/>
      <c r="R932" s="160"/>
      <c r="S932" s="160"/>
      <c r="T932" s="160"/>
      <c r="U932" s="160"/>
      <c r="V932" s="160"/>
      <c r="W932" s="160"/>
      <c r="X932" s="160"/>
      <c r="Y932" s="160"/>
      <c r="Z932" s="160"/>
      <c r="AA932" s="160"/>
    </row>
    <row r="933" spans="2:27" ht="12" customHeight="1">
      <c r="B933" s="160"/>
      <c r="C933" s="160"/>
      <c r="D933" s="160"/>
      <c r="E933" s="160"/>
      <c r="F933" s="160"/>
      <c r="G933" s="160"/>
      <c r="H933" s="160"/>
      <c r="I933" s="160"/>
      <c r="J933" s="160"/>
      <c r="K933" s="160"/>
      <c r="L933" s="160"/>
      <c r="M933" s="160"/>
      <c r="N933" s="160"/>
      <c r="O933" s="160"/>
      <c r="P933" s="160"/>
      <c r="Q933" s="160"/>
      <c r="R933" s="160"/>
      <c r="S933" s="160"/>
      <c r="T933" s="160"/>
      <c r="U933" s="160"/>
      <c r="V933" s="160"/>
      <c r="W933" s="160"/>
      <c r="X933" s="160"/>
      <c r="Y933" s="160"/>
      <c r="Z933" s="160"/>
      <c r="AA933" s="160"/>
    </row>
    <row r="934" spans="2:27" ht="12" customHeight="1">
      <c r="B934" s="160"/>
      <c r="C934" s="160"/>
      <c r="D934" s="160"/>
      <c r="E934" s="160"/>
      <c r="F934" s="160"/>
      <c r="G934" s="160"/>
      <c r="H934" s="160"/>
      <c r="I934" s="160"/>
      <c r="J934" s="160"/>
      <c r="K934" s="160"/>
      <c r="L934" s="160"/>
      <c r="M934" s="160"/>
      <c r="N934" s="160"/>
      <c r="O934" s="160"/>
      <c r="P934" s="160"/>
      <c r="Q934" s="160"/>
      <c r="R934" s="160"/>
      <c r="S934" s="160"/>
      <c r="T934" s="160"/>
      <c r="U934" s="160"/>
      <c r="V934" s="160"/>
      <c r="W934" s="160"/>
      <c r="X934" s="160"/>
      <c r="Y934" s="160"/>
      <c r="Z934" s="160"/>
      <c r="AA934" s="160"/>
    </row>
    <row r="935" spans="2:27" ht="12" customHeight="1">
      <c r="B935" s="160"/>
      <c r="C935" s="160"/>
      <c r="D935" s="160"/>
      <c r="E935" s="160"/>
      <c r="F935" s="160"/>
      <c r="G935" s="160"/>
      <c r="H935" s="160"/>
      <c r="I935" s="160"/>
      <c r="J935" s="160"/>
      <c r="K935" s="160"/>
      <c r="L935" s="160"/>
      <c r="M935" s="160"/>
      <c r="N935" s="160"/>
      <c r="O935" s="160"/>
      <c r="P935" s="160"/>
      <c r="Q935" s="160"/>
      <c r="R935" s="160"/>
      <c r="S935" s="160"/>
      <c r="T935" s="160"/>
      <c r="U935" s="160"/>
      <c r="V935" s="160"/>
      <c r="W935" s="160"/>
      <c r="X935" s="160"/>
      <c r="Y935" s="160"/>
      <c r="Z935" s="160"/>
      <c r="AA935" s="160"/>
    </row>
    <row r="936" spans="2:27" ht="12" customHeight="1">
      <c r="B936" s="160"/>
      <c r="C936" s="160"/>
      <c r="D936" s="160"/>
      <c r="E936" s="160"/>
      <c r="F936" s="160"/>
      <c r="G936" s="160"/>
      <c r="H936" s="160"/>
      <c r="I936" s="160"/>
      <c r="J936" s="160"/>
      <c r="K936" s="160"/>
      <c r="L936" s="160"/>
      <c r="M936" s="160"/>
      <c r="N936" s="160"/>
      <c r="O936" s="160"/>
      <c r="P936" s="160"/>
      <c r="Q936" s="160"/>
      <c r="R936" s="160"/>
      <c r="S936" s="160"/>
      <c r="T936" s="160"/>
      <c r="U936" s="160"/>
      <c r="V936" s="160"/>
      <c r="W936" s="160"/>
      <c r="X936" s="160"/>
      <c r="Y936" s="160"/>
      <c r="Z936" s="160"/>
      <c r="AA936" s="160"/>
    </row>
    <row r="937" spans="2:27" ht="12" customHeight="1">
      <c r="B937" s="160"/>
      <c r="C937" s="160"/>
      <c r="D937" s="160"/>
      <c r="E937" s="160"/>
      <c r="F937" s="160"/>
      <c r="G937" s="160"/>
      <c r="H937" s="160"/>
      <c r="I937" s="160"/>
      <c r="J937" s="160"/>
      <c r="K937" s="160"/>
      <c r="L937" s="160"/>
      <c r="M937" s="160"/>
      <c r="N937" s="160"/>
      <c r="O937" s="160"/>
      <c r="P937" s="160"/>
      <c r="Q937" s="160"/>
      <c r="R937" s="160"/>
      <c r="S937" s="160"/>
      <c r="T937" s="160"/>
      <c r="U937" s="160"/>
      <c r="V937" s="160"/>
      <c r="W937" s="160"/>
      <c r="X937" s="160"/>
      <c r="Y937" s="160"/>
      <c r="Z937" s="160"/>
      <c r="AA937" s="160"/>
    </row>
    <row r="938" spans="2:27" ht="12" customHeight="1">
      <c r="B938" s="160"/>
      <c r="C938" s="160"/>
      <c r="D938" s="160"/>
      <c r="E938" s="160"/>
      <c r="F938" s="160"/>
      <c r="G938" s="160"/>
      <c r="H938" s="160"/>
      <c r="I938" s="160"/>
      <c r="J938" s="160"/>
      <c r="K938" s="160"/>
      <c r="L938" s="160"/>
      <c r="M938" s="160"/>
      <c r="N938" s="160"/>
      <c r="O938" s="160"/>
      <c r="P938" s="160"/>
      <c r="Q938" s="160"/>
      <c r="R938" s="160"/>
      <c r="S938" s="160"/>
      <c r="T938" s="160"/>
      <c r="U938" s="160"/>
      <c r="V938" s="160"/>
      <c r="W938" s="160"/>
      <c r="X938" s="160"/>
      <c r="Y938" s="160"/>
      <c r="Z938" s="160"/>
      <c r="AA938" s="160"/>
    </row>
    <row r="939" spans="2:27" ht="12" customHeight="1">
      <c r="B939" s="160"/>
      <c r="C939" s="160"/>
      <c r="D939" s="160"/>
      <c r="E939" s="160"/>
      <c r="F939" s="160"/>
      <c r="G939" s="160"/>
      <c r="H939" s="160"/>
      <c r="I939" s="160"/>
      <c r="J939" s="160"/>
      <c r="K939" s="160"/>
      <c r="L939" s="160"/>
      <c r="M939" s="160"/>
      <c r="N939" s="160"/>
      <c r="O939" s="160"/>
      <c r="P939" s="160"/>
      <c r="Q939" s="160"/>
      <c r="R939" s="160"/>
      <c r="S939" s="160"/>
      <c r="T939" s="160"/>
      <c r="U939" s="160"/>
      <c r="V939" s="160"/>
      <c r="W939" s="160"/>
      <c r="X939" s="160"/>
      <c r="Y939" s="160"/>
      <c r="Z939" s="160"/>
      <c r="AA939" s="160"/>
    </row>
    <row r="940" spans="2:27" ht="12" customHeight="1">
      <c r="B940" s="160"/>
      <c r="C940" s="160"/>
      <c r="D940" s="160"/>
      <c r="E940" s="160"/>
      <c r="F940" s="160"/>
      <c r="G940" s="160"/>
      <c r="H940" s="160"/>
      <c r="I940" s="160"/>
      <c r="J940" s="160"/>
      <c r="K940" s="160"/>
      <c r="L940" s="160"/>
      <c r="M940" s="160"/>
      <c r="N940" s="160"/>
      <c r="O940" s="160"/>
      <c r="P940" s="160"/>
      <c r="Q940" s="160"/>
      <c r="R940" s="160"/>
      <c r="S940" s="160"/>
      <c r="T940" s="160"/>
      <c r="U940" s="160"/>
      <c r="V940" s="160"/>
      <c r="W940" s="160"/>
      <c r="X940" s="160"/>
      <c r="Y940" s="160"/>
      <c r="Z940" s="160"/>
      <c r="AA940" s="160"/>
    </row>
    <row r="941" spans="2:27" ht="12" customHeight="1">
      <c r="B941" s="160"/>
      <c r="C941" s="160"/>
      <c r="D941" s="160"/>
      <c r="E941" s="160"/>
      <c r="F941" s="160"/>
      <c r="G941" s="160"/>
      <c r="H941" s="160"/>
      <c r="I941" s="160"/>
      <c r="J941" s="160"/>
      <c r="K941" s="160"/>
      <c r="L941" s="160"/>
      <c r="M941" s="160"/>
      <c r="N941" s="160"/>
      <c r="O941" s="160"/>
      <c r="P941" s="160"/>
      <c r="Q941" s="160"/>
      <c r="R941" s="160"/>
      <c r="S941" s="160"/>
      <c r="T941" s="160"/>
      <c r="U941" s="160"/>
      <c r="V941" s="160"/>
      <c r="W941" s="160"/>
      <c r="X941" s="160"/>
      <c r="Y941" s="160"/>
      <c r="Z941" s="160"/>
      <c r="AA941" s="160"/>
    </row>
    <row r="942" spans="2:27" ht="12" customHeight="1">
      <c r="B942" s="160"/>
      <c r="C942" s="160"/>
      <c r="D942" s="160"/>
      <c r="E942" s="160"/>
      <c r="F942" s="160"/>
      <c r="G942" s="160"/>
      <c r="H942" s="160"/>
      <c r="I942" s="160"/>
      <c r="J942" s="160"/>
      <c r="K942" s="160"/>
      <c r="L942" s="160"/>
      <c r="M942" s="160"/>
      <c r="N942" s="160"/>
      <c r="O942" s="160"/>
      <c r="P942" s="160"/>
      <c r="Q942" s="160"/>
      <c r="R942" s="160"/>
      <c r="S942" s="160"/>
      <c r="T942" s="160"/>
      <c r="U942" s="160"/>
      <c r="V942" s="160"/>
      <c r="W942" s="160"/>
      <c r="X942" s="160"/>
      <c r="Y942" s="160"/>
      <c r="Z942" s="160"/>
      <c r="AA942" s="160"/>
    </row>
    <row r="943" spans="2:27" ht="12" customHeight="1">
      <c r="B943" s="160"/>
      <c r="C943" s="160"/>
      <c r="D943" s="160"/>
      <c r="E943" s="160"/>
      <c r="F943" s="160"/>
      <c r="G943" s="160"/>
      <c r="H943" s="160"/>
      <c r="I943" s="160"/>
      <c r="J943" s="160"/>
      <c r="K943" s="160"/>
      <c r="L943" s="160"/>
      <c r="M943" s="160"/>
      <c r="N943" s="160"/>
      <c r="O943" s="160"/>
      <c r="P943" s="160"/>
      <c r="Q943" s="160"/>
      <c r="R943" s="160"/>
      <c r="S943" s="160"/>
      <c r="T943" s="160"/>
      <c r="U943" s="160"/>
      <c r="V943" s="160"/>
      <c r="W943" s="160"/>
      <c r="X943" s="160"/>
      <c r="Y943" s="160"/>
      <c r="Z943" s="160"/>
      <c r="AA943" s="160"/>
    </row>
    <row r="944" spans="2:27" ht="12" customHeight="1">
      <c r="B944" s="160"/>
      <c r="C944" s="160"/>
      <c r="D944" s="160"/>
      <c r="E944" s="160"/>
      <c r="F944" s="160"/>
      <c r="G944" s="160"/>
      <c r="H944" s="160"/>
      <c r="I944" s="160"/>
      <c r="J944" s="160"/>
      <c r="K944" s="160"/>
      <c r="L944" s="160"/>
      <c r="M944" s="160"/>
      <c r="N944" s="160"/>
      <c r="O944" s="160"/>
      <c r="P944" s="160"/>
      <c r="Q944" s="160"/>
      <c r="R944" s="160"/>
      <c r="S944" s="160"/>
      <c r="T944" s="160"/>
      <c r="U944" s="160"/>
      <c r="V944" s="160"/>
      <c r="W944" s="160"/>
      <c r="X944" s="160"/>
      <c r="Y944" s="160"/>
      <c r="Z944" s="160"/>
      <c r="AA944" s="160"/>
    </row>
    <row r="945" spans="2:27" ht="12" customHeight="1">
      <c r="B945" s="160"/>
      <c r="C945" s="160"/>
      <c r="D945" s="160"/>
      <c r="E945" s="160"/>
      <c r="F945" s="160"/>
      <c r="G945" s="160"/>
      <c r="H945" s="160"/>
      <c r="I945" s="160"/>
      <c r="J945" s="160"/>
      <c r="K945" s="160"/>
      <c r="L945" s="160"/>
      <c r="M945" s="160"/>
      <c r="N945" s="160"/>
      <c r="O945" s="160"/>
      <c r="P945" s="160"/>
      <c r="Q945" s="160"/>
      <c r="R945" s="160"/>
      <c r="S945" s="160"/>
      <c r="T945" s="160"/>
      <c r="U945" s="160"/>
      <c r="V945" s="160"/>
      <c r="W945" s="160"/>
      <c r="X945" s="160"/>
      <c r="Y945" s="160"/>
      <c r="Z945" s="160"/>
      <c r="AA945" s="160"/>
    </row>
    <row r="946" spans="2:27" ht="12" customHeight="1">
      <c r="B946" s="160"/>
      <c r="C946" s="160"/>
      <c r="D946" s="160"/>
      <c r="E946" s="160"/>
      <c r="F946" s="160"/>
      <c r="G946" s="160"/>
      <c r="H946" s="160"/>
      <c r="I946" s="160"/>
      <c r="J946" s="160"/>
      <c r="K946" s="160"/>
      <c r="L946" s="160"/>
      <c r="M946" s="160"/>
      <c r="N946" s="160"/>
      <c r="O946" s="160"/>
      <c r="P946" s="160"/>
      <c r="Q946" s="160"/>
      <c r="R946" s="160"/>
      <c r="S946" s="160"/>
      <c r="T946" s="160"/>
      <c r="U946" s="160"/>
      <c r="V946" s="160"/>
      <c r="W946" s="160"/>
      <c r="X946" s="160"/>
      <c r="Y946" s="160"/>
      <c r="Z946" s="160"/>
      <c r="AA946" s="160"/>
    </row>
    <row r="947" spans="2:27" ht="12" customHeight="1">
      <c r="B947" s="160"/>
      <c r="C947" s="160"/>
      <c r="D947" s="160"/>
      <c r="E947" s="160"/>
      <c r="F947" s="160"/>
      <c r="G947" s="160"/>
      <c r="H947" s="160"/>
      <c r="I947" s="160"/>
      <c r="J947" s="160"/>
      <c r="K947" s="160"/>
      <c r="L947" s="160"/>
      <c r="M947" s="160"/>
      <c r="N947" s="160"/>
      <c r="O947" s="160"/>
      <c r="P947" s="160"/>
      <c r="Q947" s="160"/>
      <c r="R947" s="160"/>
      <c r="S947" s="160"/>
      <c r="T947" s="160"/>
      <c r="U947" s="160"/>
      <c r="V947" s="160"/>
      <c r="W947" s="160"/>
      <c r="X947" s="160"/>
      <c r="Y947" s="160"/>
      <c r="Z947" s="160"/>
      <c r="AA947" s="160"/>
    </row>
    <row r="948" spans="2:27" ht="12" customHeight="1">
      <c r="B948" s="160"/>
      <c r="C948" s="160"/>
      <c r="D948" s="160"/>
      <c r="E948" s="160"/>
      <c r="F948" s="160"/>
      <c r="G948" s="160"/>
      <c r="H948" s="160"/>
      <c r="I948" s="160"/>
      <c r="J948" s="160"/>
      <c r="K948" s="160"/>
      <c r="L948" s="160"/>
      <c r="M948" s="160"/>
      <c r="N948" s="160"/>
      <c r="O948" s="160"/>
      <c r="P948" s="160"/>
      <c r="Q948" s="160"/>
      <c r="R948" s="160"/>
      <c r="S948" s="160"/>
      <c r="T948" s="160"/>
      <c r="U948" s="160"/>
      <c r="V948" s="160"/>
      <c r="W948" s="160"/>
      <c r="X948" s="160"/>
      <c r="Y948" s="160"/>
      <c r="Z948" s="160"/>
      <c r="AA948" s="160"/>
    </row>
    <row r="949" spans="2:27" ht="12" customHeight="1">
      <c r="B949" s="160"/>
      <c r="C949" s="160"/>
      <c r="D949" s="160"/>
      <c r="E949" s="160"/>
      <c r="F949" s="160"/>
      <c r="G949" s="160"/>
      <c r="H949" s="160"/>
      <c r="I949" s="160"/>
      <c r="J949" s="160"/>
      <c r="K949" s="160"/>
      <c r="L949" s="160"/>
      <c r="M949" s="160"/>
      <c r="N949" s="160"/>
      <c r="O949" s="160"/>
      <c r="P949" s="160"/>
      <c r="Q949" s="160"/>
      <c r="R949" s="160"/>
      <c r="S949" s="160"/>
      <c r="T949" s="160"/>
      <c r="U949" s="160"/>
      <c r="V949" s="160"/>
      <c r="W949" s="160"/>
      <c r="X949" s="160"/>
      <c r="Y949" s="160"/>
      <c r="Z949" s="160"/>
      <c r="AA949" s="160"/>
    </row>
    <row r="950" spans="2:27" ht="12" customHeight="1">
      <c r="B950" s="160"/>
      <c r="C950" s="160"/>
      <c r="D950" s="160"/>
      <c r="E950" s="160"/>
      <c r="F950" s="160"/>
      <c r="G950" s="160"/>
      <c r="H950" s="160"/>
      <c r="I950" s="160"/>
      <c r="J950" s="160"/>
      <c r="K950" s="160"/>
      <c r="L950" s="160"/>
      <c r="M950" s="160"/>
      <c r="N950" s="160"/>
      <c r="O950" s="160"/>
      <c r="P950" s="160"/>
      <c r="Q950" s="160"/>
      <c r="R950" s="160"/>
      <c r="S950" s="160"/>
      <c r="T950" s="160"/>
      <c r="U950" s="160"/>
      <c r="V950" s="160"/>
      <c r="W950" s="160"/>
      <c r="X950" s="160"/>
      <c r="Y950" s="160"/>
      <c r="Z950" s="160"/>
      <c r="AA950" s="160"/>
    </row>
    <row r="951" spans="2:27" ht="12" customHeight="1">
      <c r="B951" s="160"/>
      <c r="C951" s="160"/>
      <c r="D951" s="160"/>
      <c r="E951" s="160"/>
      <c r="F951" s="160"/>
      <c r="G951" s="160"/>
      <c r="H951" s="160"/>
      <c r="I951" s="160"/>
      <c r="J951" s="160"/>
      <c r="K951" s="160"/>
      <c r="L951" s="160"/>
      <c r="M951" s="160"/>
      <c r="N951" s="160"/>
      <c r="O951" s="160"/>
      <c r="P951" s="160"/>
      <c r="Q951" s="160"/>
      <c r="R951" s="160"/>
      <c r="S951" s="160"/>
      <c r="T951" s="160"/>
      <c r="U951" s="160"/>
      <c r="V951" s="160"/>
      <c r="W951" s="160"/>
      <c r="X951" s="160"/>
      <c r="Y951" s="160"/>
      <c r="Z951" s="160"/>
      <c r="AA951" s="160"/>
    </row>
    <row r="952" spans="2:27" ht="12" customHeight="1">
      <c r="B952" s="160"/>
      <c r="C952" s="160"/>
      <c r="D952" s="160"/>
      <c r="E952" s="160"/>
      <c r="F952" s="160"/>
      <c r="G952" s="160"/>
      <c r="H952" s="160"/>
      <c r="I952" s="160"/>
      <c r="J952" s="160"/>
      <c r="K952" s="160"/>
      <c r="L952" s="160"/>
      <c r="M952" s="160"/>
      <c r="N952" s="160"/>
      <c r="O952" s="160"/>
      <c r="P952" s="160"/>
      <c r="Q952" s="160"/>
      <c r="R952" s="160"/>
      <c r="S952" s="160"/>
      <c r="T952" s="160"/>
      <c r="U952" s="160"/>
      <c r="V952" s="160"/>
      <c r="W952" s="160"/>
      <c r="X952" s="160"/>
      <c r="Y952" s="160"/>
      <c r="Z952" s="160"/>
      <c r="AA952" s="160"/>
    </row>
    <row r="953" spans="2:27" ht="12" customHeight="1">
      <c r="B953" s="160"/>
      <c r="C953" s="160"/>
      <c r="D953" s="160"/>
      <c r="E953" s="160"/>
      <c r="F953" s="160"/>
      <c r="G953" s="160"/>
      <c r="H953" s="160"/>
      <c r="I953" s="160"/>
      <c r="J953" s="160"/>
      <c r="K953" s="160"/>
      <c r="L953" s="160"/>
      <c r="M953" s="160"/>
      <c r="N953" s="160"/>
      <c r="O953" s="160"/>
      <c r="P953" s="160"/>
      <c r="Q953" s="160"/>
      <c r="R953" s="160"/>
      <c r="S953" s="160"/>
      <c r="T953" s="160"/>
      <c r="U953" s="160"/>
      <c r="V953" s="160"/>
      <c r="W953" s="160"/>
      <c r="X953" s="160"/>
      <c r="Y953" s="160"/>
      <c r="Z953" s="160"/>
      <c r="AA953" s="160"/>
    </row>
    <row r="954" spans="2:27" ht="12" customHeight="1">
      <c r="B954" s="160"/>
      <c r="C954" s="160"/>
      <c r="D954" s="160"/>
      <c r="E954" s="160"/>
      <c r="F954" s="160"/>
      <c r="G954" s="160"/>
      <c r="H954" s="160"/>
      <c r="I954" s="160"/>
      <c r="J954" s="160"/>
      <c r="K954" s="160"/>
      <c r="L954" s="160"/>
      <c r="M954" s="160"/>
      <c r="N954" s="160"/>
      <c r="O954" s="160"/>
      <c r="P954" s="160"/>
      <c r="Q954" s="160"/>
      <c r="R954" s="160"/>
      <c r="S954" s="160"/>
      <c r="T954" s="160"/>
      <c r="U954" s="160"/>
      <c r="V954" s="160"/>
      <c r="W954" s="160"/>
      <c r="X954" s="160"/>
      <c r="Y954" s="160"/>
      <c r="Z954" s="160"/>
      <c r="AA954" s="160"/>
    </row>
    <row r="955" spans="2:27" ht="12" customHeight="1">
      <c r="B955" s="160"/>
      <c r="C955" s="160"/>
      <c r="D955" s="160"/>
      <c r="E955" s="160"/>
      <c r="F955" s="160"/>
      <c r="G955" s="160"/>
      <c r="H955" s="160"/>
      <c r="I955" s="160"/>
      <c r="J955" s="160"/>
      <c r="K955" s="160"/>
      <c r="L955" s="160"/>
      <c r="M955" s="160"/>
      <c r="N955" s="160"/>
      <c r="O955" s="160"/>
      <c r="P955" s="160"/>
      <c r="Q955" s="160"/>
      <c r="R955" s="160"/>
      <c r="S955" s="160"/>
      <c r="T955" s="160"/>
      <c r="U955" s="160"/>
      <c r="V955" s="160"/>
      <c r="W955" s="160"/>
      <c r="X955" s="160"/>
      <c r="Y955" s="160"/>
      <c r="Z955" s="160"/>
      <c r="AA955" s="160"/>
    </row>
    <row r="956" spans="2:27" ht="12" customHeight="1">
      <c r="B956" s="160"/>
      <c r="C956" s="160"/>
      <c r="D956" s="160"/>
      <c r="E956" s="160"/>
      <c r="F956" s="160"/>
      <c r="G956" s="160"/>
      <c r="H956" s="160"/>
      <c r="I956" s="160"/>
      <c r="J956" s="160"/>
      <c r="K956" s="160"/>
      <c r="L956" s="160"/>
      <c r="M956" s="160"/>
      <c r="N956" s="160"/>
      <c r="O956" s="160"/>
      <c r="P956" s="160"/>
      <c r="Q956" s="160"/>
      <c r="R956" s="160"/>
      <c r="S956" s="160"/>
      <c r="T956" s="160"/>
      <c r="U956" s="160"/>
      <c r="V956" s="160"/>
      <c r="W956" s="160"/>
      <c r="X956" s="160"/>
      <c r="Y956" s="160"/>
      <c r="Z956" s="160"/>
      <c r="AA956" s="160"/>
    </row>
    <row r="957" spans="2:27" ht="12" customHeight="1">
      <c r="B957" s="160"/>
      <c r="C957" s="160"/>
      <c r="D957" s="160"/>
      <c r="E957" s="160"/>
      <c r="F957" s="160"/>
      <c r="G957" s="160"/>
      <c r="H957" s="160"/>
      <c r="I957" s="160"/>
      <c r="J957" s="160"/>
      <c r="K957" s="160"/>
      <c r="L957" s="160"/>
      <c r="M957" s="160"/>
      <c r="N957" s="160"/>
      <c r="O957" s="160"/>
      <c r="P957" s="160"/>
      <c r="Q957" s="160"/>
      <c r="R957" s="160"/>
      <c r="S957" s="160"/>
      <c r="T957" s="160"/>
      <c r="U957" s="160"/>
      <c r="V957" s="160"/>
      <c r="W957" s="160"/>
      <c r="X957" s="160"/>
      <c r="Y957" s="160"/>
      <c r="Z957" s="160"/>
      <c r="AA957" s="160"/>
    </row>
    <row r="958" spans="2:27" ht="12" customHeight="1">
      <c r="B958" s="160"/>
      <c r="C958" s="160"/>
      <c r="D958" s="160"/>
      <c r="E958" s="160"/>
      <c r="F958" s="160"/>
      <c r="G958" s="160"/>
      <c r="H958" s="160"/>
      <c r="I958" s="160"/>
      <c r="J958" s="160"/>
      <c r="K958" s="160"/>
      <c r="L958" s="160"/>
      <c r="M958" s="160"/>
      <c r="N958" s="160"/>
      <c r="O958" s="160"/>
      <c r="P958" s="160"/>
      <c r="Q958" s="160"/>
      <c r="R958" s="160"/>
      <c r="S958" s="160"/>
      <c r="T958" s="160"/>
      <c r="U958" s="160"/>
      <c r="V958" s="160"/>
      <c r="W958" s="160"/>
      <c r="X958" s="160"/>
      <c r="Y958" s="160"/>
      <c r="Z958" s="160"/>
      <c r="AA958" s="160"/>
    </row>
    <row r="959" spans="2:27" ht="12" customHeight="1">
      <c r="B959" s="160"/>
      <c r="C959" s="160"/>
      <c r="D959" s="160"/>
      <c r="E959" s="160"/>
      <c r="F959" s="160"/>
      <c r="G959" s="160"/>
      <c r="H959" s="160"/>
      <c r="I959" s="160"/>
      <c r="J959" s="160"/>
      <c r="K959" s="160"/>
      <c r="L959" s="160"/>
      <c r="M959" s="160"/>
      <c r="N959" s="160"/>
      <c r="O959" s="160"/>
      <c r="P959" s="160"/>
      <c r="Q959" s="160"/>
      <c r="R959" s="160"/>
      <c r="S959" s="160"/>
      <c r="T959" s="160"/>
      <c r="U959" s="160"/>
      <c r="V959" s="160"/>
      <c r="W959" s="160"/>
      <c r="X959" s="160"/>
      <c r="Y959" s="160"/>
      <c r="Z959" s="160"/>
      <c r="AA959" s="160"/>
    </row>
    <row r="960" spans="2:27" ht="12" customHeight="1">
      <c r="B960" s="160"/>
      <c r="C960" s="160"/>
      <c r="D960" s="160"/>
      <c r="E960" s="160"/>
      <c r="F960" s="160"/>
      <c r="G960" s="160"/>
      <c r="H960" s="160"/>
      <c r="I960" s="160"/>
      <c r="J960" s="160"/>
      <c r="K960" s="160"/>
      <c r="L960" s="160"/>
      <c r="M960" s="160"/>
      <c r="N960" s="160"/>
      <c r="O960" s="160"/>
      <c r="P960" s="160"/>
      <c r="Q960" s="160"/>
      <c r="R960" s="160"/>
      <c r="S960" s="160"/>
      <c r="T960" s="160"/>
      <c r="U960" s="160"/>
      <c r="V960" s="160"/>
      <c r="W960" s="160"/>
      <c r="X960" s="160"/>
      <c r="Y960" s="160"/>
      <c r="Z960" s="160"/>
      <c r="AA960" s="160"/>
    </row>
    <row r="961" spans="2:27" ht="12" customHeight="1">
      <c r="B961" s="160"/>
      <c r="C961" s="160"/>
      <c r="D961" s="160"/>
      <c r="E961" s="160"/>
      <c r="F961" s="160"/>
      <c r="G961" s="160"/>
      <c r="H961" s="160"/>
      <c r="I961" s="160"/>
      <c r="J961" s="160"/>
      <c r="K961" s="160"/>
      <c r="L961" s="160"/>
      <c r="M961" s="160"/>
      <c r="N961" s="160"/>
      <c r="O961" s="160"/>
      <c r="P961" s="160"/>
      <c r="Q961" s="160"/>
      <c r="R961" s="160"/>
      <c r="S961" s="160"/>
      <c r="T961" s="160"/>
      <c r="U961" s="160"/>
      <c r="V961" s="160"/>
      <c r="W961" s="160"/>
      <c r="X961" s="160"/>
      <c r="Y961" s="160"/>
      <c r="Z961" s="160"/>
      <c r="AA961" s="160"/>
    </row>
    <row r="962" spans="2:27" ht="12" customHeight="1">
      <c r="B962" s="160"/>
      <c r="C962" s="160"/>
      <c r="D962" s="160"/>
      <c r="E962" s="160"/>
      <c r="F962" s="160"/>
      <c r="G962" s="160"/>
      <c r="H962" s="160"/>
      <c r="I962" s="160"/>
      <c r="J962" s="160"/>
      <c r="K962" s="160"/>
      <c r="L962" s="160"/>
      <c r="M962" s="160"/>
      <c r="N962" s="160"/>
      <c r="O962" s="160"/>
      <c r="P962" s="160"/>
      <c r="Q962" s="160"/>
      <c r="R962" s="160"/>
      <c r="S962" s="160"/>
      <c r="T962" s="160"/>
      <c r="U962" s="160"/>
      <c r="V962" s="160"/>
      <c r="W962" s="160"/>
      <c r="X962" s="160"/>
      <c r="Y962" s="160"/>
      <c r="Z962" s="160"/>
      <c r="AA962" s="160"/>
    </row>
    <row r="963" spans="2:27" ht="12" customHeight="1">
      <c r="B963" s="160"/>
      <c r="C963" s="160"/>
      <c r="D963" s="160"/>
      <c r="E963" s="160"/>
      <c r="F963" s="160"/>
      <c r="G963" s="160"/>
      <c r="H963" s="160"/>
      <c r="I963" s="160"/>
      <c r="J963" s="160"/>
      <c r="K963" s="160"/>
      <c r="L963" s="160"/>
      <c r="M963" s="160"/>
      <c r="N963" s="160"/>
      <c r="O963" s="160"/>
      <c r="P963" s="160"/>
      <c r="Q963" s="160"/>
      <c r="R963" s="160"/>
      <c r="S963" s="160"/>
      <c r="T963" s="160"/>
      <c r="U963" s="160"/>
      <c r="V963" s="160"/>
      <c r="W963" s="160"/>
      <c r="X963" s="160"/>
      <c r="Y963" s="160"/>
      <c r="Z963" s="160"/>
      <c r="AA963" s="160"/>
    </row>
    <row r="964" spans="2:27" ht="12" customHeight="1">
      <c r="B964" s="160"/>
      <c r="C964" s="160"/>
      <c r="D964" s="160"/>
      <c r="E964" s="160"/>
      <c r="F964" s="160"/>
      <c r="G964" s="160"/>
      <c r="H964" s="160"/>
      <c r="I964" s="160"/>
      <c r="J964" s="160"/>
      <c r="K964" s="160"/>
      <c r="L964" s="160"/>
      <c r="M964" s="160"/>
      <c r="N964" s="160"/>
      <c r="O964" s="160"/>
      <c r="P964" s="160"/>
      <c r="Q964" s="160"/>
      <c r="R964" s="160"/>
      <c r="S964" s="160"/>
      <c r="T964" s="160"/>
      <c r="U964" s="160"/>
      <c r="V964" s="160"/>
      <c r="W964" s="160"/>
      <c r="X964" s="160"/>
      <c r="Y964" s="160"/>
      <c r="Z964" s="160"/>
      <c r="AA964" s="160"/>
    </row>
    <row r="965" spans="2:27" ht="12" customHeight="1">
      <c r="B965" s="160"/>
      <c r="C965" s="160"/>
      <c r="D965" s="160"/>
      <c r="E965" s="160"/>
      <c r="F965" s="160"/>
      <c r="G965" s="160"/>
      <c r="H965" s="160"/>
      <c r="I965" s="160"/>
      <c r="J965" s="160"/>
      <c r="K965" s="160"/>
      <c r="L965" s="160"/>
      <c r="M965" s="160"/>
      <c r="N965" s="160"/>
      <c r="O965" s="160"/>
      <c r="P965" s="160"/>
      <c r="Q965" s="160"/>
      <c r="R965" s="160"/>
      <c r="S965" s="160"/>
      <c r="T965" s="160"/>
      <c r="U965" s="160"/>
      <c r="V965" s="160"/>
      <c r="W965" s="160"/>
      <c r="X965" s="160"/>
      <c r="Y965" s="160"/>
      <c r="Z965" s="160"/>
      <c r="AA965" s="160"/>
    </row>
    <row r="966" spans="2:27" ht="12" customHeight="1">
      <c r="B966" s="160"/>
      <c r="C966" s="160"/>
      <c r="D966" s="160"/>
      <c r="E966" s="160"/>
      <c r="F966" s="160"/>
      <c r="G966" s="160"/>
      <c r="H966" s="160"/>
      <c r="I966" s="160"/>
      <c r="J966" s="160"/>
      <c r="K966" s="160"/>
      <c r="L966" s="160"/>
      <c r="M966" s="160"/>
      <c r="N966" s="160"/>
      <c r="O966" s="160"/>
      <c r="P966" s="160"/>
      <c r="Q966" s="160"/>
      <c r="R966" s="160"/>
      <c r="S966" s="160"/>
      <c r="T966" s="160"/>
      <c r="U966" s="160"/>
      <c r="V966" s="160"/>
      <c r="W966" s="160"/>
      <c r="X966" s="160"/>
      <c r="Y966" s="160"/>
      <c r="Z966" s="160"/>
      <c r="AA966" s="160"/>
    </row>
    <row r="967" spans="2:27" ht="12" customHeight="1">
      <c r="B967" s="160"/>
      <c r="C967" s="160"/>
      <c r="D967" s="160"/>
      <c r="E967" s="160"/>
      <c r="F967" s="160"/>
      <c r="G967" s="160"/>
      <c r="H967" s="160"/>
      <c r="I967" s="160"/>
      <c r="J967" s="160"/>
      <c r="K967" s="160"/>
      <c r="L967" s="160"/>
      <c r="M967" s="160"/>
      <c r="N967" s="160"/>
      <c r="O967" s="160"/>
      <c r="P967" s="160"/>
      <c r="Q967" s="160"/>
      <c r="R967" s="160"/>
      <c r="S967" s="160"/>
      <c r="T967" s="160"/>
      <c r="U967" s="160"/>
      <c r="V967" s="160"/>
      <c r="W967" s="160"/>
      <c r="X967" s="160"/>
      <c r="Y967" s="160"/>
      <c r="Z967" s="160"/>
      <c r="AA967" s="160"/>
    </row>
    <row r="968" spans="2:27" ht="12" customHeight="1">
      <c r="B968" s="160"/>
      <c r="C968" s="160"/>
      <c r="D968" s="160"/>
      <c r="E968" s="160"/>
      <c r="F968" s="160"/>
      <c r="G968" s="160"/>
      <c r="H968" s="160"/>
      <c r="I968" s="160"/>
      <c r="J968" s="160"/>
      <c r="K968" s="160"/>
      <c r="L968" s="160"/>
      <c r="M968" s="160"/>
      <c r="N968" s="160"/>
      <c r="O968" s="160"/>
      <c r="P968" s="160"/>
      <c r="Q968" s="160"/>
      <c r="R968" s="160"/>
      <c r="S968" s="160"/>
      <c r="T968" s="160"/>
      <c r="U968" s="160"/>
      <c r="V968" s="160"/>
      <c r="W968" s="160"/>
      <c r="X968" s="160"/>
      <c r="Y968" s="160"/>
      <c r="Z968" s="160"/>
      <c r="AA968" s="160"/>
    </row>
    <row r="969" spans="2:27" ht="12" customHeight="1">
      <c r="B969" s="160"/>
      <c r="C969" s="160"/>
      <c r="D969" s="160"/>
      <c r="E969" s="160"/>
      <c r="F969" s="160"/>
      <c r="G969" s="160"/>
      <c r="H969" s="160"/>
      <c r="I969" s="160"/>
      <c r="J969" s="160"/>
      <c r="K969" s="160"/>
      <c r="L969" s="160"/>
      <c r="M969" s="160"/>
      <c r="N969" s="160"/>
      <c r="O969" s="160"/>
      <c r="P969" s="160"/>
      <c r="Q969" s="160"/>
      <c r="R969" s="160"/>
      <c r="S969" s="160"/>
      <c r="T969" s="160"/>
      <c r="U969" s="160"/>
      <c r="V969" s="160"/>
      <c r="W969" s="160"/>
      <c r="X969" s="160"/>
      <c r="Y969" s="160"/>
      <c r="Z969" s="160"/>
      <c r="AA969" s="160"/>
    </row>
    <row r="970" spans="2:27" ht="12" customHeight="1">
      <c r="B970" s="160"/>
      <c r="C970" s="160"/>
      <c r="D970" s="160"/>
      <c r="E970" s="160"/>
      <c r="F970" s="160"/>
      <c r="G970" s="160"/>
      <c r="H970" s="160"/>
      <c r="I970" s="160"/>
      <c r="J970" s="160"/>
      <c r="K970" s="160"/>
      <c r="L970" s="160"/>
      <c r="M970" s="160"/>
      <c r="N970" s="160"/>
      <c r="O970" s="160"/>
      <c r="P970" s="160"/>
      <c r="Q970" s="160"/>
      <c r="R970" s="160"/>
      <c r="S970" s="160"/>
      <c r="T970" s="160"/>
      <c r="U970" s="160"/>
      <c r="V970" s="160"/>
      <c r="W970" s="160"/>
      <c r="X970" s="160"/>
      <c r="Y970" s="160"/>
      <c r="Z970" s="160"/>
      <c r="AA970" s="160"/>
    </row>
    <row r="971" spans="2:27" ht="12" customHeight="1">
      <c r="B971" s="160"/>
      <c r="C971" s="160"/>
      <c r="D971" s="160"/>
      <c r="E971" s="160"/>
      <c r="F971" s="160"/>
      <c r="G971" s="160"/>
      <c r="H971" s="160"/>
      <c r="I971" s="160"/>
      <c r="J971" s="160"/>
      <c r="K971" s="160"/>
      <c r="L971" s="160"/>
      <c r="M971" s="160"/>
      <c r="N971" s="160"/>
      <c r="O971" s="160"/>
      <c r="P971" s="160"/>
      <c r="Q971" s="160"/>
      <c r="R971" s="160"/>
      <c r="S971" s="160"/>
      <c r="T971" s="160"/>
      <c r="U971" s="160"/>
      <c r="V971" s="160"/>
      <c r="W971" s="160"/>
      <c r="X971" s="160"/>
      <c r="Y971" s="160"/>
      <c r="Z971" s="160"/>
      <c r="AA971" s="160"/>
    </row>
    <row r="972" spans="2:27" ht="12" customHeight="1">
      <c r="B972" s="160"/>
      <c r="C972" s="160"/>
      <c r="D972" s="160"/>
      <c r="E972" s="160"/>
      <c r="F972" s="160"/>
      <c r="G972" s="160"/>
      <c r="H972" s="160"/>
      <c r="I972" s="160"/>
      <c r="J972" s="160"/>
      <c r="K972" s="160"/>
      <c r="L972" s="160"/>
      <c r="M972" s="160"/>
      <c r="N972" s="160"/>
      <c r="O972" s="160"/>
      <c r="P972" s="160"/>
      <c r="Q972" s="160"/>
      <c r="R972" s="160"/>
      <c r="S972" s="160"/>
      <c r="T972" s="160"/>
      <c r="U972" s="160"/>
      <c r="V972" s="160"/>
      <c r="W972" s="160"/>
      <c r="X972" s="160"/>
      <c r="Y972" s="160"/>
      <c r="Z972" s="160"/>
      <c r="AA972" s="160"/>
    </row>
    <row r="973" spans="2:27" ht="12" customHeight="1">
      <c r="B973" s="160"/>
      <c r="C973" s="160"/>
      <c r="D973" s="160"/>
      <c r="E973" s="160"/>
      <c r="F973" s="160"/>
      <c r="G973" s="160"/>
      <c r="H973" s="160"/>
      <c r="I973" s="160"/>
      <c r="J973" s="160"/>
      <c r="K973" s="160"/>
      <c r="L973" s="160"/>
      <c r="M973" s="160"/>
      <c r="N973" s="160"/>
      <c r="O973" s="160"/>
      <c r="P973" s="160"/>
      <c r="Q973" s="160"/>
      <c r="R973" s="160"/>
      <c r="S973" s="160"/>
      <c r="T973" s="160"/>
      <c r="U973" s="160"/>
      <c r="V973" s="160"/>
      <c r="W973" s="160"/>
      <c r="X973" s="160"/>
      <c r="Y973" s="160"/>
      <c r="Z973" s="160"/>
      <c r="AA973" s="160"/>
    </row>
    <row r="974" spans="2:27" ht="12" customHeight="1">
      <c r="B974" s="160"/>
      <c r="C974" s="160"/>
      <c r="D974" s="160"/>
      <c r="E974" s="160"/>
      <c r="F974" s="160"/>
      <c r="G974" s="160"/>
      <c r="H974" s="160"/>
      <c r="I974" s="160"/>
      <c r="J974" s="160"/>
      <c r="K974" s="160"/>
      <c r="L974" s="160"/>
      <c r="M974" s="160"/>
      <c r="N974" s="160"/>
      <c r="O974" s="160"/>
      <c r="P974" s="160"/>
      <c r="Q974" s="160"/>
      <c r="R974" s="160"/>
      <c r="S974" s="160"/>
      <c r="T974" s="160"/>
      <c r="U974" s="160"/>
      <c r="V974" s="160"/>
      <c r="W974" s="160"/>
      <c r="X974" s="160"/>
      <c r="Y974" s="160"/>
      <c r="Z974" s="160"/>
      <c r="AA974" s="160"/>
    </row>
    <row r="975" spans="2:27" ht="12" customHeight="1">
      <c r="B975" s="160"/>
      <c r="C975" s="160"/>
      <c r="D975" s="160"/>
      <c r="E975" s="160"/>
      <c r="F975" s="160"/>
      <c r="G975" s="160"/>
      <c r="H975" s="160"/>
      <c r="I975" s="160"/>
      <c r="J975" s="160"/>
      <c r="K975" s="160"/>
      <c r="L975" s="160"/>
      <c r="M975" s="160"/>
      <c r="N975" s="160"/>
      <c r="O975" s="160"/>
      <c r="P975" s="160"/>
      <c r="Q975" s="160"/>
      <c r="R975" s="160"/>
      <c r="S975" s="160"/>
      <c r="T975" s="160"/>
      <c r="U975" s="160"/>
      <c r="V975" s="160"/>
      <c r="W975" s="160"/>
      <c r="X975" s="160"/>
      <c r="Y975" s="160"/>
      <c r="Z975" s="160"/>
      <c r="AA975" s="160"/>
    </row>
    <row r="976" spans="2:27" ht="12" customHeight="1">
      <c r="B976" s="160"/>
      <c r="C976" s="160"/>
      <c r="D976" s="160"/>
      <c r="E976" s="160"/>
      <c r="F976" s="160"/>
      <c r="G976" s="160"/>
      <c r="H976" s="160"/>
      <c r="I976" s="160"/>
      <c r="J976" s="160"/>
      <c r="K976" s="160"/>
      <c r="L976" s="160"/>
      <c r="M976" s="160"/>
      <c r="N976" s="160"/>
      <c r="O976" s="160"/>
      <c r="P976" s="160"/>
      <c r="Q976" s="160"/>
      <c r="R976" s="160"/>
      <c r="S976" s="160"/>
      <c r="T976" s="160"/>
      <c r="U976" s="160"/>
      <c r="V976" s="160"/>
      <c r="W976" s="160"/>
      <c r="X976" s="160"/>
      <c r="Y976" s="160"/>
      <c r="Z976" s="160"/>
      <c r="AA976" s="160"/>
    </row>
    <row r="977" spans="2:27" ht="12" customHeight="1">
      <c r="B977" s="160"/>
      <c r="C977" s="160"/>
      <c r="D977" s="160"/>
      <c r="E977" s="160"/>
      <c r="F977" s="160"/>
      <c r="G977" s="160"/>
      <c r="H977" s="160"/>
      <c r="I977" s="160"/>
      <c r="J977" s="160"/>
      <c r="K977" s="160"/>
      <c r="L977" s="160"/>
      <c r="M977" s="160"/>
      <c r="N977" s="160"/>
      <c r="O977" s="160"/>
      <c r="P977" s="160"/>
      <c r="Q977" s="160"/>
      <c r="R977" s="160"/>
      <c r="S977" s="160"/>
      <c r="T977" s="160"/>
      <c r="U977" s="160"/>
      <c r="V977" s="160"/>
      <c r="W977" s="160"/>
      <c r="X977" s="160"/>
      <c r="Y977" s="160"/>
      <c r="Z977" s="160"/>
      <c r="AA977" s="160"/>
    </row>
    <row r="978" spans="2:27" ht="12" customHeight="1">
      <c r="B978" s="160"/>
      <c r="C978" s="160"/>
      <c r="D978" s="160"/>
      <c r="E978" s="160"/>
      <c r="F978" s="160"/>
      <c r="G978" s="160"/>
      <c r="H978" s="160"/>
      <c r="I978" s="160"/>
      <c r="J978" s="160"/>
      <c r="K978" s="160"/>
      <c r="L978" s="160"/>
      <c r="M978" s="160"/>
      <c r="N978" s="160"/>
      <c r="O978" s="160"/>
      <c r="P978" s="160"/>
      <c r="Q978" s="160"/>
      <c r="R978" s="160"/>
      <c r="S978" s="160"/>
      <c r="T978" s="160"/>
      <c r="U978" s="160"/>
      <c r="V978" s="160"/>
      <c r="W978" s="160"/>
      <c r="X978" s="160"/>
      <c r="Y978" s="160"/>
      <c r="Z978" s="160"/>
      <c r="AA978" s="160"/>
    </row>
    <row r="979" spans="2:27" ht="12" customHeight="1">
      <c r="B979" s="160"/>
      <c r="C979" s="160"/>
      <c r="D979" s="160"/>
      <c r="E979" s="160"/>
      <c r="F979" s="160"/>
      <c r="G979" s="160"/>
      <c r="H979" s="160"/>
      <c r="I979" s="160"/>
      <c r="J979" s="160"/>
      <c r="K979" s="160"/>
      <c r="L979" s="160"/>
      <c r="M979" s="160"/>
      <c r="N979" s="160"/>
      <c r="O979" s="160"/>
      <c r="P979" s="160"/>
      <c r="Q979" s="160"/>
      <c r="R979" s="160"/>
      <c r="S979" s="160"/>
      <c r="T979" s="160"/>
      <c r="U979" s="160"/>
      <c r="V979" s="160"/>
      <c r="W979" s="160"/>
      <c r="X979" s="160"/>
      <c r="Y979" s="160"/>
      <c r="Z979" s="160"/>
      <c r="AA979" s="160"/>
    </row>
    <row r="980" spans="2:27" ht="12" customHeight="1">
      <c r="B980" s="160"/>
      <c r="C980" s="160"/>
      <c r="D980" s="160"/>
      <c r="E980" s="160"/>
      <c r="F980" s="160"/>
      <c r="G980" s="160"/>
      <c r="H980" s="160"/>
      <c r="I980" s="160"/>
      <c r="J980" s="160"/>
      <c r="K980" s="160"/>
      <c r="L980" s="160"/>
      <c r="M980" s="160"/>
      <c r="N980" s="160"/>
      <c r="O980" s="160"/>
      <c r="P980" s="160"/>
      <c r="Q980" s="160"/>
      <c r="R980" s="160"/>
      <c r="S980" s="160"/>
      <c r="T980" s="160"/>
      <c r="U980" s="160"/>
      <c r="V980" s="160"/>
      <c r="W980" s="160"/>
      <c r="X980" s="160"/>
      <c r="Y980" s="160"/>
      <c r="Z980" s="160"/>
      <c r="AA980" s="160"/>
    </row>
    <row r="981" spans="2:27" ht="12" customHeight="1">
      <c r="B981" s="160"/>
      <c r="C981" s="160"/>
      <c r="D981" s="160"/>
      <c r="E981" s="160"/>
      <c r="F981" s="160"/>
      <c r="G981" s="160"/>
      <c r="H981" s="160"/>
      <c r="I981" s="160"/>
      <c r="J981" s="160"/>
      <c r="K981" s="160"/>
      <c r="L981" s="160"/>
      <c r="M981" s="160"/>
      <c r="N981" s="160"/>
      <c r="O981" s="160"/>
      <c r="P981" s="160"/>
      <c r="Q981" s="160"/>
      <c r="R981" s="160"/>
      <c r="S981" s="160"/>
      <c r="T981" s="160"/>
      <c r="U981" s="160"/>
      <c r="V981" s="160"/>
      <c r="W981" s="160"/>
      <c r="X981" s="160"/>
      <c r="Y981" s="160"/>
      <c r="Z981" s="160"/>
      <c r="AA981" s="160"/>
    </row>
    <row r="982" spans="2:27" ht="12" customHeight="1">
      <c r="B982" s="160"/>
      <c r="C982" s="160"/>
      <c r="D982" s="160"/>
      <c r="E982" s="160"/>
      <c r="F982" s="160"/>
      <c r="G982" s="160"/>
      <c r="H982" s="160"/>
      <c r="I982" s="160"/>
      <c r="J982" s="160"/>
      <c r="K982" s="160"/>
      <c r="L982" s="160"/>
      <c r="M982" s="160"/>
      <c r="N982" s="160"/>
      <c r="O982" s="160"/>
      <c r="P982" s="160"/>
      <c r="Q982" s="160"/>
      <c r="R982" s="160"/>
      <c r="S982" s="160"/>
      <c r="T982" s="160"/>
      <c r="U982" s="160"/>
      <c r="V982" s="160"/>
      <c r="W982" s="160"/>
      <c r="X982" s="160"/>
      <c r="Y982" s="160"/>
      <c r="Z982" s="160"/>
      <c r="AA982" s="160"/>
    </row>
    <row r="983" spans="2:27" ht="12" customHeight="1">
      <c r="B983" s="160"/>
      <c r="C983" s="160"/>
      <c r="D983" s="160"/>
      <c r="E983" s="160"/>
      <c r="F983" s="160"/>
      <c r="G983" s="160"/>
      <c r="H983" s="160"/>
      <c r="I983" s="160"/>
      <c r="J983" s="160"/>
      <c r="K983" s="160"/>
      <c r="L983" s="160"/>
      <c r="M983" s="160"/>
      <c r="N983" s="160"/>
      <c r="O983" s="160"/>
      <c r="P983" s="160"/>
      <c r="Q983" s="160"/>
      <c r="R983" s="160"/>
      <c r="S983" s="160"/>
      <c r="T983" s="160"/>
      <c r="U983" s="160"/>
      <c r="V983" s="160"/>
      <c r="W983" s="160"/>
      <c r="X983" s="160"/>
      <c r="Y983" s="160"/>
      <c r="Z983" s="160"/>
      <c r="AA983" s="160"/>
    </row>
    <row r="984" spans="2:27" ht="12" customHeight="1">
      <c r="B984" s="160"/>
      <c r="C984" s="160"/>
      <c r="D984" s="160"/>
      <c r="E984" s="160"/>
      <c r="F984" s="160"/>
      <c r="G984" s="160"/>
      <c r="H984" s="160"/>
      <c r="I984" s="160"/>
      <c r="J984" s="160"/>
      <c r="K984" s="160"/>
      <c r="L984" s="160"/>
      <c r="M984" s="160"/>
      <c r="N984" s="160"/>
      <c r="O984" s="160"/>
      <c r="P984" s="160"/>
      <c r="Q984" s="160"/>
      <c r="R984" s="160"/>
      <c r="S984" s="160"/>
      <c r="T984" s="160"/>
      <c r="U984" s="160"/>
      <c r="V984" s="160"/>
      <c r="W984" s="160"/>
      <c r="X984" s="160"/>
      <c r="Y984" s="160"/>
      <c r="Z984" s="160"/>
      <c r="AA984" s="160"/>
    </row>
    <row r="985" spans="2:27" ht="12" customHeight="1">
      <c r="B985" s="160"/>
      <c r="C985" s="160"/>
      <c r="D985" s="160"/>
      <c r="E985" s="160"/>
      <c r="F985" s="160"/>
      <c r="G985" s="160"/>
      <c r="H985" s="160"/>
      <c r="I985" s="160"/>
      <c r="J985" s="160"/>
      <c r="K985" s="160"/>
      <c r="L985" s="160"/>
      <c r="M985" s="160"/>
      <c r="N985" s="160"/>
      <c r="O985" s="160"/>
      <c r="P985" s="160"/>
      <c r="Q985" s="160"/>
      <c r="R985" s="160"/>
      <c r="S985" s="160"/>
      <c r="T985" s="160"/>
      <c r="U985" s="160"/>
      <c r="V985" s="160"/>
      <c r="W985" s="160"/>
      <c r="X985" s="160"/>
      <c r="Y985" s="160"/>
      <c r="Z985" s="160"/>
      <c r="AA985" s="160"/>
    </row>
    <row r="986" spans="2:27" ht="12" customHeight="1">
      <c r="B986" s="160"/>
      <c r="C986" s="160"/>
      <c r="D986" s="160"/>
      <c r="E986" s="160"/>
      <c r="F986" s="160"/>
      <c r="G986" s="160"/>
      <c r="H986" s="160"/>
      <c r="I986" s="160"/>
      <c r="J986" s="160"/>
      <c r="K986" s="160"/>
      <c r="L986" s="160"/>
      <c r="M986" s="160"/>
      <c r="N986" s="160"/>
      <c r="O986" s="160"/>
      <c r="P986" s="160"/>
      <c r="Q986" s="160"/>
      <c r="R986" s="160"/>
      <c r="S986" s="160"/>
      <c r="T986" s="160"/>
      <c r="U986" s="160"/>
      <c r="V986" s="160"/>
      <c r="W986" s="160"/>
      <c r="X986" s="160"/>
      <c r="Y986" s="160"/>
      <c r="Z986" s="160"/>
      <c r="AA986" s="160"/>
    </row>
    <row r="987" spans="2:27" ht="12" customHeight="1">
      <c r="B987" s="160"/>
      <c r="C987" s="160"/>
      <c r="D987" s="160"/>
      <c r="E987" s="160"/>
      <c r="F987" s="160"/>
      <c r="G987" s="160"/>
      <c r="H987" s="160"/>
      <c r="I987" s="160"/>
      <c r="J987" s="160"/>
      <c r="K987" s="160"/>
      <c r="L987" s="160"/>
      <c r="M987" s="160"/>
      <c r="N987" s="160"/>
      <c r="O987" s="160"/>
      <c r="P987" s="160"/>
      <c r="Q987" s="160"/>
      <c r="R987" s="160"/>
      <c r="S987" s="160"/>
      <c r="T987" s="160"/>
      <c r="U987" s="160"/>
      <c r="V987" s="160"/>
      <c r="W987" s="160"/>
      <c r="X987" s="160"/>
      <c r="Y987" s="160"/>
      <c r="Z987" s="160"/>
      <c r="AA987" s="160"/>
    </row>
    <row r="988" spans="2:27" ht="12" customHeight="1">
      <c r="B988" s="160"/>
      <c r="C988" s="160"/>
      <c r="D988" s="160"/>
      <c r="E988" s="160"/>
      <c r="F988" s="160"/>
      <c r="G988" s="160"/>
      <c r="H988" s="160"/>
      <c r="I988" s="160"/>
      <c r="J988" s="160"/>
      <c r="K988" s="160"/>
      <c r="L988" s="160"/>
      <c r="M988" s="160"/>
      <c r="N988" s="160"/>
      <c r="O988" s="160"/>
      <c r="P988" s="160"/>
      <c r="Q988" s="160"/>
      <c r="R988" s="160"/>
      <c r="S988" s="160"/>
      <c r="T988" s="160"/>
      <c r="U988" s="160"/>
      <c r="V988" s="160"/>
      <c r="W988" s="160"/>
      <c r="X988" s="160"/>
      <c r="Y988" s="160"/>
      <c r="Z988" s="160"/>
      <c r="AA988" s="160"/>
    </row>
    <row r="989" spans="2:27" ht="12" customHeight="1">
      <c r="B989" s="160"/>
      <c r="C989" s="160"/>
      <c r="D989" s="160"/>
      <c r="E989" s="160"/>
      <c r="F989" s="160"/>
      <c r="G989" s="160"/>
      <c r="H989" s="160"/>
      <c r="I989" s="160"/>
      <c r="J989" s="160"/>
      <c r="K989" s="160"/>
      <c r="L989" s="160"/>
      <c r="M989" s="160"/>
      <c r="N989" s="160"/>
      <c r="O989" s="160"/>
      <c r="P989" s="160"/>
      <c r="Q989" s="160"/>
      <c r="R989" s="160"/>
      <c r="S989" s="160"/>
      <c r="T989" s="160"/>
      <c r="U989" s="160"/>
      <c r="V989" s="160"/>
      <c r="W989" s="160"/>
      <c r="X989" s="160"/>
      <c r="Y989" s="160"/>
      <c r="Z989" s="160"/>
      <c r="AA989" s="160"/>
    </row>
    <row r="990" spans="2:27" ht="12" customHeight="1">
      <c r="B990" s="160"/>
      <c r="C990" s="160"/>
      <c r="D990" s="160"/>
      <c r="E990" s="160"/>
      <c r="F990" s="160"/>
      <c r="G990" s="160"/>
      <c r="H990" s="160"/>
      <c r="I990" s="160"/>
      <c r="J990" s="160"/>
      <c r="K990" s="160"/>
      <c r="L990" s="160"/>
      <c r="M990" s="160"/>
      <c r="N990" s="160"/>
      <c r="O990" s="160"/>
      <c r="P990" s="160"/>
      <c r="Q990" s="160"/>
      <c r="R990" s="160"/>
      <c r="S990" s="160"/>
      <c r="T990" s="160"/>
      <c r="U990" s="160"/>
      <c r="V990" s="160"/>
      <c r="W990" s="160"/>
      <c r="X990" s="160"/>
      <c r="Y990" s="160"/>
      <c r="Z990" s="160"/>
      <c r="AA990" s="160"/>
    </row>
    <row r="991" spans="2:27" ht="12" customHeight="1">
      <c r="B991" s="160"/>
      <c r="C991" s="160"/>
      <c r="D991" s="160"/>
      <c r="E991" s="160"/>
      <c r="F991" s="160"/>
      <c r="G991" s="160"/>
      <c r="H991" s="160"/>
      <c r="I991" s="160"/>
      <c r="J991" s="160"/>
      <c r="K991" s="160"/>
      <c r="L991" s="160"/>
      <c r="M991" s="160"/>
      <c r="N991" s="160"/>
      <c r="O991" s="160"/>
      <c r="P991" s="160"/>
      <c r="Q991" s="160"/>
      <c r="R991" s="160"/>
      <c r="S991" s="160"/>
      <c r="T991" s="160"/>
      <c r="U991" s="160"/>
      <c r="V991" s="160"/>
      <c r="W991" s="160"/>
      <c r="X991" s="160"/>
      <c r="Y991" s="160"/>
      <c r="Z991" s="160"/>
      <c r="AA991" s="160"/>
    </row>
    <row r="992" spans="2:27" ht="12" customHeight="1">
      <c r="B992" s="160"/>
      <c r="C992" s="160"/>
      <c r="D992" s="160"/>
      <c r="E992" s="160"/>
      <c r="F992" s="160"/>
      <c r="G992" s="160"/>
      <c r="H992" s="160"/>
      <c r="I992" s="160"/>
      <c r="J992" s="160"/>
      <c r="K992" s="160"/>
      <c r="L992" s="160"/>
      <c r="M992" s="160"/>
      <c r="N992" s="160"/>
      <c r="O992" s="160"/>
      <c r="P992" s="160"/>
      <c r="Q992" s="160"/>
      <c r="R992" s="160"/>
      <c r="S992" s="160"/>
      <c r="T992" s="160"/>
      <c r="U992" s="160"/>
      <c r="V992" s="160"/>
      <c r="W992" s="160"/>
      <c r="X992" s="160"/>
      <c r="Y992" s="160"/>
      <c r="Z992" s="160"/>
      <c r="AA992" s="160"/>
    </row>
    <row r="993" spans="2:27" ht="12" customHeight="1">
      <c r="B993" s="160"/>
      <c r="C993" s="160"/>
      <c r="D993" s="160"/>
      <c r="E993" s="160"/>
      <c r="F993" s="160"/>
      <c r="G993" s="160"/>
      <c r="H993" s="160"/>
      <c r="I993" s="160"/>
      <c r="J993" s="160"/>
      <c r="K993" s="160"/>
      <c r="L993" s="160"/>
      <c r="M993" s="160"/>
      <c r="N993" s="160"/>
      <c r="O993" s="160"/>
      <c r="P993" s="160"/>
      <c r="Q993" s="160"/>
      <c r="R993" s="160"/>
      <c r="S993" s="160"/>
      <c r="T993" s="160"/>
      <c r="U993" s="160"/>
      <c r="V993" s="160"/>
      <c r="W993" s="160"/>
      <c r="X993" s="160"/>
      <c r="Y993" s="160"/>
      <c r="Z993" s="160"/>
      <c r="AA993" s="160"/>
    </row>
    <row r="994" spans="2:27" ht="12" customHeight="1">
      <c r="B994" s="160"/>
      <c r="C994" s="160"/>
      <c r="D994" s="160"/>
      <c r="E994" s="160"/>
      <c r="F994" s="160"/>
      <c r="G994" s="160"/>
      <c r="H994" s="160"/>
      <c r="I994" s="160"/>
      <c r="J994" s="160"/>
      <c r="K994" s="160"/>
      <c r="L994" s="160"/>
      <c r="M994" s="160"/>
      <c r="N994" s="160"/>
      <c r="O994" s="160"/>
      <c r="P994" s="160"/>
      <c r="Q994" s="160"/>
      <c r="R994" s="160"/>
      <c r="S994" s="160"/>
      <c r="T994" s="160"/>
      <c r="U994" s="160"/>
      <c r="V994" s="160"/>
      <c r="W994" s="160"/>
      <c r="X994" s="160"/>
      <c r="Y994" s="160"/>
      <c r="Z994" s="160"/>
      <c r="AA994" s="160"/>
    </row>
    <row r="995" spans="2:27" ht="12" customHeight="1">
      <c r="B995" s="160"/>
      <c r="C995" s="160"/>
      <c r="D995" s="160"/>
      <c r="E995" s="160"/>
      <c r="F995" s="160"/>
      <c r="G995" s="160"/>
      <c r="H995" s="160"/>
      <c r="I995" s="160"/>
      <c r="J995" s="160"/>
      <c r="K995" s="160"/>
      <c r="L995" s="160"/>
      <c r="M995" s="160"/>
      <c r="N995" s="160"/>
      <c r="O995" s="160"/>
      <c r="P995" s="160"/>
      <c r="Q995" s="160"/>
      <c r="R995" s="160"/>
      <c r="S995" s="160"/>
      <c r="T995" s="160"/>
      <c r="U995" s="160"/>
      <c r="V995" s="160"/>
      <c r="W995" s="160"/>
      <c r="X995" s="160"/>
      <c r="Y995" s="160"/>
      <c r="Z995" s="160"/>
      <c r="AA995" s="160"/>
    </row>
    <row r="996" spans="2:27" ht="12" customHeight="1">
      <c r="B996" s="160"/>
      <c r="C996" s="160"/>
      <c r="D996" s="160"/>
      <c r="E996" s="160"/>
      <c r="F996" s="160"/>
      <c r="G996" s="160"/>
      <c r="H996" s="160"/>
      <c r="I996" s="160"/>
      <c r="J996" s="160"/>
      <c r="K996" s="160"/>
      <c r="L996" s="160"/>
      <c r="M996" s="160"/>
      <c r="N996" s="160"/>
      <c r="O996" s="160"/>
      <c r="P996" s="160"/>
      <c r="Q996" s="160"/>
      <c r="R996" s="160"/>
      <c r="S996" s="160"/>
      <c r="T996" s="160"/>
      <c r="U996" s="160"/>
      <c r="V996" s="160"/>
      <c r="W996" s="160"/>
      <c r="X996" s="160"/>
      <c r="Y996" s="160"/>
      <c r="Z996" s="160"/>
      <c r="AA996" s="160"/>
    </row>
    <row r="997" spans="2:27" ht="12" customHeight="1">
      <c r="B997" s="160"/>
      <c r="C997" s="160"/>
      <c r="D997" s="160"/>
      <c r="E997" s="160"/>
      <c r="F997" s="160"/>
      <c r="G997" s="160"/>
      <c r="H997" s="160"/>
      <c r="I997" s="160"/>
      <c r="J997" s="160"/>
      <c r="K997" s="160"/>
      <c r="L997" s="160"/>
      <c r="M997" s="160"/>
      <c r="N997" s="160"/>
      <c r="O997" s="160"/>
      <c r="P997" s="160"/>
      <c r="Q997" s="160"/>
      <c r="R997" s="160"/>
      <c r="S997" s="160"/>
      <c r="T997" s="160"/>
      <c r="U997" s="160"/>
      <c r="V997" s="160"/>
      <c r="W997" s="160"/>
      <c r="X997" s="160"/>
      <c r="Y997" s="160"/>
      <c r="Z997" s="160"/>
      <c r="AA997" s="160"/>
    </row>
    <row r="998" spans="2:27" ht="12" customHeight="1">
      <c r="B998" s="160"/>
      <c r="C998" s="160"/>
      <c r="D998" s="160"/>
      <c r="E998" s="160"/>
      <c r="F998" s="160"/>
      <c r="G998" s="160"/>
      <c r="H998" s="160"/>
      <c r="I998" s="160"/>
      <c r="J998" s="160"/>
      <c r="K998" s="160"/>
      <c r="L998" s="160"/>
      <c r="M998" s="160"/>
      <c r="N998" s="160"/>
      <c r="O998" s="160"/>
      <c r="P998" s="160"/>
      <c r="Q998" s="160"/>
      <c r="R998" s="160"/>
      <c r="S998" s="160"/>
      <c r="T998" s="160"/>
      <c r="U998" s="160"/>
      <c r="V998" s="160"/>
      <c r="W998" s="160"/>
      <c r="X998" s="160"/>
      <c r="Y998" s="160"/>
      <c r="Z998" s="160"/>
      <c r="AA998" s="160"/>
    </row>
    <row r="999" spans="2:27" ht="12" customHeight="1">
      <c r="B999" s="160"/>
      <c r="C999" s="160"/>
      <c r="D999" s="160"/>
      <c r="E999" s="160"/>
      <c r="F999" s="160"/>
      <c r="G999" s="160"/>
      <c r="H999" s="160"/>
      <c r="I999" s="160"/>
      <c r="J999" s="160"/>
      <c r="K999" s="160"/>
      <c r="L999" s="160"/>
      <c r="M999" s="160"/>
      <c r="N999" s="160"/>
      <c r="O999" s="160"/>
      <c r="P999" s="160"/>
      <c r="Q999" s="160"/>
      <c r="R999" s="160"/>
      <c r="S999" s="160"/>
      <c r="T999" s="160"/>
      <c r="U999" s="160"/>
      <c r="V999" s="160"/>
      <c r="W999" s="160"/>
      <c r="X999" s="160"/>
      <c r="Y999" s="160"/>
      <c r="Z999" s="160"/>
      <c r="AA999" s="160"/>
    </row>
    <row r="1000" spans="2:27" ht="12" customHeight="1">
      <c r="B1000" s="160"/>
      <c r="C1000" s="160"/>
      <c r="D1000" s="160"/>
      <c r="E1000" s="160"/>
      <c r="F1000" s="160"/>
      <c r="G1000" s="160"/>
      <c r="H1000" s="160"/>
      <c r="I1000" s="160"/>
      <c r="J1000" s="160"/>
      <c r="K1000" s="160"/>
      <c r="L1000" s="160"/>
      <c r="M1000" s="160"/>
      <c r="N1000" s="160"/>
      <c r="O1000" s="160"/>
      <c r="P1000" s="160"/>
      <c r="Q1000" s="160"/>
      <c r="R1000" s="160"/>
      <c r="S1000" s="160"/>
      <c r="T1000" s="160"/>
      <c r="U1000" s="160"/>
      <c r="V1000" s="160"/>
      <c r="W1000" s="160"/>
      <c r="X1000" s="160"/>
      <c r="Y1000" s="160"/>
      <c r="Z1000" s="160"/>
      <c r="AA1000" s="160"/>
    </row>
  </sheetData>
  <sheetProtection password="DBAD" sheet="1" objects="1" scenarios="1" formatColumns="0" formatRows="0"/>
  <mergeCells count="17">
    <mergeCell ref="F50:G50"/>
    <mergeCell ref="G7:G8"/>
    <mergeCell ref="C10:C45"/>
    <mergeCell ref="D10:D45"/>
    <mergeCell ref="B46:E46"/>
    <mergeCell ref="F48:G48"/>
    <mergeCell ref="F49:G49"/>
    <mergeCell ref="B7:B8"/>
    <mergeCell ref="C7:C8"/>
    <mergeCell ref="D7:D8"/>
    <mergeCell ref="E7:E8"/>
    <mergeCell ref="F7:F8"/>
    <mergeCell ref="B2:G2"/>
    <mergeCell ref="B3:G3"/>
    <mergeCell ref="B4:G4"/>
    <mergeCell ref="B6:C6"/>
    <mergeCell ref="D6:E6"/>
  </mergeCells>
  <pageMargins left="0.70866141732283472" right="0.70866141732283472" top="0.74803149606299213" bottom="0.74803149606299213" header="0.31496062992125984" footer="0.31496062992125984"/>
  <pageSetup paperSize="9" scale="84" fitToHeight="0" orientation="portrait" r:id="rId1"/>
  <headerFooter>
    <oddFooter>&amp;C&amp;"+,Italic"Programmed by Hans Raj Joshi Principal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00B0F0"/>
    <pageSetUpPr fitToPage="1"/>
  </sheetPr>
  <dimension ref="A1:V18"/>
  <sheetViews>
    <sheetView workbookViewId="0">
      <selection activeCell="D6" sqref="D6"/>
    </sheetView>
  </sheetViews>
  <sheetFormatPr defaultColWidth="9.21875" defaultRowHeight="21"/>
  <cols>
    <col min="1" max="1" width="7" style="2" customWidth="1"/>
    <col min="2" max="2" width="9.21875" style="2" bestFit="1" customWidth="1"/>
    <col min="3" max="3" width="6.44140625" style="2" bestFit="1" customWidth="1"/>
    <col min="4" max="4" width="8" style="2" customWidth="1"/>
    <col min="5" max="5" width="5.21875" style="2" bestFit="1" customWidth="1"/>
    <col min="6" max="6" width="5.77734375" style="2" bestFit="1" customWidth="1"/>
    <col min="7" max="7" width="5" style="2" bestFit="1" customWidth="1"/>
    <col min="8" max="8" width="5.21875" style="2" bestFit="1" customWidth="1"/>
    <col min="9" max="9" width="5.77734375" style="2" bestFit="1" customWidth="1"/>
    <col min="10" max="10" width="8" style="2" customWidth="1"/>
    <col min="11" max="11" width="5.21875" style="2" bestFit="1" customWidth="1"/>
    <col min="12" max="12" width="5.77734375" style="2" bestFit="1" customWidth="1"/>
    <col min="13" max="13" width="5" style="2" bestFit="1" customWidth="1"/>
    <col min="14" max="14" width="5.21875" style="2" bestFit="1" customWidth="1"/>
    <col min="15" max="15" width="5.77734375" style="2" bestFit="1" customWidth="1"/>
    <col min="16" max="16" width="5" style="2" bestFit="1" customWidth="1"/>
    <col min="17" max="17" width="4.5546875" style="2" customWidth="1"/>
    <col min="18" max="18" width="5.77734375" style="2" bestFit="1" customWidth="1"/>
    <col min="19" max="19" width="5" style="2" bestFit="1" customWidth="1"/>
    <col min="20" max="20" width="4.5546875" style="2" customWidth="1"/>
    <col min="21" max="21" width="5.77734375" style="2" bestFit="1" customWidth="1"/>
    <col min="22" max="22" width="5" style="2" bestFit="1" customWidth="1"/>
    <col min="23" max="16384" width="9.21875" style="2"/>
  </cols>
  <sheetData>
    <row r="1" spans="1:22">
      <c r="A1" s="1133" t="e">
        <f>'Master-1'!#REF!</f>
        <v>#REF!</v>
      </c>
      <c r="B1" s="1133"/>
      <c r="C1" s="1133"/>
      <c r="D1" s="1146" t="e">
        <f>'Master-1'!#REF!</f>
        <v>#REF!</v>
      </c>
      <c r="E1" s="1146"/>
      <c r="F1" s="1146"/>
      <c r="G1" s="1146"/>
      <c r="H1" s="1146"/>
      <c r="I1" s="1146"/>
      <c r="J1" s="1146"/>
      <c r="K1" s="1146"/>
      <c r="L1" s="1146"/>
      <c r="M1" s="1146"/>
    </row>
    <row r="2" spans="1:22">
      <c r="A2" s="1133" t="s">
        <v>23</v>
      </c>
      <c r="B2" s="1133"/>
      <c r="C2" s="1133"/>
      <c r="D2" s="1133"/>
      <c r="E2" s="1133"/>
      <c r="F2" s="1133"/>
      <c r="G2" s="1133"/>
      <c r="H2" s="1133"/>
      <c r="I2" s="1133"/>
      <c r="J2" s="1133"/>
      <c r="K2" s="1133"/>
      <c r="L2" s="1133"/>
      <c r="M2" s="1133"/>
    </row>
    <row r="3" spans="1:22">
      <c r="K3" s="1145"/>
      <c r="L3" s="1145"/>
      <c r="M3" s="1145"/>
      <c r="N3" s="1145" t="s">
        <v>159</v>
      </c>
      <c r="O3" s="1145"/>
      <c r="P3" s="1145"/>
      <c r="Q3" s="1145"/>
      <c r="R3" s="1145"/>
      <c r="S3" s="1145"/>
      <c r="T3" s="1145"/>
      <c r="U3" s="1145"/>
      <c r="V3" s="1145"/>
    </row>
    <row r="4" spans="1:22">
      <c r="A4" s="1147" t="s">
        <v>24</v>
      </c>
      <c r="B4" s="1142" t="s">
        <v>25</v>
      </c>
      <c r="C4" s="1143"/>
      <c r="D4" s="1144"/>
      <c r="E4" s="1142" t="s">
        <v>12</v>
      </c>
      <c r="F4" s="1143"/>
      <c r="G4" s="1144"/>
      <c r="H4" s="1142" t="s">
        <v>26</v>
      </c>
      <c r="I4" s="1143"/>
      <c r="J4" s="1144"/>
      <c r="K4" s="1142" t="s">
        <v>161</v>
      </c>
      <c r="L4" s="1143"/>
      <c r="M4" s="1144"/>
      <c r="N4" s="1142" t="s">
        <v>162</v>
      </c>
      <c r="O4" s="1143"/>
      <c r="P4" s="1144"/>
      <c r="Q4" s="1142" t="s">
        <v>160</v>
      </c>
      <c r="R4" s="1143"/>
      <c r="S4" s="1144"/>
      <c r="T4" s="1142" t="s">
        <v>163</v>
      </c>
      <c r="U4" s="1143"/>
      <c r="V4" s="1144"/>
    </row>
    <row r="5" spans="1:22">
      <c r="A5" s="1148"/>
      <c r="B5" s="14" t="s">
        <v>27</v>
      </c>
      <c r="C5" s="14" t="s">
        <v>28</v>
      </c>
      <c r="D5" s="14" t="s">
        <v>29</v>
      </c>
      <c r="E5" s="14" t="s">
        <v>27</v>
      </c>
      <c r="F5" s="14" t="s">
        <v>28</v>
      </c>
      <c r="G5" s="14" t="s">
        <v>29</v>
      </c>
      <c r="H5" s="14" t="s">
        <v>27</v>
      </c>
      <c r="I5" s="14" t="s">
        <v>28</v>
      </c>
      <c r="J5" s="14" t="s">
        <v>29</v>
      </c>
      <c r="K5" s="14" t="s">
        <v>27</v>
      </c>
      <c r="L5" s="14" t="s">
        <v>28</v>
      </c>
      <c r="M5" s="14" t="s">
        <v>29</v>
      </c>
      <c r="N5" s="14" t="s">
        <v>27</v>
      </c>
      <c r="O5" s="14" t="s">
        <v>28</v>
      </c>
      <c r="P5" s="14" t="s">
        <v>29</v>
      </c>
      <c r="Q5" s="14" t="s">
        <v>27</v>
      </c>
      <c r="R5" s="14" t="s">
        <v>28</v>
      </c>
      <c r="S5" s="14" t="s">
        <v>29</v>
      </c>
      <c r="T5" s="14" t="s">
        <v>27</v>
      </c>
      <c r="U5" s="14" t="s">
        <v>28</v>
      </c>
      <c r="V5" s="14" t="s">
        <v>29</v>
      </c>
    </row>
    <row r="6" spans="1:22">
      <c r="A6" s="143">
        <v>1</v>
      </c>
      <c r="B6" s="14"/>
      <c r="C6" s="14"/>
      <c r="D6" s="14"/>
      <c r="E6" s="14"/>
      <c r="F6" s="14"/>
      <c r="G6" s="14"/>
      <c r="H6" s="14"/>
      <c r="I6" s="14"/>
      <c r="J6" s="14"/>
      <c r="K6" s="14"/>
      <c r="L6" s="14"/>
      <c r="M6" s="14"/>
      <c r="N6" s="14"/>
      <c r="O6" s="14"/>
      <c r="P6" s="14"/>
      <c r="Q6" s="14"/>
      <c r="R6" s="14"/>
      <c r="S6" s="14"/>
      <c r="T6" s="14"/>
      <c r="U6" s="14"/>
      <c r="V6" s="14"/>
    </row>
    <row r="7" spans="1:22">
      <c r="A7" s="143">
        <v>2</v>
      </c>
      <c r="B7" s="14"/>
      <c r="C7" s="14"/>
      <c r="D7" s="14"/>
      <c r="E7" s="14"/>
      <c r="F7" s="14"/>
      <c r="G7" s="14"/>
      <c r="H7" s="14"/>
      <c r="I7" s="14"/>
      <c r="J7" s="14"/>
      <c r="K7" s="14"/>
      <c r="L7" s="14"/>
      <c r="M7" s="14"/>
      <c r="N7" s="14"/>
      <c r="O7" s="14"/>
      <c r="P7" s="14"/>
      <c r="Q7" s="14"/>
      <c r="R7" s="14"/>
      <c r="S7" s="14"/>
      <c r="T7" s="14"/>
      <c r="U7" s="14"/>
      <c r="V7" s="14"/>
    </row>
    <row r="8" spans="1:22">
      <c r="A8" s="143">
        <v>3</v>
      </c>
      <c r="B8" s="14"/>
      <c r="C8" s="14"/>
      <c r="D8" s="14"/>
      <c r="E8" s="14"/>
      <c r="F8" s="14"/>
      <c r="G8" s="14"/>
      <c r="H8" s="14"/>
      <c r="I8" s="14"/>
      <c r="J8" s="14"/>
      <c r="K8" s="14"/>
      <c r="L8" s="14"/>
      <c r="M8" s="14"/>
      <c r="N8" s="14"/>
      <c r="O8" s="14"/>
      <c r="P8" s="14"/>
      <c r="Q8" s="14"/>
      <c r="R8" s="14"/>
      <c r="S8" s="14"/>
      <c r="T8" s="14"/>
      <c r="U8" s="14"/>
      <c r="V8" s="14"/>
    </row>
    <row r="9" spans="1:22">
      <c r="A9" s="143">
        <v>4</v>
      </c>
      <c r="B9" s="14"/>
      <c r="C9" s="14"/>
      <c r="D9" s="14"/>
      <c r="E9" s="14"/>
      <c r="F9" s="14"/>
      <c r="G9" s="14"/>
      <c r="H9" s="14"/>
      <c r="I9" s="14"/>
      <c r="J9" s="14"/>
      <c r="K9" s="14"/>
      <c r="L9" s="14"/>
      <c r="M9" s="14"/>
      <c r="N9" s="14"/>
      <c r="O9" s="14"/>
      <c r="P9" s="14"/>
      <c r="Q9" s="14"/>
      <c r="R9" s="14"/>
      <c r="S9" s="14"/>
      <c r="T9" s="14"/>
      <c r="U9" s="14"/>
      <c r="V9" s="14"/>
    </row>
    <row r="10" spans="1:22">
      <c r="A10" s="143">
        <v>5</v>
      </c>
      <c r="B10" s="14"/>
      <c r="C10" s="14"/>
      <c r="D10" s="14"/>
      <c r="E10" s="14"/>
      <c r="F10" s="14"/>
      <c r="G10" s="14"/>
      <c r="H10" s="14"/>
      <c r="I10" s="14"/>
      <c r="J10" s="14"/>
      <c r="K10" s="14"/>
      <c r="L10" s="14"/>
      <c r="M10" s="14"/>
      <c r="N10" s="14"/>
      <c r="O10" s="14"/>
      <c r="P10" s="14"/>
      <c r="Q10" s="14"/>
      <c r="R10" s="14"/>
      <c r="S10" s="14"/>
      <c r="T10" s="14"/>
      <c r="U10" s="14"/>
      <c r="V10" s="14"/>
    </row>
    <row r="11" spans="1:22">
      <c r="A11" s="9">
        <v>6</v>
      </c>
      <c r="B11" s="16"/>
      <c r="C11" s="16"/>
      <c r="D11" s="16"/>
      <c r="E11" s="97"/>
      <c r="F11" s="97"/>
      <c r="G11" s="16"/>
      <c r="H11" s="97"/>
      <c r="I11" s="97"/>
      <c r="J11" s="16"/>
      <c r="K11" s="97"/>
      <c r="L11" s="97"/>
      <c r="M11" s="16"/>
      <c r="N11" s="97"/>
      <c r="O11" s="97"/>
      <c r="P11" s="16"/>
      <c r="Q11" s="97"/>
      <c r="R11" s="97"/>
      <c r="S11" s="16"/>
      <c r="T11" s="97"/>
      <c r="U11" s="97"/>
      <c r="V11" s="16"/>
    </row>
    <row r="12" spans="1:22">
      <c r="A12" s="9">
        <v>7</v>
      </c>
      <c r="B12" s="16"/>
      <c r="C12" s="16"/>
      <c r="D12" s="16"/>
      <c r="E12" s="97"/>
      <c r="F12" s="97"/>
      <c r="G12" s="16"/>
      <c r="H12" s="97"/>
      <c r="I12" s="97"/>
      <c r="J12" s="16"/>
      <c r="K12" s="97"/>
      <c r="L12" s="97"/>
      <c r="M12" s="16"/>
      <c r="N12" s="97"/>
      <c r="O12" s="97"/>
      <c r="P12" s="16"/>
      <c r="Q12" s="97"/>
      <c r="R12" s="97"/>
      <c r="S12" s="16"/>
      <c r="T12" s="97"/>
      <c r="U12" s="97"/>
      <c r="V12" s="16"/>
    </row>
    <row r="13" spans="1:22">
      <c r="A13" s="9">
        <v>8</v>
      </c>
      <c r="B13" s="16"/>
      <c r="C13" s="16"/>
      <c r="D13" s="16"/>
      <c r="E13" s="97"/>
      <c r="F13" s="97"/>
      <c r="G13" s="16"/>
      <c r="H13" s="97"/>
      <c r="I13" s="97"/>
      <c r="J13" s="16"/>
      <c r="K13" s="97"/>
      <c r="L13" s="97"/>
      <c r="M13" s="16"/>
      <c r="N13" s="97"/>
      <c r="O13" s="97"/>
      <c r="P13" s="16"/>
      <c r="Q13" s="97"/>
      <c r="R13" s="97"/>
      <c r="S13" s="16"/>
      <c r="T13" s="97"/>
      <c r="U13" s="97"/>
      <c r="V13" s="16"/>
    </row>
    <row r="14" spans="1:22">
      <c r="A14" s="9">
        <v>9</v>
      </c>
      <c r="B14" s="16"/>
      <c r="C14" s="16"/>
      <c r="D14" s="16"/>
      <c r="E14" s="97"/>
      <c r="F14" s="97"/>
      <c r="G14" s="16"/>
      <c r="H14" s="97"/>
      <c r="I14" s="97"/>
      <c r="J14" s="16"/>
      <c r="K14" s="97"/>
      <c r="L14" s="97"/>
      <c r="M14" s="16"/>
      <c r="N14" s="97"/>
      <c r="O14" s="97"/>
      <c r="P14" s="16"/>
      <c r="Q14" s="97"/>
      <c r="R14" s="97"/>
      <c r="S14" s="16"/>
      <c r="T14" s="97"/>
      <c r="U14" s="97"/>
      <c r="V14" s="16"/>
    </row>
    <row r="15" spans="1:22">
      <c r="A15" s="9">
        <v>10</v>
      </c>
      <c r="B15" s="16"/>
      <c r="C15" s="16"/>
      <c r="D15" s="16"/>
      <c r="E15" s="97"/>
      <c r="F15" s="97"/>
      <c r="G15" s="16"/>
      <c r="H15" s="97"/>
      <c r="I15" s="97"/>
      <c r="J15" s="16"/>
      <c r="K15" s="97"/>
      <c r="L15" s="97"/>
      <c r="M15" s="16"/>
      <c r="N15" s="97"/>
      <c r="O15" s="97"/>
      <c r="P15" s="16"/>
      <c r="Q15" s="97"/>
      <c r="R15" s="97"/>
      <c r="S15" s="16"/>
      <c r="T15" s="97"/>
      <c r="U15" s="97"/>
      <c r="V15" s="16"/>
    </row>
    <row r="16" spans="1:22">
      <c r="A16" s="9">
        <v>11</v>
      </c>
      <c r="B16" s="16"/>
      <c r="C16" s="16"/>
      <c r="D16" s="16"/>
      <c r="E16" s="97"/>
      <c r="F16" s="97"/>
      <c r="G16" s="16"/>
      <c r="H16" s="97"/>
      <c r="I16" s="97"/>
      <c r="J16" s="16"/>
      <c r="K16" s="97"/>
      <c r="L16" s="97"/>
      <c r="M16" s="16"/>
      <c r="N16" s="97"/>
      <c r="O16" s="97"/>
      <c r="P16" s="16"/>
      <c r="Q16" s="97"/>
      <c r="R16" s="97"/>
      <c r="S16" s="16"/>
      <c r="T16" s="97"/>
      <c r="U16" s="97"/>
      <c r="V16" s="16"/>
    </row>
    <row r="17" spans="1:22">
      <c r="A17" s="9">
        <v>12</v>
      </c>
      <c r="B17" s="16"/>
      <c r="C17" s="16"/>
      <c r="D17" s="16"/>
      <c r="E17" s="97"/>
      <c r="F17" s="97"/>
      <c r="G17" s="16"/>
      <c r="H17" s="97"/>
      <c r="I17" s="97"/>
      <c r="J17" s="16"/>
      <c r="K17" s="97"/>
      <c r="L17" s="97"/>
      <c r="M17" s="16"/>
      <c r="N17" s="97"/>
      <c r="O17" s="97"/>
      <c r="P17" s="16"/>
      <c r="Q17" s="97"/>
      <c r="R17" s="97"/>
      <c r="S17" s="16"/>
      <c r="T17" s="97"/>
      <c r="U17" s="97"/>
      <c r="V17" s="16"/>
    </row>
    <row r="18" spans="1:22" ht="27" customHeight="1">
      <c r="A18" s="9" t="s">
        <v>29</v>
      </c>
      <c r="B18" s="90"/>
      <c r="C18" s="90"/>
      <c r="D18" s="90"/>
      <c r="E18" s="15"/>
      <c r="F18" s="15"/>
      <c r="G18" s="15"/>
      <c r="H18" s="15"/>
      <c r="I18" s="15"/>
      <c r="J18" s="15"/>
      <c r="K18" s="15"/>
      <c r="L18" s="15"/>
      <c r="M18" s="15"/>
      <c r="N18" s="15"/>
      <c r="O18" s="15"/>
      <c r="P18" s="15"/>
      <c r="Q18" s="15"/>
      <c r="R18" s="15"/>
      <c r="S18" s="15"/>
      <c r="T18" s="15"/>
      <c r="U18" s="15"/>
      <c r="V18" s="15"/>
    </row>
  </sheetData>
  <mergeCells count="13">
    <mergeCell ref="T4:V4"/>
    <mergeCell ref="N3:V3"/>
    <mergeCell ref="A1:C1"/>
    <mergeCell ref="D1:M1"/>
    <mergeCell ref="A2:M2"/>
    <mergeCell ref="K3:M3"/>
    <mergeCell ref="B4:D4"/>
    <mergeCell ref="E4:G4"/>
    <mergeCell ref="H4:J4"/>
    <mergeCell ref="K4:M4"/>
    <mergeCell ref="A4:A5"/>
    <mergeCell ref="N4:P4"/>
    <mergeCell ref="Q4:S4"/>
  </mergeCells>
  <pageMargins left="0.54" right="0.7" top="0.75" bottom="0.75" header="0.3" footer="0.3"/>
  <pageSetup scale="96" orientation="landscape"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0070C0"/>
    <pageSetUpPr fitToPage="1"/>
  </sheetPr>
  <dimension ref="A1:K18"/>
  <sheetViews>
    <sheetView zoomScaleNormal="100" workbookViewId="0">
      <selection activeCell="J14" sqref="J14"/>
    </sheetView>
  </sheetViews>
  <sheetFormatPr defaultRowHeight="14.4"/>
  <cols>
    <col min="1" max="1" width="3.44140625" customWidth="1"/>
    <col min="3" max="3" width="19.21875" customWidth="1"/>
    <col min="4" max="4" width="15.44140625" customWidth="1"/>
    <col min="5" max="5" width="17.77734375" customWidth="1"/>
    <col min="6" max="6" width="11.21875" customWidth="1"/>
    <col min="7" max="7" width="13.21875" customWidth="1"/>
    <col min="8" max="8" width="13.77734375" customWidth="1"/>
    <col min="9" max="9" width="13.21875" customWidth="1"/>
    <col min="10" max="10" width="23.5546875" customWidth="1"/>
    <col min="11" max="11" width="3.77734375" customWidth="1"/>
  </cols>
  <sheetData>
    <row r="1" spans="1:11">
      <c r="A1" s="356"/>
      <c r="B1" s="356"/>
      <c r="C1" s="356"/>
      <c r="D1" s="356"/>
      <c r="E1" s="356"/>
      <c r="F1" s="356"/>
      <c r="G1" s="356"/>
      <c r="H1" s="356"/>
      <c r="I1" s="356"/>
      <c r="J1" s="356"/>
      <c r="K1" s="356"/>
    </row>
    <row r="2" spans="1:11" ht="30.6">
      <c r="A2" s="356"/>
      <c r="B2" s="1150" t="str">
        <f>'Data Entry'!D2</f>
        <v>dk;kZy; iz/kkukpk;Z jktdh; mPp ek/;fed fo|ky; jktiqjk fiisju</v>
      </c>
      <c r="C2" s="1150"/>
      <c r="D2" s="1150"/>
      <c r="E2" s="1150"/>
      <c r="F2" s="1150"/>
      <c r="G2" s="1150"/>
      <c r="H2" s="1150"/>
      <c r="I2" s="1150"/>
      <c r="J2" s="1150"/>
      <c r="K2" s="356"/>
    </row>
    <row r="3" spans="1:11" ht="21">
      <c r="A3" s="356"/>
      <c r="B3" s="1151" t="s">
        <v>268</v>
      </c>
      <c r="C3" s="1151"/>
      <c r="D3" s="1151"/>
      <c r="E3" s="1151"/>
      <c r="F3" s="1151"/>
      <c r="G3" s="1151"/>
      <c r="H3" s="1151"/>
      <c r="I3" s="1151"/>
      <c r="J3" s="1151"/>
      <c r="K3" s="356"/>
    </row>
    <row r="4" spans="1:11" ht="21">
      <c r="A4" s="356"/>
      <c r="B4" s="1151" t="s">
        <v>269</v>
      </c>
      <c r="C4" s="1151"/>
      <c r="D4" s="1151"/>
      <c r="E4" s="1151"/>
      <c r="F4" s="1151"/>
      <c r="G4" s="1151"/>
      <c r="H4" s="1151"/>
      <c r="I4" s="1151"/>
      <c r="J4" s="1151"/>
      <c r="K4" s="356"/>
    </row>
    <row r="5" spans="1:11" ht="21">
      <c r="A5" s="356"/>
      <c r="B5" s="189"/>
      <c r="C5" s="189"/>
      <c r="D5" s="190"/>
      <c r="E5" s="190"/>
      <c r="F5" s="190"/>
      <c r="G5" s="190"/>
      <c r="H5" s="190"/>
      <c r="I5" s="193" t="str">
        <f>'Data Entry'!B4</f>
        <v>OFFICE ID</v>
      </c>
      <c r="J5" s="191">
        <f>'Data Entry'!D4</f>
        <v>2495</v>
      </c>
      <c r="K5" s="356"/>
    </row>
    <row r="6" spans="1:11" ht="21">
      <c r="A6" s="356"/>
      <c r="B6" s="189"/>
      <c r="C6" s="189" t="str">
        <f>'Master-1'!E4</f>
        <v>ctV en</v>
      </c>
      <c r="D6" s="1152" t="str">
        <f>'Master-1'!F4</f>
        <v>2202-02-109-27-01</v>
      </c>
      <c r="E6" s="1152"/>
      <c r="F6" s="1152"/>
      <c r="G6" s="1152"/>
      <c r="H6" s="1152"/>
      <c r="I6" s="193"/>
      <c r="J6" s="193" t="str">
        <f>'Master-1'!I4</f>
        <v>STATE FUND</v>
      </c>
      <c r="K6" s="356"/>
    </row>
    <row r="7" spans="1:11" ht="21">
      <c r="A7" s="356"/>
      <c r="B7" s="341" t="s">
        <v>280</v>
      </c>
      <c r="C7" s="341"/>
      <c r="D7" s="341" t="str">
        <f>'Data Entry'!D2</f>
        <v>dk;kZy; iz/kkukpk;Z jktdh; mPp ek/;fed fo|ky; jktiqjk fiisju</v>
      </c>
      <c r="E7" s="341"/>
      <c r="F7" s="341"/>
      <c r="G7" s="341"/>
      <c r="H7" s="341"/>
      <c r="I7" s="341"/>
      <c r="J7" s="341"/>
      <c r="K7" s="356"/>
    </row>
    <row r="8" spans="1:11" ht="18">
      <c r="A8" s="356"/>
      <c r="B8" s="1153" t="s">
        <v>270</v>
      </c>
      <c r="C8" s="1153" t="s">
        <v>271</v>
      </c>
      <c r="D8" s="1155" t="s">
        <v>272</v>
      </c>
      <c r="E8" s="1155" t="s">
        <v>196</v>
      </c>
      <c r="F8" s="1149" t="s">
        <v>273</v>
      </c>
      <c r="G8" s="1149" t="s">
        <v>274</v>
      </c>
      <c r="H8" s="1149"/>
      <c r="I8" s="1149"/>
      <c r="J8" s="1149" t="s">
        <v>275</v>
      </c>
      <c r="K8" s="356"/>
    </row>
    <row r="9" spans="1:11" ht="36">
      <c r="A9" s="356"/>
      <c r="B9" s="1154"/>
      <c r="C9" s="1154"/>
      <c r="D9" s="1155"/>
      <c r="E9" s="1155"/>
      <c r="F9" s="1149"/>
      <c r="G9" s="192" t="s">
        <v>276</v>
      </c>
      <c r="H9" s="192" t="s">
        <v>277</v>
      </c>
      <c r="I9" s="118" t="s">
        <v>278</v>
      </c>
      <c r="J9" s="1149"/>
      <c r="K9" s="356"/>
    </row>
    <row r="10" spans="1:11" ht="18">
      <c r="A10" s="356"/>
      <c r="B10" s="159">
        <v>1</v>
      </c>
      <c r="C10" s="159">
        <v>2</v>
      </c>
      <c r="D10" s="159">
        <v>3</v>
      </c>
      <c r="E10" s="159">
        <v>4</v>
      </c>
      <c r="F10" s="159">
        <v>5</v>
      </c>
      <c r="G10" s="159">
        <v>6</v>
      </c>
      <c r="H10" s="159">
        <v>7</v>
      </c>
      <c r="I10" s="159">
        <v>8</v>
      </c>
      <c r="J10" s="159">
        <v>9</v>
      </c>
      <c r="K10" s="356"/>
    </row>
    <row r="11" spans="1:11" ht="73.05" customHeight="1">
      <c r="A11" s="356"/>
      <c r="B11" s="344">
        <v>1</v>
      </c>
      <c r="C11" s="343" t="str">
        <f>'Master-1'!F4</f>
        <v>2202-02-109-27-01</v>
      </c>
      <c r="D11" s="344" t="str">
        <f>'Master-1'!I4</f>
        <v>STATE FUND</v>
      </c>
      <c r="E11" s="342" t="str">
        <f>'Data Entry'!D2</f>
        <v>dk;kZy; iz/kkukpk;Z jktdh; mPp ek/;fed fo|ky; jktiqjk fiisju</v>
      </c>
      <c r="F11" s="345" t="str">
        <f>'Master-1'!AB3</f>
        <v>iz/kkukpk;Z</v>
      </c>
      <c r="G11" s="264"/>
      <c r="H11" s="343"/>
      <c r="I11" s="343">
        <v>9461424525</v>
      </c>
      <c r="J11" s="780" t="s">
        <v>748</v>
      </c>
      <c r="K11" s="356"/>
    </row>
    <row r="12" spans="1:11">
      <c r="A12" s="356"/>
      <c r="B12" s="1" t="s">
        <v>279</v>
      </c>
      <c r="K12" s="356"/>
    </row>
    <row r="13" spans="1:11">
      <c r="A13" s="356"/>
      <c r="K13" s="356"/>
    </row>
    <row r="14" spans="1:11">
      <c r="A14" s="356"/>
      <c r="K14" s="356"/>
    </row>
    <row r="15" spans="1:11">
      <c r="A15" s="356"/>
      <c r="I15" s="185" t="str">
        <f>'Master-1'!AB3</f>
        <v>iz/kkukpk;Z</v>
      </c>
      <c r="K15" s="356"/>
    </row>
    <row r="16" spans="1:11">
      <c r="A16" s="356"/>
      <c r="I16" s="185" t="str">
        <f>'Master-1'!AB4</f>
        <v xml:space="preserve">jktdh; mPp ek/;fed fo|ky; </v>
      </c>
      <c r="K16" s="356"/>
    </row>
    <row r="17" spans="1:11">
      <c r="A17" s="356"/>
      <c r="I17" s="185" t="str">
        <f>'Master-1'!AB5</f>
        <v>jktiqjk fiisju ¼Jhxaxkuxj½</v>
      </c>
      <c r="K17" s="356"/>
    </row>
    <row r="18" spans="1:11">
      <c r="A18" s="356"/>
      <c r="B18" s="356"/>
      <c r="C18" s="356"/>
      <c r="D18" s="356"/>
      <c r="E18" s="356"/>
      <c r="F18" s="356"/>
      <c r="G18" s="356"/>
      <c r="H18" s="356"/>
      <c r="I18" s="356"/>
      <c r="J18" s="356"/>
      <c r="K18" s="356"/>
    </row>
  </sheetData>
  <sheetProtection password="DBAD" sheet="1" objects="1" scenarios="1" formatColumns="0" formatRows="0"/>
  <mergeCells count="11">
    <mergeCell ref="F8:F9"/>
    <mergeCell ref="G8:I8"/>
    <mergeCell ref="J8:J9"/>
    <mergeCell ref="B2:J2"/>
    <mergeCell ref="B3:J3"/>
    <mergeCell ref="B4:J4"/>
    <mergeCell ref="D6:H6"/>
    <mergeCell ref="B8:B9"/>
    <mergeCell ref="C8:C9"/>
    <mergeCell ref="D8:D9"/>
    <mergeCell ref="E8:E9"/>
  </mergeCells>
  <pageMargins left="0.7" right="0.7" top="0.75" bottom="0.75" header="0.3" footer="0.3"/>
  <pageSetup paperSize="9" scale="96" fitToHeight="0" orientation="landscape" verticalDpi="300" r:id="rId1"/>
  <headerFooter>
    <oddFooter>&amp;L&amp;"+,Italic"Programmed by Hans Raj Joshi Principal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pageSetUpPr fitToPage="1"/>
  </sheetPr>
  <dimension ref="A1:T19"/>
  <sheetViews>
    <sheetView zoomScale="60" zoomScaleNormal="60" workbookViewId="0">
      <selection activeCell="Z30" sqref="Z30"/>
    </sheetView>
  </sheetViews>
  <sheetFormatPr defaultRowHeight="14.4"/>
  <cols>
    <col min="1" max="1" width="6.44140625" bestFit="1" customWidth="1"/>
    <col min="2" max="2" width="4.77734375" bestFit="1" customWidth="1"/>
    <col min="3" max="3" width="5.21875" bestFit="1" customWidth="1"/>
    <col min="4" max="4" width="4.5546875" bestFit="1" customWidth="1"/>
    <col min="5" max="6" width="7" bestFit="1" customWidth="1"/>
    <col min="7" max="7" width="9.21875" customWidth="1"/>
    <col min="8" max="8" width="4.77734375" bestFit="1" customWidth="1"/>
    <col min="9" max="9" width="5.21875" bestFit="1" customWidth="1"/>
    <col min="10" max="10" width="4.5546875" bestFit="1" customWidth="1"/>
    <col min="11" max="13" width="7" bestFit="1" customWidth="1"/>
    <col min="14" max="14" width="6.77734375" customWidth="1"/>
    <col min="15" max="15" width="7" bestFit="1" customWidth="1"/>
    <col min="16" max="16" width="10.21875" customWidth="1"/>
    <col min="17" max="17" width="4.44140625" hidden="1" customWidth="1"/>
    <col min="18" max="18" width="5" hidden="1" customWidth="1"/>
    <col min="19" max="19" width="5.77734375" hidden="1" customWidth="1"/>
    <col min="20" max="20" width="6.77734375" hidden="1" customWidth="1"/>
  </cols>
  <sheetData>
    <row r="1" spans="1:20" ht="22.2">
      <c r="A1" s="1156" t="s">
        <v>130</v>
      </c>
      <c r="B1" s="1156"/>
      <c r="C1" s="1156"/>
      <c r="D1" s="1156"/>
      <c r="E1" s="1156"/>
      <c r="F1" s="1156"/>
      <c r="G1" s="1156"/>
      <c r="H1" s="1156"/>
      <c r="I1" s="1156"/>
      <c r="J1" s="1156"/>
      <c r="K1" s="1156"/>
      <c r="L1" s="1156"/>
      <c r="M1" s="1156"/>
      <c r="N1" s="1156"/>
      <c r="O1" s="1156"/>
      <c r="P1" s="1156"/>
      <c r="Q1" s="1156"/>
      <c r="R1" s="1156"/>
      <c r="S1" s="1156"/>
      <c r="T1" s="1156"/>
    </row>
    <row r="2" spans="1:20" ht="22.2">
      <c r="A2" s="1156" t="s">
        <v>150</v>
      </c>
      <c r="B2" s="1156"/>
      <c r="C2" s="1156"/>
      <c r="D2" s="1156"/>
      <c r="E2" s="1156"/>
      <c r="F2" s="1156"/>
      <c r="G2" s="1156"/>
      <c r="H2" s="1156"/>
      <c r="I2" s="1156"/>
      <c r="J2" s="1156"/>
      <c r="K2" s="1156"/>
      <c r="L2" s="1156"/>
      <c r="M2" s="1156"/>
      <c r="N2" s="1156"/>
      <c r="O2" s="1156"/>
      <c r="P2" s="1156"/>
      <c r="Q2" s="1156"/>
      <c r="R2" s="1156"/>
      <c r="S2" s="1156"/>
      <c r="T2" s="1156"/>
    </row>
    <row r="3" spans="1:20" ht="12" customHeight="1">
      <c r="A3" s="1156"/>
      <c r="B3" s="1156"/>
      <c r="C3" s="1156"/>
      <c r="D3" s="1156"/>
      <c r="E3" s="1156"/>
      <c r="F3" s="1156"/>
      <c r="G3" s="1156"/>
      <c r="H3" s="1156"/>
      <c r="I3" s="1156"/>
      <c r="J3" s="1156"/>
      <c r="K3" s="1156"/>
      <c r="L3" s="1156"/>
      <c r="M3" s="1156"/>
      <c r="N3" s="1156"/>
      <c r="O3" s="1156"/>
      <c r="P3" s="1156"/>
    </row>
    <row r="4" spans="1:20" s="117" customFormat="1" ht="34.5" customHeight="1">
      <c r="A4" s="1153" t="s">
        <v>24</v>
      </c>
      <c r="B4" s="1155" t="s">
        <v>12</v>
      </c>
      <c r="C4" s="1155"/>
      <c r="D4" s="1155"/>
      <c r="E4" s="1155" t="s">
        <v>131</v>
      </c>
      <c r="F4" s="1155"/>
      <c r="G4" s="1155"/>
      <c r="H4" s="1155" t="s">
        <v>132</v>
      </c>
      <c r="I4" s="1155"/>
      <c r="J4" s="1155"/>
      <c r="K4" s="1155" t="s">
        <v>133</v>
      </c>
      <c r="L4" s="1155"/>
      <c r="M4" s="1155"/>
      <c r="N4" s="1155" t="s">
        <v>29</v>
      </c>
      <c r="O4" s="1155"/>
      <c r="P4" s="1155"/>
      <c r="Q4" s="1157" t="s">
        <v>134</v>
      </c>
      <c r="R4" s="1158"/>
      <c r="S4" s="1159" t="s">
        <v>135</v>
      </c>
      <c r="T4" s="1158"/>
    </row>
    <row r="5" spans="1:20" s="117" customFormat="1" ht="28.5" customHeight="1">
      <c r="A5" s="1154"/>
      <c r="B5" s="118" t="s">
        <v>27</v>
      </c>
      <c r="C5" s="118" t="s">
        <v>28</v>
      </c>
      <c r="D5" s="118" t="s">
        <v>29</v>
      </c>
      <c r="E5" s="118" t="s">
        <v>27</v>
      </c>
      <c r="F5" s="118" t="s">
        <v>28</v>
      </c>
      <c r="G5" s="118" t="s">
        <v>29</v>
      </c>
      <c r="H5" s="118" t="s">
        <v>27</v>
      </c>
      <c r="I5" s="118" t="s">
        <v>28</v>
      </c>
      <c r="J5" s="118" t="s">
        <v>29</v>
      </c>
      <c r="K5" s="118" t="s">
        <v>27</v>
      </c>
      <c r="L5" s="118" t="s">
        <v>28</v>
      </c>
      <c r="M5" s="118" t="s">
        <v>29</v>
      </c>
      <c r="N5" s="118" t="s">
        <v>27</v>
      </c>
      <c r="O5" s="118" t="s">
        <v>28</v>
      </c>
      <c r="P5" s="118" t="s">
        <v>29</v>
      </c>
      <c r="Q5" s="118" t="s">
        <v>27</v>
      </c>
      <c r="R5" s="118" t="s">
        <v>28</v>
      </c>
      <c r="S5" s="118" t="s">
        <v>27</v>
      </c>
      <c r="T5" s="118" t="s">
        <v>28</v>
      </c>
    </row>
    <row r="6" spans="1:20" s="121" customFormat="1" ht="10.199999999999999">
      <c r="A6" s="119">
        <v>1</v>
      </c>
      <c r="B6" s="119">
        <v>2</v>
      </c>
      <c r="C6" s="119">
        <v>3</v>
      </c>
      <c r="D6" s="119">
        <v>4</v>
      </c>
      <c r="E6" s="119">
        <v>5</v>
      </c>
      <c r="F6" s="119">
        <v>6</v>
      </c>
      <c r="G6" s="119">
        <v>7</v>
      </c>
      <c r="H6" s="119">
        <v>8</v>
      </c>
      <c r="I6" s="119">
        <v>9</v>
      </c>
      <c r="J6" s="119">
        <v>10</v>
      </c>
      <c r="K6" s="119">
        <v>11</v>
      </c>
      <c r="L6" s="119">
        <v>12</v>
      </c>
      <c r="M6" s="119">
        <v>13</v>
      </c>
      <c r="N6" s="119">
        <v>14</v>
      </c>
      <c r="O6" s="119">
        <v>15</v>
      </c>
      <c r="P6" s="119">
        <v>16</v>
      </c>
      <c r="Q6" s="120"/>
      <c r="R6" s="120"/>
      <c r="S6" s="120"/>
      <c r="T6" s="120"/>
    </row>
    <row r="7" spans="1:20" s="130" customFormat="1" ht="34.5" customHeight="1">
      <c r="A7" s="122" t="s">
        <v>136</v>
      </c>
      <c r="B7" s="141">
        <v>1</v>
      </c>
      <c r="C7" s="141">
        <v>0</v>
      </c>
      <c r="D7" s="123">
        <f>B7+C7</f>
        <v>1</v>
      </c>
      <c r="E7" s="141">
        <v>2</v>
      </c>
      <c r="F7" s="141">
        <v>3</v>
      </c>
      <c r="G7" s="123">
        <f t="shared" ref="G7:G14" si="0">E7+F7</f>
        <v>5</v>
      </c>
      <c r="H7" s="124">
        <v>0</v>
      </c>
      <c r="I7" s="124">
        <v>0</v>
      </c>
      <c r="J7" s="125">
        <f t="shared" ref="J7:J14" si="1">H7+I7</f>
        <v>0</v>
      </c>
      <c r="K7" s="141">
        <v>3</v>
      </c>
      <c r="L7" s="141">
        <v>2</v>
      </c>
      <c r="M7" s="123">
        <f t="shared" ref="M7:M14" si="2">K7+L7</f>
        <v>5</v>
      </c>
      <c r="N7" s="126">
        <f t="shared" ref="N7:O14" si="3">B7+E7+H7+K7</f>
        <v>6</v>
      </c>
      <c r="O7" s="126">
        <f t="shared" si="3"/>
        <v>5</v>
      </c>
      <c r="P7" s="127">
        <f t="shared" ref="P7:P14" si="4">N7+O7</f>
        <v>11</v>
      </c>
      <c r="Q7" s="128">
        <v>0</v>
      </c>
      <c r="R7" s="128">
        <v>0</v>
      </c>
      <c r="S7" s="129">
        <v>0</v>
      </c>
      <c r="T7" s="129">
        <v>0</v>
      </c>
    </row>
    <row r="8" spans="1:20" s="130" customFormat="1" ht="34.5" customHeight="1">
      <c r="A8" s="122" t="s">
        <v>137</v>
      </c>
      <c r="B8" s="141">
        <v>0</v>
      </c>
      <c r="C8" s="141">
        <v>0</v>
      </c>
      <c r="D8" s="123">
        <f t="shared" ref="D8:D14" si="5">B8+C8</f>
        <v>0</v>
      </c>
      <c r="E8" s="141">
        <v>5</v>
      </c>
      <c r="F8" s="141">
        <v>5</v>
      </c>
      <c r="G8" s="123">
        <f t="shared" si="0"/>
        <v>10</v>
      </c>
      <c r="H8" s="124">
        <v>0</v>
      </c>
      <c r="I8" s="124">
        <v>0</v>
      </c>
      <c r="J8" s="125">
        <f t="shared" si="1"/>
        <v>0</v>
      </c>
      <c r="K8" s="141">
        <v>1</v>
      </c>
      <c r="L8" s="141">
        <v>4</v>
      </c>
      <c r="M8" s="123">
        <f t="shared" si="2"/>
        <v>5</v>
      </c>
      <c r="N8" s="126">
        <f t="shared" si="3"/>
        <v>6</v>
      </c>
      <c r="O8" s="126">
        <f t="shared" si="3"/>
        <v>9</v>
      </c>
      <c r="P8" s="127">
        <f t="shared" si="4"/>
        <v>15</v>
      </c>
      <c r="Q8" s="128">
        <v>0</v>
      </c>
      <c r="R8" s="128">
        <v>0</v>
      </c>
      <c r="S8" s="129">
        <v>0</v>
      </c>
      <c r="T8" s="129">
        <v>0</v>
      </c>
    </row>
    <row r="9" spans="1:20" s="130" customFormat="1" ht="34.5" customHeight="1">
      <c r="A9" s="122" t="s">
        <v>138</v>
      </c>
      <c r="B9" s="141">
        <v>0</v>
      </c>
      <c r="C9" s="141">
        <v>0</v>
      </c>
      <c r="D9" s="123">
        <f t="shared" si="5"/>
        <v>0</v>
      </c>
      <c r="E9" s="141">
        <v>2</v>
      </c>
      <c r="F9" s="141">
        <v>2</v>
      </c>
      <c r="G9" s="123">
        <f t="shared" si="0"/>
        <v>4</v>
      </c>
      <c r="H9" s="124">
        <v>0</v>
      </c>
      <c r="I9" s="124">
        <v>0</v>
      </c>
      <c r="J9" s="125">
        <f t="shared" si="1"/>
        <v>0</v>
      </c>
      <c r="K9" s="141">
        <v>4</v>
      </c>
      <c r="L9" s="141">
        <v>7</v>
      </c>
      <c r="M9" s="123">
        <f t="shared" si="2"/>
        <v>11</v>
      </c>
      <c r="N9" s="126">
        <f t="shared" si="3"/>
        <v>6</v>
      </c>
      <c r="O9" s="126">
        <f t="shared" si="3"/>
        <v>9</v>
      </c>
      <c r="P9" s="127">
        <f t="shared" si="4"/>
        <v>15</v>
      </c>
      <c r="Q9" s="128">
        <v>0</v>
      </c>
      <c r="R9" s="128">
        <v>0</v>
      </c>
      <c r="S9" s="129">
        <v>0</v>
      </c>
      <c r="T9" s="129">
        <v>0</v>
      </c>
    </row>
    <row r="10" spans="1:20" s="130" customFormat="1" ht="34.5" customHeight="1">
      <c r="A10" s="122" t="s">
        <v>139</v>
      </c>
      <c r="B10" s="141">
        <v>0</v>
      </c>
      <c r="C10" s="141">
        <v>0</v>
      </c>
      <c r="D10" s="123">
        <f t="shared" si="5"/>
        <v>0</v>
      </c>
      <c r="E10" s="141">
        <v>5</v>
      </c>
      <c r="F10" s="141">
        <v>5</v>
      </c>
      <c r="G10" s="123">
        <f t="shared" si="0"/>
        <v>10</v>
      </c>
      <c r="H10" s="124">
        <v>0</v>
      </c>
      <c r="I10" s="124">
        <v>0</v>
      </c>
      <c r="J10" s="125">
        <f t="shared" si="1"/>
        <v>0</v>
      </c>
      <c r="K10" s="141">
        <v>2</v>
      </c>
      <c r="L10" s="141">
        <v>1</v>
      </c>
      <c r="M10" s="123">
        <f t="shared" si="2"/>
        <v>3</v>
      </c>
      <c r="N10" s="126">
        <f t="shared" si="3"/>
        <v>7</v>
      </c>
      <c r="O10" s="126">
        <f t="shared" si="3"/>
        <v>6</v>
      </c>
      <c r="P10" s="127">
        <f t="shared" si="4"/>
        <v>13</v>
      </c>
      <c r="Q10" s="128">
        <v>0</v>
      </c>
      <c r="R10" s="128">
        <v>0</v>
      </c>
      <c r="S10" s="129">
        <v>0</v>
      </c>
      <c r="T10" s="129">
        <v>0</v>
      </c>
    </row>
    <row r="11" spans="1:20" s="130" customFormat="1" ht="34.5" customHeight="1">
      <c r="A11" s="122" t="s">
        <v>140</v>
      </c>
      <c r="B11" s="141">
        <v>0</v>
      </c>
      <c r="C11" s="141">
        <v>0</v>
      </c>
      <c r="D11" s="123">
        <f t="shared" si="5"/>
        <v>0</v>
      </c>
      <c r="E11" s="141">
        <v>3</v>
      </c>
      <c r="F11" s="141">
        <v>10</v>
      </c>
      <c r="G11" s="123">
        <f t="shared" si="0"/>
        <v>13</v>
      </c>
      <c r="H11" s="124">
        <v>0</v>
      </c>
      <c r="I11" s="124">
        <v>0</v>
      </c>
      <c r="J11" s="125">
        <f t="shared" si="1"/>
        <v>0</v>
      </c>
      <c r="K11" s="141">
        <v>4</v>
      </c>
      <c r="L11" s="141">
        <v>4</v>
      </c>
      <c r="M11" s="123">
        <f t="shared" si="2"/>
        <v>8</v>
      </c>
      <c r="N11" s="126">
        <f t="shared" si="3"/>
        <v>7</v>
      </c>
      <c r="O11" s="126">
        <f t="shared" si="3"/>
        <v>14</v>
      </c>
      <c r="P11" s="127">
        <f t="shared" si="4"/>
        <v>21</v>
      </c>
      <c r="Q11" s="128">
        <v>0</v>
      </c>
      <c r="R11" s="128">
        <v>0</v>
      </c>
      <c r="S11" s="129">
        <v>0</v>
      </c>
      <c r="T11" s="129">
        <v>0</v>
      </c>
    </row>
    <row r="12" spans="1:20" ht="34.5" customHeight="1">
      <c r="A12" s="131" t="s">
        <v>141</v>
      </c>
      <c r="B12" s="141">
        <v>0</v>
      </c>
      <c r="C12" s="141">
        <v>0</v>
      </c>
      <c r="D12" s="123">
        <f t="shared" si="5"/>
        <v>0</v>
      </c>
      <c r="E12" s="141">
        <v>11</v>
      </c>
      <c r="F12" s="141">
        <v>4</v>
      </c>
      <c r="G12" s="123">
        <f t="shared" si="0"/>
        <v>15</v>
      </c>
      <c r="H12" s="124">
        <v>0</v>
      </c>
      <c r="I12" s="124">
        <v>0</v>
      </c>
      <c r="J12" s="125">
        <f t="shared" si="1"/>
        <v>0</v>
      </c>
      <c r="K12" s="141">
        <v>6</v>
      </c>
      <c r="L12" s="141">
        <v>3</v>
      </c>
      <c r="M12" s="123">
        <f t="shared" si="2"/>
        <v>9</v>
      </c>
      <c r="N12" s="126">
        <f t="shared" si="3"/>
        <v>17</v>
      </c>
      <c r="O12" s="126">
        <f t="shared" si="3"/>
        <v>7</v>
      </c>
      <c r="P12" s="127">
        <f t="shared" si="4"/>
        <v>24</v>
      </c>
      <c r="Q12" s="128">
        <v>0</v>
      </c>
      <c r="R12" s="128">
        <v>0</v>
      </c>
      <c r="S12" s="129">
        <f>N12</f>
        <v>17</v>
      </c>
      <c r="T12" s="129">
        <f>O12</f>
        <v>7</v>
      </c>
    </row>
    <row r="13" spans="1:20" ht="34.5" customHeight="1">
      <c r="A13" s="131" t="s">
        <v>142</v>
      </c>
      <c r="B13" s="141">
        <v>1</v>
      </c>
      <c r="C13" s="141">
        <v>0</v>
      </c>
      <c r="D13" s="123">
        <f t="shared" si="5"/>
        <v>1</v>
      </c>
      <c r="E13" s="141">
        <v>7</v>
      </c>
      <c r="F13" s="141">
        <v>2</v>
      </c>
      <c r="G13" s="123">
        <f t="shared" si="0"/>
        <v>9</v>
      </c>
      <c r="H13" s="124">
        <v>0</v>
      </c>
      <c r="I13" s="124">
        <v>0</v>
      </c>
      <c r="J13" s="125">
        <f t="shared" si="1"/>
        <v>0</v>
      </c>
      <c r="K13" s="141">
        <v>3</v>
      </c>
      <c r="L13" s="141">
        <v>2</v>
      </c>
      <c r="M13" s="123">
        <f t="shared" si="2"/>
        <v>5</v>
      </c>
      <c r="N13" s="126">
        <f t="shared" si="3"/>
        <v>11</v>
      </c>
      <c r="O13" s="126">
        <f t="shared" si="3"/>
        <v>4</v>
      </c>
      <c r="P13" s="127">
        <f t="shared" si="4"/>
        <v>15</v>
      </c>
      <c r="Q13" s="128">
        <v>0</v>
      </c>
      <c r="R13" s="128">
        <v>0</v>
      </c>
      <c r="S13" s="129">
        <f t="shared" ref="S13:T18" si="6">N13</f>
        <v>11</v>
      </c>
      <c r="T13" s="129">
        <f t="shared" si="6"/>
        <v>4</v>
      </c>
    </row>
    <row r="14" spans="1:20" ht="34.5" customHeight="1">
      <c r="A14" s="131" t="s">
        <v>143</v>
      </c>
      <c r="B14" s="141">
        <v>0</v>
      </c>
      <c r="C14" s="141">
        <v>0</v>
      </c>
      <c r="D14" s="123">
        <f t="shared" si="5"/>
        <v>0</v>
      </c>
      <c r="E14" s="141">
        <v>3</v>
      </c>
      <c r="F14" s="141">
        <v>5</v>
      </c>
      <c r="G14" s="123">
        <f t="shared" si="0"/>
        <v>8</v>
      </c>
      <c r="H14" s="124">
        <v>0</v>
      </c>
      <c r="I14" s="124">
        <v>0</v>
      </c>
      <c r="J14" s="125">
        <f t="shared" si="1"/>
        <v>0</v>
      </c>
      <c r="K14" s="141">
        <v>2</v>
      </c>
      <c r="L14" s="141">
        <v>2</v>
      </c>
      <c r="M14" s="123">
        <f t="shared" si="2"/>
        <v>4</v>
      </c>
      <c r="N14" s="126">
        <f t="shared" si="3"/>
        <v>5</v>
      </c>
      <c r="O14" s="126">
        <f t="shared" si="3"/>
        <v>7</v>
      </c>
      <c r="P14" s="127">
        <f t="shared" si="4"/>
        <v>12</v>
      </c>
      <c r="Q14" s="128">
        <v>0</v>
      </c>
      <c r="R14" s="128">
        <v>0</v>
      </c>
      <c r="S14" s="129">
        <f t="shared" si="6"/>
        <v>5</v>
      </c>
      <c r="T14" s="129">
        <f t="shared" si="6"/>
        <v>7</v>
      </c>
    </row>
    <row r="15" spans="1:20" ht="34.5" customHeight="1">
      <c r="A15" s="131" t="s">
        <v>144</v>
      </c>
      <c r="B15" s="141">
        <v>0</v>
      </c>
      <c r="C15" s="141">
        <v>0</v>
      </c>
      <c r="D15" s="123">
        <f>B15+C15</f>
        <v>0</v>
      </c>
      <c r="E15" s="141">
        <v>3</v>
      </c>
      <c r="F15" s="141">
        <v>5</v>
      </c>
      <c r="G15" s="123">
        <f>E15+F15</f>
        <v>8</v>
      </c>
      <c r="H15" s="124">
        <v>0</v>
      </c>
      <c r="I15" s="124">
        <v>0</v>
      </c>
      <c r="J15" s="125">
        <f>H15+I15</f>
        <v>0</v>
      </c>
      <c r="K15" s="141">
        <v>2</v>
      </c>
      <c r="L15" s="141">
        <v>2</v>
      </c>
      <c r="M15" s="123">
        <f>K15+L15</f>
        <v>4</v>
      </c>
      <c r="N15" s="126">
        <f t="shared" ref="N15:O18" si="7">B15+E15+H15+K15</f>
        <v>5</v>
      </c>
      <c r="O15" s="126">
        <f t="shared" si="7"/>
        <v>7</v>
      </c>
      <c r="P15" s="127">
        <f>N15+O15</f>
        <v>12</v>
      </c>
      <c r="Q15" s="128"/>
      <c r="R15" s="128"/>
      <c r="S15" s="129"/>
      <c r="T15" s="129"/>
    </row>
    <row r="16" spans="1:20" ht="34.5" customHeight="1">
      <c r="A16" s="131" t="s">
        <v>151</v>
      </c>
      <c r="B16" s="141">
        <v>0</v>
      </c>
      <c r="C16" s="141">
        <v>0</v>
      </c>
      <c r="D16" s="123">
        <f>B16+C16</f>
        <v>0</v>
      </c>
      <c r="E16" s="141">
        <v>3</v>
      </c>
      <c r="F16" s="141">
        <v>5</v>
      </c>
      <c r="G16" s="123">
        <f>E16+F16</f>
        <v>8</v>
      </c>
      <c r="H16" s="124">
        <v>0</v>
      </c>
      <c r="I16" s="124">
        <v>0</v>
      </c>
      <c r="J16" s="125">
        <f>H16+I16</f>
        <v>0</v>
      </c>
      <c r="K16" s="141">
        <v>2</v>
      </c>
      <c r="L16" s="141">
        <v>2</v>
      </c>
      <c r="M16" s="123">
        <f>K16+L16</f>
        <v>4</v>
      </c>
      <c r="N16" s="126">
        <f t="shared" si="7"/>
        <v>5</v>
      </c>
      <c r="O16" s="126">
        <f t="shared" si="7"/>
        <v>7</v>
      </c>
      <c r="P16" s="127">
        <f>N16+O16</f>
        <v>12</v>
      </c>
      <c r="Q16" s="128"/>
      <c r="R16" s="128"/>
      <c r="S16" s="129"/>
      <c r="T16" s="129"/>
    </row>
    <row r="17" spans="1:20" ht="34.5" customHeight="1">
      <c r="A17" s="131" t="s">
        <v>152</v>
      </c>
      <c r="B17" s="141">
        <v>0</v>
      </c>
      <c r="C17" s="141">
        <v>0</v>
      </c>
      <c r="D17" s="123">
        <f>B17+C17</f>
        <v>0</v>
      </c>
      <c r="E17" s="141">
        <v>3</v>
      </c>
      <c r="F17" s="141">
        <v>5</v>
      </c>
      <c r="G17" s="123">
        <f>E17+F17</f>
        <v>8</v>
      </c>
      <c r="H17" s="124">
        <v>0</v>
      </c>
      <c r="I17" s="124">
        <v>0</v>
      </c>
      <c r="J17" s="125">
        <f>H17+I17</f>
        <v>0</v>
      </c>
      <c r="K17" s="141">
        <v>2</v>
      </c>
      <c r="L17" s="141">
        <v>2</v>
      </c>
      <c r="M17" s="123">
        <f>K17+L17</f>
        <v>4</v>
      </c>
      <c r="N17" s="126">
        <f t="shared" si="7"/>
        <v>5</v>
      </c>
      <c r="O17" s="126">
        <f t="shared" si="7"/>
        <v>7</v>
      </c>
      <c r="P17" s="127">
        <f>N17+O17</f>
        <v>12</v>
      </c>
      <c r="Q17" s="128">
        <v>0</v>
      </c>
      <c r="R17" s="128">
        <v>0</v>
      </c>
      <c r="S17" s="129">
        <f t="shared" si="6"/>
        <v>5</v>
      </c>
      <c r="T17" s="129">
        <f t="shared" si="6"/>
        <v>7</v>
      </c>
    </row>
    <row r="18" spans="1:20" s="132" customFormat="1" ht="34.5" customHeight="1">
      <c r="A18" s="131" t="s">
        <v>153</v>
      </c>
      <c r="B18" s="141">
        <v>0</v>
      </c>
      <c r="C18" s="141">
        <v>0</v>
      </c>
      <c r="D18" s="123">
        <f>B18+C18</f>
        <v>0</v>
      </c>
      <c r="E18" s="141">
        <v>3</v>
      </c>
      <c r="F18" s="141">
        <v>5</v>
      </c>
      <c r="G18" s="123">
        <f>E18+F18</f>
        <v>8</v>
      </c>
      <c r="H18" s="124">
        <v>0</v>
      </c>
      <c r="I18" s="124">
        <v>0</v>
      </c>
      <c r="J18" s="125">
        <f>H18+I18</f>
        <v>0</v>
      </c>
      <c r="K18" s="141">
        <v>2</v>
      </c>
      <c r="L18" s="141">
        <v>2</v>
      </c>
      <c r="M18" s="123">
        <f>K18+L18</f>
        <v>4</v>
      </c>
      <c r="N18" s="126">
        <f t="shared" si="7"/>
        <v>5</v>
      </c>
      <c r="O18" s="126">
        <f t="shared" si="7"/>
        <v>7</v>
      </c>
      <c r="P18" s="127">
        <f>N18+O18</f>
        <v>12</v>
      </c>
      <c r="Q18" s="128">
        <v>0</v>
      </c>
      <c r="R18" s="128">
        <v>0</v>
      </c>
      <c r="S18" s="129">
        <f t="shared" si="6"/>
        <v>5</v>
      </c>
      <c r="T18" s="129">
        <f t="shared" si="6"/>
        <v>7</v>
      </c>
    </row>
    <row r="19" spans="1:20" s="135" customFormat="1" ht="48" customHeight="1">
      <c r="A19" s="133" t="s">
        <v>29</v>
      </c>
      <c r="B19" s="134">
        <f>B12+B13+B14+B17+B18+B11+B10+B9+B8+B7+B15+B16</f>
        <v>2</v>
      </c>
      <c r="C19" s="134">
        <f t="shared" ref="C19:J19" si="8">C12+C13+C14+C17+C18+C11+C10+C9+C8+C7+C15+C16</f>
        <v>0</v>
      </c>
      <c r="D19" s="134">
        <f t="shared" si="8"/>
        <v>2</v>
      </c>
      <c r="E19" s="134">
        <f t="shared" si="8"/>
        <v>50</v>
      </c>
      <c r="F19" s="134">
        <f t="shared" si="8"/>
        <v>56</v>
      </c>
      <c r="G19" s="134">
        <f t="shared" si="8"/>
        <v>106</v>
      </c>
      <c r="H19" s="134">
        <f t="shared" si="8"/>
        <v>0</v>
      </c>
      <c r="I19" s="134">
        <f t="shared" si="8"/>
        <v>0</v>
      </c>
      <c r="J19" s="134">
        <f t="shared" si="8"/>
        <v>0</v>
      </c>
      <c r="K19" s="134">
        <f t="shared" ref="K19:P19" si="9">K12+K13+K14+K17+K18+K11+K10+K9+K8+K7+K15+K16</f>
        <v>33</v>
      </c>
      <c r="L19" s="134">
        <f t="shared" si="9"/>
        <v>33</v>
      </c>
      <c r="M19" s="134">
        <f t="shared" si="9"/>
        <v>66</v>
      </c>
      <c r="N19" s="134">
        <f t="shared" si="9"/>
        <v>85</v>
      </c>
      <c r="O19" s="134">
        <f t="shared" si="9"/>
        <v>89</v>
      </c>
      <c r="P19" s="134">
        <f t="shared" si="9"/>
        <v>174</v>
      </c>
      <c r="Q19" s="134">
        <f>Q12+Q13+Q14+Q17+Q18+Q11+Q10+Q9+Q8+Q7</f>
        <v>0</v>
      </c>
      <c r="R19" s="134">
        <f>R12+R13+R14+R17+R18+R11+R10+R9+R8+R7</f>
        <v>0</v>
      </c>
      <c r="S19" s="123">
        <f>S12+S13+S14+S17+S18+S11+S10+S9+S8+S7</f>
        <v>43</v>
      </c>
      <c r="T19" s="123">
        <f>T12+T13+T14+T17+T18+T11+T10+T9+T8+T7</f>
        <v>32</v>
      </c>
    </row>
  </sheetData>
  <sheetProtection password="C404" sheet="1" objects="1" scenarios="1"/>
  <mergeCells count="11">
    <mergeCell ref="A1:T1"/>
    <mergeCell ref="A2:T2"/>
    <mergeCell ref="A3:P3"/>
    <mergeCell ref="A4:A5"/>
    <mergeCell ref="B4:D4"/>
    <mergeCell ref="E4:G4"/>
    <mergeCell ref="H4:J4"/>
    <mergeCell ref="K4:M4"/>
    <mergeCell ref="N4:P4"/>
    <mergeCell ref="Q4:R4"/>
    <mergeCell ref="S4:T4"/>
  </mergeCells>
  <printOptions horizontalCentered="1"/>
  <pageMargins left="0.7" right="0.7" top="0.75" bottom="0.75" header="0.3" footer="0.3"/>
  <pageSetup paperSize="9" scale="8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rgb="FF92D050"/>
    <pageSetUpPr fitToPage="1"/>
  </sheetPr>
  <dimension ref="A1:L28"/>
  <sheetViews>
    <sheetView zoomScale="90" zoomScaleNormal="90" workbookViewId="0">
      <selection activeCell="L20" sqref="L20"/>
    </sheetView>
  </sheetViews>
  <sheetFormatPr defaultColWidth="9.21875" defaultRowHeight="13.8"/>
  <cols>
    <col min="1" max="2" width="13.77734375" style="1" customWidth="1"/>
    <col min="3" max="3" width="18" style="1" customWidth="1"/>
    <col min="4" max="4" width="8.77734375" style="1" customWidth="1"/>
    <col min="5" max="5" width="13.77734375" style="1" customWidth="1"/>
    <col min="6" max="6" width="12.21875" style="1" customWidth="1"/>
    <col min="7" max="7" width="11.21875" style="1" customWidth="1"/>
    <col min="8" max="8" width="14.21875" style="1" customWidth="1"/>
    <col min="9" max="10" width="9.21875" style="1"/>
    <col min="11" max="11" width="11.21875" style="1" customWidth="1"/>
    <col min="12" max="12" width="15.5546875" style="1" customWidth="1"/>
    <col min="13" max="16384" width="9.21875" style="1"/>
  </cols>
  <sheetData>
    <row r="1" spans="1:12" ht="22.8">
      <c r="A1" s="1162" t="e">
        <f>'Master-1'!#REF!</f>
        <v>#REF!</v>
      </c>
      <c r="B1" s="1162"/>
      <c r="C1" s="1162"/>
      <c r="D1" s="1163" t="e">
        <f>'Master-1'!#REF!</f>
        <v>#REF!</v>
      </c>
      <c r="E1" s="1163"/>
      <c r="F1" s="1163"/>
      <c r="G1" s="1163"/>
      <c r="H1" s="1163"/>
      <c r="I1" s="1163"/>
      <c r="J1" s="1163"/>
      <c r="K1" s="1163"/>
      <c r="L1" s="1163"/>
    </row>
    <row r="2" spans="1:12" ht="21">
      <c r="A2" s="1133" t="s">
        <v>92</v>
      </c>
      <c r="B2" s="1133"/>
      <c r="C2" s="1133"/>
      <c r="D2" s="1133"/>
      <c r="E2" s="1133"/>
      <c r="F2" s="1133"/>
      <c r="G2" s="1133"/>
      <c r="H2" s="1133"/>
      <c r="J2" s="67"/>
    </row>
    <row r="3" spans="1:12" ht="21" customHeight="1">
      <c r="A3" s="945" t="s">
        <v>186</v>
      </c>
      <c r="B3" s="945" t="s">
        <v>105</v>
      </c>
      <c r="C3" s="945" t="s">
        <v>31</v>
      </c>
      <c r="D3" s="945" t="s">
        <v>32</v>
      </c>
      <c r="E3" s="1160" t="s">
        <v>188</v>
      </c>
      <c r="F3" s="1160" t="s">
        <v>189</v>
      </c>
      <c r="G3" s="1160" t="s">
        <v>190</v>
      </c>
      <c r="H3" s="945" t="s">
        <v>149</v>
      </c>
      <c r="I3" s="1164" t="s">
        <v>146</v>
      </c>
      <c r="J3" s="1165"/>
      <c r="K3" s="1160" t="s">
        <v>191</v>
      </c>
      <c r="L3" s="1160" t="s">
        <v>35</v>
      </c>
    </row>
    <row r="4" spans="1:12" ht="103.5" customHeight="1">
      <c r="A4" s="945"/>
      <c r="B4" s="945"/>
      <c r="C4" s="945"/>
      <c r="D4" s="945"/>
      <c r="E4" s="1161"/>
      <c r="F4" s="1161"/>
      <c r="G4" s="1161"/>
      <c r="H4" s="945"/>
      <c r="I4" s="5" t="s">
        <v>33</v>
      </c>
      <c r="J4" s="5" t="s">
        <v>34</v>
      </c>
      <c r="K4" s="1161"/>
      <c r="L4" s="1161"/>
    </row>
    <row r="5" spans="1:12" ht="15.75" customHeight="1">
      <c r="A5" s="20">
        <v>1</v>
      </c>
      <c r="B5" s="20">
        <v>2</v>
      </c>
      <c r="C5" s="20">
        <v>3</v>
      </c>
      <c r="D5" s="20">
        <v>4</v>
      </c>
      <c r="E5" s="21">
        <v>5</v>
      </c>
      <c r="F5" s="21">
        <v>6</v>
      </c>
      <c r="G5" s="21">
        <v>7</v>
      </c>
      <c r="H5" s="20">
        <v>8</v>
      </c>
      <c r="I5" s="20">
        <v>9</v>
      </c>
      <c r="J5" s="20">
        <v>10</v>
      </c>
      <c r="K5" s="21">
        <v>11</v>
      </c>
      <c r="L5" s="21">
        <v>12</v>
      </c>
    </row>
    <row r="6" spans="1:12" ht="18">
      <c r="A6" s="5" t="str">
        <f>'Master-1'!B10</f>
        <v>राजपत्रित</v>
      </c>
      <c r="B6" s="5" t="e">
        <f>'Master-1'!#REF!</f>
        <v>#REF!</v>
      </c>
      <c r="C6" s="5" t="str">
        <f>'Master-1'!H10</f>
        <v>प्रधानाचार्य</v>
      </c>
      <c r="D6" s="146" t="str">
        <f>'Master-1'!J10</f>
        <v>L-16</v>
      </c>
      <c r="E6" s="138">
        <v>1</v>
      </c>
      <c r="F6" s="138"/>
      <c r="G6" s="138"/>
      <c r="H6" s="5">
        <f>E6+F6-G6</f>
        <v>1</v>
      </c>
      <c r="I6" s="139">
        <v>1</v>
      </c>
      <c r="J6" s="139"/>
      <c r="K6" s="139">
        <f>H6-(I6+J6)</f>
        <v>0</v>
      </c>
      <c r="L6" s="139"/>
    </row>
    <row r="7" spans="1:12" ht="18">
      <c r="A7" s="5" t="str">
        <f>'Master-1'!B11</f>
        <v>अराजपत्रित</v>
      </c>
      <c r="B7" s="5" t="e">
        <f>'Master-1'!#REF!</f>
        <v>#REF!</v>
      </c>
      <c r="C7" s="5" t="str">
        <f>'Master-1'!H11</f>
        <v>वरिष्ठ अध्यापक</v>
      </c>
      <c r="D7" s="146" t="str">
        <f>'Master-1'!J11</f>
        <v>L-12</v>
      </c>
      <c r="E7" s="138">
        <v>1</v>
      </c>
      <c r="F7" s="138"/>
      <c r="G7" s="138"/>
      <c r="H7" s="5">
        <f t="shared" ref="H7:H26" si="0">E7+F7-G7</f>
        <v>1</v>
      </c>
      <c r="I7" s="139"/>
      <c r="J7" s="139">
        <v>1</v>
      </c>
      <c r="K7" s="139">
        <f t="shared" ref="K7:K26" si="1">H7-(I7+J7)</f>
        <v>0</v>
      </c>
      <c r="L7" s="139"/>
    </row>
    <row r="8" spans="1:12" ht="18">
      <c r="A8" s="5" t="str">
        <f>'Master-1'!B12</f>
        <v>अराजपत्रित</v>
      </c>
      <c r="B8" s="5" t="e">
        <f>'Master-1'!#REF!</f>
        <v>#REF!</v>
      </c>
      <c r="C8" s="5" t="str">
        <f>'Master-1'!H12</f>
        <v>वरिष्ठ अध्यापक</v>
      </c>
      <c r="D8" s="146" t="str">
        <f>'Master-1'!J12</f>
        <v>L-14</v>
      </c>
      <c r="E8" s="138">
        <v>1</v>
      </c>
      <c r="F8" s="138"/>
      <c r="G8" s="138"/>
      <c r="H8" s="5">
        <f t="shared" si="0"/>
        <v>1</v>
      </c>
      <c r="I8" s="139"/>
      <c r="J8" s="139">
        <v>1</v>
      </c>
      <c r="K8" s="139">
        <f t="shared" si="1"/>
        <v>0</v>
      </c>
      <c r="L8" s="139"/>
    </row>
    <row r="9" spans="1:12" ht="18">
      <c r="A9" s="5" t="str">
        <f>'Master-1'!B13</f>
        <v>स्थिर वेतन</v>
      </c>
      <c r="B9" s="5" t="e">
        <f>'Master-1'!#REF!</f>
        <v>#REF!</v>
      </c>
      <c r="C9" s="5" t="str">
        <f>'Master-1'!H13</f>
        <v>वरिष्ठ अध्यापक</v>
      </c>
      <c r="D9" s="146" t="str">
        <f>'Master-1'!J13</f>
        <v>FIXED</v>
      </c>
      <c r="E9" s="138">
        <v>1</v>
      </c>
      <c r="F9" s="138"/>
      <c r="G9" s="138"/>
      <c r="H9" s="5">
        <f t="shared" si="0"/>
        <v>1</v>
      </c>
      <c r="I9" s="139"/>
      <c r="J9" s="139">
        <v>0</v>
      </c>
      <c r="K9" s="139">
        <f t="shared" si="1"/>
        <v>1</v>
      </c>
      <c r="L9" s="158" t="s">
        <v>192</v>
      </c>
    </row>
    <row r="10" spans="1:12" ht="36" hidden="1">
      <c r="A10" s="5" t="str">
        <f>'Master-1'!B14</f>
        <v>अराजपत्रित</v>
      </c>
      <c r="B10" s="5" t="e">
        <f>'Master-1'!#REF!</f>
        <v>#REF!</v>
      </c>
      <c r="C10" s="5" t="str">
        <f>'Master-1'!H14</f>
        <v>अध्यापक(III Gr) L-1</v>
      </c>
      <c r="D10" s="146" t="str">
        <f>'Master-1'!J14</f>
        <v>L-14</v>
      </c>
      <c r="E10" s="138">
        <v>0</v>
      </c>
      <c r="F10" s="138"/>
      <c r="G10" s="138"/>
      <c r="H10" s="5">
        <f t="shared" si="0"/>
        <v>0</v>
      </c>
      <c r="I10" s="139"/>
      <c r="J10" s="139"/>
      <c r="K10" s="139">
        <f t="shared" si="1"/>
        <v>0</v>
      </c>
      <c r="L10" s="140"/>
    </row>
    <row r="11" spans="1:12" ht="36" hidden="1">
      <c r="A11" s="5" t="str">
        <f>'Master-1'!B15</f>
        <v>अराजपत्रित</v>
      </c>
      <c r="B11" s="5" t="e">
        <f>'Master-1'!#REF!</f>
        <v>#REF!</v>
      </c>
      <c r="C11" s="5" t="str">
        <f>'Master-1'!H15</f>
        <v>अध्यापक(III Gr) L-1</v>
      </c>
      <c r="D11" s="146" t="str">
        <f>'Master-1'!J15</f>
        <v>L-14</v>
      </c>
      <c r="E11" s="138">
        <v>0</v>
      </c>
      <c r="F11" s="138"/>
      <c r="G11" s="138"/>
      <c r="H11" s="5">
        <f t="shared" si="0"/>
        <v>0</v>
      </c>
      <c r="I11" s="139"/>
      <c r="J11" s="139"/>
      <c r="K11" s="139">
        <f t="shared" si="1"/>
        <v>0</v>
      </c>
      <c r="L11" s="140"/>
    </row>
    <row r="12" spans="1:12" ht="36" hidden="1">
      <c r="A12" s="5" t="str">
        <f>'Master-1'!B16</f>
        <v>अराजपत्रित</v>
      </c>
      <c r="B12" s="5" t="e">
        <f>'Master-1'!#REF!</f>
        <v>#REF!</v>
      </c>
      <c r="C12" s="5" t="str">
        <f>'Master-1'!H16</f>
        <v>अध्यापक(III Gr) L-1</v>
      </c>
      <c r="D12" s="146" t="str">
        <f>'Master-1'!J16</f>
        <v>L-11</v>
      </c>
      <c r="E12" s="138">
        <v>0</v>
      </c>
      <c r="F12" s="138"/>
      <c r="G12" s="138"/>
      <c r="H12" s="5">
        <f t="shared" si="0"/>
        <v>0</v>
      </c>
      <c r="I12" s="139"/>
      <c r="J12" s="139"/>
      <c r="K12" s="139">
        <f t="shared" si="1"/>
        <v>0</v>
      </c>
      <c r="L12" s="140"/>
    </row>
    <row r="13" spans="1:12" ht="36">
      <c r="A13" s="5" t="str">
        <f>'Master-1'!B17</f>
        <v>अराजपत्रित</v>
      </c>
      <c r="B13" s="5" t="e">
        <f>'Master-1'!#REF!</f>
        <v>#REF!</v>
      </c>
      <c r="C13" s="5" t="str">
        <f>'Master-1'!H17</f>
        <v>अध्यापक(III Gr) L-1</v>
      </c>
      <c r="D13" s="146" t="str">
        <f>'Master-1'!J17</f>
        <v>L-11</v>
      </c>
      <c r="E13" s="138">
        <v>1</v>
      </c>
      <c r="F13" s="138"/>
      <c r="G13" s="138"/>
      <c r="H13" s="5">
        <f t="shared" si="0"/>
        <v>1</v>
      </c>
      <c r="I13" s="139"/>
      <c r="J13" s="139">
        <v>1</v>
      </c>
      <c r="K13" s="139">
        <f t="shared" si="1"/>
        <v>0</v>
      </c>
      <c r="L13" s="140"/>
    </row>
    <row r="14" spans="1:12" ht="36">
      <c r="A14" s="5" t="str">
        <f>'Master-1'!B18</f>
        <v>अराजपत्रित</v>
      </c>
      <c r="B14" s="5" t="e">
        <f>'Master-1'!#REF!</f>
        <v>#REF!</v>
      </c>
      <c r="C14" s="5" t="str">
        <f>'Master-1'!H18</f>
        <v>अध्यापक(III Gr) L-2</v>
      </c>
      <c r="D14" s="146" t="str">
        <f>'Master-1'!J18</f>
        <v>L-11</v>
      </c>
      <c r="E14" s="138">
        <v>1</v>
      </c>
      <c r="F14" s="138"/>
      <c r="G14" s="138"/>
      <c r="H14" s="5">
        <f t="shared" si="0"/>
        <v>1</v>
      </c>
      <c r="I14" s="139"/>
      <c r="J14" s="139">
        <v>1</v>
      </c>
      <c r="K14" s="139">
        <f t="shared" si="1"/>
        <v>0</v>
      </c>
      <c r="L14" s="140"/>
    </row>
    <row r="15" spans="1:12" ht="18">
      <c r="A15" s="5" t="str">
        <f>'Master-1'!B19</f>
        <v/>
      </c>
      <c r="B15" s="5" t="e">
        <f>'Master-1'!#REF!</f>
        <v>#REF!</v>
      </c>
      <c r="C15" s="5" t="str">
        <f>'Master-1'!H19</f>
        <v>चतुर्थ श्रेणी कर्मचारी</v>
      </c>
      <c r="D15" s="146" t="str">
        <f>'Master-1'!J19</f>
        <v>L-1</v>
      </c>
      <c r="E15" s="138">
        <v>1</v>
      </c>
      <c r="F15" s="138"/>
      <c r="G15" s="138"/>
      <c r="H15" s="5">
        <f t="shared" si="0"/>
        <v>1</v>
      </c>
      <c r="I15" s="139"/>
      <c r="J15" s="139">
        <v>1</v>
      </c>
      <c r="K15" s="139">
        <f t="shared" si="1"/>
        <v>0</v>
      </c>
      <c r="L15" s="140"/>
    </row>
    <row r="16" spans="1:12" ht="18">
      <c r="A16" s="5" t="str">
        <f>'Master-1'!B20</f>
        <v/>
      </c>
      <c r="B16" s="5" t="e">
        <f>'Master-1'!#REF!</f>
        <v>#REF!</v>
      </c>
      <c r="C16" s="5" t="str">
        <f>'Master-1'!H20</f>
        <v/>
      </c>
      <c r="D16" s="146" t="str">
        <f>'Master-1'!J20</f>
        <v/>
      </c>
      <c r="E16" s="138">
        <v>1</v>
      </c>
      <c r="F16" s="138"/>
      <c r="G16" s="138"/>
      <c r="H16" s="5">
        <f t="shared" si="0"/>
        <v>1</v>
      </c>
      <c r="I16" s="139"/>
      <c r="J16" s="139">
        <v>1</v>
      </c>
      <c r="K16" s="139">
        <f t="shared" si="1"/>
        <v>0</v>
      </c>
      <c r="L16" s="140"/>
    </row>
    <row r="17" spans="1:12" ht="18">
      <c r="A17" s="5" t="str">
        <f>'Master-1'!B21</f>
        <v/>
      </c>
      <c r="B17" s="5" t="e">
        <f>'Master-1'!#REF!</f>
        <v>#REF!</v>
      </c>
      <c r="C17" s="5" t="str">
        <f>'Master-1'!H21</f>
        <v/>
      </c>
      <c r="D17" s="146" t="str">
        <f>'Master-1'!J21</f>
        <v/>
      </c>
      <c r="E17" s="138">
        <v>1</v>
      </c>
      <c r="F17" s="138"/>
      <c r="G17" s="138"/>
      <c r="H17" s="5">
        <f t="shared" si="0"/>
        <v>1</v>
      </c>
      <c r="I17" s="139"/>
      <c r="J17" s="139">
        <v>0</v>
      </c>
      <c r="K17" s="139">
        <f t="shared" si="1"/>
        <v>1</v>
      </c>
      <c r="L17" s="140" t="s">
        <v>230</v>
      </c>
    </row>
    <row r="18" spans="1:12" ht="18" hidden="1">
      <c r="A18" s="5" t="str">
        <f>'Master-1'!B22</f>
        <v/>
      </c>
      <c r="B18" s="5" t="e">
        <f>'Master-1'!#REF!</f>
        <v>#REF!</v>
      </c>
      <c r="C18" s="5" t="str">
        <f>'Master-1'!H22</f>
        <v/>
      </c>
      <c r="D18" s="146" t="str">
        <f>'Master-1'!J22</f>
        <v/>
      </c>
      <c r="E18" s="138">
        <v>0</v>
      </c>
      <c r="F18" s="138"/>
      <c r="G18" s="138"/>
      <c r="H18" s="5">
        <f t="shared" si="0"/>
        <v>0</v>
      </c>
      <c r="I18" s="139"/>
      <c r="J18" s="139"/>
      <c r="K18" s="139">
        <f t="shared" si="1"/>
        <v>0</v>
      </c>
      <c r="L18" s="140"/>
    </row>
    <row r="19" spans="1:12" ht="18" hidden="1">
      <c r="A19" s="5" t="str">
        <f>'Master-1'!B17</f>
        <v>अराजपत्रित</v>
      </c>
      <c r="B19" s="5" t="e">
        <f>'Master-1'!#REF!</f>
        <v>#REF!</v>
      </c>
      <c r="C19" s="5" t="str">
        <f>'Master-1'!H23</f>
        <v/>
      </c>
      <c r="D19" s="146" t="str">
        <f>'Master-1'!J23</f>
        <v/>
      </c>
      <c r="E19" s="138">
        <v>0</v>
      </c>
      <c r="F19" s="138"/>
      <c r="G19" s="138"/>
      <c r="H19" s="5">
        <f t="shared" si="0"/>
        <v>0</v>
      </c>
      <c r="I19" s="139"/>
      <c r="J19" s="139"/>
      <c r="K19" s="139">
        <f t="shared" si="1"/>
        <v>0</v>
      </c>
      <c r="L19" s="140"/>
    </row>
    <row r="20" spans="1:12" ht="18">
      <c r="A20" s="5" t="str">
        <f>'Master-1'!B18</f>
        <v>अराजपत्रित</v>
      </c>
      <c r="B20" s="5" t="e">
        <f>'Master-1'!#REF!</f>
        <v>#REF!</v>
      </c>
      <c r="C20" s="5" t="str">
        <f>'Master-1'!H27</f>
        <v/>
      </c>
      <c r="D20" s="146" t="str">
        <f>'Master-1'!J27</f>
        <v/>
      </c>
      <c r="E20" s="138">
        <v>1</v>
      </c>
      <c r="F20" s="138"/>
      <c r="G20" s="138"/>
      <c r="H20" s="5">
        <f t="shared" si="0"/>
        <v>1</v>
      </c>
      <c r="I20" s="139"/>
      <c r="J20" s="139">
        <v>0</v>
      </c>
      <c r="K20" s="139">
        <f t="shared" si="1"/>
        <v>1</v>
      </c>
      <c r="L20" s="140" t="s">
        <v>179</v>
      </c>
    </row>
    <row r="21" spans="1:12" ht="18" hidden="1">
      <c r="A21" s="5" t="str">
        <f>'Master-1'!B19</f>
        <v/>
      </c>
      <c r="B21" s="5" t="e">
        <f>'Master-1'!#REF!</f>
        <v>#REF!</v>
      </c>
      <c r="C21" s="5" t="str">
        <f>'Master-1'!H28</f>
        <v/>
      </c>
      <c r="D21" s="146" t="str">
        <f>'Master-1'!J28</f>
        <v/>
      </c>
      <c r="E21" s="138">
        <v>0</v>
      </c>
      <c r="F21" s="138"/>
      <c r="G21" s="138"/>
      <c r="H21" s="5">
        <f t="shared" si="0"/>
        <v>0</v>
      </c>
      <c r="I21" s="139"/>
      <c r="J21" s="139">
        <v>0</v>
      </c>
      <c r="K21" s="139">
        <f t="shared" si="1"/>
        <v>0</v>
      </c>
      <c r="L21" s="140"/>
    </row>
    <row r="22" spans="1:12" ht="18" hidden="1">
      <c r="A22" s="5" t="str">
        <f>'Master-1'!B20</f>
        <v/>
      </c>
      <c r="B22" s="5" t="e">
        <f>'Master-1'!#REF!</f>
        <v>#REF!</v>
      </c>
      <c r="C22" s="5" t="str">
        <f>'Master-1'!H30</f>
        <v/>
      </c>
      <c r="D22" s="146" t="str">
        <f>'Master-1'!J30</f>
        <v/>
      </c>
      <c r="E22" s="138">
        <v>0</v>
      </c>
      <c r="F22" s="138"/>
      <c r="G22" s="138"/>
      <c r="H22" s="5">
        <f t="shared" si="0"/>
        <v>0</v>
      </c>
      <c r="I22" s="139"/>
      <c r="J22" s="139">
        <v>0</v>
      </c>
      <c r="K22" s="139">
        <f t="shared" si="1"/>
        <v>0</v>
      </c>
      <c r="L22" s="140"/>
    </row>
    <row r="23" spans="1:12" ht="18" hidden="1">
      <c r="A23" s="5" t="str">
        <f>'Master-1'!B21</f>
        <v/>
      </c>
      <c r="B23" s="5" t="e">
        <f>'Master-1'!#REF!</f>
        <v>#REF!</v>
      </c>
      <c r="C23" s="5" t="str">
        <f>'Master-1'!H31</f>
        <v/>
      </c>
      <c r="D23" s="146" t="str">
        <f>'Master-1'!J31</f>
        <v/>
      </c>
      <c r="E23" s="138">
        <v>0</v>
      </c>
      <c r="F23" s="138"/>
      <c r="G23" s="138"/>
      <c r="H23" s="5">
        <f t="shared" si="0"/>
        <v>0</v>
      </c>
      <c r="I23" s="139"/>
      <c r="J23" s="139">
        <v>0</v>
      </c>
      <c r="K23" s="139">
        <f t="shared" si="1"/>
        <v>0</v>
      </c>
      <c r="L23" s="140"/>
    </row>
    <row r="24" spans="1:12" ht="18">
      <c r="A24" s="5" t="str">
        <f>'Master-1'!B22</f>
        <v/>
      </c>
      <c r="B24" s="5" t="e">
        <f>'Master-1'!#REF!</f>
        <v>#REF!</v>
      </c>
      <c r="C24" s="5" t="str">
        <f>'Master-1'!H32</f>
        <v/>
      </c>
      <c r="D24" s="146" t="str">
        <f>'Master-1'!J32</f>
        <v/>
      </c>
      <c r="E24" s="138">
        <v>1</v>
      </c>
      <c r="F24" s="138"/>
      <c r="G24" s="138"/>
      <c r="H24" s="5">
        <f t="shared" si="0"/>
        <v>1</v>
      </c>
      <c r="I24" s="139"/>
      <c r="J24" s="139">
        <v>1</v>
      </c>
      <c r="K24" s="139">
        <f t="shared" si="1"/>
        <v>0</v>
      </c>
      <c r="L24" s="140"/>
    </row>
    <row r="25" spans="1:12" ht="18">
      <c r="A25" s="8" t="str">
        <f>'Master-1'!B23</f>
        <v/>
      </c>
      <c r="B25" s="5" t="e">
        <f>'Master-1'!#REF!</f>
        <v>#REF!</v>
      </c>
      <c r="C25" s="5" t="str">
        <f>'Master-1'!H33</f>
        <v/>
      </c>
      <c r="D25" s="146" t="str">
        <f>'Master-1'!J33</f>
        <v/>
      </c>
      <c r="E25" s="138">
        <v>1</v>
      </c>
      <c r="F25" s="138"/>
      <c r="G25" s="138"/>
      <c r="H25" s="5">
        <f t="shared" si="0"/>
        <v>1</v>
      </c>
      <c r="I25" s="139"/>
      <c r="J25" s="139">
        <v>0</v>
      </c>
      <c r="K25" s="139">
        <f t="shared" si="1"/>
        <v>1</v>
      </c>
      <c r="L25" s="140" t="s">
        <v>179</v>
      </c>
    </row>
    <row r="26" spans="1:12" ht="18" hidden="1">
      <c r="A26" s="8" t="str">
        <f>'Master-1'!B27</f>
        <v/>
      </c>
      <c r="B26" s="5" t="e">
        <f>'Master-1'!#REF!</f>
        <v>#REF!</v>
      </c>
      <c r="C26" s="5" t="str">
        <f>'Master-1'!H35</f>
        <v/>
      </c>
      <c r="D26" s="146" t="str">
        <f>'Master-1'!J35</f>
        <v/>
      </c>
      <c r="E26" s="138">
        <v>0</v>
      </c>
      <c r="F26" s="138"/>
      <c r="G26" s="138"/>
      <c r="H26" s="5">
        <f t="shared" si="0"/>
        <v>0</v>
      </c>
      <c r="I26" s="139"/>
      <c r="J26" s="139">
        <v>0</v>
      </c>
      <c r="K26" s="139">
        <f t="shared" si="1"/>
        <v>0</v>
      </c>
      <c r="L26" s="140"/>
    </row>
    <row r="27" spans="1:12" ht="27.75" customHeight="1">
      <c r="A27" s="17"/>
      <c r="B27" s="17"/>
      <c r="C27" s="18"/>
      <c r="D27" s="19"/>
      <c r="E27" s="19"/>
      <c r="F27" s="19"/>
      <c r="G27" s="19"/>
      <c r="H27" s="19"/>
      <c r="I27" s="19"/>
      <c r="J27" s="19"/>
      <c r="K27" s="19"/>
      <c r="L27" s="19"/>
    </row>
    <row r="28" spans="1:12" ht="30.75" customHeight="1">
      <c r="C28" s="9" t="s">
        <v>13</v>
      </c>
      <c r="D28" s="9"/>
      <c r="E28" s="91">
        <f>SUM(E6:E26)</f>
        <v>12</v>
      </c>
      <c r="F28" s="91">
        <f t="shared" ref="F28:K28" si="2">SUM(F6:F26)</f>
        <v>0</v>
      </c>
      <c r="G28" s="91">
        <f t="shared" si="2"/>
        <v>0</v>
      </c>
      <c r="H28" s="91">
        <f t="shared" si="2"/>
        <v>12</v>
      </c>
      <c r="I28" s="91">
        <f t="shared" si="2"/>
        <v>1</v>
      </c>
      <c r="J28" s="91">
        <f t="shared" si="2"/>
        <v>7</v>
      </c>
      <c r="K28" s="91">
        <f t="shared" si="2"/>
        <v>4</v>
      </c>
      <c r="L28" s="22"/>
    </row>
  </sheetData>
  <mergeCells count="14">
    <mergeCell ref="D3:D4"/>
    <mergeCell ref="G3:G4"/>
    <mergeCell ref="A2:H2"/>
    <mergeCell ref="A1:C1"/>
    <mergeCell ref="D1:L1"/>
    <mergeCell ref="C3:C4"/>
    <mergeCell ref="B3:B4"/>
    <mergeCell ref="A3:A4"/>
    <mergeCell ref="E3:E4"/>
    <mergeCell ref="F3:F4"/>
    <mergeCell ref="I3:J3"/>
    <mergeCell ref="K3:K4"/>
    <mergeCell ref="L3:L4"/>
    <mergeCell ref="H3:H4"/>
  </mergeCells>
  <pageMargins left="0.7" right="0.7" top="0.75" bottom="0.75" header="0.3" footer="0.3"/>
  <pageSetup scale="81"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1">
    <tabColor rgb="FFFF0000"/>
  </sheetPr>
  <dimension ref="A1:U184"/>
  <sheetViews>
    <sheetView showGridLines="0" workbookViewId="0">
      <pane xSplit="4" ySplit="8" topLeftCell="G9" activePane="bottomRight" state="frozen"/>
      <selection activeCell="B1" sqref="B1"/>
      <selection pane="topRight" activeCell="E1" sqref="E1"/>
      <selection pane="bottomLeft" activeCell="B6" sqref="B6"/>
      <selection pane="bottomRight" activeCell="R13" sqref="R13"/>
    </sheetView>
  </sheetViews>
  <sheetFormatPr defaultRowHeight="14.4"/>
  <cols>
    <col min="1" max="1" width="20.6640625" hidden="1" customWidth="1"/>
    <col min="2" max="2" width="5.21875" customWidth="1"/>
    <col min="3" max="3" width="21.88671875" customWidth="1"/>
    <col min="4" max="4" width="20.88671875" customWidth="1"/>
    <col min="5" max="5" width="20.21875" customWidth="1"/>
    <col min="6" max="6" width="19.88671875" customWidth="1"/>
    <col min="7" max="7" width="14" customWidth="1"/>
    <col min="8" max="9" width="10.21875" customWidth="1"/>
    <col min="10" max="10" width="14.44140625" customWidth="1"/>
    <col min="11" max="13" width="8.88671875" customWidth="1"/>
    <col min="14" max="14" width="11.21875" customWidth="1"/>
    <col min="15" max="18" width="8.88671875" customWidth="1"/>
    <col min="19" max="19" width="11.21875" style="649" customWidth="1"/>
    <col min="20" max="20" width="15.5546875" customWidth="1"/>
    <col min="21" max="21" width="16.109375" customWidth="1"/>
  </cols>
  <sheetData>
    <row r="1" spans="1:21" ht="25.5" customHeight="1">
      <c r="A1" s="802" t="s">
        <v>869</v>
      </c>
      <c r="B1" s="802"/>
      <c r="C1" s="802"/>
      <c r="D1" s="802"/>
      <c r="E1" s="802"/>
      <c r="F1" s="802"/>
      <c r="G1" s="802"/>
      <c r="H1" s="802"/>
      <c r="I1" s="802"/>
      <c r="J1" s="802"/>
      <c r="K1" s="802"/>
      <c r="L1" s="802"/>
      <c r="M1" s="338"/>
      <c r="N1" s="338"/>
      <c r="O1" s="338"/>
      <c r="P1" s="338"/>
      <c r="Q1" s="338"/>
      <c r="R1" s="338"/>
      <c r="S1" s="338"/>
      <c r="T1" s="338"/>
      <c r="U1" s="338"/>
    </row>
    <row r="2" spans="1:21" ht="21">
      <c r="B2" s="806" t="s">
        <v>196</v>
      </c>
      <c r="C2" s="807"/>
      <c r="D2" s="803" t="s">
        <v>578</v>
      </c>
      <c r="E2" s="804"/>
      <c r="F2" s="804"/>
      <c r="G2" s="804"/>
      <c r="H2" s="804"/>
      <c r="I2" s="804"/>
      <c r="J2" s="804"/>
      <c r="K2" s="805"/>
      <c r="L2" s="315"/>
      <c r="Q2" s="644"/>
      <c r="R2" s="644"/>
      <c r="S2" s="644"/>
      <c r="T2" s="644"/>
      <c r="U2" s="644"/>
    </row>
    <row r="3" spans="1:21" ht="21">
      <c r="B3" s="806" t="s">
        <v>372</v>
      </c>
      <c r="C3" s="807"/>
      <c r="D3" s="803" t="s">
        <v>579</v>
      </c>
      <c r="E3" s="804"/>
      <c r="F3" s="808"/>
      <c r="G3" s="808"/>
      <c r="H3" s="808"/>
      <c r="I3" s="808"/>
      <c r="J3" s="808"/>
      <c r="K3" s="805"/>
      <c r="L3" s="315"/>
      <c r="Q3" s="644"/>
    </row>
    <row r="4" spans="1:21" ht="23.4">
      <c r="B4" s="811" t="s">
        <v>197</v>
      </c>
      <c r="C4" s="812"/>
      <c r="D4" s="813">
        <v>2495</v>
      </c>
      <c r="E4" s="814"/>
      <c r="F4" s="817" t="s">
        <v>416</v>
      </c>
      <c r="G4" s="818"/>
      <c r="H4" s="459" t="s">
        <v>767</v>
      </c>
      <c r="I4" s="815" t="s">
        <v>583</v>
      </c>
      <c r="J4" s="816"/>
      <c r="K4" s="716" t="str">
        <f>LEFT(H4,4)+1&amp;"-"&amp;RIGHT(H4,2)+1</f>
        <v>2026-27</v>
      </c>
      <c r="L4" s="315"/>
      <c r="Q4" s="644"/>
    </row>
    <row r="5" spans="1:21" ht="27" customHeight="1">
      <c r="C5" s="645" t="s">
        <v>531</v>
      </c>
      <c r="Q5" s="644"/>
      <c r="R5" s="644"/>
      <c r="S5" s="644"/>
      <c r="T5" s="644"/>
      <c r="U5" s="644"/>
    </row>
    <row r="6" spans="1:21" ht="28.5" customHeight="1">
      <c r="B6" s="809" t="s">
        <v>513</v>
      </c>
      <c r="C6" s="809" t="s">
        <v>514</v>
      </c>
      <c r="D6" s="809" t="s">
        <v>515</v>
      </c>
      <c r="E6" s="809" t="s">
        <v>517</v>
      </c>
      <c r="F6" s="809" t="s">
        <v>526</v>
      </c>
      <c r="G6" s="809" t="s">
        <v>516</v>
      </c>
      <c r="H6" s="809" t="s">
        <v>350</v>
      </c>
      <c r="I6" s="810" t="s">
        <v>815</v>
      </c>
      <c r="J6" s="809" t="s">
        <v>524</v>
      </c>
      <c r="K6" s="820" t="s">
        <v>323</v>
      </c>
      <c r="L6" s="820"/>
      <c r="M6" s="820" t="s">
        <v>332</v>
      </c>
      <c r="N6" s="820" t="s">
        <v>333</v>
      </c>
      <c r="O6" s="820" t="s">
        <v>334</v>
      </c>
      <c r="P6" s="820" t="s">
        <v>755</v>
      </c>
      <c r="Q6" s="820" t="s">
        <v>768</v>
      </c>
      <c r="R6" s="820" t="s">
        <v>337</v>
      </c>
      <c r="S6" s="819" t="s">
        <v>536</v>
      </c>
      <c r="T6" s="819" t="s">
        <v>769</v>
      </c>
      <c r="U6" s="819" t="s">
        <v>770</v>
      </c>
    </row>
    <row r="7" spans="1:21" ht="27.6">
      <c r="A7" s="635" t="s">
        <v>523</v>
      </c>
      <c r="B7" s="809"/>
      <c r="C7" s="809"/>
      <c r="D7" s="809"/>
      <c r="E7" s="809"/>
      <c r="F7" s="809"/>
      <c r="G7" s="809"/>
      <c r="H7" s="809"/>
      <c r="I7" s="810"/>
      <c r="J7" s="809"/>
      <c r="K7" s="639" t="s">
        <v>323</v>
      </c>
      <c r="L7" s="639" t="s">
        <v>525</v>
      </c>
      <c r="M7" s="820"/>
      <c r="N7" s="820"/>
      <c r="O7" s="820"/>
      <c r="P7" s="820"/>
      <c r="Q7" s="820"/>
      <c r="R7" s="820"/>
      <c r="S7" s="819"/>
      <c r="T7" s="819"/>
      <c r="U7" s="819"/>
    </row>
    <row r="8" spans="1:21">
      <c r="A8">
        <v>1</v>
      </c>
      <c r="B8" s="637">
        <v>2</v>
      </c>
      <c r="C8" s="638">
        <v>3</v>
      </c>
      <c r="D8" s="638">
        <v>4</v>
      </c>
      <c r="E8" s="638">
        <v>5</v>
      </c>
      <c r="F8" s="638">
        <v>6</v>
      </c>
      <c r="G8" s="638">
        <v>7</v>
      </c>
      <c r="H8" s="638">
        <v>8</v>
      </c>
      <c r="I8" s="638">
        <v>9</v>
      </c>
      <c r="J8" s="638">
        <v>10</v>
      </c>
      <c r="K8" s="638">
        <v>11</v>
      </c>
      <c r="L8" s="638">
        <v>12</v>
      </c>
      <c r="M8" s="638">
        <v>13</v>
      </c>
      <c r="N8" s="638">
        <v>14</v>
      </c>
      <c r="O8" s="638">
        <v>15</v>
      </c>
      <c r="P8" s="638">
        <v>16</v>
      </c>
      <c r="Q8" s="638">
        <v>17</v>
      </c>
      <c r="R8" s="638">
        <v>18</v>
      </c>
      <c r="S8" s="655">
        <v>19</v>
      </c>
      <c r="T8" s="655">
        <v>20</v>
      </c>
      <c r="U8" s="655">
        <v>21</v>
      </c>
    </row>
    <row r="9" spans="1:21" ht="15.6">
      <c r="A9" t="str">
        <f>IF(C9="","",C9&amp;"_"&amp;COUNTIF($C$9:C9,C9))</f>
        <v>2202-02-109-27-01_1</v>
      </c>
      <c r="B9" s="646">
        <v>1</v>
      </c>
      <c r="C9" s="677" t="s">
        <v>518</v>
      </c>
      <c r="D9" s="678" t="s">
        <v>817</v>
      </c>
      <c r="E9" s="677"/>
      <c r="F9" s="679"/>
      <c r="G9" s="680" t="s">
        <v>208</v>
      </c>
      <c r="H9" s="677" t="s">
        <v>172</v>
      </c>
      <c r="I9" s="681">
        <v>95400</v>
      </c>
      <c r="J9" s="682" t="s">
        <v>314</v>
      </c>
      <c r="K9" s="682" t="s">
        <v>335</v>
      </c>
      <c r="L9" s="683" t="s">
        <v>457</v>
      </c>
      <c r="M9" s="682" t="s">
        <v>335</v>
      </c>
      <c r="N9" s="682" t="s">
        <v>335</v>
      </c>
      <c r="O9" s="682" t="s">
        <v>335</v>
      </c>
      <c r="P9" s="682" t="s">
        <v>335</v>
      </c>
      <c r="Q9" s="682" t="s">
        <v>335</v>
      </c>
      <c r="R9" s="682" t="s">
        <v>338</v>
      </c>
      <c r="S9" s="344" t="s">
        <v>311</v>
      </c>
      <c r="T9" s="264"/>
      <c r="U9" s="264"/>
    </row>
    <row r="10" spans="1:21" ht="15.6">
      <c r="A10" t="str">
        <f>IF(C10="","",C10&amp;"_"&amp;COUNTIF($C$9:C10,C10))</f>
        <v>2202-02-109-27-01_2</v>
      </c>
      <c r="B10" s="647">
        <v>2</v>
      </c>
      <c r="C10" s="677" t="s">
        <v>518</v>
      </c>
      <c r="D10" s="685" t="s">
        <v>818</v>
      </c>
      <c r="E10" s="684"/>
      <c r="F10" s="686"/>
      <c r="G10" s="687" t="s">
        <v>216</v>
      </c>
      <c r="H10" s="684" t="s">
        <v>181</v>
      </c>
      <c r="I10" s="688">
        <v>69000</v>
      </c>
      <c r="J10" s="689" t="s">
        <v>330</v>
      </c>
      <c r="K10" s="689" t="s">
        <v>335</v>
      </c>
      <c r="L10" s="690" t="s">
        <v>457</v>
      </c>
      <c r="M10" s="689" t="s">
        <v>335</v>
      </c>
      <c r="N10" s="689" t="s">
        <v>335</v>
      </c>
      <c r="O10" s="689" t="s">
        <v>335</v>
      </c>
      <c r="P10" s="689" t="s">
        <v>336</v>
      </c>
      <c r="Q10" s="689" t="s">
        <v>336</v>
      </c>
      <c r="R10" s="689" t="s">
        <v>339</v>
      </c>
      <c r="S10" s="344" t="s">
        <v>311</v>
      </c>
      <c r="T10" s="264"/>
      <c r="U10" s="264"/>
    </row>
    <row r="11" spans="1:21" ht="15.6">
      <c r="A11" t="str">
        <f>IF(C11="","",C11&amp;"_"&amp;COUNTIF($C$9:C11,C11))</f>
        <v>2202-02-109-27-01_3</v>
      </c>
      <c r="B11" s="646">
        <v>3</v>
      </c>
      <c r="C11" s="677" t="s">
        <v>518</v>
      </c>
      <c r="D11" s="678" t="s">
        <v>819</v>
      </c>
      <c r="E11" s="677"/>
      <c r="F11" s="679"/>
      <c r="G11" s="680" t="s">
        <v>216</v>
      </c>
      <c r="H11" s="677" t="s">
        <v>209</v>
      </c>
      <c r="I11" s="681">
        <v>75400</v>
      </c>
      <c r="J11" s="689" t="s">
        <v>330</v>
      </c>
      <c r="K11" s="682" t="s">
        <v>335</v>
      </c>
      <c r="L11" s="683" t="s">
        <v>457</v>
      </c>
      <c r="M11" s="682" t="s">
        <v>335</v>
      </c>
      <c r="N11" s="682" t="s">
        <v>335</v>
      </c>
      <c r="O11" s="682" t="s">
        <v>335</v>
      </c>
      <c r="P11" s="682" t="s">
        <v>335</v>
      </c>
      <c r="Q11" s="682" t="s">
        <v>335</v>
      </c>
      <c r="R11" s="682" t="s">
        <v>338</v>
      </c>
      <c r="S11" s="344" t="s">
        <v>311</v>
      </c>
      <c r="T11" s="264"/>
      <c r="U11" s="264"/>
    </row>
    <row r="12" spans="1:21" ht="15.6">
      <c r="A12" t="str">
        <f>IF(C12="","",C12&amp;"_"&amp;COUNTIF($C$9:C12,C12))</f>
        <v>2202-02-109-27-01_4</v>
      </c>
      <c r="B12" s="647">
        <v>4</v>
      </c>
      <c r="C12" s="677" t="s">
        <v>518</v>
      </c>
      <c r="D12" s="685" t="s">
        <v>820</v>
      </c>
      <c r="E12" s="684"/>
      <c r="F12" s="686"/>
      <c r="G12" s="687" t="s">
        <v>216</v>
      </c>
      <c r="H12" s="684" t="s">
        <v>313</v>
      </c>
      <c r="I12" s="688">
        <v>26500</v>
      </c>
      <c r="J12" s="689" t="s">
        <v>313</v>
      </c>
      <c r="K12" s="689" t="s">
        <v>335</v>
      </c>
      <c r="L12" s="683" t="s">
        <v>457</v>
      </c>
      <c r="M12" s="689" t="s">
        <v>335</v>
      </c>
      <c r="N12" s="689" t="s">
        <v>335</v>
      </c>
      <c r="O12" s="689" t="s">
        <v>335</v>
      </c>
      <c r="P12" s="689" t="s">
        <v>335</v>
      </c>
      <c r="Q12" s="689" t="s">
        <v>335</v>
      </c>
      <c r="R12" s="689" t="s">
        <v>338</v>
      </c>
      <c r="S12" s="344" t="s">
        <v>312</v>
      </c>
      <c r="T12" s="264"/>
      <c r="U12" s="264"/>
    </row>
    <row r="13" spans="1:21" ht="28.8">
      <c r="A13" t="str">
        <f>IF(C13="","",C13&amp;"_"&amp;COUNTIF($C$9:C13,C13))</f>
        <v>2202-02-109-27-01_5</v>
      </c>
      <c r="B13" s="646">
        <v>5</v>
      </c>
      <c r="C13" s="677" t="s">
        <v>518</v>
      </c>
      <c r="D13" s="678" t="s">
        <v>821</v>
      </c>
      <c r="E13" s="677"/>
      <c r="F13" s="679"/>
      <c r="G13" s="687" t="s">
        <v>537</v>
      </c>
      <c r="H13" s="677" t="s">
        <v>209</v>
      </c>
      <c r="I13" s="681">
        <v>75400</v>
      </c>
      <c r="J13" s="682" t="s">
        <v>330</v>
      </c>
      <c r="K13" s="682" t="s">
        <v>335</v>
      </c>
      <c r="L13" s="683" t="s">
        <v>457</v>
      </c>
      <c r="M13" s="682" t="s">
        <v>335</v>
      </c>
      <c r="N13" s="682" t="s">
        <v>335</v>
      </c>
      <c r="O13" s="682" t="s">
        <v>335</v>
      </c>
      <c r="P13" s="682" t="s">
        <v>335</v>
      </c>
      <c r="Q13" s="682" t="s">
        <v>335</v>
      </c>
      <c r="R13" s="682" t="s">
        <v>339</v>
      </c>
      <c r="S13" s="344" t="s">
        <v>311</v>
      </c>
      <c r="T13" s="264"/>
      <c r="U13" s="264"/>
    </row>
    <row r="14" spans="1:21" ht="28.8">
      <c r="A14" t="str">
        <f>IF(C14="","",C14&amp;"_"&amp;COUNTIF($C$9:C14,C14))</f>
        <v>2202-02-109-27-01_6</v>
      </c>
      <c r="B14" s="647">
        <v>6</v>
      </c>
      <c r="C14" s="677" t="s">
        <v>518</v>
      </c>
      <c r="D14" s="685" t="s">
        <v>822</v>
      </c>
      <c r="E14" s="684"/>
      <c r="F14" s="686"/>
      <c r="G14" s="687" t="s">
        <v>537</v>
      </c>
      <c r="H14" s="684" t="s">
        <v>209</v>
      </c>
      <c r="I14" s="681">
        <v>75400</v>
      </c>
      <c r="J14" s="689" t="s">
        <v>330</v>
      </c>
      <c r="K14" s="689" t="s">
        <v>335</v>
      </c>
      <c r="L14" s="683" t="s">
        <v>457</v>
      </c>
      <c r="M14" s="689" t="s">
        <v>335</v>
      </c>
      <c r="N14" s="689" t="s">
        <v>335</v>
      </c>
      <c r="O14" s="689" t="s">
        <v>335</v>
      </c>
      <c r="P14" s="689" t="s">
        <v>335</v>
      </c>
      <c r="Q14" s="689" t="s">
        <v>335</v>
      </c>
      <c r="R14" s="689" t="s">
        <v>339</v>
      </c>
      <c r="S14" s="344" t="s">
        <v>311</v>
      </c>
      <c r="T14" s="264"/>
      <c r="U14" s="264"/>
    </row>
    <row r="15" spans="1:21" ht="28.8">
      <c r="A15" t="str">
        <f>IF(C15="","",C15&amp;"_"&amp;COUNTIF($C$9:C15,C15))</f>
        <v>2202-02-109-27-01_7</v>
      </c>
      <c r="B15" s="646">
        <v>7</v>
      </c>
      <c r="C15" s="677" t="s">
        <v>518</v>
      </c>
      <c r="D15" s="678" t="s">
        <v>823</v>
      </c>
      <c r="E15" s="677"/>
      <c r="F15" s="679"/>
      <c r="G15" s="687" t="s">
        <v>537</v>
      </c>
      <c r="H15" s="677" t="s">
        <v>171</v>
      </c>
      <c r="I15" s="681">
        <v>71100</v>
      </c>
      <c r="J15" s="689" t="s">
        <v>330</v>
      </c>
      <c r="K15" s="682" t="s">
        <v>335</v>
      </c>
      <c r="L15" s="683" t="s">
        <v>457</v>
      </c>
      <c r="M15" s="682" t="s">
        <v>335</v>
      </c>
      <c r="N15" s="682" t="s">
        <v>335</v>
      </c>
      <c r="O15" s="682" t="s">
        <v>335</v>
      </c>
      <c r="P15" s="682" t="s">
        <v>336</v>
      </c>
      <c r="Q15" s="682" t="s">
        <v>336</v>
      </c>
      <c r="R15" s="682" t="s">
        <v>339</v>
      </c>
      <c r="S15" s="344" t="s">
        <v>311</v>
      </c>
      <c r="T15" s="264"/>
      <c r="U15" s="264"/>
    </row>
    <row r="16" spans="1:21" ht="28.8">
      <c r="A16" t="str">
        <f>IF(C16="","",C16&amp;"_"&amp;COUNTIF($C$9:C16,C16))</f>
        <v>2202-02-109-27-01_8</v>
      </c>
      <c r="B16" s="647">
        <v>8</v>
      </c>
      <c r="C16" s="677" t="s">
        <v>518</v>
      </c>
      <c r="D16" s="685" t="s">
        <v>824</v>
      </c>
      <c r="E16" s="684"/>
      <c r="F16" s="686"/>
      <c r="G16" s="687" t="s">
        <v>537</v>
      </c>
      <c r="H16" s="684" t="s">
        <v>171</v>
      </c>
      <c r="I16" s="688">
        <v>52300</v>
      </c>
      <c r="J16" s="689" t="s">
        <v>330</v>
      </c>
      <c r="K16" s="689" t="s">
        <v>335</v>
      </c>
      <c r="L16" s="683" t="s">
        <v>457</v>
      </c>
      <c r="M16" s="689" t="s">
        <v>335</v>
      </c>
      <c r="N16" s="689" t="s">
        <v>335</v>
      </c>
      <c r="O16" s="689" t="s">
        <v>335</v>
      </c>
      <c r="P16" s="689" t="s">
        <v>336</v>
      </c>
      <c r="Q16" s="689" t="s">
        <v>336</v>
      </c>
      <c r="R16" s="689" t="s">
        <v>338</v>
      </c>
      <c r="S16" s="344" t="s">
        <v>312</v>
      </c>
      <c r="T16" s="264"/>
      <c r="U16" s="264"/>
    </row>
    <row r="17" spans="1:21" ht="28.8">
      <c r="A17" t="str">
        <f>IF(C17="","",C17&amp;"_"&amp;COUNTIF($C$9:C17,C17))</f>
        <v>2202-02-109-27-01_9</v>
      </c>
      <c r="B17" s="646">
        <v>9</v>
      </c>
      <c r="C17" s="677" t="s">
        <v>518</v>
      </c>
      <c r="D17" s="678" t="s">
        <v>825</v>
      </c>
      <c r="E17" s="677"/>
      <c r="F17" s="679"/>
      <c r="G17" s="680" t="s">
        <v>535</v>
      </c>
      <c r="H17" s="677" t="s">
        <v>171</v>
      </c>
      <c r="I17" s="681">
        <v>50800</v>
      </c>
      <c r="J17" s="682" t="s">
        <v>330</v>
      </c>
      <c r="K17" s="682" t="s">
        <v>335</v>
      </c>
      <c r="L17" s="683" t="s">
        <v>457</v>
      </c>
      <c r="M17" s="682" t="s">
        <v>335</v>
      </c>
      <c r="N17" s="682" t="s">
        <v>335</v>
      </c>
      <c r="O17" s="682" t="s">
        <v>335</v>
      </c>
      <c r="P17" s="682" t="s">
        <v>336</v>
      </c>
      <c r="Q17" s="682" t="s">
        <v>336</v>
      </c>
      <c r="R17" s="682" t="s">
        <v>338</v>
      </c>
      <c r="S17" s="344" t="s">
        <v>312</v>
      </c>
      <c r="T17" s="264"/>
      <c r="U17" s="264"/>
    </row>
    <row r="18" spans="1:21" ht="28.8">
      <c r="A18" t="str">
        <f>IF(C18="","",C18&amp;"_"&amp;COUNTIF($C$9:C18,C18))</f>
        <v>2202-02-109-27-01_10</v>
      </c>
      <c r="B18" s="647">
        <v>10</v>
      </c>
      <c r="C18" s="677" t="s">
        <v>518</v>
      </c>
      <c r="D18" s="685" t="s">
        <v>826</v>
      </c>
      <c r="E18" s="684"/>
      <c r="F18" s="686"/>
      <c r="G18" s="687" t="s">
        <v>227</v>
      </c>
      <c r="H18" s="684" t="s">
        <v>228</v>
      </c>
      <c r="I18" s="688">
        <v>0</v>
      </c>
      <c r="J18" s="682" t="s">
        <v>315</v>
      </c>
      <c r="K18" s="689" t="s">
        <v>335</v>
      </c>
      <c r="L18" s="683" t="s">
        <v>735</v>
      </c>
      <c r="M18" s="689" t="s">
        <v>335</v>
      </c>
      <c r="N18" s="689" t="s">
        <v>335</v>
      </c>
      <c r="O18" s="689" t="s">
        <v>335</v>
      </c>
      <c r="P18" s="689" t="s">
        <v>335</v>
      </c>
      <c r="Q18" s="689" t="s">
        <v>335</v>
      </c>
      <c r="R18" s="689"/>
      <c r="S18" s="344"/>
      <c r="T18" s="264"/>
      <c r="U18" s="264"/>
    </row>
    <row r="19" spans="1:21" ht="15.6">
      <c r="A19" t="str">
        <f>IF(C19="","",C19&amp;"_"&amp;COUNTIF($C$9:C19,C19))</f>
        <v>2202-02-109-01-00_1</v>
      </c>
      <c r="B19" s="646">
        <v>11</v>
      </c>
      <c r="C19" s="677" t="s">
        <v>199</v>
      </c>
      <c r="D19" s="678" t="s">
        <v>827</v>
      </c>
      <c r="E19" s="677"/>
      <c r="F19" s="784"/>
      <c r="G19" s="680" t="s">
        <v>575</v>
      </c>
      <c r="H19" s="677" t="s">
        <v>172</v>
      </c>
      <c r="I19" s="681">
        <v>93100</v>
      </c>
      <c r="J19" s="682" t="s">
        <v>314</v>
      </c>
      <c r="K19" s="682" t="s">
        <v>335</v>
      </c>
      <c r="L19" s="683" t="s">
        <v>457</v>
      </c>
      <c r="M19" s="682" t="s">
        <v>335</v>
      </c>
      <c r="N19" s="682" t="s">
        <v>335</v>
      </c>
      <c r="O19" s="682" t="s">
        <v>335</v>
      </c>
      <c r="P19" s="682" t="s">
        <v>335</v>
      </c>
      <c r="Q19" s="682" t="s">
        <v>335</v>
      </c>
      <c r="R19" s="682" t="s">
        <v>339</v>
      </c>
      <c r="S19" s="344" t="s">
        <v>311</v>
      </c>
      <c r="T19" s="264"/>
      <c r="U19" s="264"/>
    </row>
    <row r="20" spans="1:21" ht="28.8">
      <c r="A20" t="str">
        <f>IF(C20="","",C20&amp;"_"&amp;COUNTIF($C$9:C20,C20))</f>
        <v>2202-02-109-01-00_2</v>
      </c>
      <c r="B20" s="647">
        <v>12</v>
      </c>
      <c r="C20" s="684" t="s">
        <v>199</v>
      </c>
      <c r="D20" s="685" t="s">
        <v>828</v>
      </c>
      <c r="E20" s="684"/>
      <c r="F20" s="686"/>
      <c r="G20" s="680" t="s">
        <v>213</v>
      </c>
      <c r="H20" s="684" t="s">
        <v>181</v>
      </c>
      <c r="I20" s="691">
        <v>69000</v>
      </c>
      <c r="J20" s="689" t="s">
        <v>314</v>
      </c>
      <c r="K20" s="682" t="s">
        <v>335</v>
      </c>
      <c r="L20" s="683" t="s">
        <v>457</v>
      </c>
      <c r="M20" s="689" t="s">
        <v>335</v>
      </c>
      <c r="N20" s="689" t="s">
        <v>335</v>
      </c>
      <c r="O20" s="689" t="s">
        <v>335</v>
      </c>
      <c r="P20" s="689" t="s">
        <v>335</v>
      </c>
      <c r="Q20" s="689" t="s">
        <v>335</v>
      </c>
      <c r="R20" s="689" t="s">
        <v>338</v>
      </c>
      <c r="S20" s="344" t="s">
        <v>311</v>
      </c>
      <c r="T20" s="264"/>
      <c r="U20" s="264"/>
    </row>
    <row r="21" spans="1:21" ht="28.8">
      <c r="A21" t="str">
        <f>IF(C21="","",C21&amp;"_"&amp;COUNTIF($C$9:C21,C21))</f>
        <v>2202-02-109-01-00_3</v>
      </c>
      <c r="B21" s="646">
        <v>13</v>
      </c>
      <c r="C21" s="684" t="s">
        <v>199</v>
      </c>
      <c r="D21" s="678" t="s">
        <v>829</v>
      </c>
      <c r="E21" s="677"/>
      <c r="F21" s="679"/>
      <c r="G21" s="680" t="s">
        <v>213</v>
      </c>
      <c r="H21" s="677" t="s">
        <v>181</v>
      </c>
      <c r="I21" s="681">
        <v>51400</v>
      </c>
      <c r="J21" s="682" t="s">
        <v>314</v>
      </c>
      <c r="K21" s="682" t="s">
        <v>335</v>
      </c>
      <c r="L21" s="683" t="s">
        <v>457</v>
      </c>
      <c r="M21" s="682" t="s">
        <v>335</v>
      </c>
      <c r="N21" s="682" t="s">
        <v>335</v>
      </c>
      <c r="O21" s="682" t="s">
        <v>335</v>
      </c>
      <c r="P21" s="682" t="s">
        <v>335</v>
      </c>
      <c r="Q21" s="682" t="s">
        <v>335</v>
      </c>
      <c r="R21" s="682" t="s">
        <v>339</v>
      </c>
      <c r="S21" s="344" t="s">
        <v>312</v>
      </c>
      <c r="T21" s="264"/>
      <c r="U21" s="264"/>
    </row>
    <row r="22" spans="1:21" ht="28.8">
      <c r="A22" t="str">
        <f>IF(C22="","",C22&amp;"_"&amp;COUNTIF($C$9:C22,C22))</f>
        <v>2202-02-109-01-00_4</v>
      </c>
      <c r="B22" s="647">
        <v>14</v>
      </c>
      <c r="C22" s="684" t="s">
        <v>199</v>
      </c>
      <c r="D22" s="685" t="s">
        <v>830</v>
      </c>
      <c r="E22" s="684"/>
      <c r="F22" s="686"/>
      <c r="G22" s="687" t="s">
        <v>213</v>
      </c>
      <c r="H22" s="684" t="s">
        <v>181</v>
      </c>
      <c r="I22" s="688">
        <v>47000</v>
      </c>
      <c r="J22" s="682" t="s">
        <v>314</v>
      </c>
      <c r="K22" s="689" t="s">
        <v>335</v>
      </c>
      <c r="L22" s="683" t="s">
        <v>457</v>
      </c>
      <c r="M22" s="689" t="s">
        <v>335</v>
      </c>
      <c r="N22" s="689" t="s">
        <v>335</v>
      </c>
      <c r="O22" s="689" t="s">
        <v>335</v>
      </c>
      <c r="P22" s="689" t="s">
        <v>335</v>
      </c>
      <c r="Q22" s="689" t="s">
        <v>335</v>
      </c>
      <c r="R22" s="689" t="s">
        <v>338</v>
      </c>
      <c r="S22" s="344" t="s">
        <v>312</v>
      </c>
      <c r="T22" s="264"/>
      <c r="U22" s="264"/>
    </row>
    <row r="23" spans="1:21" ht="28.8">
      <c r="A23" t="str">
        <f>IF(C23="","",C23&amp;"_"&amp;COUNTIF($C$9:C23,C23))</f>
        <v>2202-02-109-01-00_5</v>
      </c>
      <c r="B23" s="646">
        <v>15</v>
      </c>
      <c r="C23" s="684" t="s">
        <v>199</v>
      </c>
      <c r="D23" s="678" t="s">
        <v>831</v>
      </c>
      <c r="E23" s="677"/>
      <c r="F23" s="679"/>
      <c r="G23" s="680" t="s">
        <v>217</v>
      </c>
      <c r="H23" s="677" t="s">
        <v>209</v>
      </c>
      <c r="I23" s="681">
        <v>75400</v>
      </c>
      <c r="J23" s="682" t="s">
        <v>330</v>
      </c>
      <c r="K23" s="682" t="s">
        <v>335</v>
      </c>
      <c r="L23" s="683" t="s">
        <v>457</v>
      </c>
      <c r="M23" s="682" t="s">
        <v>335</v>
      </c>
      <c r="N23" s="682" t="s">
        <v>335</v>
      </c>
      <c r="O23" s="682" t="s">
        <v>335</v>
      </c>
      <c r="P23" s="682" t="s">
        <v>335</v>
      </c>
      <c r="Q23" s="682" t="s">
        <v>335</v>
      </c>
      <c r="R23" s="682" t="s">
        <v>338</v>
      </c>
      <c r="S23" s="344" t="s">
        <v>311</v>
      </c>
      <c r="T23" s="264"/>
      <c r="U23" s="264"/>
    </row>
    <row r="24" spans="1:21" ht="28.8">
      <c r="A24" t="str">
        <f>IF(C24="","",C24&amp;"_"&amp;COUNTIF($C$9:C24,C24))</f>
        <v>2202-02-109-01-00_6</v>
      </c>
      <c r="B24" s="647">
        <v>16</v>
      </c>
      <c r="C24" s="684" t="s">
        <v>199</v>
      </c>
      <c r="D24" s="685" t="s">
        <v>832</v>
      </c>
      <c r="E24" s="684"/>
      <c r="F24" s="686"/>
      <c r="G24" s="687" t="s">
        <v>535</v>
      </c>
      <c r="H24" s="677" t="s">
        <v>171</v>
      </c>
      <c r="I24" s="688">
        <v>47900</v>
      </c>
      <c r="J24" s="682" t="s">
        <v>330</v>
      </c>
      <c r="K24" s="689" t="s">
        <v>335</v>
      </c>
      <c r="L24" s="683" t="s">
        <v>457</v>
      </c>
      <c r="M24" s="689" t="s">
        <v>335</v>
      </c>
      <c r="N24" s="689" t="s">
        <v>335</v>
      </c>
      <c r="O24" s="689" t="s">
        <v>335</v>
      </c>
      <c r="P24" s="689" t="s">
        <v>336</v>
      </c>
      <c r="Q24" s="689" t="s">
        <v>336</v>
      </c>
      <c r="R24" s="689" t="s">
        <v>338</v>
      </c>
      <c r="S24" s="344" t="s">
        <v>312</v>
      </c>
      <c r="T24" s="264"/>
      <c r="U24" s="264"/>
    </row>
    <row r="25" spans="1:21" ht="28.8">
      <c r="A25" t="str">
        <f>IF(C25="","",C25&amp;"_"&amp;COUNTIF($C$9:C25,C25))</f>
        <v>2202-02-109-01-00_7</v>
      </c>
      <c r="B25" s="646">
        <v>17</v>
      </c>
      <c r="C25" s="684" t="s">
        <v>199</v>
      </c>
      <c r="D25" s="678" t="s">
        <v>297</v>
      </c>
      <c r="E25" s="677"/>
      <c r="F25" s="679"/>
      <c r="G25" s="680" t="s">
        <v>535</v>
      </c>
      <c r="H25" s="677" t="s">
        <v>219</v>
      </c>
      <c r="I25" s="681"/>
      <c r="J25" s="682" t="s">
        <v>315</v>
      </c>
      <c r="K25" s="682" t="s">
        <v>335</v>
      </c>
      <c r="L25" s="683" t="s">
        <v>457</v>
      </c>
      <c r="M25" s="682" t="s">
        <v>335</v>
      </c>
      <c r="N25" s="682" t="s">
        <v>335</v>
      </c>
      <c r="O25" s="682" t="s">
        <v>335</v>
      </c>
      <c r="P25" s="682"/>
      <c r="Q25" s="682"/>
      <c r="R25" s="682"/>
      <c r="S25" s="344"/>
      <c r="T25" s="264"/>
      <c r="U25" s="264"/>
    </row>
    <row r="26" spans="1:21" ht="28.8">
      <c r="A26" t="str">
        <f>IF(C26="","",C26&amp;"_"&amp;COUNTIF($C$9:C26,C26))</f>
        <v>2202-02-109-01-00_8</v>
      </c>
      <c r="B26" s="647">
        <v>18</v>
      </c>
      <c r="C26" s="684" t="s">
        <v>199</v>
      </c>
      <c r="D26" s="685" t="s">
        <v>833</v>
      </c>
      <c r="E26" s="684"/>
      <c r="F26" s="686"/>
      <c r="G26" s="687" t="s">
        <v>576</v>
      </c>
      <c r="H26" s="684" t="s">
        <v>313</v>
      </c>
      <c r="I26" s="688">
        <v>18500</v>
      </c>
      <c r="J26" s="689" t="s">
        <v>313</v>
      </c>
      <c r="K26" s="689" t="s">
        <v>335</v>
      </c>
      <c r="L26" s="683" t="s">
        <v>457</v>
      </c>
      <c r="M26" s="689" t="s">
        <v>335</v>
      </c>
      <c r="N26" s="689" t="s">
        <v>335</v>
      </c>
      <c r="O26" s="689" t="s">
        <v>335</v>
      </c>
      <c r="P26" s="689" t="s">
        <v>335</v>
      </c>
      <c r="Q26" s="689" t="s">
        <v>335</v>
      </c>
      <c r="R26" s="689" t="s">
        <v>339</v>
      </c>
      <c r="S26" s="344" t="s">
        <v>312</v>
      </c>
      <c r="T26" s="264"/>
      <c r="U26" s="264"/>
    </row>
    <row r="27" spans="1:21" ht="43.2">
      <c r="A27" t="str">
        <f>IF(C27="","",C27&amp;"_"&amp;COUNTIF($C$9:C27,C27))</f>
        <v>2202-02-109-01-00_9</v>
      </c>
      <c r="B27" s="646">
        <v>19</v>
      </c>
      <c r="C27" s="684" t="s">
        <v>199</v>
      </c>
      <c r="D27" s="685" t="s">
        <v>297</v>
      </c>
      <c r="E27" s="677"/>
      <c r="F27" s="679"/>
      <c r="G27" s="680" t="s">
        <v>754</v>
      </c>
      <c r="H27" s="677" t="s">
        <v>219</v>
      </c>
      <c r="I27" s="681"/>
      <c r="J27" s="689" t="s">
        <v>315</v>
      </c>
      <c r="K27" s="682" t="s">
        <v>335</v>
      </c>
      <c r="L27" s="683" t="s">
        <v>735</v>
      </c>
      <c r="M27" s="682" t="s">
        <v>335</v>
      </c>
      <c r="N27" s="682" t="s">
        <v>335</v>
      </c>
      <c r="O27" s="682" t="s">
        <v>335</v>
      </c>
      <c r="P27" s="682" t="s">
        <v>335</v>
      </c>
      <c r="Q27" s="682" t="s">
        <v>335</v>
      </c>
      <c r="R27" s="682"/>
      <c r="S27" s="344"/>
      <c r="T27" s="264"/>
      <c r="U27" s="264"/>
    </row>
    <row r="28" spans="1:21" ht="28.8">
      <c r="A28" t="str">
        <f>IF(C28="","",C28&amp;"_"&amp;COUNTIF($C$9:C28,C28))</f>
        <v>2202-02-109-01-00_10</v>
      </c>
      <c r="B28" s="647">
        <v>20</v>
      </c>
      <c r="C28" s="684" t="s">
        <v>199</v>
      </c>
      <c r="D28" s="685" t="s">
        <v>297</v>
      </c>
      <c r="E28" s="684"/>
      <c r="F28" s="686"/>
      <c r="G28" s="687" t="s">
        <v>227</v>
      </c>
      <c r="H28" s="684" t="s">
        <v>228</v>
      </c>
      <c r="I28" s="688"/>
      <c r="J28" s="689" t="s">
        <v>315</v>
      </c>
      <c r="K28" s="689" t="s">
        <v>335</v>
      </c>
      <c r="L28" s="683" t="s">
        <v>735</v>
      </c>
      <c r="M28" s="689" t="s">
        <v>335</v>
      </c>
      <c r="N28" s="689" t="s">
        <v>335</v>
      </c>
      <c r="O28" s="689" t="s">
        <v>335</v>
      </c>
      <c r="P28" s="689" t="s">
        <v>335</v>
      </c>
      <c r="Q28" s="689" t="s">
        <v>335</v>
      </c>
      <c r="R28" s="689"/>
      <c r="S28" s="344"/>
      <c r="T28" s="264"/>
      <c r="U28" s="264"/>
    </row>
    <row r="29" spans="1:21" ht="15.6">
      <c r="A29" t="str">
        <f>IF(C29="","",C29&amp;"_"&amp;COUNTIF($C$9:C29,C29))</f>
        <v>2202-02-113-01-01_1</v>
      </c>
      <c r="B29" s="646">
        <v>21</v>
      </c>
      <c r="C29" s="684" t="s">
        <v>585</v>
      </c>
      <c r="D29" s="678" t="s">
        <v>834</v>
      </c>
      <c r="E29" s="677"/>
      <c r="F29" s="679"/>
      <c r="G29" s="680" t="s">
        <v>216</v>
      </c>
      <c r="H29" s="677" t="s">
        <v>181</v>
      </c>
      <c r="I29" s="681">
        <v>61300</v>
      </c>
      <c r="J29" s="689" t="s">
        <v>330</v>
      </c>
      <c r="K29" s="692" t="s">
        <v>335</v>
      </c>
      <c r="L29" s="683" t="s">
        <v>457</v>
      </c>
      <c r="M29" s="692" t="s">
        <v>335</v>
      </c>
      <c r="N29" s="692" t="s">
        <v>335</v>
      </c>
      <c r="O29" s="692" t="s">
        <v>335</v>
      </c>
      <c r="P29" s="692" t="s">
        <v>336</v>
      </c>
      <c r="Q29" s="692" t="s">
        <v>336</v>
      </c>
      <c r="R29" s="692" t="s">
        <v>338</v>
      </c>
      <c r="S29" s="344" t="s">
        <v>312</v>
      </c>
      <c r="T29" s="264"/>
      <c r="U29" s="264"/>
    </row>
    <row r="30" spans="1:21" ht="15.6">
      <c r="A30" t="str">
        <f>IF(C30="","",C30&amp;"_"&amp;COUNTIF($C$9:C30,C30))</f>
        <v>2202-02-113-01-01_2</v>
      </c>
      <c r="B30" s="647">
        <v>22</v>
      </c>
      <c r="C30" s="684" t="s">
        <v>585</v>
      </c>
      <c r="D30" s="685" t="s">
        <v>835</v>
      </c>
      <c r="E30" s="684"/>
      <c r="F30" s="686"/>
      <c r="G30" s="687" t="s">
        <v>216</v>
      </c>
      <c r="H30" s="684" t="s">
        <v>181</v>
      </c>
      <c r="I30" s="688">
        <v>69000</v>
      </c>
      <c r="J30" s="689" t="s">
        <v>330</v>
      </c>
      <c r="K30" s="694" t="s">
        <v>335</v>
      </c>
      <c r="L30" s="683" t="s">
        <v>457</v>
      </c>
      <c r="M30" s="694" t="s">
        <v>335</v>
      </c>
      <c r="N30" s="694" t="s">
        <v>335</v>
      </c>
      <c r="O30" s="694" t="s">
        <v>335</v>
      </c>
      <c r="P30" s="694" t="s">
        <v>336</v>
      </c>
      <c r="Q30" s="694" t="s">
        <v>336</v>
      </c>
      <c r="R30" s="694" t="s">
        <v>338</v>
      </c>
      <c r="S30" s="344" t="s">
        <v>312</v>
      </c>
      <c r="T30" s="264"/>
      <c r="U30" s="264"/>
    </row>
    <row r="31" spans="1:21" ht="15.6">
      <c r="A31" t="str">
        <f>IF(C31="","",C31&amp;"_"&amp;COUNTIF($C$9:C31,C31))</f>
        <v>2202-01-197-01-02_1</v>
      </c>
      <c r="B31" s="646">
        <v>23</v>
      </c>
      <c r="C31" s="684" t="s">
        <v>522</v>
      </c>
      <c r="D31" s="678" t="s">
        <v>836</v>
      </c>
      <c r="E31" s="677"/>
      <c r="F31" s="679"/>
      <c r="G31" s="680" t="s">
        <v>216</v>
      </c>
      <c r="H31" s="677" t="s">
        <v>171</v>
      </c>
      <c r="I31" s="681">
        <v>40100</v>
      </c>
      <c r="J31" s="689" t="s">
        <v>330</v>
      </c>
      <c r="K31" s="692" t="s">
        <v>335</v>
      </c>
      <c r="L31" s="683" t="s">
        <v>457</v>
      </c>
      <c r="M31" s="692" t="s">
        <v>335</v>
      </c>
      <c r="N31" s="692" t="s">
        <v>335</v>
      </c>
      <c r="O31" s="692" t="s">
        <v>335</v>
      </c>
      <c r="P31" s="692" t="s">
        <v>336</v>
      </c>
      <c r="Q31" s="692" t="s">
        <v>336</v>
      </c>
      <c r="R31" s="692" t="s">
        <v>338</v>
      </c>
      <c r="S31" s="344" t="s">
        <v>312</v>
      </c>
      <c r="T31" s="264"/>
      <c r="U31" s="264"/>
    </row>
    <row r="32" spans="1:21" ht="28.8">
      <c r="A32" t="str">
        <f>IF(C32="","",C32&amp;"_"&amp;COUNTIF($C$9:C32,C32))</f>
        <v>2202-01-197-01-02_2</v>
      </c>
      <c r="B32" s="647">
        <v>24</v>
      </c>
      <c r="C32" s="684" t="s">
        <v>522</v>
      </c>
      <c r="D32" s="685" t="s">
        <v>837</v>
      </c>
      <c r="E32" s="684"/>
      <c r="F32" s="686"/>
      <c r="G32" s="687" t="s">
        <v>535</v>
      </c>
      <c r="H32" s="684" t="s">
        <v>219</v>
      </c>
      <c r="I32" s="688">
        <v>38000</v>
      </c>
      <c r="J32" s="689" t="s">
        <v>330</v>
      </c>
      <c r="K32" s="694" t="s">
        <v>335</v>
      </c>
      <c r="L32" s="683" t="s">
        <v>457</v>
      </c>
      <c r="M32" s="694" t="s">
        <v>335</v>
      </c>
      <c r="N32" s="694" t="s">
        <v>335</v>
      </c>
      <c r="O32" s="694" t="s">
        <v>335</v>
      </c>
      <c r="P32" s="694" t="s">
        <v>336</v>
      </c>
      <c r="Q32" s="694" t="s">
        <v>336</v>
      </c>
      <c r="R32" s="694" t="s">
        <v>338</v>
      </c>
      <c r="S32" s="344" t="s">
        <v>312</v>
      </c>
      <c r="T32" s="264"/>
      <c r="U32" s="264"/>
    </row>
    <row r="33" spans="1:21" ht="28.8">
      <c r="A33" t="str">
        <f>IF(C33="","",C33&amp;"_"&amp;COUNTIF($C$9:C33,C33))</f>
        <v>2202-01-197-01-02_3</v>
      </c>
      <c r="B33" s="646">
        <v>25</v>
      </c>
      <c r="C33" s="684" t="s">
        <v>522</v>
      </c>
      <c r="D33" s="678" t="s">
        <v>838</v>
      </c>
      <c r="E33" s="677"/>
      <c r="F33" s="679"/>
      <c r="G33" s="680" t="s">
        <v>537</v>
      </c>
      <c r="H33" s="677" t="s">
        <v>171</v>
      </c>
      <c r="I33" s="681">
        <v>47900</v>
      </c>
      <c r="J33" s="689" t="s">
        <v>330</v>
      </c>
      <c r="K33" s="692" t="s">
        <v>335</v>
      </c>
      <c r="L33" s="683" t="s">
        <v>457</v>
      </c>
      <c r="M33" s="692" t="s">
        <v>335</v>
      </c>
      <c r="N33" s="692" t="s">
        <v>335</v>
      </c>
      <c r="O33" s="692" t="s">
        <v>335</v>
      </c>
      <c r="P33" s="692" t="s">
        <v>336</v>
      </c>
      <c r="Q33" s="692" t="s">
        <v>336</v>
      </c>
      <c r="R33" s="692" t="s">
        <v>338</v>
      </c>
      <c r="S33" s="344" t="s">
        <v>312</v>
      </c>
      <c r="T33" s="264"/>
      <c r="U33" s="264"/>
    </row>
    <row r="34" spans="1:21" ht="28.8">
      <c r="A34" t="str">
        <f>IF(C34="","",C34&amp;"_"&amp;COUNTIF($C$9:C34,C34))</f>
        <v>2202-01-197-01-02_4</v>
      </c>
      <c r="B34" s="647">
        <v>26</v>
      </c>
      <c r="C34" s="684" t="s">
        <v>522</v>
      </c>
      <c r="D34" s="685" t="s">
        <v>839</v>
      </c>
      <c r="E34" s="684"/>
      <c r="F34" s="686"/>
      <c r="G34" s="687" t="s">
        <v>537</v>
      </c>
      <c r="H34" s="684" t="s">
        <v>171</v>
      </c>
      <c r="I34" s="688">
        <v>45100</v>
      </c>
      <c r="J34" s="689" t="s">
        <v>330</v>
      </c>
      <c r="K34" s="694" t="s">
        <v>335</v>
      </c>
      <c r="L34" s="683" t="s">
        <v>457</v>
      </c>
      <c r="M34" s="694" t="s">
        <v>335</v>
      </c>
      <c r="N34" s="694" t="s">
        <v>335</v>
      </c>
      <c r="O34" s="694" t="s">
        <v>335</v>
      </c>
      <c r="P34" s="694" t="s">
        <v>336</v>
      </c>
      <c r="Q34" s="694" t="s">
        <v>336</v>
      </c>
      <c r="R34" s="694" t="s">
        <v>338</v>
      </c>
      <c r="S34" s="344" t="s">
        <v>312</v>
      </c>
      <c r="T34" s="264"/>
      <c r="U34" s="264"/>
    </row>
    <row r="35" spans="1:21" ht="28.8">
      <c r="A35" t="str">
        <f>IF(C35="","",C35&amp;"_"&amp;COUNTIF($C$9:C35,C35))</f>
        <v>2202-01-197-01-02_5</v>
      </c>
      <c r="B35" s="646">
        <v>27</v>
      </c>
      <c r="C35" s="684" t="s">
        <v>522</v>
      </c>
      <c r="D35" s="678" t="s">
        <v>840</v>
      </c>
      <c r="E35" s="677"/>
      <c r="F35" s="679"/>
      <c r="G35" s="680" t="s">
        <v>537</v>
      </c>
      <c r="H35" s="677" t="s">
        <v>171</v>
      </c>
      <c r="I35" s="681">
        <v>47900</v>
      </c>
      <c r="J35" s="689" t="s">
        <v>330</v>
      </c>
      <c r="K35" s="692" t="s">
        <v>335</v>
      </c>
      <c r="L35" s="683" t="s">
        <v>457</v>
      </c>
      <c r="M35" s="692" t="s">
        <v>335</v>
      </c>
      <c r="N35" s="692" t="s">
        <v>335</v>
      </c>
      <c r="O35" s="692" t="s">
        <v>335</v>
      </c>
      <c r="P35" s="692" t="s">
        <v>336</v>
      </c>
      <c r="Q35" s="692" t="s">
        <v>336</v>
      </c>
      <c r="R35" s="692" t="s">
        <v>338</v>
      </c>
      <c r="S35" s="344" t="s">
        <v>312</v>
      </c>
      <c r="T35" s="264"/>
      <c r="U35" s="264"/>
    </row>
    <row r="36" spans="1:21" ht="28.8">
      <c r="A36" t="str">
        <f>IF(C36="","",C36&amp;"_"&amp;COUNTIF($C$9:C36,C36))</f>
        <v>2202-01-197-01-02_6</v>
      </c>
      <c r="B36" s="647">
        <v>28</v>
      </c>
      <c r="C36" s="684" t="s">
        <v>522</v>
      </c>
      <c r="D36" s="685" t="s">
        <v>841</v>
      </c>
      <c r="E36" s="684"/>
      <c r="F36" s="686"/>
      <c r="G36" s="680" t="s">
        <v>537</v>
      </c>
      <c r="H36" s="677" t="s">
        <v>219</v>
      </c>
      <c r="I36" s="688">
        <v>38000</v>
      </c>
      <c r="J36" s="689" t="s">
        <v>330</v>
      </c>
      <c r="K36" s="694" t="s">
        <v>335</v>
      </c>
      <c r="L36" s="683" t="s">
        <v>457</v>
      </c>
      <c r="M36" s="694" t="s">
        <v>335</v>
      </c>
      <c r="N36" s="694" t="s">
        <v>335</v>
      </c>
      <c r="O36" s="694" t="s">
        <v>335</v>
      </c>
      <c r="P36" s="694" t="s">
        <v>336</v>
      </c>
      <c r="Q36" s="694" t="s">
        <v>336</v>
      </c>
      <c r="R36" s="694" t="s">
        <v>339</v>
      </c>
      <c r="S36" s="344" t="s">
        <v>312</v>
      </c>
      <c r="T36" s="264"/>
      <c r="U36" s="264"/>
    </row>
    <row r="37" spans="1:21" ht="28.8">
      <c r="A37" t="str">
        <f>IF(C37="","",C37&amp;"_"&amp;COUNTIF($C$9:C37,C37))</f>
        <v>2202-01-197-01-02_7</v>
      </c>
      <c r="B37" s="646">
        <v>29</v>
      </c>
      <c r="C37" s="684" t="s">
        <v>522</v>
      </c>
      <c r="D37" s="678" t="s">
        <v>842</v>
      </c>
      <c r="E37" s="677"/>
      <c r="F37" s="679"/>
      <c r="G37" s="680" t="s">
        <v>535</v>
      </c>
      <c r="H37" s="677" t="s">
        <v>171</v>
      </c>
      <c r="I37" s="681">
        <v>47900</v>
      </c>
      <c r="J37" s="689" t="s">
        <v>330</v>
      </c>
      <c r="K37" s="692" t="s">
        <v>335</v>
      </c>
      <c r="L37" s="683" t="s">
        <v>457</v>
      </c>
      <c r="M37" s="692" t="s">
        <v>335</v>
      </c>
      <c r="N37" s="692" t="s">
        <v>335</v>
      </c>
      <c r="O37" s="692" t="s">
        <v>335</v>
      </c>
      <c r="P37" s="692" t="s">
        <v>336</v>
      </c>
      <c r="Q37" s="692" t="s">
        <v>336</v>
      </c>
      <c r="R37" s="692" t="s">
        <v>338</v>
      </c>
      <c r="S37" s="344" t="s">
        <v>312</v>
      </c>
      <c r="T37" s="264"/>
      <c r="U37" s="264"/>
    </row>
    <row r="38" spans="1:21" ht="28.8">
      <c r="A38" t="str">
        <f>IF(C38="","",C38&amp;"_"&amp;COUNTIF($C$9:C38,C38))</f>
        <v>2202-01-197-01-02_8</v>
      </c>
      <c r="B38" s="647">
        <v>30</v>
      </c>
      <c r="C38" s="684" t="s">
        <v>522</v>
      </c>
      <c r="D38" s="685" t="s">
        <v>843</v>
      </c>
      <c r="E38" s="684"/>
      <c r="F38" s="686"/>
      <c r="G38" s="687" t="s">
        <v>537</v>
      </c>
      <c r="H38" s="684" t="s">
        <v>219</v>
      </c>
      <c r="I38" s="688">
        <v>42700</v>
      </c>
      <c r="J38" s="689" t="s">
        <v>330</v>
      </c>
      <c r="K38" s="694" t="s">
        <v>335</v>
      </c>
      <c r="L38" s="683" t="s">
        <v>457</v>
      </c>
      <c r="M38" s="694" t="s">
        <v>335</v>
      </c>
      <c r="N38" s="694" t="s">
        <v>335</v>
      </c>
      <c r="O38" s="694" t="s">
        <v>335</v>
      </c>
      <c r="P38" s="694" t="s">
        <v>336</v>
      </c>
      <c r="Q38" s="694" t="s">
        <v>336</v>
      </c>
      <c r="R38" s="694" t="s">
        <v>338</v>
      </c>
      <c r="S38" s="344" t="s">
        <v>312</v>
      </c>
      <c r="T38" s="264"/>
      <c r="U38" s="264"/>
    </row>
    <row r="39" spans="1:21" ht="28.8">
      <c r="A39" t="str">
        <f>IF(C39="","",C39&amp;"_"&amp;COUNTIF($C$9:C39,C39))</f>
        <v>2202-01-197-01-02_9</v>
      </c>
      <c r="B39" s="646">
        <v>31</v>
      </c>
      <c r="C39" s="684" t="s">
        <v>522</v>
      </c>
      <c r="D39" s="678" t="s">
        <v>844</v>
      </c>
      <c r="E39" s="677"/>
      <c r="F39" s="679"/>
      <c r="G39" s="680" t="s">
        <v>537</v>
      </c>
      <c r="H39" s="677" t="s">
        <v>219</v>
      </c>
      <c r="I39" s="681">
        <v>38000</v>
      </c>
      <c r="J39" s="692" t="s">
        <v>330</v>
      </c>
      <c r="K39" s="692" t="s">
        <v>335</v>
      </c>
      <c r="L39" s="683" t="s">
        <v>457</v>
      </c>
      <c r="M39" s="692" t="s">
        <v>335</v>
      </c>
      <c r="N39" s="692" t="s">
        <v>335</v>
      </c>
      <c r="O39" s="692" t="s">
        <v>335</v>
      </c>
      <c r="P39" s="692" t="s">
        <v>336</v>
      </c>
      <c r="Q39" s="692" t="s">
        <v>336</v>
      </c>
      <c r="R39" s="692" t="s">
        <v>338</v>
      </c>
      <c r="S39" s="344" t="s">
        <v>312</v>
      </c>
      <c r="T39" s="264"/>
      <c r="U39" s="264"/>
    </row>
    <row r="40" spans="1:21" ht="15.6">
      <c r="A40" t="str">
        <f>IF(C40="","",C40&amp;"_"&amp;COUNTIF($C$9:C40,C40))</f>
        <v>2202-01-113-01-01_1</v>
      </c>
      <c r="B40" s="647">
        <v>32</v>
      </c>
      <c r="C40" s="684" t="s">
        <v>519</v>
      </c>
      <c r="D40" s="685" t="s">
        <v>845</v>
      </c>
      <c r="E40" s="684"/>
      <c r="F40" s="686"/>
      <c r="G40" s="687" t="s">
        <v>216</v>
      </c>
      <c r="H40" s="684" t="s">
        <v>181</v>
      </c>
      <c r="I40" s="688">
        <v>71100</v>
      </c>
      <c r="J40" s="694" t="s">
        <v>330</v>
      </c>
      <c r="K40" s="694" t="s">
        <v>335</v>
      </c>
      <c r="L40" s="683" t="s">
        <v>457</v>
      </c>
      <c r="M40" s="694" t="s">
        <v>335</v>
      </c>
      <c r="N40" s="694" t="s">
        <v>335</v>
      </c>
      <c r="O40" s="694" t="s">
        <v>335</v>
      </c>
      <c r="P40" s="694" t="s">
        <v>336</v>
      </c>
      <c r="Q40" s="694" t="s">
        <v>336</v>
      </c>
      <c r="R40" s="694" t="s">
        <v>338</v>
      </c>
      <c r="S40" s="344" t="s">
        <v>311</v>
      </c>
      <c r="T40" s="264"/>
      <c r="U40" s="264"/>
    </row>
    <row r="41" spans="1:21" ht="15.6">
      <c r="A41" t="str">
        <f>IF(C41="","",C41&amp;"_"&amp;COUNTIF($C$9:C41,C41))</f>
        <v>2202-01-113-01-01_2</v>
      </c>
      <c r="B41" s="646">
        <v>33</v>
      </c>
      <c r="C41" s="677" t="s">
        <v>519</v>
      </c>
      <c r="D41" s="678" t="s">
        <v>846</v>
      </c>
      <c r="E41" s="677"/>
      <c r="F41" s="679"/>
      <c r="G41" s="680" t="s">
        <v>216</v>
      </c>
      <c r="H41" s="677" t="s">
        <v>181</v>
      </c>
      <c r="I41" s="681">
        <v>69000</v>
      </c>
      <c r="J41" s="692" t="s">
        <v>330</v>
      </c>
      <c r="K41" s="692" t="s">
        <v>335</v>
      </c>
      <c r="L41" s="683" t="s">
        <v>457</v>
      </c>
      <c r="M41" s="692" t="s">
        <v>335</v>
      </c>
      <c r="N41" s="692" t="s">
        <v>335</v>
      </c>
      <c r="O41" s="692" t="s">
        <v>335</v>
      </c>
      <c r="P41" s="692" t="s">
        <v>336</v>
      </c>
      <c r="Q41" s="692" t="s">
        <v>336</v>
      </c>
      <c r="R41" s="692" t="s">
        <v>338</v>
      </c>
      <c r="S41" s="344" t="s">
        <v>311</v>
      </c>
      <c r="T41" s="264"/>
      <c r="U41" s="264"/>
    </row>
    <row r="42" spans="1:21" ht="28.8">
      <c r="A42" t="str">
        <f>IF(C42="","",C42&amp;"_"&amp;COUNTIF($C$9:C42,C42))</f>
        <v>2202-01-113-01-01_3</v>
      </c>
      <c r="B42" s="647">
        <v>34</v>
      </c>
      <c r="C42" s="684" t="s">
        <v>519</v>
      </c>
      <c r="D42" s="685" t="s">
        <v>847</v>
      </c>
      <c r="E42" s="684"/>
      <c r="F42" s="686"/>
      <c r="G42" s="687" t="s">
        <v>537</v>
      </c>
      <c r="H42" s="684" t="s">
        <v>219</v>
      </c>
      <c r="I42" s="688">
        <v>38000</v>
      </c>
      <c r="J42" s="694" t="s">
        <v>330</v>
      </c>
      <c r="K42" s="694" t="s">
        <v>335</v>
      </c>
      <c r="L42" s="683" t="s">
        <v>457</v>
      </c>
      <c r="M42" s="694" t="s">
        <v>335</v>
      </c>
      <c r="N42" s="694" t="s">
        <v>335</v>
      </c>
      <c r="O42" s="694" t="s">
        <v>335</v>
      </c>
      <c r="P42" s="694" t="s">
        <v>336</v>
      </c>
      <c r="Q42" s="694" t="s">
        <v>336</v>
      </c>
      <c r="R42" s="694" t="s">
        <v>339</v>
      </c>
      <c r="S42" s="344" t="s">
        <v>312</v>
      </c>
      <c r="T42" s="264"/>
      <c r="U42" s="264"/>
    </row>
    <row r="43" spans="1:21" ht="28.8">
      <c r="A43" t="str">
        <f>IF(C43="","",C43&amp;"_"&amp;COUNTIF($C$9:C43,C43))</f>
        <v>2202-01-113-01-01_4</v>
      </c>
      <c r="B43" s="646">
        <v>35</v>
      </c>
      <c r="C43" s="677" t="s">
        <v>519</v>
      </c>
      <c r="D43" s="678" t="s">
        <v>848</v>
      </c>
      <c r="E43" s="677"/>
      <c r="F43" s="679"/>
      <c r="G43" s="680" t="s">
        <v>537</v>
      </c>
      <c r="H43" s="677" t="s">
        <v>171</v>
      </c>
      <c r="I43" s="681">
        <v>45100</v>
      </c>
      <c r="J43" s="692" t="s">
        <v>330</v>
      </c>
      <c r="K43" s="692" t="s">
        <v>335</v>
      </c>
      <c r="L43" s="683" t="s">
        <v>457</v>
      </c>
      <c r="M43" s="692" t="s">
        <v>335</v>
      </c>
      <c r="N43" s="692" t="s">
        <v>335</v>
      </c>
      <c r="O43" s="692" t="s">
        <v>335</v>
      </c>
      <c r="P43" s="692" t="s">
        <v>336</v>
      </c>
      <c r="Q43" s="692" t="s">
        <v>336</v>
      </c>
      <c r="R43" s="692" t="s">
        <v>338</v>
      </c>
      <c r="S43" s="344" t="s">
        <v>312</v>
      </c>
      <c r="T43" s="264"/>
      <c r="U43" s="264"/>
    </row>
    <row r="44" spans="1:21" ht="28.8">
      <c r="A44" t="str">
        <f>IF(C44="","",C44&amp;"_"&amp;COUNTIF($C$9:C44,C44))</f>
        <v>2202-01-113-01-01_5</v>
      </c>
      <c r="B44" s="647">
        <v>36</v>
      </c>
      <c r="C44" s="684" t="s">
        <v>519</v>
      </c>
      <c r="D44" s="685" t="s">
        <v>849</v>
      </c>
      <c r="E44" s="684"/>
      <c r="F44" s="686"/>
      <c r="G44" s="687" t="s">
        <v>537</v>
      </c>
      <c r="H44" s="684" t="s">
        <v>219</v>
      </c>
      <c r="I44" s="688">
        <v>34800</v>
      </c>
      <c r="J44" s="694" t="s">
        <v>330</v>
      </c>
      <c r="K44" s="694" t="s">
        <v>335</v>
      </c>
      <c r="L44" s="683" t="s">
        <v>457</v>
      </c>
      <c r="M44" s="694" t="s">
        <v>335</v>
      </c>
      <c r="N44" s="694" t="s">
        <v>335</v>
      </c>
      <c r="O44" s="694" t="s">
        <v>335</v>
      </c>
      <c r="P44" s="694" t="s">
        <v>336</v>
      </c>
      <c r="Q44" s="694" t="s">
        <v>336</v>
      </c>
      <c r="R44" s="694" t="s">
        <v>339</v>
      </c>
      <c r="S44" s="344" t="s">
        <v>312</v>
      </c>
      <c r="T44" s="264"/>
      <c r="U44" s="264"/>
    </row>
    <row r="45" spans="1:21" ht="28.8">
      <c r="A45" t="str">
        <f>IF(C45="","",C45&amp;"_"&amp;COUNTIF($C$9:C45,C45))</f>
        <v>2202-01-113-01-01_6</v>
      </c>
      <c r="B45" s="646">
        <v>37</v>
      </c>
      <c r="C45" s="677" t="s">
        <v>519</v>
      </c>
      <c r="D45" s="678" t="s">
        <v>850</v>
      </c>
      <c r="E45" s="677"/>
      <c r="F45" s="679"/>
      <c r="G45" s="680" t="s">
        <v>537</v>
      </c>
      <c r="H45" s="677" t="s">
        <v>181</v>
      </c>
      <c r="I45" s="681">
        <v>69000</v>
      </c>
      <c r="J45" s="692" t="s">
        <v>330</v>
      </c>
      <c r="K45" s="692" t="s">
        <v>335</v>
      </c>
      <c r="L45" s="683" t="s">
        <v>457</v>
      </c>
      <c r="M45" s="692" t="s">
        <v>335</v>
      </c>
      <c r="N45" s="692" t="s">
        <v>335</v>
      </c>
      <c r="O45" s="692" t="s">
        <v>335</v>
      </c>
      <c r="P45" s="692" t="s">
        <v>336</v>
      </c>
      <c r="Q45" s="692" t="s">
        <v>336</v>
      </c>
      <c r="R45" s="692" t="s">
        <v>338</v>
      </c>
      <c r="S45" s="344" t="s">
        <v>312</v>
      </c>
      <c r="T45" s="264"/>
      <c r="U45" s="264"/>
    </row>
    <row r="46" spans="1:21" ht="28.8">
      <c r="A46" t="str">
        <f>IF(C46="","",C46&amp;"_"&amp;COUNTIF($C$9:C46,C46))</f>
        <v>2202-01-113-01-01_7</v>
      </c>
      <c r="B46" s="647">
        <v>38</v>
      </c>
      <c r="C46" s="684" t="s">
        <v>519</v>
      </c>
      <c r="D46" s="685" t="s">
        <v>851</v>
      </c>
      <c r="E46" s="684"/>
      <c r="F46" s="686"/>
      <c r="G46" s="687" t="s">
        <v>537</v>
      </c>
      <c r="H46" s="684" t="s">
        <v>219</v>
      </c>
      <c r="I46" s="688">
        <v>34800</v>
      </c>
      <c r="J46" s="694" t="s">
        <v>330</v>
      </c>
      <c r="K46" s="694" t="s">
        <v>335</v>
      </c>
      <c r="L46" s="683" t="s">
        <v>457</v>
      </c>
      <c r="M46" s="694" t="s">
        <v>335</v>
      </c>
      <c r="N46" s="694" t="s">
        <v>335</v>
      </c>
      <c r="O46" s="694" t="s">
        <v>335</v>
      </c>
      <c r="P46" s="694" t="s">
        <v>336</v>
      </c>
      <c r="Q46" s="694" t="s">
        <v>336</v>
      </c>
      <c r="R46" s="694" t="s">
        <v>338</v>
      </c>
      <c r="S46" s="344" t="s">
        <v>312</v>
      </c>
      <c r="T46" s="264"/>
      <c r="U46" s="264"/>
    </row>
    <row r="47" spans="1:21" ht="28.8">
      <c r="A47" t="str">
        <f>IF(C47="","",C47&amp;"_"&amp;COUNTIF($C$9:C47,C47))</f>
        <v>2202-01-113-01-01_8</v>
      </c>
      <c r="B47" s="646">
        <v>39</v>
      </c>
      <c r="C47" s="677" t="s">
        <v>519</v>
      </c>
      <c r="D47" s="678" t="s">
        <v>852</v>
      </c>
      <c r="E47" s="677"/>
      <c r="F47" s="679"/>
      <c r="G47" s="680" t="s">
        <v>537</v>
      </c>
      <c r="H47" s="677" t="s">
        <v>171</v>
      </c>
      <c r="I47" s="681">
        <v>47900</v>
      </c>
      <c r="J47" s="692" t="s">
        <v>330</v>
      </c>
      <c r="K47" s="692" t="s">
        <v>335</v>
      </c>
      <c r="L47" s="683" t="s">
        <v>457</v>
      </c>
      <c r="M47" s="692" t="s">
        <v>335</v>
      </c>
      <c r="N47" s="692" t="s">
        <v>335</v>
      </c>
      <c r="O47" s="692" t="s">
        <v>335</v>
      </c>
      <c r="P47" s="692" t="s">
        <v>336</v>
      </c>
      <c r="Q47" s="692" t="s">
        <v>336</v>
      </c>
      <c r="R47" s="692" t="s">
        <v>338</v>
      </c>
      <c r="S47" s="344" t="s">
        <v>312</v>
      </c>
      <c r="T47" s="264"/>
      <c r="U47" s="264"/>
    </row>
    <row r="48" spans="1:21" ht="28.8">
      <c r="A48" t="str">
        <f>IF(C48="","",C48&amp;"_"&amp;COUNTIF($C$9:C48,C48))</f>
        <v>2202-01-113-01-01_9</v>
      </c>
      <c r="B48" s="647">
        <v>40</v>
      </c>
      <c r="C48" s="684" t="s">
        <v>519</v>
      </c>
      <c r="D48" s="685" t="s">
        <v>853</v>
      </c>
      <c r="E48" s="684"/>
      <c r="F48" s="686"/>
      <c r="G48" s="687" t="s">
        <v>537</v>
      </c>
      <c r="H48" s="684" t="s">
        <v>171</v>
      </c>
      <c r="I48" s="688">
        <v>47900</v>
      </c>
      <c r="J48" s="694" t="s">
        <v>330</v>
      </c>
      <c r="K48" s="694" t="s">
        <v>335</v>
      </c>
      <c r="L48" s="683" t="s">
        <v>457</v>
      </c>
      <c r="M48" s="694" t="s">
        <v>335</v>
      </c>
      <c r="N48" s="694" t="s">
        <v>335</v>
      </c>
      <c r="O48" s="694" t="s">
        <v>335</v>
      </c>
      <c r="P48" s="694" t="s">
        <v>336</v>
      </c>
      <c r="Q48" s="694" t="s">
        <v>336</v>
      </c>
      <c r="R48" s="694" t="s">
        <v>338</v>
      </c>
      <c r="S48" s="344" t="s">
        <v>312</v>
      </c>
      <c r="T48" s="264"/>
      <c r="U48" s="264"/>
    </row>
    <row r="49" spans="1:21" ht="28.8">
      <c r="A49" t="str">
        <f>IF(C49="","",C49&amp;"_"&amp;COUNTIF($C$9:C49,C49))</f>
        <v>2202-01-113-01-01_10</v>
      </c>
      <c r="B49" s="646">
        <v>41</v>
      </c>
      <c r="C49" s="677" t="s">
        <v>519</v>
      </c>
      <c r="D49" s="678" t="s">
        <v>854</v>
      </c>
      <c r="E49" s="677"/>
      <c r="F49" s="679"/>
      <c r="G49" s="680" t="s">
        <v>535</v>
      </c>
      <c r="H49" s="677" t="s">
        <v>171</v>
      </c>
      <c r="I49" s="681">
        <v>47900</v>
      </c>
      <c r="J49" s="692" t="s">
        <v>330</v>
      </c>
      <c r="K49" s="692" t="s">
        <v>335</v>
      </c>
      <c r="L49" s="683" t="s">
        <v>457</v>
      </c>
      <c r="M49" s="692" t="s">
        <v>335</v>
      </c>
      <c r="N49" s="692" t="s">
        <v>335</v>
      </c>
      <c r="O49" s="692" t="s">
        <v>335</v>
      </c>
      <c r="P49" s="692" t="s">
        <v>336</v>
      </c>
      <c r="Q49" s="692" t="s">
        <v>336</v>
      </c>
      <c r="R49" s="692" t="s">
        <v>338</v>
      </c>
      <c r="S49" s="344" t="s">
        <v>312</v>
      </c>
      <c r="T49" s="264"/>
      <c r="U49" s="264"/>
    </row>
    <row r="50" spans="1:21" ht="28.8">
      <c r="A50" t="str">
        <f>IF(C50="","",C50&amp;"_"&amp;COUNTIF($C$9:C50,C50))</f>
        <v>2202-01-113-01-01_11</v>
      </c>
      <c r="B50" s="647">
        <v>42</v>
      </c>
      <c r="C50" s="684" t="s">
        <v>519</v>
      </c>
      <c r="D50" s="685" t="s">
        <v>855</v>
      </c>
      <c r="E50" s="684"/>
      <c r="F50" s="686"/>
      <c r="G50" s="687" t="s">
        <v>535</v>
      </c>
      <c r="H50" s="684" t="s">
        <v>219</v>
      </c>
      <c r="I50" s="688">
        <v>38000</v>
      </c>
      <c r="J50" s="694" t="s">
        <v>330</v>
      </c>
      <c r="K50" s="694" t="s">
        <v>335</v>
      </c>
      <c r="L50" s="683" t="s">
        <v>457</v>
      </c>
      <c r="M50" s="694" t="s">
        <v>335</v>
      </c>
      <c r="N50" s="694" t="s">
        <v>335</v>
      </c>
      <c r="O50" s="694" t="s">
        <v>335</v>
      </c>
      <c r="P50" s="694" t="s">
        <v>336</v>
      </c>
      <c r="Q50" s="694" t="s">
        <v>336</v>
      </c>
      <c r="R50" s="694" t="s">
        <v>339</v>
      </c>
      <c r="S50" s="344" t="s">
        <v>312</v>
      </c>
      <c r="T50" s="264"/>
      <c r="U50" s="264"/>
    </row>
    <row r="51" spans="1:21" ht="28.8">
      <c r="A51" t="str">
        <f>IF(C51="","",C51&amp;"_"&amp;COUNTIF($C$9:C51,C51))</f>
        <v>2202-01-113-01-01_12</v>
      </c>
      <c r="B51" s="646">
        <v>43</v>
      </c>
      <c r="C51" s="677" t="s">
        <v>519</v>
      </c>
      <c r="D51" s="678" t="s">
        <v>856</v>
      </c>
      <c r="E51" s="677"/>
      <c r="F51" s="679"/>
      <c r="G51" s="680" t="s">
        <v>535</v>
      </c>
      <c r="H51" s="677" t="s">
        <v>171</v>
      </c>
      <c r="I51" s="681">
        <v>50800</v>
      </c>
      <c r="J51" s="692" t="s">
        <v>330</v>
      </c>
      <c r="K51" s="692" t="s">
        <v>335</v>
      </c>
      <c r="L51" s="683" t="s">
        <v>457</v>
      </c>
      <c r="M51" s="692" t="s">
        <v>335</v>
      </c>
      <c r="N51" s="692" t="s">
        <v>335</v>
      </c>
      <c r="O51" s="692" t="s">
        <v>335</v>
      </c>
      <c r="P51" s="692" t="s">
        <v>336</v>
      </c>
      <c r="Q51" s="692" t="s">
        <v>336</v>
      </c>
      <c r="R51" s="692" t="s">
        <v>338</v>
      </c>
      <c r="S51" s="344" t="s">
        <v>312</v>
      </c>
      <c r="T51" s="264"/>
      <c r="U51" s="264"/>
    </row>
    <row r="52" spans="1:21" ht="28.8">
      <c r="A52" t="str">
        <f>IF(C52="","",C52&amp;"_"&amp;COUNTIF($C$9:C52,C52))</f>
        <v>2202-01-113-01-01_13</v>
      </c>
      <c r="B52" s="647">
        <v>44</v>
      </c>
      <c r="C52" s="684" t="s">
        <v>519</v>
      </c>
      <c r="D52" s="685" t="s">
        <v>857</v>
      </c>
      <c r="E52" s="684"/>
      <c r="F52" s="686"/>
      <c r="G52" s="687" t="s">
        <v>535</v>
      </c>
      <c r="H52" s="684" t="s">
        <v>219</v>
      </c>
      <c r="I52" s="688">
        <v>39100</v>
      </c>
      <c r="J52" s="694" t="s">
        <v>330</v>
      </c>
      <c r="K52" s="694" t="s">
        <v>335</v>
      </c>
      <c r="L52" s="683" t="s">
        <v>457</v>
      </c>
      <c r="M52" s="694" t="s">
        <v>335</v>
      </c>
      <c r="N52" s="694" t="s">
        <v>335</v>
      </c>
      <c r="O52" s="694" t="s">
        <v>335</v>
      </c>
      <c r="P52" s="694" t="s">
        <v>336</v>
      </c>
      <c r="Q52" s="694" t="s">
        <v>336</v>
      </c>
      <c r="R52" s="694" t="s">
        <v>339</v>
      </c>
      <c r="S52" s="344" t="s">
        <v>312</v>
      </c>
      <c r="T52" s="264"/>
      <c r="U52" s="264"/>
    </row>
    <row r="53" spans="1:21" ht="28.8">
      <c r="A53" t="str">
        <f>IF(C53="","",C53&amp;"_"&amp;COUNTIF($C$9:C53,C53))</f>
        <v>2202-01-113-01-01_14</v>
      </c>
      <c r="B53" s="646">
        <v>45</v>
      </c>
      <c r="C53" s="677" t="s">
        <v>519</v>
      </c>
      <c r="D53" s="678" t="s">
        <v>858</v>
      </c>
      <c r="E53" s="677"/>
      <c r="F53" s="679"/>
      <c r="G53" s="680" t="s">
        <v>535</v>
      </c>
      <c r="H53" s="677" t="s">
        <v>209</v>
      </c>
      <c r="I53" s="681">
        <v>75400</v>
      </c>
      <c r="J53" s="692" t="s">
        <v>330</v>
      </c>
      <c r="K53" s="692" t="s">
        <v>335</v>
      </c>
      <c r="L53" s="683" t="s">
        <v>457</v>
      </c>
      <c r="M53" s="692" t="s">
        <v>335</v>
      </c>
      <c r="N53" s="692" t="s">
        <v>335</v>
      </c>
      <c r="O53" s="692" t="s">
        <v>335</v>
      </c>
      <c r="P53" s="692" t="s">
        <v>335</v>
      </c>
      <c r="Q53" s="692" t="s">
        <v>335</v>
      </c>
      <c r="R53" s="692" t="s">
        <v>339</v>
      </c>
      <c r="S53" s="344" t="s">
        <v>312</v>
      </c>
      <c r="T53" s="264"/>
      <c r="U53" s="264"/>
    </row>
    <row r="54" spans="1:21" ht="28.8">
      <c r="A54" t="str">
        <f>IF(C54="","",C54&amp;"_"&amp;COUNTIF($C$9:C54,C54))</f>
        <v>2202-01-113-01-01_15</v>
      </c>
      <c r="B54" s="647">
        <v>46</v>
      </c>
      <c r="C54" s="684" t="s">
        <v>519</v>
      </c>
      <c r="D54" s="685" t="s">
        <v>859</v>
      </c>
      <c r="E54" s="684"/>
      <c r="F54" s="686"/>
      <c r="G54" s="687" t="s">
        <v>222</v>
      </c>
      <c r="H54" s="684" t="s">
        <v>313</v>
      </c>
      <c r="I54" s="688">
        <v>23700</v>
      </c>
      <c r="J54" s="694" t="s">
        <v>313</v>
      </c>
      <c r="K54" s="694" t="s">
        <v>335</v>
      </c>
      <c r="L54" s="683" t="s">
        <v>457</v>
      </c>
      <c r="M54" s="694" t="s">
        <v>335</v>
      </c>
      <c r="N54" s="694" t="s">
        <v>335</v>
      </c>
      <c r="O54" s="694" t="s">
        <v>335</v>
      </c>
      <c r="P54" s="694" t="s">
        <v>335</v>
      </c>
      <c r="Q54" s="694" t="s">
        <v>335</v>
      </c>
      <c r="R54" s="694" t="s">
        <v>338</v>
      </c>
      <c r="S54" s="344" t="s">
        <v>312</v>
      </c>
      <c r="T54" s="264"/>
      <c r="U54" s="264"/>
    </row>
    <row r="55" spans="1:21" ht="15.6">
      <c r="A55" t="str">
        <f>IF(C55="","",C55&amp;"_"&amp;COUNTIF($C$9:C55,C55))</f>
        <v>2202-01-113-01-01_16</v>
      </c>
      <c r="B55" s="646">
        <v>47</v>
      </c>
      <c r="C55" s="677" t="s">
        <v>519</v>
      </c>
      <c r="D55" s="678" t="s">
        <v>860</v>
      </c>
      <c r="E55" s="677"/>
      <c r="F55" s="679"/>
      <c r="G55" s="680" t="s">
        <v>534</v>
      </c>
      <c r="H55" s="677" t="s">
        <v>171</v>
      </c>
      <c r="I55" s="681">
        <v>50800</v>
      </c>
      <c r="J55" s="692" t="s">
        <v>330</v>
      </c>
      <c r="K55" s="692" t="s">
        <v>335</v>
      </c>
      <c r="L55" s="683" t="s">
        <v>457</v>
      </c>
      <c r="M55" s="692" t="s">
        <v>335</v>
      </c>
      <c r="N55" s="692" t="s">
        <v>335</v>
      </c>
      <c r="O55" s="692" t="s">
        <v>335</v>
      </c>
      <c r="P55" s="692" t="s">
        <v>336</v>
      </c>
      <c r="Q55" s="692" t="s">
        <v>336</v>
      </c>
      <c r="R55" s="692" t="s">
        <v>338</v>
      </c>
      <c r="S55" s="344" t="s">
        <v>312</v>
      </c>
      <c r="T55" s="264"/>
      <c r="U55" s="264"/>
    </row>
    <row r="56" spans="1:21" ht="15.6">
      <c r="A56" t="str">
        <f>IF(C56="","",C56&amp;"_"&amp;COUNTIF($C$9:C56,C56))</f>
        <v>2202-01-113-01-01_17</v>
      </c>
      <c r="B56" s="647">
        <v>48</v>
      </c>
      <c r="C56" s="684" t="s">
        <v>519</v>
      </c>
      <c r="D56" s="685" t="s">
        <v>861</v>
      </c>
      <c r="E56" s="684"/>
      <c r="F56" s="686"/>
      <c r="G56" s="687" t="s">
        <v>538</v>
      </c>
      <c r="H56" s="684" t="s">
        <v>171</v>
      </c>
      <c r="I56" s="688">
        <v>50800</v>
      </c>
      <c r="J56" s="694" t="s">
        <v>330</v>
      </c>
      <c r="K56" s="694" t="s">
        <v>335</v>
      </c>
      <c r="L56" s="683" t="s">
        <v>457</v>
      </c>
      <c r="M56" s="694" t="s">
        <v>335</v>
      </c>
      <c r="N56" s="694" t="s">
        <v>335</v>
      </c>
      <c r="O56" s="694" t="s">
        <v>335</v>
      </c>
      <c r="P56" s="694" t="s">
        <v>336</v>
      </c>
      <c r="Q56" s="694" t="s">
        <v>336</v>
      </c>
      <c r="R56" s="694" t="s">
        <v>338</v>
      </c>
      <c r="S56" s="344" t="s">
        <v>312</v>
      </c>
      <c r="T56" s="264"/>
      <c r="U56" s="264"/>
    </row>
    <row r="57" spans="1:21" ht="15.6">
      <c r="A57" t="str">
        <f>IF(C57="","",C57&amp;"_"&amp;COUNTIF($C$9:C57,C57))</f>
        <v>2202-01-113-01-01_18</v>
      </c>
      <c r="B57" s="646">
        <v>49</v>
      </c>
      <c r="C57" s="677" t="s">
        <v>519</v>
      </c>
      <c r="D57" s="678" t="s">
        <v>862</v>
      </c>
      <c r="E57" s="677"/>
      <c r="F57" s="679"/>
      <c r="G57" s="680" t="s">
        <v>538</v>
      </c>
      <c r="H57" s="677" t="s">
        <v>171</v>
      </c>
      <c r="I57" s="688">
        <v>50800</v>
      </c>
      <c r="J57" s="692" t="s">
        <v>330</v>
      </c>
      <c r="K57" s="692" t="s">
        <v>335</v>
      </c>
      <c r="L57" s="683" t="s">
        <v>457</v>
      </c>
      <c r="M57" s="692" t="s">
        <v>335</v>
      </c>
      <c r="N57" s="692" t="s">
        <v>335</v>
      </c>
      <c r="O57" s="692" t="s">
        <v>335</v>
      </c>
      <c r="P57" s="692" t="s">
        <v>336</v>
      </c>
      <c r="Q57" s="692" t="s">
        <v>336</v>
      </c>
      <c r="R57" s="692" t="s">
        <v>338</v>
      </c>
      <c r="S57" s="344" t="s">
        <v>312</v>
      </c>
      <c r="T57" s="264"/>
      <c r="U57" s="264"/>
    </row>
    <row r="58" spans="1:21" ht="15.6">
      <c r="A58" t="str">
        <f>IF(C58="","",C58&amp;"_"&amp;COUNTIF($C$9:C58,C58))</f>
        <v>2202-01-113-01-01_19</v>
      </c>
      <c r="B58" s="647">
        <v>50</v>
      </c>
      <c r="C58" s="684" t="s">
        <v>519</v>
      </c>
      <c r="D58" s="685" t="s">
        <v>863</v>
      </c>
      <c r="E58" s="684"/>
      <c r="F58" s="686"/>
      <c r="G58" s="687" t="s">
        <v>539</v>
      </c>
      <c r="H58" s="684" t="s">
        <v>171</v>
      </c>
      <c r="I58" s="688">
        <v>50800</v>
      </c>
      <c r="J58" s="694" t="s">
        <v>330</v>
      </c>
      <c r="K58" s="694" t="s">
        <v>335</v>
      </c>
      <c r="L58" s="683" t="s">
        <v>457</v>
      </c>
      <c r="M58" s="694" t="s">
        <v>335</v>
      </c>
      <c r="N58" s="694" t="s">
        <v>335</v>
      </c>
      <c r="O58" s="694" t="s">
        <v>335</v>
      </c>
      <c r="P58" s="694" t="s">
        <v>336</v>
      </c>
      <c r="Q58" s="694" t="s">
        <v>336</v>
      </c>
      <c r="R58" s="694" t="s">
        <v>338</v>
      </c>
      <c r="S58" s="344" t="s">
        <v>312</v>
      </c>
      <c r="T58" s="264"/>
      <c r="U58" s="264"/>
    </row>
    <row r="59" spans="1:21" ht="15.6">
      <c r="A59" t="str">
        <f>IF(C59="","",C59&amp;"_"&amp;COUNTIF($C$9:C59,C59))</f>
        <v>2202-01-113-01-02_1</v>
      </c>
      <c r="B59" s="646">
        <v>51</v>
      </c>
      <c r="C59" s="677" t="s">
        <v>520</v>
      </c>
      <c r="D59" s="678" t="s">
        <v>864</v>
      </c>
      <c r="E59" s="677"/>
      <c r="F59" s="679"/>
      <c r="G59" s="680" t="s">
        <v>216</v>
      </c>
      <c r="H59" s="677" t="s">
        <v>171</v>
      </c>
      <c r="I59" s="681">
        <v>43800</v>
      </c>
      <c r="J59" s="692" t="s">
        <v>330</v>
      </c>
      <c r="K59" s="692" t="s">
        <v>335</v>
      </c>
      <c r="L59" s="683" t="s">
        <v>457</v>
      </c>
      <c r="M59" s="692" t="s">
        <v>335</v>
      </c>
      <c r="N59" s="692" t="s">
        <v>335</v>
      </c>
      <c r="O59" s="692" t="s">
        <v>335</v>
      </c>
      <c r="P59" s="692" t="s">
        <v>336</v>
      </c>
      <c r="Q59" s="692" t="s">
        <v>336</v>
      </c>
      <c r="R59" s="692" t="s">
        <v>339</v>
      </c>
      <c r="S59" s="344" t="s">
        <v>312</v>
      </c>
      <c r="T59" s="264"/>
      <c r="U59" s="264"/>
    </row>
    <row r="60" spans="1:21" ht="15.6">
      <c r="A60" t="str">
        <f>IF(C60="","",C60&amp;"_"&amp;COUNTIF($C$9:C60,C60))</f>
        <v>2202-01-113-01-03_1</v>
      </c>
      <c r="B60" s="647">
        <v>52</v>
      </c>
      <c r="C60" s="684" t="s">
        <v>521</v>
      </c>
      <c r="D60" s="685" t="s">
        <v>865</v>
      </c>
      <c r="E60" s="684"/>
      <c r="F60" s="686"/>
      <c r="G60" s="687" t="s">
        <v>538</v>
      </c>
      <c r="H60" s="684" t="s">
        <v>171</v>
      </c>
      <c r="I60" s="688">
        <v>52300</v>
      </c>
      <c r="J60" s="694" t="s">
        <v>330</v>
      </c>
      <c r="K60" s="694" t="s">
        <v>335</v>
      </c>
      <c r="L60" s="683" t="s">
        <v>457</v>
      </c>
      <c r="M60" s="694" t="s">
        <v>335</v>
      </c>
      <c r="N60" s="694" t="s">
        <v>335</v>
      </c>
      <c r="O60" s="694" t="s">
        <v>335</v>
      </c>
      <c r="P60" s="694" t="s">
        <v>336</v>
      </c>
      <c r="Q60" s="694" t="s">
        <v>336</v>
      </c>
      <c r="R60" s="694" t="s">
        <v>338</v>
      </c>
      <c r="S60" s="344" t="s">
        <v>312</v>
      </c>
      <c r="T60" s="264"/>
      <c r="U60" s="264"/>
    </row>
    <row r="61" spans="1:21" ht="15.6">
      <c r="A61" t="str">
        <f>IF(C61="","",C61&amp;"_"&amp;COUNTIF($C$9:C61,C61))</f>
        <v>2202-01-113-01-03_2</v>
      </c>
      <c r="B61" s="646">
        <v>53</v>
      </c>
      <c r="C61" s="677" t="s">
        <v>521</v>
      </c>
      <c r="D61" s="678" t="s">
        <v>866</v>
      </c>
      <c r="E61" s="677"/>
      <c r="F61" s="679"/>
      <c r="G61" s="680" t="s">
        <v>538</v>
      </c>
      <c r="H61" s="677" t="s">
        <v>171</v>
      </c>
      <c r="I61" s="681">
        <v>52300</v>
      </c>
      <c r="J61" s="692" t="s">
        <v>330</v>
      </c>
      <c r="K61" s="692" t="s">
        <v>335</v>
      </c>
      <c r="L61" s="683" t="s">
        <v>457</v>
      </c>
      <c r="M61" s="692" t="s">
        <v>335</v>
      </c>
      <c r="N61" s="692" t="s">
        <v>335</v>
      </c>
      <c r="O61" s="692" t="s">
        <v>335</v>
      </c>
      <c r="P61" s="692" t="s">
        <v>336</v>
      </c>
      <c r="Q61" s="692" t="s">
        <v>336</v>
      </c>
      <c r="R61" s="692" t="s">
        <v>338</v>
      </c>
      <c r="S61" s="344" t="s">
        <v>312</v>
      </c>
      <c r="T61" s="264"/>
      <c r="U61" s="264"/>
    </row>
    <row r="62" spans="1:21" ht="28.8">
      <c r="A62" t="str">
        <f>IF(C62="","",C62&amp;"_"&amp;COUNTIF($C$9:C62,C62))</f>
        <v>2202-01-197-03-02_1</v>
      </c>
      <c r="B62" s="647">
        <v>54</v>
      </c>
      <c r="C62" s="684" t="s">
        <v>604</v>
      </c>
      <c r="D62" s="685" t="s">
        <v>867</v>
      </c>
      <c r="E62" s="684"/>
      <c r="F62" s="686"/>
      <c r="G62" s="687" t="s">
        <v>535</v>
      </c>
      <c r="H62" s="684" t="s">
        <v>219</v>
      </c>
      <c r="I62" s="688">
        <v>39100</v>
      </c>
      <c r="J62" s="694" t="s">
        <v>330</v>
      </c>
      <c r="K62" s="694" t="s">
        <v>335</v>
      </c>
      <c r="L62" s="683" t="s">
        <v>457</v>
      </c>
      <c r="M62" s="694" t="s">
        <v>335</v>
      </c>
      <c r="N62" s="694" t="s">
        <v>335</v>
      </c>
      <c r="O62" s="694" t="s">
        <v>335</v>
      </c>
      <c r="P62" s="694" t="s">
        <v>336</v>
      </c>
      <c r="Q62" s="694" t="s">
        <v>336</v>
      </c>
      <c r="R62" s="694" t="s">
        <v>339</v>
      </c>
      <c r="S62" s="344" t="s">
        <v>312</v>
      </c>
      <c r="T62" s="264"/>
      <c r="U62" s="264"/>
    </row>
    <row r="63" spans="1:21" ht="15.6">
      <c r="A63" t="str">
        <f>IF(C63="","",C63&amp;"_"&amp;COUNTIF($C$9:C63,C63))</f>
        <v/>
      </c>
      <c r="B63" s="646">
        <v>55</v>
      </c>
      <c r="C63" s="677"/>
      <c r="D63" s="678"/>
      <c r="E63" s="677"/>
      <c r="F63" s="679"/>
      <c r="G63" s="680"/>
      <c r="H63" s="677"/>
      <c r="I63" s="681"/>
      <c r="J63" s="692"/>
      <c r="K63" s="694"/>
      <c r="L63" s="683"/>
      <c r="M63" s="694"/>
      <c r="N63" s="694"/>
      <c r="O63" s="694"/>
      <c r="P63" s="694"/>
      <c r="Q63" s="694"/>
      <c r="R63" s="694"/>
      <c r="S63" s="344"/>
      <c r="T63" s="264"/>
      <c r="U63" s="264"/>
    </row>
    <row r="64" spans="1:21" ht="15.6">
      <c r="A64" t="str">
        <f>IF(C64="","",C64&amp;"_"&amp;COUNTIF($C$9:C64,C64))</f>
        <v/>
      </c>
      <c r="B64" s="647">
        <v>56</v>
      </c>
      <c r="C64" s="684"/>
      <c r="D64" s="685"/>
      <c r="E64" s="684"/>
      <c r="F64" s="686"/>
      <c r="G64" s="687"/>
      <c r="H64" s="684"/>
      <c r="I64" s="688"/>
      <c r="J64" s="694"/>
      <c r="K64" s="694"/>
      <c r="L64" s="695"/>
      <c r="M64" s="694"/>
      <c r="N64" s="694"/>
      <c r="O64" s="694"/>
      <c r="P64" s="694"/>
      <c r="Q64" s="694"/>
      <c r="R64" s="694"/>
      <c r="S64" s="344"/>
      <c r="T64" s="264"/>
      <c r="U64" s="264"/>
    </row>
    <row r="65" spans="1:21" ht="15.6">
      <c r="A65" t="str">
        <f>IF(C65="","",C65&amp;"_"&amp;COUNTIF($C$9:C65,C65))</f>
        <v/>
      </c>
      <c r="B65" s="646">
        <v>57</v>
      </c>
      <c r="C65" s="677"/>
      <c r="D65" s="678"/>
      <c r="E65" s="677"/>
      <c r="F65" s="679"/>
      <c r="G65" s="680"/>
      <c r="H65" s="677"/>
      <c r="I65" s="681"/>
      <c r="J65" s="692"/>
      <c r="K65" s="692"/>
      <c r="L65" s="693"/>
      <c r="M65" s="692"/>
      <c r="N65" s="692"/>
      <c r="O65" s="692"/>
      <c r="P65" s="692"/>
      <c r="Q65" s="692"/>
      <c r="R65" s="692"/>
      <c r="S65" s="344"/>
      <c r="T65" s="264"/>
      <c r="U65" s="264"/>
    </row>
    <row r="66" spans="1:21" ht="15.6">
      <c r="A66" t="str">
        <f>IF(C66="","",C66&amp;"_"&amp;COUNTIF($C$9:C66,C66))</f>
        <v/>
      </c>
      <c r="B66" s="647">
        <v>58</v>
      </c>
      <c r="C66" s="684"/>
      <c r="D66" s="685"/>
      <c r="E66" s="684"/>
      <c r="F66" s="686"/>
      <c r="G66" s="687"/>
      <c r="H66" s="684"/>
      <c r="I66" s="688"/>
      <c r="J66" s="694"/>
      <c r="K66" s="694"/>
      <c r="L66" s="695"/>
      <c r="M66" s="694"/>
      <c r="N66" s="694"/>
      <c r="O66" s="694"/>
      <c r="P66" s="694"/>
      <c r="Q66" s="694"/>
      <c r="R66" s="694"/>
      <c r="S66" s="344"/>
      <c r="T66" s="264"/>
      <c r="U66" s="264"/>
    </row>
    <row r="67" spans="1:21" ht="15.6">
      <c r="A67" t="str">
        <f>IF(C67="","",C67&amp;"_"&amp;COUNTIF($C$9:C67,C67))</f>
        <v/>
      </c>
      <c r="B67" s="646">
        <v>59</v>
      </c>
      <c r="C67" s="677"/>
      <c r="D67" s="678"/>
      <c r="E67" s="677"/>
      <c r="F67" s="679"/>
      <c r="G67" s="680"/>
      <c r="H67" s="677"/>
      <c r="I67" s="681"/>
      <c r="J67" s="692"/>
      <c r="K67" s="692"/>
      <c r="L67" s="693"/>
      <c r="M67" s="692"/>
      <c r="N67" s="692"/>
      <c r="O67" s="692"/>
      <c r="P67" s="692"/>
      <c r="Q67" s="692"/>
      <c r="R67" s="692"/>
      <c r="S67" s="344"/>
      <c r="T67" s="264"/>
      <c r="U67" s="264"/>
    </row>
    <row r="68" spans="1:21" ht="16.2" thickBot="1">
      <c r="A68" t="str">
        <f>IF(C68="","",C68&amp;"_"&amp;COUNTIF($C$9:C68,C68))</f>
        <v/>
      </c>
      <c r="B68" s="648">
        <v>60</v>
      </c>
      <c r="C68" s="696"/>
      <c r="D68" s="697"/>
      <c r="E68" s="696"/>
      <c r="F68" s="698"/>
      <c r="G68" s="699"/>
      <c r="H68" s="696"/>
      <c r="I68" s="700"/>
      <c r="J68" s="694"/>
      <c r="K68" s="694"/>
      <c r="L68" s="695"/>
      <c r="M68" s="694"/>
      <c r="N68" s="694"/>
      <c r="O68" s="694"/>
      <c r="P68" s="694"/>
      <c r="Q68" s="694"/>
      <c r="R68" s="694"/>
      <c r="S68" s="344"/>
      <c r="T68" s="264"/>
      <c r="U68" s="264"/>
    </row>
    <row r="69" spans="1:21">
      <c r="B69" s="649"/>
      <c r="C69" s="649"/>
      <c r="D69" s="649"/>
      <c r="E69" s="649"/>
      <c r="F69" s="649"/>
      <c r="G69" s="649"/>
      <c r="H69" s="649"/>
      <c r="I69" s="649"/>
      <c r="J69" s="649"/>
      <c r="K69" s="649"/>
      <c r="L69" s="649"/>
      <c r="M69" s="649"/>
      <c r="N69" s="649"/>
      <c r="O69" s="649"/>
      <c r="P69" s="649"/>
      <c r="Q69" s="649"/>
      <c r="R69" s="649"/>
    </row>
    <row r="70" spans="1:21">
      <c r="B70" s="649"/>
      <c r="C70" s="649"/>
      <c r="D70" s="649"/>
      <c r="E70" s="649"/>
      <c r="F70" s="649"/>
      <c r="G70" s="649"/>
      <c r="H70" s="649"/>
      <c r="I70" s="649"/>
      <c r="J70" s="649"/>
      <c r="K70" s="649"/>
      <c r="L70" s="649"/>
      <c r="M70" s="649"/>
      <c r="N70" s="649"/>
      <c r="O70" s="649"/>
      <c r="P70" s="649"/>
      <c r="Q70" s="649"/>
      <c r="R70" s="649"/>
    </row>
    <row r="71" spans="1:21">
      <c r="B71" s="649"/>
      <c r="C71" s="649"/>
      <c r="D71" s="649"/>
      <c r="E71" s="649"/>
      <c r="F71" s="649"/>
      <c r="G71" s="649"/>
      <c r="H71" s="649"/>
      <c r="I71" s="649"/>
      <c r="J71" s="649"/>
      <c r="K71" s="649"/>
      <c r="L71" s="649"/>
      <c r="M71" s="649"/>
      <c r="N71" s="649"/>
      <c r="O71" s="649"/>
      <c r="P71" s="649"/>
      <c r="Q71" s="649"/>
      <c r="R71" s="649"/>
    </row>
    <row r="72" spans="1:21">
      <c r="B72" s="649"/>
      <c r="C72" s="649"/>
      <c r="D72" s="649"/>
      <c r="E72" s="649"/>
      <c r="F72" s="649"/>
      <c r="G72" s="649"/>
      <c r="H72" s="649"/>
      <c r="I72" s="649"/>
      <c r="J72" s="649"/>
      <c r="K72" s="649"/>
      <c r="L72" s="649"/>
      <c r="M72" s="649"/>
      <c r="N72" s="649"/>
      <c r="O72" s="649"/>
      <c r="P72" s="649"/>
      <c r="Q72" s="649"/>
      <c r="R72" s="649"/>
    </row>
    <row r="73" spans="1:21">
      <c r="B73" s="649"/>
      <c r="C73" s="649"/>
      <c r="D73" s="649"/>
      <c r="E73" s="649"/>
      <c r="F73" s="649"/>
      <c r="G73" s="649"/>
      <c r="H73" s="649"/>
      <c r="I73" s="649"/>
      <c r="J73" s="649"/>
      <c r="K73" s="649"/>
      <c r="L73" s="649"/>
      <c r="M73" s="649"/>
      <c r="N73" s="649"/>
      <c r="O73" s="649"/>
      <c r="P73" s="649"/>
      <c r="Q73" s="649"/>
      <c r="R73" s="649"/>
    </row>
    <row r="74" spans="1:21">
      <c r="B74" s="649"/>
      <c r="C74" s="649"/>
      <c r="D74" s="649"/>
      <c r="E74" s="649"/>
      <c r="F74" s="649"/>
      <c r="G74" s="649"/>
      <c r="H74" s="649"/>
      <c r="I74" s="649"/>
      <c r="J74" s="649"/>
      <c r="K74" s="649"/>
      <c r="L74" s="649"/>
      <c r="M74" s="649"/>
      <c r="N74" s="649"/>
      <c r="O74" s="649"/>
      <c r="P74" s="649"/>
      <c r="Q74" s="649"/>
      <c r="R74" s="649"/>
    </row>
    <row r="75" spans="1:21">
      <c r="B75" s="649"/>
      <c r="C75" s="649"/>
      <c r="D75" s="649"/>
      <c r="E75" s="649"/>
      <c r="F75" s="649"/>
      <c r="G75" s="649"/>
      <c r="H75" s="649"/>
      <c r="I75" s="649"/>
      <c r="J75" s="649"/>
      <c r="K75" s="649"/>
      <c r="L75" s="649"/>
      <c r="M75" s="649"/>
      <c r="N75" s="649"/>
      <c r="O75" s="649"/>
      <c r="P75" s="649"/>
      <c r="Q75" s="649"/>
      <c r="R75" s="649"/>
    </row>
    <row r="76" spans="1:21">
      <c r="B76" s="649"/>
      <c r="C76" s="649"/>
      <c r="D76" s="649"/>
      <c r="E76" s="649"/>
      <c r="F76" s="649"/>
      <c r="G76" s="649"/>
      <c r="H76" s="649"/>
      <c r="I76" s="649"/>
      <c r="J76" s="649"/>
      <c r="K76" s="649"/>
      <c r="L76" s="649"/>
      <c r="M76" s="649"/>
      <c r="N76" s="649"/>
      <c r="O76" s="649"/>
      <c r="P76" s="649"/>
      <c r="Q76" s="649"/>
      <c r="R76" s="649"/>
    </row>
    <row r="77" spans="1:21">
      <c r="B77" s="649"/>
      <c r="C77" s="649"/>
      <c r="D77" s="649"/>
      <c r="E77" s="649"/>
      <c r="F77" s="649"/>
      <c r="G77" s="649"/>
      <c r="H77" s="649"/>
      <c r="I77" s="649"/>
      <c r="J77" s="649"/>
      <c r="K77" s="649"/>
      <c r="L77" s="649"/>
      <c r="M77" s="649"/>
      <c r="N77" s="649"/>
      <c r="O77" s="649"/>
      <c r="P77" s="649"/>
      <c r="Q77" s="649"/>
      <c r="R77" s="649"/>
    </row>
    <row r="78" spans="1:21">
      <c r="B78" s="649"/>
      <c r="C78" s="649"/>
      <c r="D78" s="649"/>
      <c r="E78" s="649"/>
      <c r="F78" s="649"/>
      <c r="G78" s="649"/>
      <c r="H78" s="649"/>
      <c r="I78" s="649"/>
      <c r="J78" s="649"/>
      <c r="K78" s="649"/>
      <c r="L78" s="649"/>
      <c r="M78" s="649"/>
      <c r="N78" s="649"/>
      <c r="O78" s="649"/>
      <c r="P78" s="649"/>
      <c r="Q78" s="649"/>
      <c r="R78" s="649"/>
    </row>
    <row r="79" spans="1:21">
      <c r="B79" s="649"/>
      <c r="C79" s="649"/>
      <c r="D79" s="649"/>
      <c r="E79" s="649"/>
      <c r="F79" s="649"/>
      <c r="G79" s="649"/>
      <c r="H79" s="649"/>
      <c r="I79" s="649"/>
      <c r="J79" s="649"/>
      <c r="K79" s="649"/>
      <c r="L79" s="649"/>
      <c r="M79" s="649"/>
      <c r="N79" s="649"/>
      <c r="O79" s="649"/>
      <c r="P79" s="649"/>
      <c r="Q79" s="649"/>
      <c r="R79" s="649"/>
    </row>
    <row r="80" spans="1:21">
      <c r="B80" s="649"/>
      <c r="C80" s="649"/>
      <c r="D80" s="649"/>
      <c r="E80" s="649"/>
      <c r="F80" s="649"/>
      <c r="G80" s="649"/>
      <c r="H80" s="649"/>
      <c r="I80" s="649"/>
      <c r="J80" s="649"/>
      <c r="K80" s="649"/>
      <c r="L80" s="649"/>
      <c r="M80" s="649"/>
      <c r="N80" s="649"/>
      <c r="O80" s="649"/>
      <c r="P80" s="649"/>
      <c r="Q80" s="649"/>
      <c r="R80" s="649"/>
    </row>
    <row r="81" spans="2:18">
      <c r="B81" s="649"/>
      <c r="C81" s="649"/>
      <c r="D81" s="649"/>
      <c r="E81" s="649"/>
      <c r="F81" s="649"/>
      <c r="G81" s="649"/>
      <c r="H81" s="649"/>
      <c r="I81" s="649"/>
      <c r="J81" s="649"/>
      <c r="K81" s="649"/>
      <c r="L81" s="649"/>
      <c r="M81" s="649"/>
      <c r="N81" s="649"/>
      <c r="O81" s="649"/>
      <c r="P81" s="649"/>
      <c r="Q81" s="649"/>
      <c r="R81" s="649"/>
    </row>
    <row r="82" spans="2:18">
      <c r="B82" s="649"/>
      <c r="C82" s="649"/>
      <c r="D82" s="649"/>
      <c r="E82" s="649"/>
      <c r="F82" s="649"/>
      <c r="G82" s="649"/>
      <c r="H82" s="649"/>
      <c r="I82" s="649"/>
      <c r="J82" s="649"/>
      <c r="K82" s="649"/>
      <c r="L82" s="649"/>
      <c r="M82" s="649"/>
      <c r="N82" s="649"/>
      <c r="O82" s="649"/>
      <c r="P82" s="649"/>
      <c r="Q82" s="649"/>
      <c r="R82" s="649"/>
    </row>
    <row r="83" spans="2:18">
      <c r="B83" s="649"/>
      <c r="C83" s="649"/>
      <c r="D83" s="649"/>
      <c r="E83" s="649"/>
      <c r="F83" s="649"/>
      <c r="G83" s="649"/>
      <c r="H83" s="649"/>
      <c r="I83" s="649"/>
      <c r="J83" s="649"/>
      <c r="K83" s="649"/>
      <c r="L83" s="649"/>
      <c r="M83" s="649"/>
      <c r="N83" s="649"/>
      <c r="O83" s="649"/>
      <c r="P83" s="649"/>
      <c r="Q83" s="649"/>
      <c r="R83" s="649"/>
    </row>
    <row r="84" spans="2:18">
      <c r="B84" s="649"/>
      <c r="C84" s="649"/>
      <c r="D84" s="649"/>
      <c r="E84" s="649"/>
      <c r="F84" s="649"/>
      <c r="G84" s="649"/>
      <c r="H84" s="649"/>
      <c r="I84" s="649"/>
      <c r="J84" s="649"/>
      <c r="K84" s="649"/>
      <c r="L84" s="649"/>
      <c r="M84" s="649"/>
      <c r="N84" s="649"/>
      <c r="O84" s="649"/>
      <c r="P84" s="649"/>
      <c r="Q84" s="649"/>
      <c r="R84" s="649"/>
    </row>
    <row r="85" spans="2:18">
      <c r="B85" s="649"/>
      <c r="C85" s="649"/>
      <c r="D85" s="649"/>
      <c r="E85" s="649"/>
      <c r="F85" s="649"/>
      <c r="G85" s="649"/>
      <c r="H85" s="649"/>
      <c r="I85" s="649"/>
      <c r="J85" s="649"/>
      <c r="K85" s="649"/>
      <c r="L85" s="649"/>
      <c r="M85" s="649"/>
      <c r="N85" s="649"/>
      <c r="O85" s="649"/>
      <c r="P85" s="649"/>
      <c r="Q85" s="649"/>
      <c r="R85" s="649"/>
    </row>
    <row r="86" spans="2:18">
      <c r="B86" s="649"/>
      <c r="C86" s="649"/>
      <c r="D86" s="649"/>
      <c r="E86" s="649"/>
      <c r="F86" s="649"/>
      <c r="G86" s="649"/>
      <c r="H86" s="649"/>
      <c r="I86" s="649"/>
      <c r="J86" s="649"/>
      <c r="K86" s="649"/>
      <c r="L86" s="649"/>
      <c r="M86" s="649"/>
      <c r="N86" s="649"/>
      <c r="O86" s="649"/>
      <c r="P86" s="649"/>
      <c r="Q86" s="649"/>
      <c r="R86" s="649"/>
    </row>
    <row r="87" spans="2:18">
      <c r="B87" s="649"/>
      <c r="C87" s="649"/>
      <c r="D87" s="649"/>
      <c r="E87" s="649"/>
      <c r="F87" s="649"/>
      <c r="G87" s="649"/>
      <c r="H87" s="649"/>
      <c r="I87" s="649"/>
      <c r="J87" s="649"/>
      <c r="K87" s="649"/>
      <c r="L87" s="649"/>
      <c r="M87" s="649"/>
      <c r="N87" s="649"/>
      <c r="O87" s="649"/>
      <c r="P87" s="649"/>
      <c r="Q87" s="649"/>
      <c r="R87" s="649"/>
    </row>
    <row r="88" spans="2:18">
      <c r="B88" s="649"/>
      <c r="C88" s="649"/>
      <c r="D88" s="649"/>
      <c r="E88" s="649"/>
      <c r="F88" s="649"/>
      <c r="G88" s="649"/>
      <c r="H88" s="649"/>
      <c r="I88" s="649"/>
      <c r="J88" s="649"/>
      <c r="K88" s="649"/>
      <c r="L88" s="649"/>
      <c r="M88" s="649"/>
      <c r="N88" s="649"/>
      <c r="O88" s="649"/>
      <c r="P88" s="649"/>
      <c r="Q88" s="649"/>
      <c r="R88" s="649"/>
    </row>
    <row r="89" spans="2:18">
      <c r="B89" s="649"/>
      <c r="C89" s="649"/>
      <c r="D89" s="649"/>
      <c r="E89" s="649"/>
      <c r="F89" s="649"/>
      <c r="G89" s="649"/>
      <c r="H89" s="649"/>
      <c r="I89" s="649"/>
      <c r="J89" s="649"/>
      <c r="K89" s="649"/>
      <c r="L89" s="649"/>
      <c r="M89" s="649"/>
      <c r="N89" s="649"/>
      <c r="O89" s="649"/>
      <c r="P89" s="649"/>
      <c r="Q89" s="649"/>
      <c r="R89" s="649"/>
    </row>
    <row r="90" spans="2:18">
      <c r="B90" s="649"/>
      <c r="C90" s="649"/>
      <c r="D90" s="649"/>
      <c r="E90" s="649"/>
      <c r="F90" s="649"/>
      <c r="G90" s="649"/>
      <c r="H90" s="649"/>
      <c r="I90" s="649"/>
      <c r="J90" s="649"/>
      <c r="K90" s="649"/>
      <c r="L90" s="649"/>
      <c r="M90" s="649"/>
      <c r="N90" s="649"/>
      <c r="O90" s="649"/>
      <c r="P90" s="649"/>
      <c r="Q90" s="649"/>
      <c r="R90" s="649"/>
    </row>
    <row r="91" spans="2:18">
      <c r="B91" s="649"/>
      <c r="C91" s="649"/>
      <c r="D91" s="649"/>
      <c r="E91" s="649"/>
      <c r="F91" s="649"/>
      <c r="G91" s="649"/>
      <c r="H91" s="649"/>
      <c r="I91" s="649"/>
      <c r="J91" s="649"/>
      <c r="K91" s="649"/>
      <c r="L91" s="649"/>
      <c r="M91" s="649"/>
      <c r="N91" s="649"/>
      <c r="O91" s="649"/>
      <c r="P91" s="649"/>
      <c r="Q91" s="649"/>
      <c r="R91" s="649"/>
    </row>
    <row r="92" spans="2:18">
      <c r="B92" s="649"/>
      <c r="C92" s="649"/>
      <c r="D92" s="649"/>
      <c r="E92" s="649"/>
      <c r="F92" s="649"/>
      <c r="G92" s="649"/>
      <c r="H92" s="649"/>
      <c r="I92" s="649"/>
      <c r="J92" s="649"/>
      <c r="K92" s="649"/>
      <c r="L92" s="649"/>
      <c r="M92" s="649"/>
      <c r="N92" s="649"/>
      <c r="O92" s="649"/>
      <c r="P92" s="649"/>
      <c r="Q92" s="649"/>
      <c r="R92" s="649"/>
    </row>
    <row r="93" spans="2:18">
      <c r="B93" s="649"/>
      <c r="C93" s="649"/>
      <c r="D93" s="649"/>
      <c r="E93" s="649"/>
      <c r="F93" s="649"/>
      <c r="G93" s="649"/>
      <c r="H93" s="649"/>
      <c r="I93" s="649"/>
      <c r="J93" s="649"/>
      <c r="K93" s="649"/>
      <c r="L93" s="649"/>
      <c r="M93" s="649"/>
      <c r="N93" s="649"/>
      <c r="O93" s="649"/>
      <c r="P93" s="649"/>
      <c r="Q93" s="649"/>
      <c r="R93" s="649"/>
    </row>
    <row r="94" spans="2:18">
      <c r="B94" s="649"/>
      <c r="C94" s="649"/>
      <c r="D94" s="649"/>
      <c r="E94" s="649"/>
      <c r="F94" s="649"/>
      <c r="G94" s="649"/>
      <c r="H94" s="649"/>
      <c r="I94" s="649"/>
      <c r="J94" s="649"/>
      <c r="K94" s="649"/>
      <c r="L94" s="649"/>
      <c r="M94" s="649"/>
      <c r="N94" s="649"/>
      <c r="O94" s="649"/>
      <c r="P94" s="649"/>
      <c r="Q94" s="649"/>
      <c r="R94" s="649"/>
    </row>
    <row r="95" spans="2:18">
      <c r="B95" s="649"/>
      <c r="C95" s="649"/>
      <c r="D95" s="649"/>
      <c r="E95" s="649"/>
      <c r="F95" s="649"/>
      <c r="G95" s="649"/>
      <c r="H95" s="649"/>
      <c r="I95" s="649"/>
      <c r="J95" s="649"/>
      <c r="K95" s="649"/>
      <c r="L95" s="649"/>
      <c r="M95" s="649"/>
      <c r="N95" s="649"/>
      <c r="O95" s="649"/>
      <c r="P95" s="649"/>
      <c r="Q95" s="649"/>
      <c r="R95" s="649"/>
    </row>
    <row r="96" spans="2:18">
      <c r="B96" s="649"/>
      <c r="C96" s="649"/>
      <c r="D96" s="649"/>
      <c r="E96" s="649"/>
      <c r="F96" s="649"/>
      <c r="G96" s="649"/>
      <c r="H96" s="649"/>
      <c r="I96" s="649"/>
      <c r="J96" s="649"/>
      <c r="K96" s="649"/>
      <c r="L96" s="649"/>
      <c r="M96" s="649"/>
      <c r="N96" s="649"/>
      <c r="O96" s="649"/>
      <c r="P96" s="649"/>
      <c r="Q96" s="649"/>
      <c r="R96" s="649"/>
    </row>
    <row r="97" spans="2:18">
      <c r="B97" s="649"/>
      <c r="C97" s="649"/>
      <c r="D97" s="649"/>
      <c r="E97" s="649"/>
      <c r="F97" s="649"/>
      <c r="G97" s="649"/>
      <c r="H97" s="649"/>
      <c r="I97" s="649"/>
      <c r="J97" s="649"/>
      <c r="K97" s="649"/>
      <c r="L97" s="649"/>
      <c r="M97" s="649"/>
      <c r="N97" s="649"/>
      <c r="O97" s="649"/>
      <c r="P97" s="649"/>
      <c r="Q97" s="649"/>
      <c r="R97" s="649"/>
    </row>
    <row r="98" spans="2:18">
      <c r="B98" s="649"/>
      <c r="C98" s="649"/>
      <c r="D98" s="649"/>
      <c r="E98" s="649"/>
      <c r="F98" s="649"/>
      <c r="G98" s="649"/>
      <c r="H98" s="649"/>
      <c r="I98" s="649"/>
      <c r="J98" s="649"/>
      <c r="K98" s="649"/>
      <c r="L98" s="649"/>
      <c r="M98" s="649"/>
      <c r="N98" s="649"/>
      <c r="O98" s="649"/>
      <c r="P98" s="649"/>
      <c r="Q98" s="649"/>
      <c r="R98" s="649"/>
    </row>
    <row r="99" spans="2:18">
      <c r="B99" s="649"/>
      <c r="C99" s="649"/>
      <c r="D99" s="649"/>
      <c r="E99" s="649"/>
      <c r="F99" s="649"/>
      <c r="G99" s="649"/>
      <c r="H99" s="649"/>
      <c r="I99" s="649"/>
      <c r="J99" s="649"/>
      <c r="K99" s="649"/>
      <c r="L99" s="649"/>
      <c r="M99" s="649"/>
      <c r="N99" s="649"/>
      <c r="O99" s="649"/>
      <c r="P99" s="649"/>
      <c r="Q99" s="649"/>
      <c r="R99" s="649"/>
    </row>
    <row r="100" spans="2:18">
      <c r="B100" s="649"/>
      <c r="C100" s="649"/>
      <c r="D100" s="649"/>
      <c r="E100" s="649"/>
      <c r="F100" s="649"/>
      <c r="G100" s="649"/>
      <c r="H100" s="649"/>
      <c r="I100" s="649"/>
      <c r="J100" s="649"/>
      <c r="K100" s="649"/>
      <c r="L100" s="649"/>
      <c r="M100" s="649"/>
      <c r="N100" s="649"/>
      <c r="O100" s="649"/>
      <c r="P100" s="649"/>
      <c r="Q100" s="649"/>
      <c r="R100" s="649"/>
    </row>
    <row r="101" spans="2:18">
      <c r="B101" s="649"/>
      <c r="C101" s="649"/>
      <c r="D101" s="649"/>
      <c r="E101" s="649"/>
      <c r="F101" s="649"/>
      <c r="G101" s="649"/>
      <c r="H101" s="649"/>
      <c r="I101" s="649"/>
      <c r="J101" s="649"/>
      <c r="K101" s="649"/>
      <c r="L101" s="649"/>
      <c r="M101" s="649"/>
      <c r="N101" s="649"/>
      <c r="O101" s="649"/>
      <c r="P101" s="649"/>
      <c r="Q101" s="649"/>
      <c r="R101" s="649"/>
    </row>
    <row r="102" spans="2:18">
      <c r="B102" s="649"/>
      <c r="C102" s="649"/>
      <c r="D102" s="649"/>
      <c r="E102" s="649"/>
      <c r="F102" s="649"/>
      <c r="G102" s="649"/>
      <c r="H102" s="649"/>
      <c r="I102" s="649"/>
      <c r="J102" s="649"/>
      <c r="K102" s="649"/>
      <c r="L102" s="649"/>
      <c r="M102" s="649"/>
      <c r="N102" s="649"/>
      <c r="O102" s="649"/>
      <c r="P102" s="649"/>
      <c r="Q102" s="649"/>
      <c r="R102" s="649"/>
    </row>
    <row r="103" spans="2:18">
      <c r="B103" s="649"/>
      <c r="C103" s="649"/>
      <c r="D103" s="649"/>
      <c r="E103" s="649"/>
      <c r="F103" s="649"/>
      <c r="G103" s="649"/>
      <c r="H103" s="649"/>
      <c r="I103" s="649"/>
      <c r="J103" s="649"/>
      <c r="K103" s="649"/>
      <c r="L103" s="649"/>
      <c r="M103" s="649"/>
      <c r="N103" s="649"/>
      <c r="O103" s="649"/>
      <c r="P103" s="649"/>
      <c r="Q103" s="649"/>
      <c r="R103" s="649"/>
    </row>
    <row r="104" spans="2:18">
      <c r="B104" s="649"/>
      <c r="C104" s="649"/>
      <c r="D104" s="649"/>
      <c r="E104" s="649"/>
      <c r="F104" s="649"/>
      <c r="G104" s="649"/>
      <c r="H104" s="649"/>
      <c r="I104" s="649"/>
      <c r="J104" s="649"/>
      <c r="K104" s="649"/>
      <c r="L104" s="649"/>
      <c r="M104" s="649"/>
      <c r="N104" s="649"/>
      <c r="O104" s="649"/>
      <c r="P104" s="649"/>
      <c r="Q104" s="649"/>
      <c r="R104" s="649"/>
    </row>
    <row r="105" spans="2:18">
      <c r="B105" s="649"/>
      <c r="C105" s="649"/>
      <c r="D105" s="649"/>
      <c r="E105" s="649"/>
      <c r="F105" s="649"/>
      <c r="G105" s="649"/>
      <c r="H105" s="649"/>
      <c r="I105" s="649"/>
      <c r="J105" s="649"/>
      <c r="K105" s="649"/>
      <c r="L105" s="649"/>
      <c r="M105" s="649"/>
      <c r="N105" s="649"/>
      <c r="O105" s="649"/>
      <c r="P105" s="649"/>
      <c r="Q105" s="649"/>
      <c r="R105" s="649"/>
    </row>
    <row r="106" spans="2:18">
      <c r="B106" s="649"/>
      <c r="C106" s="649"/>
      <c r="D106" s="649"/>
      <c r="E106" s="649"/>
      <c r="F106" s="649"/>
      <c r="G106" s="649"/>
      <c r="H106" s="649"/>
      <c r="I106" s="649"/>
      <c r="J106" s="649"/>
      <c r="K106" s="649"/>
      <c r="L106" s="649"/>
      <c r="M106" s="649"/>
      <c r="N106" s="649"/>
      <c r="O106" s="649"/>
      <c r="P106" s="649"/>
      <c r="Q106" s="649"/>
      <c r="R106" s="649"/>
    </row>
    <row r="107" spans="2:18">
      <c r="B107" s="649"/>
      <c r="C107" s="649"/>
      <c r="D107" s="649"/>
      <c r="E107" s="649"/>
      <c r="F107" s="649"/>
      <c r="G107" s="649"/>
      <c r="H107" s="649"/>
      <c r="I107" s="649"/>
      <c r="J107" s="649"/>
      <c r="K107" s="649"/>
      <c r="L107" s="649"/>
      <c r="M107" s="649"/>
      <c r="N107" s="649"/>
      <c r="O107" s="649"/>
      <c r="P107" s="649"/>
      <c r="Q107" s="649"/>
      <c r="R107" s="649"/>
    </row>
    <row r="108" spans="2:18">
      <c r="B108" s="649"/>
      <c r="C108" s="649"/>
      <c r="D108" s="649"/>
      <c r="E108" s="649"/>
      <c r="F108" s="649"/>
      <c r="G108" s="649"/>
      <c r="H108" s="649"/>
      <c r="I108" s="649"/>
      <c r="J108" s="649"/>
      <c r="K108" s="649"/>
      <c r="L108" s="649"/>
      <c r="M108" s="649"/>
      <c r="N108" s="649"/>
      <c r="O108" s="649"/>
      <c r="P108" s="649"/>
      <c r="Q108" s="649"/>
      <c r="R108" s="649"/>
    </row>
    <row r="109" spans="2:18">
      <c r="B109" s="649"/>
      <c r="C109" s="649"/>
      <c r="D109" s="649"/>
      <c r="E109" s="649"/>
      <c r="F109" s="649"/>
      <c r="G109" s="649"/>
      <c r="H109" s="649"/>
      <c r="I109" s="649"/>
      <c r="J109" s="649"/>
      <c r="K109" s="649"/>
      <c r="L109" s="649"/>
      <c r="M109" s="649"/>
      <c r="N109" s="649"/>
      <c r="O109" s="649"/>
      <c r="P109" s="649"/>
      <c r="Q109" s="649"/>
      <c r="R109" s="649"/>
    </row>
    <row r="110" spans="2:18">
      <c r="B110" s="649"/>
      <c r="C110" s="649"/>
      <c r="D110" s="649"/>
      <c r="E110" s="649"/>
      <c r="F110" s="649"/>
      <c r="G110" s="649"/>
      <c r="H110" s="649"/>
      <c r="I110" s="649"/>
      <c r="J110" s="649"/>
      <c r="K110" s="649"/>
      <c r="L110" s="649"/>
      <c r="M110" s="649"/>
      <c r="N110" s="649"/>
      <c r="O110" s="649"/>
      <c r="P110" s="649"/>
      <c r="Q110" s="649"/>
      <c r="R110" s="649"/>
    </row>
    <row r="111" spans="2:18">
      <c r="B111" s="649"/>
      <c r="C111" s="649"/>
      <c r="D111" s="649"/>
      <c r="E111" s="649"/>
      <c r="F111" s="649"/>
      <c r="G111" s="649"/>
      <c r="H111" s="649"/>
      <c r="I111" s="649"/>
      <c r="J111" s="649"/>
      <c r="K111" s="649"/>
      <c r="L111" s="649"/>
      <c r="M111" s="649"/>
      <c r="N111" s="649"/>
      <c r="O111" s="649"/>
      <c r="P111" s="649"/>
      <c r="Q111" s="649"/>
      <c r="R111" s="649"/>
    </row>
    <row r="112" spans="2:18">
      <c r="B112" s="649"/>
      <c r="C112" s="649"/>
      <c r="D112" s="649"/>
      <c r="E112" s="649"/>
      <c r="F112" s="649"/>
      <c r="G112" s="649"/>
      <c r="H112" s="649"/>
      <c r="I112" s="649"/>
      <c r="J112" s="649"/>
      <c r="K112" s="649"/>
      <c r="L112" s="649"/>
      <c r="M112" s="649"/>
      <c r="N112" s="649"/>
      <c r="O112" s="649"/>
      <c r="P112" s="649"/>
      <c r="Q112" s="649"/>
      <c r="R112" s="649"/>
    </row>
    <row r="113" spans="2:18">
      <c r="B113" s="649"/>
      <c r="C113" s="649"/>
      <c r="D113" s="649"/>
      <c r="E113" s="649"/>
      <c r="F113" s="649"/>
      <c r="G113" s="649"/>
      <c r="H113" s="649"/>
      <c r="I113" s="649"/>
      <c r="J113" s="649"/>
      <c r="K113" s="649"/>
      <c r="L113" s="649"/>
      <c r="M113" s="649"/>
      <c r="N113" s="649"/>
      <c r="O113" s="649"/>
      <c r="P113" s="649"/>
      <c r="Q113" s="649"/>
      <c r="R113" s="649"/>
    </row>
    <row r="114" spans="2:18">
      <c r="B114" s="649"/>
      <c r="C114" s="649"/>
      <c r="D114" s="649"/>
      <c r="E114" s="649"/>
      <c r="F114" s="649"/>
      <c r="G114" s="649"/>
      <c r="H114" s="649"/>
      <c r="I114" s="649"/>
      <c r="J114" s="649"/>
      <c r="K114" s="649"/>
      <c r="L114" s="649"/>
      <c r="M114" s="649"/>
      <c r="N114" s="649"/>
      <c r="O114" s="649"/>
      <c r="P114" s="649"/>
      <c r="Q114" s="649"/>
      <c r="R114" s="649"/>
    </row>
    <row r="115" spans="2:18">
      <c r="B115" s="649"/>
      <c r="C115" s="649"/>
      <c r="D115" s="649"/>
      <c r="E115" s="649"/>
      <c r="F115" s="649"/>
      <c r="G115" s="649"/>
      <c r="H115" s="649"/>
      <c r="I115" s="649"/>
      <c r="J115" s="649"/>
      <c r="K115" s="649"/>
      <c r="L115" s="649"/>
      <c r="M115" s="649"/>
      <c r="N115" s="649"/>
      <c r="O115" s="649"/>
      <c r="P115" s="649"/>
      <c r="Q115" s="649"/>
      <c r="R115" s="649"/>
    </row>
    <row r="116" spans="2:18">
      <c r="B116" s="649"/>
      <c r="C116" s="649"/>
      <c r="D116" s="649"/>
      <c r="E116" s="649"/>
      <c r="F116" s="649"/>
      <c r="G116" s="649"/>
      <c r="H116" s="649"/>
      <c r="I116" s="649"/>
      <c r="J116" s="649"/>
      <c r="K116" s="649"/>
      <c r="L116" s="649"/>
      <c r="M116" s="649"/>
      <c r="N116" s="649"/>
      <c r="O116" s="649"/>
      <c r="P116" s="649"/>
      <c r="Q116" s="649"/>
      <c r="R116" s="649"/>
    </row>
    <row r="117" spans="2:18">
      <c r="B117" s="649"/>
      <c r="C117" s="649"/>
      <c r="D117" s="649"/>
      <c r="E117" s="649"/>
      <c r="F117" s="649"/>
      <c r="G117" s="649"/>
      <c r="H117" s="649"/>
      <c r="I117" s="649"/>
      <c r="J117" s="649"/>
      <c r="K117" s="649"/>
      <c r="L117" s="649"/>
      <c r="M117" s="649"/>
      <c r="N117" s="649"/>
      <c r="O117" s="649"/>
      <c r="P117" s="649"/>
      <c r="Q117" s="649"/>
      <c r="R117" s="649"/>
    </row>
    <row r="118" spans="2:18">
      <c r="B118" s="649"/>
      <c r="C118" s="649"/>
      <c r="D118" s="649"/>
      <c r="E118" s="649"/>
      <c r="F118" s="649"/>
      <c r="G118" s="649"/>
      <c r="H118" s="649"/>
      <c r="I118" s="649"/>
      <c r="J118" s="649"/>
      <c r="K118" s="649"/>
      <c r="L118" s="649"/>
      <c r="M118" s="649"/>
      <c r="N118" s="649"/>
      <c r="O118" s="649"/>
      <c r="P118" s="649"/>
      <c r="Q118" s="649"/>
      <c r="R118" s="649"/>
    </row>
    <row r="119" spans="2:18">
      <c r="B119" s="649"/>
      <c r="C119" s="649"/>
      <c r="D119" s="649"/>
      <c r="E119" s="649"/>
      <c r="F119" s="649"/>
      <c r="G119" s="649"/>
      <c r="H119" s="649"/>
      <c r="I119" s="649"/>
      <c r="J119" s="649"/>
      <c r="K119" s="649"/>
      <c r="L119" s="649"/>
      <c r="M119" s="649"/>
      <c r="N119" s="649"/>
      <c r="O119" s="649"/>
      <c r="P119" s="649"/>
      <c r="Q119" s="649"/>
      <c r="R119" s="649"/>
    </row>
    <row r="120" spans="2:18">
      <c r="B120" s="649"/>
      <c r="C120" s="649"/>
      <c r="D120" s="649"/>
      <c r="E120" s="649"/>
      <c r="F120" s="649"/>
      <c r="G120" s="649"/>
      <c r="H120" s="649"/>
      <c r="I120" s="649"/>
      <c r="J120" s="649"/>
      <c r="K120" s="649"/>
      <c r="L120" s="649"/>
      <c r="M120" s="649"/>
      <c r="N120" s="649"/>
      <c r="O120" s="649"/>
      <c r="P120" s="649"/>
      <c r="Q120" s="649"/>
      <c r="R120" s="649"/>
    </row>
    <row r="121" spans="2:18">
      <c r="B121" s="649"/>
      <c r="C121" s="649"/>
      <c r="D121" s="649"/>
      <c r="E121" s="649"/>
      <c r="F121" s="649"/>
      <c r="G121" s="649"/>
      <c r="H121" s="649"/>
      <c r="I121" s="649"/>
      <c r="J121" s="649"/>
      <c r="K121" s="649"/>
      <c r="L121" s="649"/>
      <c r="M121" s="649"/>
      <c r="N121" s="649"/>
      <c r="O121" s="649"/>
      <c r="P121" s="649"/>
      <c r="Q121" s="649"/>
      <c r="R121" s="649"/>
    </row>
    <row r="122" spans="2:18">
      <c r="B122" s="649"/>
      <c r="C122" s="649"/>
      <c r="D122" s="649"/>
      <c r="E122" s="649"/>
      <c r="F122" s="649"/>
      <c r="G122" s="649"/>
      <c r="H122" s="649"/>
      <c r="I122" s="649"/>
      <c r="J122" s="649"/>
      <c r="K122" s="649"/>
      <c r="L122" s="649"/>
      <c r="M122" s="649"/>
      <c r="N122" s="649"/>
      <c r="O122" s="649"/>
      <c r="P122" s="649"/>
      <c r="Q122" s="649"/>
      <c r="R122" s="649"/>
    </row>
    <row r="123" spans="2:18">
      <c r="B123" s="649"/>
      <c r="C123" s="649"/>
      <c r="D123" s="649"/>
      <c r="E123" s="649"/>
      <c r="F123" s="649"/>
      <c r="G123" s="649"/>
      <c r="H123" s="649"/>
      <c r="I123" s="649"/>
      <c r="J123" s="649"/>
      <c r="K123" s="649"/>
      <c r="L123" s="649"/>
      <c r="M123" s="649"/>
      <c r="N123" s="649"/>
      <c r="O123" s="649"/>
      <c r="P123" s="649"/>
      <c r="Q123" s="649"/>
      <c r="R123" s="649"/>
    </row>
    <row r="124" spans="2:18">
      <c r="B124" s="649"/>
      <c r="C124" s="649"/>
      <c r="D124" s="649"/>
      <c r="E124" s="649"/>
      <c r="F124" s="649"/>
      <c r="G124" s="649"/>
      <c r="H124" s="649"/>
      <c r="I124" s="649"/>
      <c r="J124" s="649"/>
      <c r="K124" s="649"/>
      <c r="L124" s="649"/>
      <c r="M124" s="649"/>
      <c r="N124" s="649"/>
      <c r="O124" s="649"/>
      <c r="P124" s="649"/>
      <c r="Q124" s="649"/>
      <c r="R124" s="649"/>
    </row>
    <row r="125" spans="2:18">
      <c r="B125" s="649"/>
      <c r="C125" s="649"/>
      <c r="D125" s="649"/>
      <c r="E125" s="649"/>
      <c r="F125" s="649"/>
      <c r="G125" s="649"/>
      <c r="H125" s="649"/>
      <c r="I125" s="649"/>
      <c r="J125" s="649"/>
      <c r="K125" s="649"/>
      <c r="L125" s="649"/>
      <c r="M125" s="649"/>
      <c r="N125" s="649"/>
      <c r="O125" s="649"/>
      <c r="P125" s="649"/>
      <c r="Q125" s="649"/>
      <c r="R125" s="649"/>
    </row>
    <row r="126" spans="2:18">
      <c r="B126" s="649"/>
      <c r="C126" s="649"/>
      <c r="D126" s="649"/>
      <c r="E126" s="649"/>
      <c r="F126" s="649"/>
      <c r="G126" s="649"/>
      <c r="H126" s="649"/>
      <c r="I126" s="649"/>
      <c r="J126" s="649"/>
      <c r="K126" s="649"/>
      <c r="L126" s="649"/>
      <c r="M126" s="649"/>
      <c r="N126" s="649"/>
      <c r="O126" s="649"/>
      <c r="P126" s="649"/>
      <c r="Q126" s="649"/>
      <c r="R126" s="649"/>
    </row>
    <row r="127" spans="2:18">
      <c r="B127" s="649"/>
      <c r="C127" s="649"/>
      <c r="D127" s="649"/>
      <c r="E127" s="649"/>
      <c r="F127" s="649"/>
      <c r="G127" s="649"/>
      <c r="H127" s="649"/>
      <c r="I127" s="649"/>
      <c r="J127" s="649"/>
      <c r="K127" s="649"/>
      <c r="L127" s="649"/>
      <c r="M127" s="649"/>
      <c r="N127" s="649"/>
      <c r="O127" s="649"/>
      <c r="P127" s="649"/>
      <c r="Q127" s="649"/>
      <c r="R127" s="649"/>
    </row>
    <row r="128" spans="2:18">
      <c r="B128" s="649"/>
      <c r="C128" s="649"/>
      <c r="D128" s="649"/>
      <c r="E128" s="649"/>
      <c r="F128" s="649"/>
      <c r="G128" s="649"/>
      <c r="H128" s="649"/>
      <c r="I128" s="649"/>
      <c r="J128" s="649"/>
      <c r="K128" s="649"/>
      <c r="L128" s="649"/>
      <c r="M128" s="649"/>
      <c r="N128" s="649"/>
      <c r="O128" s="649"/>
      <c r="P128" s="649"/>
      <c r="Q128" s="649"/>
      <c r="R128" s="649"/>
    </row>
    <row r="129" spans="2:18">
      <c r="B129" s="649"/>
      <c r="C129" s="649"/>
      <c r="D129" s="649"/>
      <c r="E129" s="649"/>
      <c r="F129" s="649"/>
      <c r="G129" s="649"/>
      <c r="H129" s="649"/>
      <c r="I129" s="649"/>
      <c r="J129" s="649"/>
      <c r="K129" s="649"/>
      <c r="L129" s="649"/>
      <c r="M129" s="649"/>
      <c r="N129" s="649"/>
      <c r="O129" s="649"/>
      <c r="P129" s="649"/>
      <c r="Q129" s="649"/>
      <c r="R129" s="649"/>
    </row>
    <row r="130" spans="2:18">
      <c r="B130" s="649"/>
      <c r="C130" s="649"/>
      <c r="D130" s="649"/>
      <c r="E130" s="649"/>
      <c r="F130" s="649"/>
      <c r="G130" s="649"/>
      <c r="H130" s="649"/>
      <c r="I130" s="649"/>
      <c r="J130" s="649"/>
      <c r="K130" s="649"/>
      <c r="L130" s="649"/>
      <c r="M130" s="649"/>
      <c r="N130" s="649"/>
      <c r="O130" s="649"/>
      <c r="P130" s="649"/>
      <c r="Q130" s="649"/>
      <c r="R130" s="649"/>
    </row>
    <row r="131" spans="2:18">
      <c r="B131" s="649"/>
      <c r="C131" s="649"/>
      <c r="D131" s="649"/>
      <c r="E131" s="649"/>
      <c r="F131" s="649"/>
      <c r="G131" s="649"/>
      <c r="H131" s="649"/>
      <c r="I131" s="649"/>
      <c r="J131" s="649"/>
      <c r="K131" s="649"/>
      <c r="L131" s="649"/>
      <c r="M131" s="649"/>
      <c r="N131" s="649"/>
      <c r="O131" s="649"/>
      <c r="P131" s="649"/>
      <c r="Q131" s="649"/>
      <c r="R131" s="649"/>
    </row>
    <row r="132" spans="2:18">
      <c r="B132" s="649"/>
      <c r="C132" s="649"/>
      <c r="D132" s="649"/>
      <c r="E132" s="649"/>
      <c r="F132" s="649"/>
      <c r="G132" s="649"/>
      <c r="H132" s="649"/>
      <c r="I132" s="649"/>
      <c r="J132" s="649"/>
      <c r="K132" s="649"/>
      <c r="L132" s="649"/>
      <c r="M132" s="649"/>
      <c r="N132" s="649"/>
      <c r="O132" s="649"/>
      <c r="P132" s="649"/>
      <c r="Q132" s="649"/>
      <c r="R132" s="649"/>
    </row>
    <row r="133" spans="2:18">
      <c r="B133" s="649"/>
      <c r="C133" s="649"/>
      <c r="D133" s="649"/>
      <c r="E133" s="649"/>
      <c r="F133" s="649"/>
      <c r="G133" s="649"/>
      <c r="H133" s="649"/>
      <c r="I133" s="649"/>
      <c r="J133" s="649"/>
      <c r="K133" s="649"/>
      <c r="L133" s="649"/>
      <c r="M133" s="649"/>
      <c r="N133" s="649"/>
      <c r="O133" s="649"/>
      <c r="P133" s="649"/>
      <c r="Q133" s="649"/>
      <c r="R133" s="649"/>
    </row>
    <row r="134" spans="2:18">
      <c r="B134" s="649"/>
      <c r="C134" s="649"/>
      <c r="D134" s="649"/>
      <c r="E134" s="649"/>
      <c r="F134" s="649"/>
      <c r="G134" s="649"/>
      <c r="H134" s="649"/>
      <c r="I134" s="649"/>
      <c r="J134" s="649"/>
      <c r="K134" s="649"/>
      <c r="L134" s="649"/>
      <c r="M134" s="649"/>
      <c r="N134" s="649"/>
      <c r="O134" s="649"/>
      <c r="P134" s="649"/>
      <c r="Q134" s="649"/>
      <c r="R134" s="649"/>
    </row>
    <row r="135" spans="2:18">
      <c r="B135" s="649"/>
      <c r="C135" s="649"/>
      <c r="D135" s="649"/>
      <c r="E135" s="649"/>
      <c r="F135" s="649"/>
      <c r="G135" s="649"/>
      <c r="H135" s="649"/>
      <c r="I135" s="649"/>
      <c r="J135" s="649"/>
      <c r="K135" s="649"/>
      <c r="L135" s="649"/>
      <c r="M135" s="649"/>
      <c r="N135" s="649"/>
      <c r="O135" s="649"/>
      <c r="P135" s="649"/>
      <c r="Q135" s="649"/>
      <c r="R135" s="649"/>
    </row>
    <row r="136" spans="2:18">
      <c r="B136" s="649"/>
      <c r="C136" s="649"/>
      <c r="D136" s="649"/>
      <c r="E136" s="649"/>
      <c r="F136" s="649"/>
      <c r="G136" s="649"/>
      <c r="H136" s="649"/>
      <c r="I136" s="649"/>
      <c r="J136" s="649"/>
      <c r="K136" s="649"/>
      <c r="L136" s="649"/>
      <c r="M136" s="649"/>
      <c r="N136" s="649"/>
      <c r="O136" s="649"/>
      <c r="P136" s="649"/>
      <c r="Q136" s="649"/>
      <c r="R136" s="649"/>
    </row>
    <row r="137" spans="2:18">
      <c r="B137" s="649"/>
      <c r="C137" s="649"/>
      <c r="D137" s="649"/>
      <c r="E137" s="649"/>
      <c r="F137" s="649"/>
      <c r="G137" s="649"/>
      <c r="H137" s="649"/>
      <c r="I137" s="649"/>
      <c r="J137" s="649"/>
      <c r="K137" s="649"/>
      <c r="L137" s="649"/>
      <c r="M137" s="649"/>
      <c r="N137" s="649"/>
      <c r="O137" s="649"/>
      <c r="P137" s="649"/>
      <c r="Q137" s="649"/>
      <c r="R137" s="649"/>
    </row>
    <row r="138" spans="2:18">
      <c r="B138" s="649"/>
      <c r="C138" s="649"/>
      <c r="D138" s="649"/>
      <c r="E138" s="649"/>
      <c r="F138" s="649"/>
      <c r="G138" s="649"/>
      <c r="H138" s="649"/>
      <c r="I138" s="649"/>
      <c r="J138" s="649"/>
      <c r="K138" s="649"/>
      <c r="L138" s="649"/>
      <c r="M138" s="649"/>
      <c r="N138" s="649"/>
      <c r="O138" s="649"/>
      <c r="P138" s="649"/>
      <c r="Q138" s="649"/>
      <c r="R138" s="649"/>
    </row>
    <row r="139" spans="2:18">
      <c r="B139" s="649"/>
      <c r="C139" s="649"/>
      <c r="D139" s="649"/>
      <c r="E139" s="649"/>
      <c r="F139" s="649"/>
      <c r="G139" s="649"/>
      <c r="H139" s="649"/>
      <c r="I139" s="649"/>
      <c r="J139" s="649"/>
      <c r="K139" s="649"/>
      <c r="L139" s="649"/>
      <c r="M139" s="649"/>
      <c r="N139" s="649"/>
      <c r="O139" s="649"/>
      <c r="P139" s="649"/>
      <c r="Q139" s="649"/>
      <c r="R139" s="649"/>
    </row>
    <row r="140" spans="2:18">
      <c r="B140" s="649"/>
      <c r="C140" s="649"/>
      <c r="D140" s="649"/>
      <c r="E140" s="649"/>
      <c r="F140" s="649"/>
      <c r="G140" s="649"/>
      <c r="H140" s="649"/>
      <c r="I140" s="649"/>
      <c r="J140" s="649"/>
      <c r="K140" s="649"/>
      <c r="L140" s="649"/>
      <c r="M140" s="649"/>
      <c r="N140" s="649"/>
      <c r="O140" s="649"/>
      <c r="P140" s="649"/>
      <c r="Q140" s="649"/>
      <c r="R140" s="649"/>
    </row>
    <row r="141" spans="2:18">
      <c r="B141" s="649"/>
      <c r="C141" s="649"/>
      <c r="D141" s="649"/>
      <c r="E141" s="649"/>
      <c r="F141" s="649"/>
      <c r="G141" s="649"/>
      <c r="H141" s="649"/>
      <c r="I141" s="649"/>
      <c r="J141" s="649"/>
      <c r="K141" s="649"/>
      <c r="L141" s="649"/>
      <c r="M141" s="649"/>
      <c r="N141" s="649"/>
      <c r="O141" s="649"/>
      <c r="P141" s="649"/>
      <c r="Q141" s="649"/>
      <c r="R141" s="649"/>
    </row>
    <row r="142" spans="2:18">
      <c r="B142" s="649"/>
      <c r="C142" s="649"/>
      <c r="D142" s="649"/>
      <c r="E142" s="649"/>
      <c r="F142" s="649"/>
      <c r="G142" s="649"/>
      <c r="H142" s="649"/>
      <c r="I142" s="649"/>
      <c r="J142" s="649"/>
      <c r="K142" s="649"/>
      <c r="L142" s="649"/>
      <c r="M142" s="649"/>
      <c r="N142" s="649"/>
      <c r="O142" s="649"/>
      <c r="P142" s="649"/>
      <c r="Q142" s="649"/>
      <c r="R142" s="649"/>
    </row>
    <row r="143" spans="2:18">
      <c r="B143" s="649"/>
      <c r="C143" s="649"/>
      <c r="D143" s="649"/>
      <c r="E143" s="649"/>
      <c r="F143" s="649"/>
      <c r="G143" s="649"/>
      <c r="H143" s="649"/>
      <c r="I143" s="649"/>
      <c r="J143" s="649"/>
      <c r="K143" s="649"/>
      <c r="L143" s="649"/>
      <c r="M143" s="649"/>
      <c r="N143" s="649"/>
      <c r="O143" s="649"/>
      <c r="P143" s="649"/>
      <c r="Q143" s="649"/>
      <c r="R143" s="649"/>
    </row>
    <row r="144" spans="2:18">
      <c r="B144" s="649"/>
      <c r="C144" s="649"/>
      <c r="D144" s="649"/>
      <c r="E144" s="649"/>
      <c r="F144" s="649"/>
      <c r="G144" s="649"/>
      <c r="H144" s="649"/>
      <c r="I144" s="649"/>
      <c r="J144" s="649"/>
      <c r="K144" s="649"/>
      <c r="L144" s="649"/>
      <c r="M144" s="649"/>
      <c r="N144" s="649"/>
      <c r="O144" s="649"/>
      <c r="P144" s="649"/>
      <c r="Q144" s="649"/>
      <c r="R144" s="649"/>
    </row>
    <row r="145" spans="2:18">
      <c r="B145" s="649"/>
      <c r="C145" s="649"/>
      <c r="D145" s="649"/>
      <c r="E145" s="649"/>
      <c r="F145" s="649"/>
      <c r="G145" s="649"/>
      <c r="H145" s="649"/>
      <c r="I145" s="649"/>
      <c r="J145" s="649"/>
      <c r="K145" s="649"/>
      <c r="L145" s="649"/>
      <c r="M145" s="649"/>
      <c r="N145" s="649"/>
      <c r="O145" s="649"/>
      <c r="P145" s="649"/>
      <c r="Q145" s="649"/>
      <c r="R145" s="649"/>
    </row>
    <row r="146" spans="2:18">
      <c r="B146" s="649"/>
      <c r="C146" s="649"/>
      <c r="D146" s="649"/>
      <c r="E146" s="649"/>
      <c r="F146" s="649"/>
      <c r="G146" s="649"/>
      <c r="H146" s="649"/>
      <c r="I146" s="649"/>
      <c r="J146" s="649"/>
      <c r="K146" s="649"/>
      <c r="L146" s="649"/>
      <c r="M146" s="649"/>
      <c r="N146" s="649"/>
      <c r="O146" s="649"/>
      <c r="P146" s="649"/>
      <c r="Q146" s="649"/>
      <c r="R146" s="649"/>
    </row>
    <row r="147" spans="2:18">
      <c r="B147" s="649"/>
      <c r="C147" s="649"/>
      <c r="D147" s="649"/>
      <c r="E147" s="649"/>
      <c r="F147" s="649"/>
      <c r="G147" s="649"/>
      <c r="H147" s="649"/>
      <c r="I147" s="649"/>
      <c r="J147" s="649"/>
      <c r="K147" s="649"/>
      <c r="L147" s="649"/>
      <c r="M147" s="649"/>
      <c r="N147" s="649"/>
      <c r="O147" s="649"/>
      <c r="P147" s="649"/>
      <c r="Q147" s="649"/>
      <c r="R147" s="649"/>
    </row>
    <row r="148" spans="2:18">
      <c r="B148" s="649"/>
      <c r="C148" s="649"/>
      <c r="D148" s="649"/>
      <c r="E148" s="649"/>
      <c r="F148" s="649"/>
      <c r="G148" s="649"/>
      <c r="H148" s="649"/>
      <c r="I148" s="649"/>
      <c r="J148" s="649"/>
      <c r="K148" s="649"/>
      <c r="L148" s="649"/>
      <c r="M148" s="649"/>
      <c r="N148" s="649"/>
      <c r="O148" s="649"/>
      <c r="P148" s="649"/>
      <c r="Q148" s="649"/>
      <c r="R148" s="649"/>
    </row>
    <row r="149" spans="2:18">
      <c r="B149" s="649"/>
      <c r="C149" s="649"/>
      <c r="D149" s="649"/>
      <c r="E149" s="649"/>
      <c r="F149" s="649"/>
      <c r="G149" s="649"/>
      <c r="H149" s="649"/>
      <c r="I149" s="649"/>
      <c r="J149" s="649"/>
      <c r="K149" s="649"/>
      <c r="L149" s="649"/>
      <c r="M149" s="649"/>
      <c r="N149" s="649"/>
      <c r="O149" s="649"/>
      <c r="P149" s="649"/>
      <c r="Q149" s="649"/>
      <c r="R149" s="649"/>
    </row>
    <row r="150" spans="2:18">
      <c r="B150" s="649"/>
      <c r="C150" s="649"/>
      <c r="D150" s="649"/>
      <c r="E150" s="649"/>
      <c r="F150" s="649"/>
      <c r="G150" s="649"/>
      <c r="H150" s="649"/>
      <c r="I150" s="649"/>
      <c r="J150" s="649"/>
      <c r="K150" s="649"/>
      <c r="L150" s="649"/>
      <c r="M150" s="649"/>
      <c r="N150" s="649"/>
      <c r="O150" s="649"/>
      <c r="P150" s="649"/>
      <c r="Q150" s="649"/>
      <c r="R150" s="649"/>
    </row>
    <row r="151" spans="2:18">
      <c r="B151" s="649"/>
      <c r="C151" s="649"/>
      <c r="D151" s="649"/>
      <c r="E151" s="649"/>
      <c r="F151" s="649"/>
      <c r="G151" s="649"/>
      <c r="H151" s="649"/>
      <c r="I151" s="649"/>
      <c r="J151" s="649"/>
      <c r="K151" s="649"/>
      <c r="L151" s="649"/>
      <c r="M151" s="649"/>
      <c r="N151" s="649"/>
      <c r="O151" s="649"/>
      <c r="P151" s="649"/>
      <c r="Q151" s="649"/>
      <c r="R151" s="649"/>
    </row>
    <row r="152" spans="2:18">
      <c r="B152" s="649"/>
      <c r="C152" s="649"/>
      <c r="D152" s="649"/>
      <c r="E152" s="649"/>
      <c r="F152" s="649"/>
      <c r="G152" s="649"/>
      <c r="H152" s="649"/>
      <c r="I152" s="649"/>
      <c r="J152" s="649"/>
      <c r="K152" s="649"/>
      <c r="L152" s="649"/>
      <c r="M152" s="649"/>
      <c r="N152" s="649"/>
      <c r="O152" s="649"/>
      <c r="P152" s="649"/>
      <c r="Q152" s="649"/>
      <c r="R152" s="649"/>
    </row>
    <row r="153" spans="2:18">
      <c r="B153" s="649"/>
      <c r="C153" s="649"/>
      <c r="D153" s="649"/>
      <c r="E153" s="649"/>
      <c r="F153" s="649"/>
      <c r="G153" s="649"/>
      <c r="H153" s="649"/>
      <c r="I153" s="649"/>
      <c r="J153" s="649"/>
      <c r="K153" s="649"/>
      <c r="L153" s="649"/>
      <c r="M153" s="649"/>
      <c r="N153" s="649"/>
      <c r="O153" s="649"/>
      <c r="P153" s="649"/>
      <c r="Q153" s="649"/>
      <c r="R153" s="649"/>
    </row>
    <row r="154" spans="2:18">
      <c r="B154" s="649"/>
      <c r="C154" s="649"/>
      <c r="D154" s="649"/>
      <c r="E154" s="649"/>
      <c r="F154" s="649"/>
      <c r="G154" s="649"/>
      <c r="H154" s="649"/>
      <c r="I154" s="649"/>
      <c r="J154" s="649"/>
      <c r="K154" s="649"/>
      <c r="L154" s="649"/>
      <c r="M154" s="649"/>
      <c r="N154" s="649"/>
      <c r="O154" s="649"/>
      <c r="P154" s="649"/>
      <c r="Q154" s="649"/>
      <c r="R154" s="649"/>
    </row>
    <row r="155" spans="2:18">
      <c r="B155" s="649"/>
      <c r="C155" s="649"/>
      <c r="D155" s="649"/>
      <c r="E155" s="649"/>
      <c r="F155" s="649"/>
      <c r="G155" s="649"/>
      <c r="H155" s="649"/>
      <c r="I155" s="649"/>
      <c r="J155" s="649"/>
      <c r="K155" s="649"/>
      <c r="L155" s="649"/>
      <c r="M155" s="649"/>
      <c r="N155" s="649"/>
      <c r="O155" s="649"/>
      <c r="P155" s="649"/>
      <c r="Q155" s="649"/>
      <c r="R155" s="649"/>
    </row>
    <row r="156" spans="2:18">
      <c r="B156" s="649"/>
      <c r="C156" s="649"/>
      <c r="D156" s="649"/>
      <c r="E156" s="649"/>
      <c r="F156" s="649"/>
      <c r="G156" s="649"/>
      <c r="H156" s="649"/>
      <c r="I156" s="649"/>
      <c r="J156" s="649"/>
      <c r="K156" s="649"/>
      <c r="L156" s="649"/>
      <c r="M156" s="649"/>
      <c r="N156" s="649"/>
      <c r="O156" s="649"/>
      <c r="P156" s="649"/>
      <c r="Q156" s="649"/>
      <c r="R156" s="649"/>
    </row>
    <row r="157" spans="2:18">
      <c r="B157" s="649"/>
      <c r="C157" s="649"/>
      <c r="D157" s="649"/>
      <c r="E157" s="649"/>
      <c r="F157" s="649"/>
      <c r="G157" s="649"/>
      <c r="H157" s="649"/>
      <c r="I157" s="649"/>
      <c r="J157" s="649"/>
      <c r="K157" s="649"/>
      <c r="L157" s="649"/>
      <c r="M157" s="649"/>
      <c r="N157" s="649"/>
      <c r="O157" s="649"/>
      <c r="P157" s="649"/>
      <c r="Q157" s="649"/>
      <c r="R157" s="649"/>
    </row>
    <row r="158" spans="2:18">
      <c r="B158" s="649"/>
      <c r="C158" s="649"/>
      <c r="D158" s="649"/>
      <c r="E158" s="649"/>
      <c r="F158" s="649"/>
      <c r="G158" s="649"/>
      <c r="H158" s="649"/>
      <c r="I158" s="649"/>
      <c r="J158" s="649"/>
      <c r="K158" s="649"/>
      <c r="L158" s="649"/>
      <c r="M158" s="649"/>
      <c r="N158" s="649"/>
      <c r="O158" s="649"/>
      <c r="P158" s="649"/>
      <c r="Q158" s="649"/>
      <c r="R158" s="649"/>
    </row>
    <row r="159" spans="2:18">
      <c r="B159" s="649"/>
      <c r="C159" s="649"/>
      <c r="D159" s="649"/>
      <c r="E159" s="649"/>
      <c r="F159" s="649"/>
      <c r="G159" s="649"/>
      <c r="H159" s="649"/>
      <c r="I159" s="649"/>
      <c r="J159" s="649"/>
      <c r="K159" s="649"/>
      <c r="L159" s="649"/>
      <c r="M159" s="649"/>
      <c r="N159" s="649"/>
      <c r="O159" s="649"/>
      <c r="P159" s="649"/>
      <c r="Q159" s="649"/>
      <c r="R159" s="649"/>
    </row>
    <row r="160" spans="2:18">
      <c r="B160" s="649"/>
      <c r="C160" s="649"/>
      <c r="D160" s="649"/>
      <c r="E160" s="649"/>
      <c r="F160" s="649"/>
      <c r="G160" s="649"/>
      <c r="H160" s="649"/>
      <c r="I160" s="649"/>
      <c r="J160" s="649"/>
      <c r="K160" s="649"/>
      <c r="L160" s="649"/>
      <c r="M160" s="649"/>
      <c r="N160" s="649"/>
      <c r="O160" s="649"/>
      <c r="P160" s="649"/>
      <c r="Q160" s="649"/>
      <c r="R160" s="649"/>
    </row>
    <row r="161" spans="2:18">
      <c r="B161" s="649"/>
      <c r="C161" s="649"/>
      <c r="D161" s="649"/>
      <c r="E161" s="649"/>
      <c r="F161" s="649"/>
      <c r="G161" s="649"/>
      <c r="H161" s="649"/>
      <c r="I161" s="649"/>
      <c r="J161" s="649"/>
      <c r="K161" s="649"/>
      <c r="L161" s="649"/>
      <c r="M161" s="649"/>
      <c r="N161" s="649"/>
      <c r="O161" s="649"/>
      <c r="P161" s="649"/>
      <c r="Q161" s="649"/>
      <c r="R161" s="649"/>
    </row>
    <row r="162" spans="2:18">
      <c r="B162" s="649"/>
      <c r="C162" s="649"/>
      <c r="D162" s="649"/>
      <c r="E162" s="649"/>
      <c r="F162" s="649"/>
      <c r="G162" s="649"/>
      <c r="H162" s="649"/>
      <c r="I162" s="649"/>
      <c r="J162" s="649"/>
      <c r="K162" s="649"/>
      <c r="L162" s="649"/>
      <c r="M162" s="649"/>
      <c r="N162" s="649"/>
      <c r="O162" s="649"/>
      <c r="P162" s="649"/>
      <c r="Q162" s="649"/>
      <c r="R162" s="649"/>
    </row>
    <row r="163" spans="2:18">
      <c r="B163" s="649"/>
      <c r="C163" s="649"/>
      <c r="D163" s="649"/>
      <c r="E163" s="649"/>
      <c r="F163" s="649"/>
      <c r="G163" s="649"/>
      <c r="H163" s="649"/>
      <c r="I163" s="649"/>
      <c r="J163" s="649"/>
      <c r="K163" s="649"/>
      <c r="L163" s="649"/>
      <c r="M163" s="649"/>
      <c r="N163" s="649"/>
      <c r="O163" s="649"/>
      <c r="P163" s="649"/>
      <c r="Q163" s="649"/>
      <c r="R163" s="649"/>
    </row>
    <row r="164" spans="2:18">
      <c r="B164" s="649"/>
      <c r="C164" s="649"/>
      <c r="D164" s="649"/>
      <c r="E164" s="649"/>
      <c r="F164" s="649"/>
      <c r="G164" s="649"/>
      <c r="H164" s="649"/>
      <c r="I164" s="649"/>
      <c r="J164" s="649"/>
      <c r="K164" s="649"/>
      <c r="L164" s="649"/>
      <c r="M164" s="649"/>
      <c r="N164" s="649"/>
      <c r="O164" s="649"/>
      <c r="P164" s="649"/>
      <c r="Q164" s="649"/>
      <c r="R164" s="649"/>
    </row>
    <row r="165" spans="2:18">
      <c r="B165" s="649"/>
      <c r="C165" s="649"/>
      <c r="D165" s="649"/>
      <c r="E165" s="649"/>
      <c r="F165" s="649"/>
      <c r="G165" s="649"/>
      <c r="H165" s="649"/>
      <c r="I165" s="649"/>
      <c r="J165" s="649"/>
      <c r="K165" s="649"/>
      <c r="L165" s="649"/>
      <c r="M165" s="649"/>
      <c r="N165" s="649"/>
      <c r="O165" s="649"/>
      <c r="P165" s="649"/>
      <c r="Q165" s="649"/>
      <c r="R165" s="649"/>
    </row>
    <row r="166" spans="2:18">
      <c r="B166" s="649"/>
      <c r="C166" s="649"/>
      <c r="D166" s="649"/>
      <c r="E166" s="649"/>
      <c r="F166" s="649"/>
      <c r="G166" s="649"/>
      <c r="H166" s="649"/>
      <c r="I166" s="649"/>
      <c r="J166" s="649"/>
      <c r="K166" s="649"/>
      <c r="L166" s="649"/>
      <c r="M166" s="649"/>
      <c r="N166" s="649"/>
      <c r="O166" s="649"/>
      <c r="P166" s="649"/>
      <c r="Q166" s="649"/>
      <c r="R166" s="649"/>
    </row>
    <row r="167" spans="2:18">
      <c r="B167" s="649"/>
      <c r="C167" s="649"/>
      <c r="D167" s="649"/>
      <c r="E167" s="649"/>
      <c r="F167" s="649"/>
      <c r="G167" s="649"/>
      <c r="H167" s="649"/>
      <c r="I167" s="649"/>
      <c r="J167" s="649"/>
      <c r="K167" s="649"/>
      <c r="L167" s="649"/>
      <c r="M167" s="649"/>
      <c r="N167" s="649"/>
      <c r="O167" s="649"/>
      <c r="P167" s="649"/>
      <c r="Q167" s="649"/>
      <c r="R167" s="649"/>
    </row>
    <row r="168" spans="2:18">
      <c r="B168" s="649"/>
      <c r="C168" s="649"/>
      <c r="D168" s="649"/>
      <c r="E168" s="649"/>
      <c r="F168" s="649"/>
      <c r="G168" s="649"/>
      <c r="H168" s="649"/>
      <c r="I168" s="649"/>
      <c r="J168" s="649"/>
      <c r="K168" s="649"/>
      <c r="L168" s="649"/>
      <c r="M168" s="649"/>
      <c r="N168" s="649"/>
      <c r="O168" s="649"/>
      <c r="P168" s="649"/>
      <c r="Q168" s="649"/>
      <c r="R168" s="649"/>
    </row>
    <row r="169" spans="2:18">
      <c r="B169" s="649"/>
      <c r="C169" s="649"/>
      <c r="D169" s="649"/>
      <c r="E169" s="649"/>
      <c r="F169" s="649"/>
      <c r="G169" s="649"/>
      <c r="H169" s="649"/>
      <c r="I169" s="649"/>
      <c r="J169" s="649"/>
      <c r="K169" s="649"/>
      <c r="L169" s="649"/>
      <c r="M169" s="649"/>
      <c r="N169" s="649"/>
      <c r="O169" s="649"/>
      <c r="P169" s="649"/>
      <c r="Q169" s="649"/>
      <c r="R169" s="649"/>
    </row>
    <row r="170" spans="2:18">
      <c r="B170" s="649"/>
      <c r="C170" s="649"/>
      <c r="D170" s="649"/>
      <c r="E170" s="649"/>
      <c r="F170" s="649"/>
      <c r="G170" s="649"/>
      <c r="H170" s="649"/>
      <c r="I170" s="649"/>
      <c r="J170" s="649"/>
      <c r="K170" s="649"/>
      <c r="L170" s="649"/>
      <c r="M170" s="649"/>
      <c r="N170" s="649"/>
      <c r="O170" s="649"/>
      <c r="P170" s="649"/>
      <c r="Q170" s="649"/>
      <c r="R170" s="649"/>
    </row>
    <row r="171" spans="2:18">
      <c r="B171" s="649"/>
      <c r="C171" s="649"/>
      <c r="D171" s="649"/>
      <c r="E171" s="649"/>
      <c r="F171" s="649"/>
      <c r="G171" s="649"/>
      <c r="H171" s="649"/>
      <c r="I171" s="649"/>
      <c r="J171" s="649"/>
      <c r="K171" s="649"/>
      <c r="L171" s="649"/>
      <c r="M171" s="649"/>
      <c r="N171" s="649"/>
      <c r="O171" s="649"/>
      <c r="P171" s="649"/>
      <c r="Q171" s="649"/>
      <c r="R171" s="649"/>
    </row>
    <row r="172" spans="2:18">
      <c r="B172" s="649"/>
      <c r="C172" s="649"/>
      <c r="D172" s="649"/>
      <c r="E172" s="649"/>
      <c r="F172" s="649"/>
      <c r="G172" s="649"/>
      <c r="H172" s="649"/>
      <c r="I172" s="649"/>
      <c r="J172" s="649"/>
      <c r="K172" s="649"/>
      <c r="L172" s="649"/>
      <c r="M172" s="649"/>
      <c r="N172" s="649"/>
      <c r="O172" s="649"/>
      <c r="P172" s="649"/>
      <c r="Q172" s="649"/>
      <c r="R172" s="649"/>
    </row>
    <row r="173" spans="2:18">
      <c r="B173" s="649"/>
      <c r="C173" s="649"/>
      <c r="D173" s="649"/>
      <c r="E173" s="649"/>
      <c r="F173" s="649"/>
      <c r="G173" s="649"/>
      <c r="H173" s="649"/>
      <c r="I173" s="649"/>
      <c r="J173" s="649"/>
      <c r="K173" s="649"/>
      <c r="L173" s="649"/>
      <c r="M173" s="649"/>
      <c r="N173" s="649"/>
      <c r="O173" s="649"/>
      <c r="P173" s="649"/>
      <c r="Q173" s="649"/>
      <c r="R173" s="649"/>
    </row>
    <row r="174" spans="2:18">
      <c r="B174" s="649"/>
      <c r="C174" s="649"/>
      <c r="D174" s="649"/>
      <c r="E174" s="649"/>
      <c r="F174" s="649"/>
      <c r="G174" s="649"/>
      <c r="H174" s="649"/>
      <c r="I174" s="649"/>
      <c r="J174" s="649"/>
      <c r="K174" s="649"/>
      <c r="L174" s="649"/>
      <c r="M174" s="649"/>
      <c r="N174" s="649"/>
      <c r="O174" s="649"/>
      <c r="P174" s="649"/>
      <c r="Q174" s="649"/>
      <c r="R174" s="649"/>
    </row>
    <row r="175" spans="2:18">
      <c r="B175" s="649"/>
      <c r="C175" s="649"/>
      <c r="D175" s="649"/>
      <c r="E175" s="649"/>
      <c r="F175" s="649"/>
      <c r="G175" s="649"/>
      <c r="H175" s="649"/>
      <c r="I175" s="649"/>
      <c r="J175" s="649"/>
      <c r="K175" s="649"/>
      <c r="L175" s="649"/>
      <c r="M175" s="649"/>
      <c r="N175" s="649"/>
      <c r="O175" s="649"/>
      <c r="P175" s="649"/>
      <c r="Q175" s="649"/>
      <c r="R175" s="649"/>
    </row>
    <row r="176" spans="2:18">
      <c r="B176" s="649"/>
      <c r="C176" s="649"/>
      <c r="D176" s="649"/>
      <c r="E176" s="649"/>
      <c r="F176" s="649"/>
      <c r="G176" s="649"/>
      <c r="H176" s="649"/>
      <c r="I176" s="649"/>
      <c r="J176" s="649"/>
      <c r="K176" s="649"/>
      <c r="L176" s="649"/>
      <c r="M176" s="649"/>
      <c r="N176" s="649"/>
      <c r="O176" s="649"/>
      <c r="P176" s="649"/>
      <c r="Q176" s="649"/>
      <c r="R176" s="649"/>
    </row>
    <row r="177" spans="2:18">
      <c r="B177" s="649"/>
      <c r="C177" s="649"/>
      <c r="D177" s="649"/>
      <c r="E177" s="649"/>
      <c r="F177" s="649"/>
      <c r="G177" s="649"/>
      <c r="H177" s="649"/>
      <c r="I177" s="649"/>
      <c r="J177" s="649"/>
      <c r="K177" s="649"/>
      <c r="L177" s="649"/>
      <c r="M177" s="649"/>
      <c r="N177" s="649"/>
      <c r="O177" s="649"/>
      <c r="P177" s="649"/>
      <c r="Q177" s="649"/>
      <c r="R177" s="649"/>
    </row>
    <row r="178" spans="2:18">
      <c r="B178" s="649"/>
      <c r="C178" s="649"/>
      <c r="D178" s="649"/>
      <c r="E178" s="649"/>
      <c r="F178" s="649"/>
      <c r="G178" s="649"/>
      <c r="H178" s="649"/>
      <c r="I178" s="649"/>
      <c r="J178" s="649"/>
      <c r="K178" s="649"/>
      <c r="L178" s="649"/>
      <c r="M178" s="649"/>
      <c r="N178" s="649"/>
      <c r="O178" s="649"/>
      <c r="P178" s="649"/>
      <c r="Q178" s="649"/>
      <c r="R178" s="649"/>
    </row>
    <row r="179" spans="2:18">
      <c r="B179" s="649"/>
      <c r="C179" s="649"/>
      <c r="D179" s="649"/>
      <c r="E179" s="649"/>
      <c r="F179" s="649"/>
      <c r="G179" s="649"/>
      <c r="H179" s="649"/>
      <c r="I179" s="649"/>
      <c r="J179" s="649"/>
      <c r="K179" s="649"/>
      <c r="L179" s="649"/>
      <c r="M179" s="649"/>
      <c r="N179" s="649"/>
      <c r="O179" s="649"/>
      <c r="P179" s="649"/>
      <c r="Q179" s="649"/>
      <c r="R179" s="649"/>
    </row>
    <row r="180" spans="2:18">
      <c r="B180" s="649"/>
      <c r="C180" s="649"/>
      <c r="D180" s="649"/>
      <c r="E180" s="649"/>
      <c r="F180" s="649"/>
      <c r="G180" s="649"/>
      <c r="H180" s="649"/>
      <c r="I180" s="649"/>
      <c r="J180" s="649"/>
      <c r="K180" s="649"/>
      <c r="L180" s="649"/>
      <c r="M180" s="649"/>
      <c r="N180" s="649"/>
      <c r="O180" s="649"/>
      <c r="P180" s="649"/>
      <c r="Q180" s="649"/>
      <c r="R180" s="649"/>
    </row>
    <row r="181" spans="2:18">
      <c r="B181" s="649"/>
      <c r="C181" s="649"/>
      <c r="D181" s="649"/>
      <c r="E181" s="649"/>
      <c r="F181" s="649"/>
      <c r="G181" s="649"/>
      <c r="H181" s="649"/>
      <c r="I181" s="649"/>
      <c r="J181" s="649"/>
      <c r="K181" s="649"/>
      <c r="L181" s="649"/>
      <c r="M181" s="649"/>
      <c r="N181" s="649"/>
      <c r="O181" s="649"/>
      <c r="P181" s="649"/>
      <c r="Q181" s="649"/>
      <c r="R181" s="649"/>
    </row>
    <row r="182" spans="2:18">
      <c r="B182" s="649"/>
      <c r="C182" s="649"/>
      <c r="D182" s="649"/>
      <c r="E182" s="649"/>
      <c r="F182" s="649"/>
      <c r="G182" s="649"/>
      <c r="H182" s="649"/>
      <c r="I182" s="649"/>
      <c r="J182" s="649"/>
      <c r="K182" s="649"/>
      <c r="L182" s="649"/>
      <c r="M182" s="649"/>
      <c r="N182" s="649"/>
      <c r="O182" s="649"/>
      <c r="P182" s="649"/>
      <c r="Q182" s="649"/>
      <c r="R182" s="649"/>
    </row>
    <row r="183" spans="2:18">
      <c r="B183" s="649"/>
      <c r="C183" s="649"/>
      <c r="D183" s="649"/>
      <c r="E183" s="649"/>
      <c r="F183" s="649"/>
      <c r="G183" s="649"/>
      <c r="H183" s="649"/>
      <c r="I183" s="649"/>
      <c r="J183" s="649"/>
      <c r="K183" s="649"/>
      <c r="L183" s="649"/>
      <c r="M183" s="649"/>
      <c r="N183" s="649"/>
      <c r="O183" s="649"/>
      <c r="P183" s="649"/>
      <c r="Q183" s="649"/>
      <c r="R183" s="649"/>
    </row>
    <row r="184" spans="2:18">
      <c r="B184" s="649"/>
      <c r="C184" s="649"/>
      <c r="D184" s="649"/>
      <c r="E184" s="649"/>
      <c r="F184" s="649"/>
      <c r="G184" s="649"/>
      <c r="H184" s="649"/>
      <c r="I184" s="649"/>
      <c r="J184" s="649"/>
      <c r="K184" s="649"/>
      <c r="L184" s="649"/>
      <c r="M184" s="649"/>
      <c r="N184" s="649"/>
      <c r="O184" s="649"/>
      <c r="P184" s="649"/>
      <c r="Q184" s="649"/>
      <c r="R184" s="649"/>
    </row>
  </sheetData>
  <sheetProtection algorithmName="SHA-512" hashValue="qiFgaMMe881he0+dun6elWvTnDjo/QMzWQTxNHelWudq8N1R9qLLFODp2k8tIkwwLsCk6bXlYlGbgYNaTKEf8g==" saltValue="h3uL3nOm0vzNzVNcZtbKsg==" spinCount="100000" sheet="1" objects="1" scenarios="1" formatCells="0" formatColumns="0" formatRows="0"/>
  <mergeCells count="28">
    <mergeCell ref="S6:S7"/>
    <mergeCell ref="T6:T7"/>
    <mergeCell ref="U6:U7"/>
    <mergeCell ref="B6:B7"/>
    <mergeCell ref="C6:C7"/>
    <mergeCell ref="D6:D7"/>
    <mergeCell ref="E6:E7"/>
    <mergeCell ref="G6:G7"/>
    <mergeCell ref="R6:R7"/>
    <mergeCell ref="F6:F7"/>
    <mergeCell ref="M6:M7"/>
    <mergeCell ref="N6:N7"/>
    <mergeCell ref="O6:O7"/>
    <mergeCell ref="P6:P7"/>
    <mergeCell ref="Q6:Q7"/>
    <mergeCell ref="K6:L6"/>
    <mergeCell ref="H6:H7"/>
    <mergeCell ref="I6:I7"/>
    <mergeCell ref="B4:C4"/>
    <mergeCell ref="D4:E4"/>
    <mergeCell ref="I4:J4"/>
    <mergeCell ref="F4:G4"/>
    <mergeCell ref="J6:J7"/>
    <mergeCell ref="A1:L1"/>
    <mergeCell ref="D2:K2"/>
    <mergeCell ref="B3:C3"/>
    <mergeCell ref="D3:K3"/>
    <mergeCell ref="B2:C2"/>
  </mergeCells>
  <phoneticPr fontId="237" type="noConversion"/>
  <dataValidations count="8">
    <dataValidation type="list" allowBlank="1" showInputMessage="1" showErrorMessage="1" sqref="J9:J68" xr:uid="{00000000-0002-0000-0100-000000000000}">
      <formula1>"G-REGULAR,NG-REGULAR,FIXED,VACANT"</formula1>
    </dataValidation>
    <dataValidation type="list" allowBlank="1" showInputMessage="1" showErrorMessage="1" sqref="L9:L68" xr:uid="{00000000-0002-0000-0100-000001000000}">
      <formula1>"शैक्षिक,गैर शैक्षिक"</formula1>
    </dataValidation>
    <dataValidation type="list" allowBlank="1" showInputMessage="1" showErrorMessage="1" sqref="R9:R68" xr:uid="{00000000-0002-0000-0100-000002000000}">
      <formula1>"MALE,FEMALE"</formula1>
    </dataValidation>
    <dataValidation type="list" allowBlank="1" showInputMessage="1" showErrorMessage="1" sqref="K9:K68 M9:Q68" xr:uid="{00000000-0002-0000-0100-000003000000}">
      <formula1>"YES,NO"</formula1>
    </dataValidation>
    <dataValidation type="list" allowBlank="1" showInputMessage="1" showErrorMessage="1" sqref="H9:H68" xr:uid="{00000000-0002-0000-0100-000004000000}">
      <formula1>Pay_Leval</formula1>
    </dataValidation>
    <dataValidation type="list" allowBlank="1" showInputMessage="1" showErrorMessage="1" sqref="G9:G68" xr:uid="{00000000-0002-0000-0100-000005000000}">
      <formula1>POST_NAME</formula1>
    </dataValidation>
    <dataValidation type="list" allowBlank="1" showInputMessage="1" showErrorMessage="1" sqref="C9:C68" xr:uid="{00000000-0002-0000-0100-000006000000}">
      <formula1>BUDGET_HEAD</formula1>
    </dataValidation>
    <dataValidation type="list" allowBlank="1" showInputMessage="1" showErrorMessage="1" sqref="S9:S68" xr:uid="{00000000-0002-0000-0100-000007000000}">
      <formula1>"NPS,OPS"</formula1>
    </dataValidation>
  </dataValidations>
  <pageMargins left="0.7" right="0.7" top="0.75" bottom="0.75" header="0.3" footer="0.3"/>
  <pageSetup orientation="portrait"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rgb="FF7030A0"/>
    <pageSetUpPr fitToPage="1"/>
  </sheetPr>
  <dimension ref="A1:J19"/>
  <sheetViews>
    <sheetView topLeftCell="A3" zoomScaleNormal="100" workbookViewId="0">
      <selection activeCell="G14" sqref="G14"/>
    </sheetView>
  </sheetViews>
  <sheetFormatPr defaultRowHeight="14.4"/>
  <cols>
    <col min="1" max="1" width="4.44140625" customWidth="1"/>
    <col min="2" max="2" width="5.5546875" customWidth="1"/>
    <col min="3" max="3" width="21.5546875" customWidth="1"/>
    <col min="4" max="4" width="13.21875" customWidth="1"/>
    <col min="5" max="5" width="18.44140625" customWidth="1"/>
    <col min="6" max="6" width="18" customWidth="1"/>
    <col min="7" max="7" width="16.33203125" customWidth="1"/>
    <col min="8" max="8" width="17.33203125" customWidth="1"/>
    <col min="9" max="9" width="17.6640625" customWidth="1"/>
    <col min="10" max="10" width="4.21875" customWidth="1"/>
  </cols>
  <sheetData>
    <row r="1" spans="1:10">
      <c r="A1" s="356"/>
      <c r="B1" s="356"/>
      <c r="C1" s="356"/>
      <c r="D1" s="356"/>
      <c r="E1" s="356"/>
      <c r="F1" s="356"/>
      <c r="G1" s="356"/>
      <c r="H1" s="356"/>
      <c r="I1" s="356"/>
      <c r="J1" s="356"/>
    </row>
    <row r="2" spans="1:10" ht="31.95" customHeight="1">
      <c r="A2" s="356"/>
      <c r="B2" s="1166" t="str">
        <f>'Data Entry'!D2</f>
        <v>dk;kZy; iz/kkukpk;Z jktdh; mPp ek/;fed fo|ky; jktiqjk fiisju</v>
      </c>
      <c r="C2" s="1166"/>
      <c r="D2" s="1166"/>
      <c r="E2" s="1166"/>
      <c r="F2" s="1166"/>
      <c r="G2" s="1166"/>
      <c r="H2" s="1166"/>
      <c r="I2" s="1166"/>
      <c r="J2" s="356"/>
    </row>
    <row r="3" spans="1:10" ht="21">
      <c r="A3" s="356"/>
      <c r="B3" s="1151" t="s">
        <v>281</v>
      </c>
      <c r="C3" s="1151"/>
      <c r="D3" s="1151"/>
      <c r="E3" s="1151"/>
      <c r="F3" s="1151"/>
      <c r="G3" s="1151"/>
      <c r="H3" s="1151"/>
      <c r="I3" s="1151"/>
      <c r="J3" s="356"/>
    </row>
    <row r="4" spans="1:10" ht="21">
      <c r="A4" s="356"/>
      <c r="B4" s="1151" t="s">
        <v>598</v>
      </c>
      <c r="C4" s="1151"/>
      <c r="D4" s="1151"/>
      <c r="E4" s="1151"/>
      <c r="F4" s="1151"/>
      <c r="G4" s="1151"/>
      <c r="H4" s="1151"/>
      <c r="I4" s="1151"/>
      <c r="J4" s="356"/>
    </row>
    <row r="5" spans="1:10" ht="21">
      <c r="A5" s="356"/>
      <c r="B5" s="189"/>
      <c r="C5" s="362" t="str">
        <f>[2]PAY!C2</f>
        <v>dk;kZy; dk uke&amp;</v>
      </c>
      <c r="D5" s="363" t="str">
        <f>'Data Entry'!D2</f>
        <v>dk;kZy; iz/kkukpk;Z jktdh; mPp ek/;fed fo|ky; jktiqjk fiisju</v>
      </c>
      <c r="E5" s="190"/>
      <c r="F5" s="190"/>
      <c r="G5" s="190"/>
      <c r="H5" s="364" t="str">
        <f>'Data Entry'!B4</f>
        <v>OFFICE ID</v>
      </c>
      <c r="I5" s="362">
        <f>'Data Entry'!D4</f>
        <v>2495</v>
      </c>
      <c r="J5" s="356"/>
    </row>
    <row r="6" spans="1:10" ht="21">
      <c r="A6" s="356"/>
      <c r="B6" s="189"/>
      <c r="C6" s="362" t="s">
        <v>603</v>
      </c>
      <c r="D6" s="1167" t="str">
        <f>'Master-1'!F4</f>
        <v>2202-02-109-27-01</v>
      </c>
      <c r="E6" s="1167"/>
      <c r="F6" s="1167"/>
      <c r="G6" s="1167"/>
      <c r="H6" s="189"/>
      <c r="I6" s="189"/>
      <c r="J6" s="356"/>
    </row>
    <row r="7" spans="1:10" ht="21">
      <c r="A7" s="356"/>
      <c r="B7" s="1168" t="s">
        <v>282</v>
      </c>
      <c r="C7" s="1168"/>
      <c r="D7" s="1168"/>
      <c r="E7" s="1168"/>
      <c r="F7" s="1168"/>
      <c r="G7" s="1168"/>
      <c r="H7" s="1168"/>
      <c r="I7" s="1168"/>
      <c r="J7" s="356"/>
    </row>
    <row r="8" spans="1:10" ht="39" customHeight="1">
      <c r="A8" s="356"/>
      <c r="B8" s="1155" t="s">
        <v>270</v>
      </c>
      <c r="C8" s="1155" t="s">
        <v>283</v>
      </c>
      <c r="D8" s="1155" t="s">
        <v>272</v>
      </c>
      <c r="E8" s="1155" t="s">
        <v>196</v>
      </c>
      <c r="F8" s="1169" t="s">
        <v>599</v>
      </c>
      <c r="G8" s="1170"/>
      <c r="H8" s="1171"/>
      <c r="I8" s="1155" t="s">
        <v>50</v>
      </c>
      <c r="J8" s="356"/>
    </row>
    <row r="9" spans="1:10" ht="39" customHeight="1">
      <c r="A9" s="356"/>
      <c r="B9" s="1155"/>
      <c r="C9" s="1155"/>
      <c r="D9" s="1155"/>
      <c r="E9" s="1155"/>
      <c r="F9" s="1155" t="s">
        <v>600</v>
      </c>
      <c r="G9" s="1155" t="s">
        <v>601</v>
      </c>
      <c r="H9" s="1155" t="s">
        <v>602</v>
      </c>
      <c r="I9" s="1155"/>
      <c r="J9" s="356"/>
    </row>
    <row r="10" spans="1:10" ht="39" customHeight="1">
      <c r="A10" s="356"/>
      <c r="B10" s="1155"/>
      <c r="C10" s="1155"/>
      <c r="D10" s="1155"/>
      <c r="E10" s="1155"/>
      <c r="F10" s="1155"/>
      <c r="G10" s="1155"/>
      <c r="H10" s="1155"/>
      <c r="I10" s="1155"/>
      <c r="J10" s="356"/>
    </row>
    <row r="11" spans="1:10" s="117" customFormat="1" ht="24" customHeight="1">
      <c r="A11" s="361"/>
      <c r="B11" s="192">
        <v>1</v>
      </c>
      <c r="C11" s="192">
        <v>2</v>
      </c>
      <c r="D11" s="192">
        <v>3</v>
      </c>
      <c r="E11" s="192">
        <v>4</v>
      </c>
      <c r="F11" s="192">
        <v>5</v>
      </c>
      <c r="G11" s="192">
        <v>6</v>
      </c>
      <c r="H11" s="192">
        <v>7</v>
      </c>
      <c r="I11" s="192">
        <v>8</v>
      </c>
      <c r="J11" s="356"/>
    </row>
    <row r="12" spans="1:10" ht="76.5" customHeight="1">
      <c r="A12" s="356"/>
      <c r="B12" s="343">
        <v>1</v>
      </c>
      <c r="C12" s="365" t="str">
        <f>'Master-1'!F4</f>
        <v>2202-02-109-27-01</v>
      </c>
      <c r="D12" s="365" t="str">
        <f>'Master-1'!I4</f>
        <v>STATE FUND</v>
      </c>
      <c r="E12" s="366" t="str">
        <f>'Data Entry'!D2</f>
        <v>dk;kZy; iz/kkukpk;Z jktdh; mPp ek/;fed fo|ky; jktiqjk fiisju</v>
      </c>
      <c r="F12" s="781">
        <v>2</v>
      </c>
      <c r="G12" s="781">
        <v>2</v>
      </c>
      <c r="H12" s="782">
        <v>0</v>
      </c>
      <c r="I12" s="782"/>
      <c r="J12" s="356"/>
    </row>
    <row r="13" spans="1:10">
      <c r="A13" s="356"/>
      <c r="B13" s="1" t="s">
        <v>279</v>
      </c>
      <c r="J13" s="356"/>
    </row>
    <row r="14" spans="1:10">
      <c r="A14" s="356"/>
      <c r="J14" s="356"/>
    </row>
    <row r="15" spans="1:10">
      <c r="A15" s="356"/>
      <c r="J15" s="356"/>
    </row>
    <row r="16" spans="1:10">
      <c r="A16" s="356"/>
      <c r="H16" s="367" t="str">
        <f>'Master-1'!AB3</f>
        <v>iz/kkukpk;Z</v>
      </c>
      <c r="J16" s="356"/>
    </row>
    <row r="17" spans="1:10">
      <c r="A17" s="356"/>
      <c r="H17" s="367" t="str">
        <f>'Master-1'!AB4</f>
        <v xml:space="preserve">jktdh; mPp ek/;fed fo|ky; </v>
      </c>
      <c r="J17" s="356"/>
    </row>
    <row r="18" spans="1:10">
      <c r="A18" s="356"/>
      <c r="H18" s="367" t="str">
        <f>'Master-1'!AB5</f>
        <v>jktiqjk fiisju ¼Jhxaxkuxj½</v>
      </c>
      <c r="J18" s="356"/>
    </row>
    <row r="19" spans="1:10">
      <c r="A19" s="356"/>
      <c r="B19" s="356"/>
      <c r="C19" s="356"/>
      <c r="D19" s="356"/>
      <c r="E19" s="356"/>
      <c r="F19" s="356"/>
      <c r="G19" s="356"/>
      <c r="H19" s="356"/>
      <c r="I19" s="356"/>
      <c r="J19" s="356"/>
    </row>
  </sheetData>
  <sheetProtection password="DBAD" sheet="1" objects="1" scenarios="1" formatColumns="0" formatRows="0"/>
  <mergeCells count="14">
    <mergeCell ref="B8:B10"/>
    <mergeCell ref="C8:C10"/>
    <mergeCell ref="D8:D10"/>
    <mergeCell ref="E8:E10"/>
    <mergeCell ref="B2:I2"/>
    <mergeCell ref="B3:I3"/>
    <mergeCell ref="B4:I4"/>
    <mergeCell ref="D6:G6"/>
    <mergeCell ref="B7:I7"/>
    <mergeCell ref="F9:F10"/>
    <mergeCell ref="G9:G10"/>
    <mergeCell ref="H9:H10"/>
    <mergeCell ref="I8:I10"/>
    <mergeCell ref="F8:H8"/>
  </mergeCells>
  <pageMargins left="0.7" right="0.7" top="0.75" bottom="0.75" header="0.3" footer="0.3"/>
  <pageSetup paperSize="9" fitToHeight="0" orientation="landscape" verticalDpi="300" r:id="rId1"/>
  <headerFooter>
    <oddFooter>&amp;L&amp;"+,Italic"Programmed by Hans Raj Joshi Principal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rgb="FF00B050"/>
  </sheetPr>
  <dimension ref="A1:Q84"/>
  <sheetViews>
    <sheetView showGridLines="0" zoomScaleNormal="100" workbookViewId="0">
      <selection activeCell="E7" sqref="E7"/>
    </sheetView>
  </sheetViews>
  <sheetFormatPr defaultColWidth="9.21875" defaultRowHeight="18"/>
  <cols>
    <col min="1" max="1" width="4.21875" style="293" customWidth="1"/>
    <col min="2" max="2" width="6.33203125" style="293" customWidth="1"/>
    <col min="3" max="3" width="20.21875" style="293" customWidth="1"/>
    <col min="4" max="4" width="16.44140625" style="293" customWidth="1"/>
    <col min="5" max="5" width="12.5546875" style="293" customWidth="1"/>
    <col min="6" max="6" width="9.77734375" style="293" bestFit="1" customWidth="1"/>
    <col min="7" max="7" width="14.21875" style="293" customWidth="1"/>
    <col min="8" max="8" width="9.21875" style="293" bestFit="1" customWidth="1"/>
    <col min="9" max="9" width="7.21875" style="293" hidden="1" customWidth="1"/>
    <col min="10" max="10" width="4.44140625" style="293" customWidth="1"/>
    <col min="11" max="16384" width="9.21875" style="293"/>
  </cols>
  <sheetData>
    <row r="1" spans="1:17">
      <c r="A1" s="368"/>
      <c r="B1" s="368"/>
      <c r="C1" s="368"/>
      <c r="D1" s="368"/>
      <c r="E1" s="368"/>
      <c r="F1" s="368"/>
      <c r="G1" s="368"/>
      <c r="H1" s="368"/>
      <c r="I1" s="368"/>
      <c r="J1" s="368"/>
    </row>
    <row r="2" spans="1:17" ht="22.8">
      <c r="A2" s="368"/>
      <c r="B2" s="1176" t="str">
        <f>'Data Entry'!D2</f>
        <v>dk;kZy; iz/kkukpk;Z jktdh; mPp ek/;fed fo|ky; jktiqjk fiisju</v>
      </c>
      <c r="C2" s="1176"/>
      <c r="D2" s="1176"/>
      <c r="E2" s="1176"/>
      <c r="F2" s="1176"/>
      <c r="G2" s="1176"/>
      <c r="H2" s="1176"/>
      <c r="I2" s="1176"/>
      <c r="J2" s="368"/>
    </row>
    <row r="3" spans="1:17" ht="21">
      <c r="A3" s="368"/>
      <c r="B3" s="1177" t="s">
        <v>22</v>
      </c>
      <c r="C3" s="1177"/>
      <c r="D3" s="1177"/>
      <c r="E3" s="1177"/>
      <c r="F3" s="1177"/>
      <c r="G3" s="1177"/>
      <c r="H3" s="1177"/>
      <c r="I3" s="1177"/>
      <c r="J3" s="368"/>
    </row>
    <row r="4" spans="1:17" ht="21">
      <c r="A4" s="368"/>
      <c r="B4" s="463"/>
      <c r="C4" s="500" t="str">
        <f>'प्रपत्र-8'!Q4</f>
        <v>RE-2025-26</v>
      </c>
      <c r="D4" s="463"/>
      <c r="E4" s="463"/>
      <c r="F4" s="463"/>
      <c r="G4" s="500" t="str">
        <f>'प्रपत्र-8'!Q5</f>
        <v>BE-2026-27</v>
      </c>
      <c r="H4" s="463"/>
      <c r="I4" s="463"/>
      <c r="J4" s="368"/>
    </row>
    <row r="5" spans="1:17">
      <c r="A5" s="368"/>
      <c r="B5" s="1180" t="s">
        <v>379</v>
      </c>
      <c r="C5" s="1181"/>
      <c r="D5" s="1181"/>
      <c r="E5" s="347" t="s">
        <v>378</v>
      </c>
      <c r="F5" s="273"/>
      <c r="G5" s="347" t="str">
        <f>'Master-1'!F4</f>
        <v>2202-02-109-27-01</v>
      </c>
      <c r="H5" s="273"/>
      <c r="I5" s="273"/>
      <c r="J5" s="368"/>
    </row>
    <row r="6" spans="1:17" ht="54">
      <c r="A6" s="368"/>
      <c r="B6" s="279" t="s">
        <v>2</v>
      </c>
      <c r="C6" s="279" t="s">
        <v>6</v>
      </c>
      <c r="D6" s="279" t="s">
        <v>11</v>
      </c>
      <c r="E6" s="224" t="s">
        <v>32</v>
      </c>
      <c r="F6" s="279" t="s">
        <v>7</v>
      </c>
      <c r="G6" s="279" t="s">
        <v>8</v>
      </c>
      <c r="H6" s="279" t="s">
        <v>9</v>
      </c>
      <c r="I6" s="279" t="s">
        <v>14</v>
      </c>
      <c r="J6" s="368"/>
      <c r="K6" s="295"/>
      <c r="L6" s="296"/>
      <c r="M6" s="296"/>
      <c r="N6" s="296"/>
      <c r="O6" s="296"/>
      <c r="P6" s="296"/>
      <c r="Q6" s="296"/>
    </row>
    <row r="7" spans="1:17">
      <c r="A7" s="368"/>
      <c r="B7" s="279">
        <v>1</v>
      </c>
      <c r="C7" s="701" t="str">
        <f>'Master-1'!H10</f>
        <v>प्रधानाचार्य</v>
      </c>
      <c r="D7" s="713" t="str">
        <f>'Master-1'!R10</f>
        <v>OPS</v>
      </c>
      <c r="E7" s="311" t="str">
        <f>'Master-1'!J10</f>
        <v>L-16</v>
      </c>
      <c r="F7" s="311">
        <f>'Master-1'!K10</f>
        <v>95400</v>
      </c>
      <c r="G7" s="311">
        <f>IFERROR(F7*12,"")</f>
        <v>1144800</v>
      </c>
      <c r="H7" s="311">
        <f>'Master-1'!Q10</f>
        <v>2900</v>
      </c>
      <c r="I7" s="279">
        <f>ROUNDUP((F7)*(3%),0)</f>
        <v>2862</v>
      </c>
      <c r="J7" s="368"/>
      <c r="K7" s="296"/>
      <c r="L7" s="296"/>
      <c r="M7" s="296"/>
      <c r="N7" s="296"/>
      <c r="O7" s="296"/>
      <c r="P7" s="296"/>
      <c r="Q7" s="296"/>
    </row>
    <row r="8" spans="1:17">
      <c r="A8" s="368"/>
      <c r="B8" s="279">
        <f>IF(D8="","",B7+1)</f>
        <v>2</v>
      </c>
      <c r="C8" s="701" t="str">
        <f>'Master-1'!H11</f>
        <v>वरिष्ठ अध्यापक</v>
      </c>
      <c r="D8" s="713" t="str">
        <f>'Master-1'!R11</f>
        <v>OPS</v>
      </c>
      <c r="E8" s="311" t="str">
        <f>'Master-1'!J11</f>
        <v>L-12</v>
      </c>
      <c r="F8" s="311">
        <f>'Master-1'!K11</f>
        <v>69000</v>
      </c>
      <c r="G8" s="311">
        <f t="shared" ref="G8:G66" si="0">IFERROR(F8*12,"")</f>
        <v>828000</v>
      </c>
      <c r="H8" s="311">
        <f>'Master-1'!Q11</f>
        <v>2100</v>
      </c>
      <c r="I8" s="279">
        <f t="shared" ref="I8:I27" si="1">ROUNDUP((F8)*(3%),0)</f>
        <v>2070</v>
      </c>
      <c r="J8" s="368"/>
      <c r="K8" s="298"/>
      <c r="L8" s="298"/>
      <c r="M8" s="298"/>
      <c r="N8" s="299"/>
      <c r="O8" s="300"/>
      <c r="P8" s="301"/>
    </row>
    <row r="9" spans="1:17">
      <c r="A9" s="368"/>
      <c r="B9" s="279">
        <f t="shared" ref="B9:B66" si="2">IF(D9="","",B8+1)</f>
        <v>3</v>
      </c>
      <c r="C9" s="701" t="str">
        <f>'Master-1'!H12</f>
        <v>वरिष्ठ अध्यापक</v>
      </c>
      <c r="D9" s="713" t="str">
        <f>'Master-1'!R12</f>
        <v>OPS</v>
      </c>
      <c r="E9" s="311" t="str">
        <f>'Master-1'!J12</f>
        <v>L-14</v>
      </c>
      <c r="F9" s="311">
        <f>'Master-1'!K12</f>
        <v>75400</v>
      </c>
      <c r="G9" s="311">
        <f t="shared" si="0"/>
        <v>904800</v>
      </c>
      <c r="H9" s="311">
        <f>'Master-1'!Q12</f>
        <v>2300</v>
      </c>
      <c r="I9" s="279">
        <f t="shared" si="1"/>
        <v>2262</v>
      </c>
      <c r="J9" s="368"/>
      <c r="K9" s="298"/>
      <c r="L9" s="298"/>
      <c r="M9" s="298"/>
      <c r="N9" s="298"/>
      <c r="O9" s="299"/>
      <c r="P9" s="300"/>
      <c r="Q9" s="301"/>
    </row>
    <row r="10" spans="1:17">
      <c r="A10" s="368"/>
      <c r="B10" s="279">
        <f t="shared" si="2"/>
        <v>4</v>
      </c>
      <c r="C10" s="701" t="str">
        <f>'Master-1'!H13</f>
        <v>वरिष्ठ अध्यापक</v>
      </c>
      <c r="D10" s="713" t="str">
        <f>'Master-1'!R13</f>
        <v>FIXED</v>
      </c>
      <c r="E10" s="311" t="str">
        <f>'Master-1'!J13</f>
        <v>FIXED</v>
      </c>
      <c r="F10" s="311">
        <f>'Master-1'!K13</f>
        <v>26500</v>
      </c>
      <c r="G10" s="311">
        <f t="shared" si="0"/>
        <v>318000</v>
      </c>
      <c r="H10" s="311">
        <f>'Master-1'!Q13</f>
        <v>0</v>
      </c>
      <c r="I10" s="279">
        <f t="shared" si="1"/>
        <v>795</v>
      </c>
      <c r="J10" s="368"/>
      <c r="K10" s="298"/>
      <c r="L10" s="298"/>
      <c r="M10" s="298"/>
      <c r="N10" s="298"/>
      <c r="O10" s="299"/>
      <c r="P10" s="300"/>
      <c r="Q10" s="301"/>
    </row>
    <row r="11" spans="1:17">
      <c r="A11" s="368"/>
      <c r="B11" s="279">
        <f t="shared" si="2"/>
        <v>5</v>
      </c>
      <c r="C11" s="701" t="str">
        <f>'Master-1'!H14</f>
        <v>अध्यापक(III Gr) L-1</v>
      </c>
      <c r="D11" s="713" t="str">
        <f>'Master-1'!R14</f>
        <v>OPS</v>
      </c>
      <c r="E11" s="311" t="str">
        <f>'Master-1'!J14</f>
        <v>L-14</v>
      </c>
      <c r="F11" s="311">
        <f>'Master-1'!K14</f>
        <v>75400</v>
      </c>
      <c r="G11" s="311">
        <f t="shared" si="0"/>
        <v>904800</v>
      </c>
      <c r="H11" s="311">
        <f>'Master-1'!Q14</f>
        <v>2300</v>
      </c>
      <c r="I11" s="279">
        <f t="shared" si="1"/>
        <v>2262</v>
      </c>
      <c r="J11" s="368"/>
      <c r="K11" s="298"/>
      <c r="L11" s="298"/>
      <c r="M11" s="298"/>
      <c r="N11" s="298"/>
      <c r="O11" s="299"/>
      <c r="P11" s="300"/>
      <c r="Q11" s="301"/>
    </row>
    <row r="12" spans="1:17">
      <c r="A12" s="368"/>
      <c r="B12" s="279">
        <f t="shared" si="2"/>
        <v>6</v>
      </c>
      <c r="C12" s="701" t="str">
        <f>'Master-1'!H15</f>
        <v>अध्यापक(III Gr) L-1</v>
      </c>
      <c r="D12" s="713" t="str">
        <f>'Master-1'!R15</f>
        <v>OPS</v>
      </c>
      <c r="E12" s="311" t="str">
        <f>'Master-1'!J15</f>
        <v>L-14</v>
      </c>
      <c r="F12" s="311">
        <f>'Master-1'!K15</f>
        <v>75400</v>
      </c>
      <c r="G12" s="311">
        <f t="shared" si="0"/>
        <v>904800</v>
      </c>
      <c r="H12" s="311">
        <f>'Master-1'!Q15</f>
        <v>2300</v>
      </c>
      <c r="I12" s="279">
        <f t="shared" si="1"/>
        <v>2262</v>
      </c>
      <c r="J12" s="368"/>
      <c r="K12" s="298"/>
      <c r="L12" s="298"/>
      <c r="M12" s="298"/>
      <c r="N12" s="298"/>
      <c r="O12" s="299"/>
      <c r="P12" s="300"/>
      <c r="Q12" s="301"/>
    </row>
    <row r="13" spans="1:17">
      <c r="A13" s="368"/>
      <c r="B13" s="279">
        <f t="shared" si="2"/>
        <v>7</v>
      </c>
      <c r="C13" s="701" t="str">
        <f>'Master-1'!H16</f>
        <v>अध्यापक(III Gr) L-1</v>
      </c>
      <c r="D13" s="713" t="str">
        <f>'Master-1'!R16</f>
        <v>OPS</v>
      </c>
      <c r="E13" s="311" t="str">
        <f>'Master-1'!J16</f>
        <v>L-11</v>
      </c>
      <c r="F13" s="311">
        <f>'Master-1'!K16</f>
        <v>71100</v>
      </c>
      <c r="G13" s="311">
        <f t="shared" si="0"/>
        <v>853200</v>
      </c>
      <c r="H13" s="311">
        <f>'Master-1'!Q16</f>
        <v>2100</v>
      </c>
      <c r="I13" s="279">
        <f t="shared" si="1"/>
        <v>2133</v>
      </c>
      <c r="J13" s="368"/>
      <c r="K13" s="298"/>
      <c r="L13" s="298"/>
      <c r="M13" s="298"/>
      <c r="N13" s="298"/>
      <c r="O13" s="300"/>
      <c r="P13" s="300"/>
      <c r="Q13" s="301"/>
    </row>
    <row r="14" spans="1:17" ht="18" customHeight="1">
      <c r="A14" s="368"/>
      <c r="B14" s="279">
        <f t="shared" si="2"/>
        <v>8</v>
      </c>
      <c r="C14" s="701" t="str">
        <f>'Master-1'!H17</f>
        <v>अध्यापक(III Gr) L-1</v>
      </c>
      <c r="D14" s="713" t="str">
        <f>'Master-1'!R17</f>
        <v>NPS</v>
      </c>
      <c r="E14" s="311" t="str">
        <f>'Master-1'!J17</f>
        <v>L-11</v>
      </c>
      <c r="F14" s="311">
        <f>'Master-1'!K17</f>
        <v>52300</v>
      </c>
      <c r="G14" s="311">
        <f t="shared" si="0"/>
        <v>627600</v>
      </c>
      <c r="H14" s="311">
        <f>'Master-1'!Q17</f>
        <v>1600</v>
      </c>
      <c r="I14" s="279">
        <f t="shared" si="1"/>
        <v>1569</v>
      </c>
      <c r="J14" s="368"/>
      <c r="K14" s="298"/>
      <c r="L14" s="298"/>
      <c r="M14" s="298"/>
      <c r="N14" s="298"/>
      <c r="O14" s="300"/>
      <c r="P14" s="300"/>
      <c r="Q14" s="301"/>
    </row>
    <row r="15" spans="1:17">
      <c r="A15" s="368"/>
      <c r="B15" s="279">
        <f t="shared" si="2"/>
        <v>9</v>
      </c>
      <c r="C15" s="701" t="str">
        <f>'Master-1'!H18</f>
        <v>अध्यापक(III Gr) L-2</v>
      </c>
      <c r="D15" s="713" t="str">
        <f>'Master-1'!R18</f>
        <v>NPS</v>
      </c>
      <c r="E15" s="311" t="s">
        <v>171</v>
      </c>
      <c r="F15" s="311">
        <f>'Master-1'!K18</f>
        <v>50800</v>
      </c>
      <c r="G15" s="311">
        <f t="shared" si="0"/>
        <v>609600</v>
      </c>
      <c r="H15" s="311">
        <f>'Master-1'!Q18</f>
        <v>1500</v>
      </c>
      <c r="I15" s="279">
        <f t="shared" si="1"/>
        <v>1524</v>
      </c>
      <c r="J15" s="368"/>
      <c r="K15" s="298"/>
      <c r="L15" s="298"/>
      <c r="M15" s="298"/>
      <c r="N15" s="298"/>
      <c r="O15" s="300"/>
      <c r="P15" s="300"/>
      <c r="Q15" s="301"/>
    </row>
    <row r="16" spans="1:17">
      <c r="A16" s="368"/>
      <c r="B16" s="279">
        <f t="shared" si="2"/>
        <v>10</v>
      </c>
      <c r="C16" s="701" t="str">
        <f>'Master-1'!H19</f>
        <v>चतुर्थ श्रेणी कर्मचारी</v>
      </c>
      <c r="D16" s="713">
        <f>'Master-1'!R19</f>
        <v>0</v>
      </c>
      <c r="E16" s="311" t="str">
        <f>'Master-1'!J19</f>
        <v>L-1</v>
      </c>
      <c r="F16" s="311">
        <f>'Master-1'!K19</f>
        <v>0</v>
      </c>
      <c r="G16" s="311">
        <f t="shared" si="0"/>
        <v>0</v>
      </c>
      <c r="H16" s="311">
        <f>'Master-1'!Q19</f>
        <v>0</v>
      </c>
      <c r="I16" s="279">
        <f t="shared" si="1"/>
        <v>0</v>
      </c>
      <c r="J16" s="368"/>
      <c r="K16" s="298"/>
      <c r="L16" s="298"/>
      <c r="M16" s="298"/>
      <c r="N16" s="298"/>
      <c r="O16" s="300"/>
      <c r="P16" s="300"/>
      <c r="Q16" s="301"/>
    </row>
    <row r="17" spans="1:17">
      <c r="A17" s="368"/>
      <c r="B17" s="279" t="str">
        <f t="shared" si="2"/>
        <v/>
      </c>
      <c r="C17" s="701" t="str">
        <f>'Master-1'!H20</f>
        <v/>
      </c>
      <c r="D17" s="713" t="str">
        <f>'Master-1'!R20</f>
        <v/>
      </c>
      <c r="E17" s="311" t="str">
        <f>'Master-1'!J20</f>
        <v/>
      </c>
      <c r="F17" s="311" t="str">
        <f>'Master-1'!K20</f>
        <v/>
      </c>
      <c r="G17" s="311" t="str">
        <f t="shared" si="0"/>
        <v/>
      </c>
      <c r="H17" s="311">
        <f>'Master-1'!Q20</f>
        <v>0</v>
      </c>
      <c r="I17" s="279"/>
      <c r="J17" s="368"/>
      <c r="K17" s="298"/>
      <c r="L17" s="298"/>
      <c r="M17" s="298"/>
      <c r="N17" s="298"/>
      <c r="O17" s="300"/>
      <c r="P17" s="300"/>
      <c r="Q17" s="301"/>
    </row>
    <row r="18" spans="1:17">
      <c r="A18" s="368"/>
      <c r="B18" s="279" t="str">
        <f t="shared" si="2"/>
        <v/>
      </c>
      <c r="C18" s="701" t="str">
        <f>'Master-1'!H21</f>
        <v/>
      </c>
      <c r="D18" s="713" t="str">
        <f>'Master-1'!R21</f>
        <v/>
      </c>
      <c r="E18" s="311" t="str">
        <f>'Master-1'!J21</f>
        <v/>
      </c>
      <c r="F18" s="311" t="str">
        <f>'Master-1'!K21</f>
        <v/>
      </c>
      <c r="G18" s="311" t="str">
        <f t="shared" si="0"/>
        <v/>
      </c>
      <c r="H18" s="311">
        <f>'Master-1'!Q21</f>
        <v>0</v>
      </c>
      <c r="I18" s="279"/>
      <c r="J18" s="368"/>
      <c r="K18" s="298"/>
      <c r="L18" s="298"/>
      <c r="M18" s="298"/>
      <c r="N18" s="298"/>
      <c r="O18" s="300"/>
      <c r="P18" s="300"/>
      <c r="Q18" s="301"/>
    </row>
    <row r="19" spans="1:17">
      <c r="A19" s="368"/>
      <c r="B19" s="279" t="str">
        <f t="shared" si="2"/>
        <v/>
      </c>
      <c r="C19" s="701" t="str">
        <f>'Master-1'!H22</f>
        <v/>
      </c>
      <c r="D19" s="713" t="str">
        <f>'Master-1'!R22</f>
        <v/>
      </c>
      <c r="E19" s="311" t="str">
        <f>'Master-1'!J22</f>
        <v/>
      </c>
      <c r="F19" s="311" t="str">
        <f>'Master-1'!K22</f>
        <v/>
      </c>
      <c r="G19" s="311" t="str">
        <f t="shared" si="0"/>
        <v/>
      </c>
      <c r="H19" s="311">
        <f>'Master-1'!Q22</f>
        <v>0</v>
      </c>
      <c r="I19" s="279"/>
      <c r="J19" s="368"/>
      <c r="K19" s="298"/>
      <c r="L19" s="298"/>
      <c r="M19" s="298"/>
      <c r="N19" s="298"/>
      <c r="O19" s="300"/>
      <c r="P19" s="300"/>
      <c r="Q19" s="301"/>
    </row>
    <row r="20" spans="1:17">
      <c r="A20" s="368"/>
      <c r="B20" s="279" t="str">
        <f t="shared" si="2"/>
        <v/>
      </c>
      <c r="C20" s="701" t="str">
        <f>'Master-1'!H23</f>
        <v/>
      </c>
      <c r="D20" s="713" t="str">
        <f>'Master-1'!R23</f>
        <v/>
      </c>
      <c r="E20" s="311" t="str">
        <f>'Master-1'!J23</f>
        <v/>
      </c>
      <c r="F20" s="311" t="str">
        <f>'Master-1'!K23</f>
        <v/>
      </c>
      <c r="G20" s="311" t="str">
        <f t="shared" si="0"/>
        <v/>
      </c>
      <c r="H20" s="311">
        <f>'Master-1'!Q23</f>
        <v>0</v>
      </c>
      <c r="I20" s="279"/>
      <c r="J20" s="368"/>
      <c r="K20" s="298"/>
      <c r="L20" s="298"/>
      <c r="M20" s="298"/>
      <c r="N20" s="298"/>
      <c r="O20" s="300"/>
      <c r="P20" s="300"/>
      <c r="Q20" s="301"/>
    </row>
    <row r="21" spans="1:17">
      <c r="A21" s="368"/>
      <c r="B21" s="279" t="str">
        <f t="shared" si="2"/>
        <v/>
      </c>
      <c r="C21" s="701" t="str">
        <f>'Master-1'!H24</f>
        <v/>
      </c>
      <c r="D21" s="713" t="str">
        <f>'Master-1'!R24</f>
        <v/>
      </c>
      <c r="E21" s="311" t="str">
        <f>'Master-1'!J24</f>
        <v/>
      </c>
      <c r="F21" s="311" t="str">
        <f>'Master-1'!K24</f>
        <v/>
      </c>
      <c r="G21" s="311" t="str">
        <f t="shared" si="0"/>
        <v/>
      </c>
      <c r="H21" s="311">
        <f>'Master-1'!Q24</f>
        <v>0</v>
      </c>
      <c r="I21" s="279"/>
      <c r="J21" s="368"/>
      <c r="K21" s="298"/>
      <c r="L21" s="298"/>
      <c r="M21" s="298"/>
      <c r="N21" s="298"/>
      <c r="O21" s="300"/>
      <c r="P21" s="300"/>
      <c r="Q21" s="301"/>
    </row>
    <row r="22" spans="1:17">
      <c r="A22" s="368"/>
      <c r="B22" s="279" t="str">
        <f t="shared" si="2"/>
        <v/>
      </c>
      <c r="C22" s="701" t="str">
        <f>'Master-1'!H25</f>
        <v/>
      </c>
      <c r="D22" s="713" t="str">
        <f>'Master-1'!R25</f>
        <v/>
      </c>
      <c r="E22" s="311" t="str">
        <f>'Master-1'!J25</f>
        <v/>
      </c>
      <c r="F22" s="311" t="str">
        <f>'Master-1'!K25</f>
        <v/>
      </c>
      <c r="G22" s="311" t="str">
        <f t="shared" si="0"/>
        <v/>
      </c>
      <c r="H22" s="311">
        <f>'Master-1'!Q25</f>
        <v>0</v>
      </c>
      <c r="I22" s="279"/>
      <c r="J22" s="368"/>
      <c r="K22" s="298"/>
      <c r="L22" s="298"/>
      <c r="M22" s="298"/>
      <c r="N22" s="298"/>
      <c r="O22" s="300"/>
      <c r="P22" s="300"/>
      <c r="Q22" s="301"/>
    </row>
    <row r="23" spans="1:17">
      <c r="A23" s="368"/>
      <c r="B23" s="279" t="str">
        <f t="shared" si="2"/>
        <v/>
      </c>
      <c r="C23" s="701" t="str">
        <f>'Master-1'!H26</f>
        <v/>
      </c>
      <c r="D23" s="713" t="str">
        <f>'Master-1'!R26</f>
        <v/>
      </c>
      <c r="E23" s="311" t="str">
        <f>'Master-1'!J26</f>
        <v/>
      </c>
      <c r="F23" s="311" t="str">
        <f>'Master-1'!K26</f>
        <v/>
      </c>
      <c r="G23" s="311" t="str">
        <f t="shared" si="0"/>
        <v/>
      </c>
      <c r="H23" s="311">
        <f>'Master-1'!Q26</f>
        <v>0</v>
      </c>
      <c r="I23" s="279"/>
      <c r="J23" s="368"/>
      <c r="K23" s="298"/>
      <c r="L23" s="298"/>
      <c r="M23" s="298"/>
      <c r="N23" s="298"/>
      <c r="O23" s="300"/>
      <c r="P23" s="300"/>
      <c r="Q23" s="301"/>
    </row>
    <row r="24" spans="1:17">
      <c r="A24" s="368"/>
      <c r="B24" s="279" t="str">
        <f t="shared" si="2"/>
        <v/>
      </c>
      <c r="C24" s="701" t="str">
        <f>'Master-1'!H27</f>
        <v/>
      </c>
      <c r="D24" s="713" t="str">
        <f>'Master-1'!R27</f>
        <v/>
      </c>
      <c r="E24" s="311" t="str">
        <f>'Master-1'!J27</f>
        <v/>
      </c>
      <c r="F24" s="311" t="str">
        <f>'Master-1'!K27</f>
        <v/>
      </c>
      <c r="G24" s="311" t="str">
        <f t="shared" si="0"/>
        <v/>
      </c>
      <c r="H24" s="311">
        <f>'Master-1'!Q27</f>
        <v>0</v>
      </c>
      <c r="I24" s="279"/>
      <c r="J24" s="368"/>
      <c r="K24" s="298"/>
      <c r="L24" s="298"/>
      <c r="M24" s="298"/>
      <c r="N24" s="298"/>
      <c r="O24" s="300"/>
      <c r="P24" s="300"/>
      <c r="Q24" s="301"/>
    </row>
    <row r="25" spans="1:17">
      <c r="A25" s="368"/>
      <c r="B25" s="279" t="str">
        <f t="shared" si="2"/>
        <v/>
      </c>
      <c r="C25" s="701" t="str">
        <f>'Master-1'!H28</f>
        <v/>
      </c>
      <c r="D25" s="713" t="str">
        <f>'Master-1'!R28</f>
        <v/>
      </c>
      <c r="E25" s="311" t="str">
        <f>'Master-1'!J28</f>
        <v/>
      </c>
      <c r="F25" s="311" t="str">
        <f>'Master-1'!K28</f>
        <v/>
      </c>
      <c r="G25" s="311" t="str">
        <f t="shared" si="0"/>
        <v/>
      </c>
      <c r="H25" s="311">
        <f>'Master-1'!Q28</f>
        <v>0</v>
      </c>
      <c r="I25" s="279" t="e">
        <f t="shared" si="1"/>
        <v>#VALUE!</v>
      </c>
      <c r="J25" s="368"/>
      <c r="K25" s="298"/>
      <c r="L25" s="298"/>
      <c r="M25" s="298"/>
      <c r="N25" s="298"/>
      <c r="O25" s="300"/>
      <c r="P25" s="300"/>
      <c r="Q25" s="301"/>
    </row>
    <row r="26" spans="1:17" hidden="1">
      <c r="A26" s="368"/>
      <c r="B26" s="279" t="str">
        <f t="shared" si="2"/>
        <v/>
      </c>
      <c r="C26" s="701" t="str">
        <f>'Master-1'!H29</f>
        <v/>
      </c>
      <c r="D26" s="713" t="str">
        <f>'Master-1'!R29</f>
        <v/>
      </c>
      <c r="E26" s="311" t="str">
        <f>'Master-1'!J29</f>
        <v/>
      </c>
      <c r="F26" s="311" t="str">
        <f>'Master-1'!K29</f>
        <v/>
      </c>
      <c r="G26" s="311" t="str">
        <f t="shared" si="0"/>
        <v/>
      </c>
      <c r="H26" s="311">
        <f>'Master-1'!Q29</f>
        <v>0</v>
      </c>
      <c r="I26" s="279" t="e">
        <f t="shared" si="1"/>
        <v>#VALUE!</v>
      </c>
      <c r="J26" s="368"/>
      <c r="K26" s="298"/>
      <c r="L26" s="298"/>
      <c r="M26" s="298"/>
      <c r="N26" s="298"/>
      <c r="O26" s="299"/>
      <c r="P26" s="300"/>
      <c r="Q26" s="301"/>
    </row>
    <row r="27" spans="1:17" hidden="1">
      <c r="A27" s="368"/>
      <c r="B27" s="279" t="str">
        <f t="shared" si="2"/>
        <v/>
      </c>
      <c r="C27" s="701" t="str">
        <f>'Master-1'!H30</f>
        <v/>
      </c>
      <c r="D27" s="713" t="str">
        <f>'Master-1'!R30</f>
        <v/>
      </c>
      <c r="E27" s="311" t="str">
        <f>'Master-1'!J30</f>
        <v/>
      </c>
      <c r="F27" s="311" t="str">
        <f>'Master-1'!K30</f>
        <v/>
      </c>
      <c r="G27" s="311" t="str">
        <f t="shared" si="0"/>
        <v/>
      </c>
      <c r="H27" s="311">
        <f>'Master-1'!Q30</f>
        <v>0</v>
      </c>
      <c r="I27" s="279" t="e">
        <f t="shared" si="1"/>
        <v>#VALUE!</v>
      </c>
      <c r="J27" s="368"/>
      <c r="K27" s="298"/>
      <c r="L27" s="298"/>
      <c r="M27" s="298"/>
      <c r="N27" s="298"/>
      <c r="O27" s="299"/>
      <c r="P27" s="300"/>
      <c r="Q27" s="301"/>
    </row>
    <row r="28" spans="1:17" hidden="1">
      <c r="A28" s="368"/>
      <c r="B28" s="279" t="str">
        <f t="shared" si="2"/>
        <v/>
      </c>
      <c r="C28" s="701" t="str">
        <f>'Master-1'!H31</f>
        <v/>
      </c>
      <c r="D28" s="713" t="str">
        <f>'Master-1'!R31</f>
        <v/>
      </c>
      <c r="E28" s="311" t="str">
        <f>'Master-1'!J31</f>
        <v/>
      </c>
      <c r="F28" s="311" t="str">
        <f>'Master-1'!K31</f>
        <v/>
      </c>
      <c r="G28" s="311" t="str">
        <f t="shared" si="0"/>
        <v/>
      </c>
      <c r="H28" s="311">
        <f>'Master-1'!Q31</f>
        <v>0</v>
      </c>
      <c r="I28" s="279"/>
      <c r="J28" s="368"/>
      <c r="K28" s="298"/>
      <c r="L28" s="298"/>
      <c r="M28" s="298"/>
      <c r="N28" s="298"/>
      <c r="O28" s="299"/>
      <c r="P28" s="300"/>
      <c r="Q28" s="301"/>
    </row>
    <row r="29" spans="1:17" hidden="1">
      <c r="A29" s="368"/>
      <c r="B29" s="279" t="str">
        <f t="shared" si="2"/>
        <v/>
      </c>
      <c r="C29" s="701" t="str">
        <f>'Master-1'!H32</f>
        <v/>
      </c>
      <c r="D29" s="713" t="str">
        <f>'Master-1'!R32</f>
        <v/>
      </c>
      <c r="E29" s="311" t="str">
        <f>'Master-1'!J32</f>
        <v/>
      </c>
      <c r="F29" s="311" t="str">
        <f>'Master-1'!K32</f>
        <v/>
      </c>
      <c r="G29" s="311" t="str">
        <f t="shared" si="0"/>
        <v/>
      </c>
      <c r="H29" s="311">
        <f>'Master-1'!Q32</f>
        <v>0</v>
      </c>
      <c r="I29" s="279"/>
      <c r="J29" s="368"/>
      <c r="K29" s="298"/>
      <c r="L29" s="298"/>
      <c r="M29" s="298"/>
      <c r="N29" s="298"/>
      <c r="O29" s="299"/>
      <c r="P29" s="300"/>
      <c r="Q29" s="301"/>
    </row>
    <row r="30" spans="1:17" hidden="1">
      <c r="A30" s="368"/>
      <c r="B30" s="279" t="str">
        <f t="shared" si="2"/>
        <v/>
      </c>
      <c r="C30" s="701" t="str">
        <f>'Master-1'!H33</f>
        <v/>
      </c>
      <c r="D30" s="713" t="str">
        <f>'Master-1'!R33</f>
        <v/>
      </c>
      <c r="E30" s="311" t="str">
        <f>'Master-1'!J33</f>
        <v/>
      </c>
      <c r="F30" s="311" t="str">
        <f>'Master-1'!K33</f>
        <v/>
      </c>
      <c r="G30" s="311" t="str">
        <f t="shared" si="0"/>
        <v/>
      </c>
      <c r="H30" s="311">
        <f>'Master-1'!Q33</f>
        <v>0</v>
      </c>
      <c r="I30" s="279"/>
      <c r="J30" s="368"/>
      <c r="K30" s="298"/>
      <c r="L30" s="298"/>
      <c r="M30" s="298"/>
      <c r="N30" s="298"/>
      <c r="O30" s="299"/>
      <c r="P30" s="300"/>
      <c r="Q30" s="301"/>
    </row>
    <row r="31" spans="1:17" hidden="1">
      <c r="A31" s="368"/>
      <c r="B31" s="279" t="str">
        <f t="shared" si="2"/>
        <v/>
      </c>
      <c r="C31" s="701" t="str">
        <f>'Master-1'!H34</f>
        <v/>
      </c>
      <c r="D31" s="713" t="str">
        <f>'Master-1'!R34</f>
        <v/>
      </c>
      <c r="E31" s="311" t="str">
        <f>'Master-1'!J34</f>
        <v/>
      </c>
      <c r="F31" s="311" t="str">
        <f>'Master-1'!K34</f>
        <v/>
      </c>
      <c r="G31" s="311" t="str">
        <f t="shared" si="0"/>
        <v/>
      </c>
      <c r="H31" s="311">
        <f>'Master-1'!Q34</f>
        <v>0</v>
      </c>
      <c r="I31" s="279"/>
      <c r="J31" s="368"/>
      <c r="K31" s="298"/>
      <c r="L31" s="298"/>
      <c r="M31" s="298"/>
      <c r="N31" s="298"/>
      <c r="O31" s="299"/>
      <c r="P31" s="300"/>
      <c r="Q31" s="301"/>
    </row>
    <row r="32" spans="1:17" hidden="1">
      <c r="A32" s="368"/>
      <c r="B32" s="279" t="str">
        <f t="shared" si="2"/>
        <v/>
      </c>
      <c r="C32" s="701" t="str">
        <f>'Master-1'!H35</f>
        <v/>
      </c>
      <c r="D32" s="713" t="str">
        <f>'Master-1'!R35</f>
        <v/>
      </c>
      <c r="E32" s="311" t="str">
        <f>'Master-1'!J35</f>
        <v/>
      </c>
      <c r="F32" s="311" t="str">
        <f>'Master-1'!K35</f>
        <v/>
      </c>
      <c r="G32" s="311" t="str">
        <f t="shared" si="0"/>
        <v/>
      </c>
      <c r="H32" s="311">
        <f>'Master-1'!Q35</f>
        <v>0</v>
      </c>
      <c r="I32" s="279"/>
      <c r="J32" s="368"/>
      <c r="K32" s="298"/>
      <c r="L32" s="298"/>
      <c r="M32" s="298"/>
      <c r="N32" s="298"/>
      <c r="O32" s="299"/>
      <c r="P32" s="300"/>
      <c r="Q32" s="301"/>
    </row>
    <row r="33" spans="1:17" hidden="1">
      <c r="A33" s="368"/>
      <c r="B33" s="279" t="str">
        <f t="shared" si="2"/>
        <v/>
      </c>
      <c r="C33" s="701" t="str">
        <f>'Master-1'!H36</f>
        <v/>
      </c>
      <c r="D33" s="713" t="str">
        <f>'Master-1'!R36</f>
        <v/>
      </c>
      <c r="E33" s="311" t="str">
        <f>'Master-1'!J36</f>
        <v/>
      </c>
      <c r="F33" s="311" t="str">
        <f>'Master-1'!K36</f>
        <v/>
      </c>
      <c r="G33" s="311" t="str">
        <f t="shared" si="0"/>
        <v/>
      </c>
      <c r="H33" s="311">
        <f>'Master-1'!Q36</f>
        <v>0</v>
      </c>
      <c r="I33" s="279"/>
      <c r="J33" s="368"/>
      <c r="K33" s="298"/>
      <c r="L33" s="298"/>
      <c r="M33" s="298"/>
      <c r="N33" s="298"/>
      <c r="O33" s="299"/>
      <c r="P33" s="300"/>
      <c r="Q33" s="301"/>
    </row>
    <row r="34" spans="1:17" hidden="1">
      <c r="A34" s="368"/>
      <c r="B34" s="279" t="str">
        <f t="shared" si="2"/>
        <v/>
      </c>
      <c r="C34" s="701" t="str">
        <f>'Master-1'!H37</f>
        <v/>
      </c>
      <c r="D34" s="713" t="str">
        <f>'Master-1'!R37</f>
        <v/>
      </c>
      <c r="E34" s="311" t="str">
        <f>'Master-1'!J37</f>
        <v/>
      </c>
      <c r="F34" s="311" t="str">
        <f>'Master-1'!K37</f>
        <v/>
      </c>
      <c r="G34" s="311" t="str">
        <f t="shared" si="0"/>
        <v/>
      </c>
      <c r="H34" s="311">
        <f>'Master-1'!Q37</f>
        <v>0</v>
      </c>
      <c r="I34" s="279"/>
      <c r="J34" s="368"/>
      <c r="K34" s="298"/>
      <c r="L34" s="298"/>
      <c r="M34" s="298"/>
      <c r="N34" s="298"/>
      <c r="O34" s="299"/>
      <c r="P34" s="300"/>
      <c r="Q34" s="301"/>
    </row>
    <row r="35" spans="1:17" hidden="1">
      <c r="A35" s="368"/>
      <c r="B35" s="279" t="str">
        <f t="shared" si="2"/>
        <v/>
      </c>
      <c r="C35" s="701" t="str">
        <f>'Master-1'!H38</f>
        <v/>
      </c>
      <c r="D35" s="713" t="str">
        <f>'Master-1'!R38</f>
        <v/>
      </c>
      <c r="E35" s="311" t="str">
        <f>'Master-1'!J38</f>
        <v/>
      </c>
      <c r="F35" s="311" t="str">
        <f>'Master-1'!K38</f>
        <v/>
      </c>
      <c r="G35" s="311" t="str">
        <f t="shared" si="0"/>
        <v/>
      </c>
      <c r="H35" s="311">
        <f>'Master-1'!Q38</f>
        <v>0</v>
      </c>
      <c r="I35" s="279"/>
      <c r="J35" s="368"/>
      <c r="K35" s="298"/>
      <c r="L35" s="298"/>
      <c r="M35" s="298"/>
      <c r="N35" s="298"/>
      <c r="O35" s="299"/>
      <c r="P35" s="300"/>
      <c r="Q35" s="301"/>
    </row>
    <row r="36" spans="1:17" hidden="1">
      <c r="A36" s="368"/>
      <c r="B36" s="279" t="str">
        <f t="shared" si="2"/>
        <v/>
      </c>
      <c r="C36" s="701" t="str">
        <f>'Master-1'!H39</f>
        <v/>
      </c>
      <c r="D36" s="713" t="str">
        <f>'Master-1'!R39</f>
        <v/>
      </c>
      <c r="E36" s="311" t="str">
        <f>'Master-1'!J39</f>
        <v/>
      </c>
      <c r="F36" s="311" t="str">
        <f>'Master-1'!K39</f>
        <v/>
      </c>
      <c r="G36" s="311" t="str">
        <f t="shared" si="0"/>
        <v/>
      </c>
      <c r="H36" s="311">
        <f>'Master-1'!Q39</f>
        <v>0</v>
      </c>
      <c r="I36" s="279"/>
      <c r="J36" s="368"/>
      <c r="K36" s="298"/>
      <c r="L36" s="298"/>
      <c r="M36" s="298"/>
      <c r="N36" s="298"/>
      <c r="O36" s="299"/>
      <c r="P36" s="300"/>
      <c r="Q36" s="301"/>
    </row>
    <row r="37" spans="1:17" hidden="1">
      <c r="A37" s="368"/>
      <c r="B37" s="279" t="str">
        <f t="shared" si="2"/>
        <v/>
      </c>
      <c r="C37" s="701" t="str">
        <f>'Master-1'!H40</f>
        <v/>
      </c>
      <c r="D37" s="713" t="str">
        <f>'Master-1'!R40</f>
        <v/>
      </c>
      <c r="E37" s="311" t="str">
        <f>'Master-1'!J40</f>
        <v/>
      </c>
      <c r="F37" s="311" t="str">
        <f>'Master-1'!K40</f>
        <v/>
      </c>
      <c r="G37" s="311" t="str">
        <f t="shared" si="0"/>
        <v/>
      </c>
      <c r="H37" s="311">
        <f>'Master-1'!Q40</f>
        <v>0</v>
      </c>
      <c r="I37" s="279"/>
      <c r="J37" s="368"/>
      <c r="K37" s="298"/>
      <c r="L37" s="298"/>
      <c r="M37" s="298"/>
      <c r="N37" s="298"/>
      <c r="O37" s="299"/>
      <c r="P37" s="300"/>
      <c r="Q37" s="301"/>
    </row>
    <row r="38" spans="1:17" hidden="1">
      <c r="A38" s="368"/>
      <c r="B38" s="279" t="str">
        <f t="shared" si="2"/>
        <v/>
      </c>
      <c r="C38" s="701" t="str">
        <f>'Master-1'!H41</f>
        <v/>
      </c>
      <c r="D38" s="713" t="str">
        <f>'Master-1'!R41</f>
        <v/>
      </c>
      <c r="E38" s="311" t="str">
        <f>'Master-1'!J41</f>
        <v/>
      </c>
      <c r="F38" s="311" t="str">
        <f>'Master-1'!K41</f>
        <v/>
      </c>
      <c r="G38" s="311" t="str">
        <f t="shared" si="0"/>
        <v/>
      </c>
      <c r="H38" s="311">
        <f>'Master-1'!Q41</f>
        <v>0</v>
      </c>
      <c r="I38" s="279"/>
      <c r="J38" s="368"/>
      <c r="K38" s="298"/>
      <c r="L38" s="298"/>
      <c r="M38" s="298"/>
      <c r="N38" s="298"/>
      <c r="O38" s="299"/>
      <c r="P38" s="300"/>
      <c r="Q38" s="301"/>
    </row>
    <row r="39" spans="1:17" hidden="1">
      <c r="A39" s="368"/>
      <c r="B39" s="279" t="str">
        <f t="shared" si="2"/>
        <v/>
      </c>
      <c r="C39" s="701" t="str">
        <f>'Master-1'!H42</f>
        <v/>
      </c>
      <c r="D39" s="713" t="str">
        <f>'Master-1'!R42</f>
        <v/>
      </c>
      <c r="E39" s="311" t="str">
        <f>'Master-1'!J42</f>
        <v/>
      </c>
      <c r="F39" s="311" t="str">
        <f>'Master-1'!K42</f>
        <v/>
      </c>
      <c r="G39" s="311" t="str">
        <f t="shared" si="0"/>
        <v/>
      </c>
      <c r="H39" s="311">
        <f>'Master-1'!Q42</f>
        <v>0</v>
      </c>
      <c r="I39" s="279"/>
      <c r="J39" s="368"/>
      <c r="K39" s="298"/>
      <c r="L39" s="298"/>
      <c r="M39" s="298"/>
      <c r="N39" s="298"/>
      <c r="O39" s="299"/>
      <c r="P39" s="300"/>
      <c r="Q39" s="301"/>
    </row>
    <row r="40" spans="1:17" hidden="1">
      <c r="A40" s="368"/>
      <c r="B40" s="279" t="str">
        <f t="shared" si="2"/>
        <v/>
      </c>
      <c r="C40" s="701" t="str">
        <f>'Master-1'!H43</f>
        <v/>
      </c>
      <c r="D40" s="713" t="str">
        <f>'Master-1'!R43</f>
        <v/>
      </c>
      <c r="E40" s="311" t="str">
        <f>'Master-1'!J43</f>
        <v/>
      </c>
      <c r="F40" s="311" t="str">
        <f>'Master-1'!K43</f>
        <v/>
      </c>
      <c r="G40" s="311" t="str">
        <f t="shared" si="0"/>
        <v/>
      </c>
      <c r="H40" s="311">
        <f>'Master-1'!Q43</f>
        <v>0</v>
      </c>
      <c r="I40" s="279"/>
      <c r="J40" s="368"/>
      <c r="K40" s="298"/>
      <c r="L40" s="298"/>
      <c r="M40" s="298"/>
      <c r="N40" s="298"/>
      <c r="O40" s="299"/>
      <c r="P40" s="300"/>
      <c r="Q40" s="301"/>
    </row>
    <row r="41" spans="1:17" hidden="1">
      <c r="A41" s="368"/>
      <c r="B41" s="279" t="str">
        <f t="shared" si="2"/>
        <v/>
      </c>
      <c r="C41" s="701" t="str">
        <f>'Master-1'!H44</f>
        <v/>
      </c>
      <c r="D41" s="713" t="str">
        <f>'Master-1'!R44</f>
        <v/>
      </c>
      <c r="E41" s="311" t="str">
        <f>'Master-1'!J44</f>
        <v/>
      </c>
      <c r="F41" s="311" t="str">
        <f>'Master-1'!K44</f>
        <v/>
      </c>
      <c r="G41" s="311" t="str">
        <f t="shared" si="0"/>
        <v/>
      </c>
      <c r="H41" s="311">
        <f>'Master-1'!Q44</f>
        <v>0</v>
      </c>
      <c r="I41" s="279"/>
      <c r="J41" s="368"/>
      <c r="K41" s="298"/>
      <c r="L41" s="298"/>
      <c r="M41" s="298"/>
      <c r="N41" s="298"/>
      <c r="O41" s="299"/>
      <c r="P41" s="300"/>
      <c r="Q41" s="301"/>
    </row>
    <row r="42" spans="1:17" hidden="1">
      <c r="A42" s="368"/>
      <c r="B42" s="279" t="str">
        <f t="shared" si="2"/>
        <v/>
      </c>
      <c r="C42" s="701" t="str">
        <f>'Master-1'!H45</f>
        <v/>
      </c>
      <c r="D42" s="713" t="str">
        <f>'Master-1'!R45</f>
        <v/>
      </c>
      <c r="E42" s="311" t="str">
        <f>'Master-1'!J45</f>
        <v/>
      </c>
      <c r="F42" s="311" t="str">
        <f>'Master-1'!K45</f>
        <v/>
      </c>
      <c r="G42" s="311" t="str">
        <f t="shared" si="0"/>
        <v/>
      </c>
      <c r="H42" s="311">
        <f>'Master-1'!Q45</f>
        <v>0</v>
      </c>
      <c r="I42" s="279"/>
      <c r="J42" s="368"/>
      <c r="K42" s="298"/>
      <c r="L42" s="298"/>
      <c r="M42" s="298"/>
      <c r="N42" s="298"/>
      <c r="O42" s="299"/>
      <c r="P42" s="300"/>
      <c r="Q42" s="301"/>
    </row>
    <row r="43" spans="1:17" hidden="1">
      <c r="A43" s="368"/>
      <c r="B43" s="279" t="str">
        <f t="shared" si="2"/>
        <v/>
      </c>
      <c r="C43" s="701" t="str">
        <f>'Master-1'!H46</f>
        <v/>
      </c>
      <c r="D43" s="713" t="str">
        <f>'Master-1'!R46</f>
        <v/>
      </c>
      <c r="E43" s="311" t="str">
        <f>'Master-1'!J46</f>
        <v/>
      </c>
      <c r="F43" s="311" t="str">
        <f>'Master-1'!K46</f>
        <v/>
      </c>
      <c r="G43" s="311" t="str">
        <f t="shared" si="0"/>
        <v/>
      </c>
      <c r="H43" s="311">
        <f>'Master-1'!Q46</f>
        <v>0</v>
      </c>
      <c r="I43" s="279"/>
      <c r="J43" s="368"/>
      <c r="K43" s="298"/>
      <c r="L43" s="298"/>
      <c r="M43" s="298"/>
      <c r="N43" s="298"/>
      <c r="O43" s="299"/>
      <c r="P43" s="300"/>
      <c r="Q43" s="301"/>
    </row>
    <row r="44" spans="1:17" hidden="1">
      <c r="A44" s="368"/>
      <c r="B44" s="279" t="str">
        <f t="shared" si="2"/>
        <v/>
      </c>
      <c r="C44" s="701" t="str">
        <f>'Master-1'!H47</f>
        <v/>
      </c>
      <c r="D44" s="713" t="str">
        <f>'Master-1'!R47</f>
        <v/>
      </c>
      <c r="E44" s="311" t="str">
        <f>'Master-1'!J47</f>
        <v/>
      </c>
      <c r="F44" s="311" t="str">
        <f>'Master-1'!K47</f>
        <v/>
      </c>
      <c r="G44" s="311" t="str">
        <f t="shared" si="0"/>
        <v/>
      </c>
      <c r="H44" s="311">
        <f>'Master-1'!Q47</f>
        <v>0</v>
      </c>
      <c r="I44" s="279"/>
      <c r="J44" s="368"/>
      <c r="K44" s="298"/>
      <c r="L44" s="298"/>
      <c r="M44" s="298"/>
      <c r="N44" s="298"/>
      <c r="O44" s="299"/>
      <c r="P44" s="300"/>
      <c r="Q44" s="301"/>
    </row>
    <row r="45" spans="1:17" hidden="1">
      <c r="A45" s="368"/>
      <c r="B45" s="279" t="str">
        <f t="shared" si="2"/>
        <v/>
      </c>
      <c r="C45" s="701" t="str">
        <f>'Master-1'!H48</f>
        <v/>
      </c>
      <c r="D45" s="713" t="str">
        <f>'Master-1'!R48</f>
        <v/>
      </c>
      <c r="E45" s="311" t="str">
        <f>'Master-1'!J48</f>
        <v/>
      </c>
      <c r="F45" s="311" t="str">
        <f>'Master-1'!K48</f>
        <v/>
      </c>
      <c r="G45" s="311" t="str">
        <f t="shared" si="0"/>
        <v/>
      </c>
      <c r="H45" s="311">
        <f>'Master-1'!Q48</f>
        <v>0</v>
      </c>
      <c r="I45" s="279"/>
      <c r="J45" s="368"/>
      <c r="K45" s="298"/>
      <c r="L45" s="298"/>
      <c r="M45" s="298"/>
      <c r="N45" s="298"/>
      <c r="O45" s="299"/>
      <c r="P45" s="300"/>
      <c r="Q45" s="301"/>
    </row>
    <row r="46" spans="1:17" hidden="1">
      <c r="A46" s="368"/>
      <c r="B46" s="279" t="str">
        <f t="shared" si="2"/>
        <v/>
      </c>
      <c r="C46" s="701" t="str">
        <f>'Master-1'!H49</f>
        <v/>
      </c>
      <c r="D46" s="713" t="str">
        <f>'Master-1'!R49</f>
        <v/>
      </c>
      <c r="E46" s="311" t="str">
        <f>'Master-1'!J49</f>
        <v/>
      </c>
      <c r="F46" s="311" t="str">
        <f>'Master-1'!K49</f>
        <v/>
      </c>
      <c r="G46" s="311" t="str">
        <f t="shared" si="0"/>
        <v/>
      </c>
      <c r="H46" s="311">
        <f>'Master-1'!Q49</f>
        <v>0</v>
      </c>
      <c r="I46" s="279"/>
      <c r="J46" s="368"/>
      <c r="K46" s="298"/>
      <c r="L46" s="298"/>
      <c r="M46" s="298"/>
      <c r="N46" s="298"/>
      <c r="O46" s="299"/>
      <c r="P46" s="300"/>
      <c r="Q46" s="301"/>
    </row>
    <row r="47" spans="1:17" hidden="1">
      <c r="A47" s="368"/>
      <c r="B47" s="279" t="str">
        <f t="shared" si="2"/>
        <v/>
      </c>
      <c r="C47" s="701" t="str">
        <f>'Master-1'!H50</f>
        <v/>
      </c>
      <c r="D47" s="713" t="str">
        <f>'Master-1'!R50</f>
        <v/>
      </c>
      <c r="E47" s="311" t="str">
        <f>'Master-1'!J50</f>
        <v/>
      </c>
      <c r="F47" s="311" t="str">
        <f>'Master-1'!K50</f>
        <v/>
      </c>
      <c r="G47" s="311" t="str">
        <f t="shared" si="0"/>
        <v/>
      </c>
      <c r="H47" s="311">
        <f>'Master-1'!Q50</f>
        <v>0</v>
      </c>
      <c r="I47" s="279"/>
      <c r="J47" s="368"/>
      <c r="K47" s="298"/>
      <c r="L47" s="298"/>
      <c r="M47" s="298"/>
      <c r="N47" s="298"/>
      <c r="O47" s="299"/>
      <c r="P47" s="300"/>
      <c r="Q47" s="301"/>
    </row>
    <row r="48" spans="1:17" hidden="1">
      <c r="A48" s="368"/>
      <c r="B48" s="279" t="str">
        <f t="shared" si="2"/>
        <v/>
      </c>
      <c r="C48" s="701" t="str">
        <f>'Master-1'!H51</f>
        <v/>
      </c>
      <c r="D48" s="713" t="str">
        <f>'Master-1'!R51</f>
        <v/>
      </c>
      <c r="E48" s="311" t="str">
        <f>'Master-1'!J51</f>
        <v/>
      </c>
      <c r="F48" s="311" t="str">
        <f>'Master-1'!K51</f>
        <v/>
      </c>
      <c r="G48" s="311" t="str">
        <f t="shared" si="0"/>
        <v/>
      </c>
      <c r="H48" s="311">
        <f>'Master-1'!Q51</f>
        <v>0</v>
      </c>
      <c r="I48" s="279"/>
      <c r="J48" s="368"/>
      <c r="K48" s="298"/>
      <c r="L48" s="298"/>
      <c r="M48" s="298"/>
      <c r="N48" s="298"/>
      <c r="O48" s="299"/>
      <c r="P48" s="300"/>
      <c r="Q48" s="301"/>
    </row>
    <row r="49" spans="1:17" hidden="1">
      <c r="A49" s="368"/>
      <c r="B49" s="279" t="str">
        <f t="shared" si="2"/>
        <v/>
      </c>
      <c r="C49" s="701" t="str">
        <f>'Master-1'!H52</f>
        <v/>
      </c>
      <c r="D49" s="713" t="str">
        <f>'Master-1'!R52</f>
        <v/>
      </c>
      <c r="E49" s="311" t="str">
        <f>'Master-1'!J52</f>
        <v/>
      </c>
      <c r="F49" s="311" t="str">
        <f>'Master-1'!K52</f>
        <v/>
      </c>
      <c r="G49" s="311" t="str">
        <f t="shared" si="0"/>
        <v/>
      </c>
      <c r="H49" s="311">
        <f>'Master-1'!Q52</f>
        <v>0</v>
      </c>
      <c r="I49" s="279"/>
      <c r="J49" s="368"/>
      <c r="K49" s="298"/>
      <c r="L49" s="298"/>
      <c r="M49" s="298"/>
      <c r="N49" s="298"/>
      <c r="O49" s="299"/>
      <c r="P49" s="300"/>
      <c r="Q49" s="301"/>
    </row>
    <row r="50" spans="1:17" hidden="1">
      <c r="A50" s="368"/>
      <c r="B50" s="279" t="str">
        <f t="shared" si="2"/>
        <v/>
      </c>
      <c r="C50" s="701" t="str">
        <f>'Master-1'!H53</f>
        <v/>
      </c>
      <c r="D50" s="713" t="str">
        <f>'Master-1'!R53</f>
        <v/>
      </c>
      <c r="E50" s="311" t="str">
        <f>'Master-1'!J53</f>
        <v/>
      </c>
      <c r="F50" s="311" t="str">
        <f>'Master-1'!K53</f>
        <v/>
      </c>
      <c r="G50" s="311" t="str">
        <f t="shared" si="0"/>
        <v/>
      </c>
      <c r="H50" s="311">
        <f>'Master-1'!Q53</f>
        <v>0</v>
      </c>
      <c r="I50" s="279"/>
      <c r="J50" s="368"/>
      <c r="K50" s="298"/>
      <c r="L50" s="298"/>
      <c r="M50" s="298"/>
      <c r="N50" s="298"/>
      <c r="O50" s="299"/>
      <c r="P50" s="300"/>
      <c r="Q50" s="301"/>
    </row>
    <row r="51" spans="1:17" hidden="1">
      <c r="A51" s="368"/>
      <c r="B51" s="279" t="str">
        <f t="shared" si="2"/>
        <v/>
      </c>
      <c r="C51" s="701" t="str">
        <f>'Master-1'!H54</f>
        <v/>
      </c>
      <c r="D51" s="713" t="str">
        <f>'Master-1'!R54</f>
        <v/>
      </c>
      <c r="E51" s="311" t="str">
        <f>'Master-1'!J54</f>
        <v/>
      </c>
      <c r="F51" s="311" t="str">
        <f>'Master-1'!K54</f>
        <v/>
      </c>
      <c r="G51" s="311" t="str">
        <f t="shared" si="0"/>
        <v/>
      </c>
      <c r="H51" s="311">
        <f>'Master-1'!Q54</f>
        <v>0</v>
      </c>
      <c r="I51" s="279"/>
      <c r="J51" s="368"/>
      <c r="K51" s="298"/>
      <c r="L51" s="298"/>
      <c r="M51" s="298"/>
      <c r="N51" s="298"/>
      <c r="O51" s="299"/>
      <c r="P51" s="300"/>
      <c r="Q51" s="301"/>
    </row>
    <row r="52" spans="1:17" hidden="1">
      <c r="A52" s="368"/>
      <c r="B52" s="279" t="str">
        <f t="shared" si="2"/>
        <v/>
      </c>
      <c r="C52" s="701" t="str">
        <f>'Master-1'!H55</f>
        <v/>
      </c>
      <c r="D52" s="713" t="str">
        <f>'Master-1'!R55</f>
        <v/>
      </c>
      <c r="E52" s="311" t="str">
        <f>'Master-1'!J55</f>
        <v/>
      </c>
      <c r="F52" s="311" t="str">
        <f>'Master-1'!K55</f>
        <v/>
      </c>
      <c r="G52" s="311" t="str">
        <f t="shared" si="0"/>
        <v/>
      </c>
      <c r="H52" s="311">
        <f>'Master-1'!Q55</f>
        <v>0</v>
      </c>
      <c r="I52" s="279"/>
      <c r="J52" s="368"/>
      <c r="K52" s="298"/>
      <c r="L52" s="298"/>
      <c r="M52" s="298"/>
      <c r="N52" s="298"/>
      <c r="O52" s="299"/>
      <c r="P52" s="300"/>
      <c r="Q52" s="301"/>
    </row>
    <row r="53" spans="1:17" hidden="1">
      <c r="A53" s="368"/>
      <c r="B53" s="279" t="str">
        <f t="shared" si="2"/>
        <v/>
      </c>
      <c r="C53" s="701" t="str">
        <f>'Master-1'!H56</f>
        <v/>
      </c>
      <c r="D53" s="713" t="str">
        <f>'Master-1'!R56</f>
        <v/>
      </c>
      <c r="E53" s="311" t="str">
        <f>'Master-1'!J56</f>
        <v/>
      </c>
      <c r="F53" s="311" t="str">
        <f>'Master-1'!K56</f>
        <v/>
      </c>
      <c r="G53" s="311" t="str">
        <f t="shared" si="0"/>
        <v/>
      </c>
      <c r="H53" s="311">
        <f>'Master-1'!Q56</f>
        <v>0</v>
      </c>
      <c r="I53" s="279"/>
      <c r="J53" s="368"/>
      <c r="K53" s="298"/>
      <c r="L53" s="298"/>
      <c r="M53" s="298"/>
      <c r="N53" s="298"/>
      <c r="O53" s="299"/>
      <c r="P53" s="300"/>
      <c r="Q53" s="301"/>
    </row>
    <row r="54" spans="1:17" hidden="1">
      <c r="A54" s="368"/>
      <c r="B54" s="279" t="str">
        <f t="shared" si="2"/>
        <v/>
      </c>
      <c r="C54" s="701" t="str">
        <f>'Master-1'!H57</f>
        <v/>
      </c>
      <c r="D54" s="713" t="str">
        <f>'Master-1'!R57</f>
        <v/>
      </c>
      <c r="E54" s="311" t="str">
        <f>'Master-1'!J57</f>
        <v/>
      </c>
      <c r="F54" s="311" t="str">
        <f>'Master-1'!K57</f>
        <v/>
      </c>
      <c r="G54" s="311" t="str">
        <f t="shared" si="0"/>
        <v/>
      </c>
      <c r="H54" s="311">
        <f>'Master-1'!Q57</f>
        <v>0</v>
      </c>
      <c r="I54" s="279"/>
      <c r="J54" s="368"/>
      <c r="K54" s="298"/>
      <c r="L54" s="298"/>
      <c r="M54" s="298"/>
      <c r="N54" s="298"/>
      <c r="O54" s="299"/>
      <c r="P54" s="300"/>
      <c r="Q54" s="301"/>
    </row>
    <row r="55" spans="1:17" hidden="1">
      <c r="A55" s="368"/>
      <c r="B55" s="279" t="str">
        <f t="shared" si="2"/>
        <v/>
      </c>
      <c r="C55" s="701" t="str">
        <f>'Master-1'!H58</f>
        <v/>
      </c>
      <c r="D55" s="713" t="str">
        <f>'Master-1'!R58</f>
        <v/>
      </c>
      <c r="E55" s="311" t="str">
        <f>'Master-1'!J58</f>
        <v/>
      </c>
      <c r="F55" s="311" t="str">
        <f>'Master-1'!K58</f>
        <v/>
      </c>
      <c r="G55" s="311" t="str">
        <f t="shared" si="0"/>
        <v/>
      </c>
      <c r="H55" s="311">
        <f>'Master-1'!Q58</f>
        <v>0</v>
      </c>
      <c r="I55" s="279"/>
      <c r="J55" s="368"/>
      <c r="K55" s="298"/>
      <c r="L55" s="298"/>
      <c r="M55" s="298"/>
      <c r="N55" s="298"/>
      <c r="O55" s="299"/>
      <c r="P55" s="300"/>
      <c r="Q55" s="301"/>
    </row>
    <row r="56" spans="1:17" hidden="1">
      <c r="A56" s="368"/>
      <c r="B56" s="279" t="str">
        <f t="shared" si="2"/>
        <v/>
      </c>
      <c r="C56" s="701" t="str">
        <f>'Master-1'!H59</f>
        <v/>
      </c>
      <c r="D56" s="713" t="str">
        <f>'Master-1'!R59</f>
        <v/>
      </c>
      <c r="E56" s="311" t="str">
        <f>'Master-1'!J59</f>
        <v/>
      </c>
      <c r="F56" s="311" t="str">
        <f>'Master-1'!K59</f>
        <v/>
      </c>
      <c r="G56" s="311" t="str">
        <f t="shared" si="0"/>
        <v/>
      </c>
      <c r="H56" s="311">
        <f>'Master-1'!Q59</f>
        <v>0</v>
      </c>
      <c r="I56" s="279"/>
      <c r="J56" s="368"/>
      <c r="K56" s="298"/>
      <c r="L56" s="298"/>
      <c r="M56" s="298"/>
      <c r="N56" s="298"/>
      <c r="O56" s="299"/>
      <c r="P56" s="300"/>
      <c r="Q56" s="301"/>
    </row>
    <row r="57" spans="1:17" hidden="1">
      <c r="A57" s="368"/>
      <c r="B57" s="279" t="str">
        <f t="shared" si="2"/>
        <v/>
      </c>
      <c r="C57" s="701" t="str">
        <f>'Master-1'!H60</f>
        <v/>
      </c>
      <c r="D57" s="713" t="str">
        <f>'Master-1'!R60</f>
        <v/>
      </c>
      <c r="E57" s="311" t="str">
        <f>'Master-1'!J60</f>
        <v/>
      </c>
      <c r="F57" s="311" t="str">
        <f>'Master-1'!K60</f>
        <v/>
      </c>
      <c r="G57" s="311" t="str">
        <f t="shared" si="0"/>
        <v/>
      </c>
      <c r="H57" s="311">
        <f>'Master-1'!Q60</f>
        <v>0</v>
      </c>
      <c r="I57" s="279"/>
      <c r="J57" s="368"/>
      <c r="K57" s="298"/>
      <c r="L57" s="298"/>
      <c r="M57" s="298"/>
      <c r="N57" s="298"/>
      <c r="O57" s="299"/>
      <c r="P57" s="300"/>
      <c r="Q57" s="301"/>
    </row>
    <row r="58" spans="1:17" hidden="1">
      <c r="A58" s="368"/>
      <c r="B58" s="279" t="str">
        <f t="shared" si="2"/>
        <v/>
      </c>
      <c r="C58" s="701" t="str">
        <f>'Master-1'!H61</f>
        <v/>
      </c>
      <c r="D58" s="713" t="str">
        <f>'Master-1'!R61</f>
        <v/>
      </c>
      <c r="E58" s="311" t="str">
        <f>'Master-1'!J61</f>
        <v/>
      </c>
      <c r="F58" s="311" t="str">
        <f>'Master-1'!K61</f>
        <v/>
      </c>
      <c r="G58" s="311" t="str">
        <f t="shared" si="0"/>
        <v/>
      </c>
      <c r="H58" s="311">
        <f>'Master-1'!Q61</f>
        <v>0</v>
      </c>
      <c r="I58" s="279"/>
      <c r="J58" s="368"/>
      <c r="K58" s="298"/>
      <c r="L58" s="298"/>
      <c r="M58" s="298"/>
      <c r="N58" s="298"/>
      <c r="O58" s="299"/>
      <c r="P58" s="300"/>
      <c r="Q58" s="301"/>
    </row>
    <row r="59" spans="1:17" hidden="1">
      <c r="A59" s="368"/>
      <c r="B59" s="279" t="str">
        <f t="shared" si="2"/>
        <v/>
      </c>
      <c r="C59" s="701" t="str">
        <f>'Master-1'!H62</f>
        <v/>
      </c>
      <c r="D59" s="713" t="str">
        <f>'Master-1'!R62</f>
        <v/>
      </c>
      <c r="E59" s="311" t="str">
        <f>'Master-1'!J62</f>
        <v/>
      </c>
      <c r="F59" s="311" t="str">
        <f>'Master-1'!K62</f>
        <v/>
      </c>
      <c r="G59" s="311" t="str">
        <f t="shared" si="0"/>
        <v/>
      </c>
      <c r="H59" s="311">
        <f>'Master-1'!Q62</f>
        <v>0</v>
      </c>
      <c r="I59" s="279"/>
      <c r="J59" s="368"/>
      <c r="K59" s="298"/>
      <c r="L59" s="298"/>
      <c r="M59" s="298"/>
      <c r="N59" s="298"/>
      <c r="O59" s="299"/>
      <c r="P59" s="300"/>
      <c r="Q59" s="301"/>
    </row>
    <row r="60" spans="1:17" hidden="1">
      <c r="A60" s="368"/>
      <c r="B60" s="279" t="str">
        <f t="shared" si="2"/>
        <v/>
      </c>
      <c r="C60" s="701" t="str">
        <f>'Master-1'!H63</f>
        <v/>
      </c>
      <c r="D60" s="713" t="str">
        <f>'Master-1'!R63</f>
        <v/>
      </c>
      <c r="E60" s="311" t="str">
        <f>'Master-1'!J63</f>
        <v/>
      </c>
      <c r="F60" s="311" t="str">
        <f>'Master-1'!K63</f>
        <v/>
      </c>
      <c r="G60" s="311" t="str">
        <f t="shared" si="0"/>
        <v/>
      </c>
      <c r="H60" s="311">
        <f>'Master-1'!Q63</f>
        <v>0</v>
      </c>
      <c r="I60" s="279"/>
      <c r="J60" s="368"/>
      <c r="K60" s="298"/>
      <c r="L60" s="298"/>
      <c r="M60" s="298"/>
      <c r="N60" s="298"/>
      <c r="O60" s="299"/>
      <c r="P60" s="300"/>
      <c r="Q60" s="301"/>
    </row>
    <row r="61" spans="1:17" hidden="1">
      <c r="A61" s="368"/>
      <c r="B61" s="279" t="str">
        <f t="shared" si="2"/>
        <v/>
      </c>
      <c r="C61" s="701" t="str">
        <f>'Master-1'!H64</f>
        <v/>
      </c>
      <c r="D61" s="713" t="str">
        <f>'Master-1'!R64</f>
        <v/>
      </c>
      <c r="E61" s="311" t="str">
        <f>'Master-1'!J64</f>
        <v/>
      </c>
      <c r="F61" s="311" t="str">
        <f>'Master-1'!K64</f>
        <v/>
      </c>
      <c r="G61" s="311" t="str">
        <f t="shared" si="0"/>
        <v/>
      </c>
      <c r="H61" s="311">
        <f>'Master-1'!Q64</f>
        <v>0</v>
      </c>
      <c r="I61" s="279"/>
      <c r="J61" s="368"/>
      <c r="K61" s="298"/>
      <c r="L61" s="298"/>
      <c r="M61" s="298"/>
      <c r="N61" s="298"/>
      <c r="O61" s="299"/>
      <c r="P61" s="300"/>
      <c r="Q61" s="301"/>
    </row>
    <row r="62" spans="1:17" hidden="1">
      <c r="A62" s="368"/>
      <c r="B62" s="279" t="str">
        <f t="shared" si="2"/>
        <v/>
      </c>
      <c r="C62" s="701" t="str">
        <f>'Master-1'!H65</f>
        <v/>
      </c>
      <c r="D62" s="713" t="str">
        <f>'Master-1'!R65</f>
        <v/>
      </c>
      <c r="E62" s="311" t="str">
        <f>'Master-1'!J65</f>
        <v/>
      </c>
      <c r="F62" s="311" t="str">
        <f>'Master-1'!K65</f>
        <v/>
      </c>
      <c r="G62" s="311" t="str">
        <f t="shared" si="0"/>
        <v/>
      </c>
      <c r="H62" s="311">
        <f>'Master-1'!Q65</f>
        <v>0</v>
      </c>
      <c r="I62" s="279"/>
      <c r="J62" s="368"/>
      <c r="K62" s="298"/>
      <c r="L62" s="298"/>
      <c r="M62" s="298"/>
      <c r="N62" s="298"/>
      <c r="O62" s="299"/>
      <c r="P62" s="300"/>
      <c r="Q62" s="301"/>
    </row>
    <row r="63" spans="1:17" hidden="1">
      <c r="A63" s="368"/>
      <c r="B63" s="279" t="str">
        <f t="shared" si="2"/>
        <v/>
      </c>
      <c r="C63" s="701" t="str">
        <f>'Master-1'!H66</f>
        <v/>
      </c>
      <c r="D63" s="713" t="str">
        <f>'Master-1'!R66</f>
        <v/>
      </c>
      <c r="E63" s="311" t="str">
        <f>'Master-1'!J66</f>
        <v/>
      </c>
      <c r="F63" s="311" t="str">
        <f>'Master-1'!K66</f>
        <v/>
      </c>
      <c r="G63" s="311" t="str">
        <f t="shared" si="0"/>
        <v/>
      </c>
      <c r="H63" s="311">
        <f>'Master-1'!Q66</f>
        <v>0</v>
      </c>
      <c r="I63" s="279"/>
      <c r="J63" s="368"/>
      <c r="K63" s="298"/>
      <c r="L63" s="298"/>
      <c r="M63" s="298"/>
      <c r="N63" s="298"/>
      <c r="O63" s="299"/>
      <c r="P63" s="300"/>
      <c r="Q63" s="301"/>
    </row>
    <row r="64" spans="1:17" hidden="1">
      <c r="A64" s="368"/>
      <c r="B64" s="279" t="str">
        <f t="shared" si="2"/>
        <v/>
      </c>
      <c r="C64" s="701" t="str">
        <f>'Master-1'!H67</f>
        <v/>
      </c>
      <c r="D64" s="713" t="str">
        <f>'Master-1'!R67</f>
        <v/>
      </c>
      <c r="E64" s="311" t="str">
        <f>'Master-1'!J67</f>
        <v/>
      </c>
      <c r="F64" s="311" t="str">
        <f>'Master-1'!K67</f>
        <v/>
      </c>
      <c r="G64" s="311" t="str">
        <f t="shared" si="0"/>
        <v/>
      </c>
      <c r="H64" s="311">
        <f>'Master-1'!Q67</f>
        <v>0</v>
      </c>
      <c r="I64" s="279"/>
      <c r="J64" s="368"/>
      <c r="K64" s="298"/>
      <c r="L64" s="298"/>
      <c r="M64" s="298"/>
      <c r="N64" s="298"/>
      <c r="O64" s="299"/>
      <c r="P64" s="300"/>
      <c r="Q64" s="301"/>
    </row>
    <row r="65" spans="1:17" hidden="1">
      <c r="A65" s="368"/>
      <c r="B65" s="279" t="str">
        <f t="shared" si="2"/>
        <v/>
      </c>
      <c r="C65" s="701" t="str">
        <f>'Master-1'!H68</f>
        <v/>
      </c>
      <c r="D65" s="713" t="str">
        <f>'Master-1'!R68</f>
        <v/>
      </c>
      <c r="E65" s="311" t="str">
        <f>'Master-1'!J68</f>
        <v/>
      </c>
      <c r="F65" s="311" t="str">
        <f>'Master-1'!K68</f>
        <v/>
      </c>
      <c r="G65" s="311" t="str">
        <f t="shared" si="0"/>
        <v/>
      </c>
      <c r="H65" s="311">
        <f>'Master-1'!Q68</f>
        <v>0</v>
      </c>
      <c r="I65" s="279"/>
      <c r="J65" s="368"/>
      <c r="K65" s="298"/>
      <c r="L65" s="298"/>
      <c r="M65" s="298"/>
      <c r="N65" s="298"/>
      <c r="O65" s="299"/>
      <c r="P65" s="300"/>
      <c r="Q65" s="301"/>
    </row>
    <row r="66" spans="1:17" hidden="1">
      <c r="A66" s="368"/>
      <c r="B66" s="279" t="str">
        <f t="shared" si="2"/>
        <v/>
      </c>
      <c r="C66" s="701" t="str">
        <f>'Master-1'!H69</f>
        <v/>
      </c>
      <c r="D66" s="713" t="str">
        <f>'Master-1'!R69</f>
        <v/>
      </c>
      <c r="E66" s="311" t="str">
        <f>'Master-1'!J69</f>
        <v/>
      </c>
      <c r="F66" s="311" t="str">
        <f>'Master-1'!K69</f>
        <v/>
      </c>
      <c r="G66" s="311" t="str">
        <f t="shared" si="0"/>
        <v/>
      </c>
      <c r="H66" s="311">
        <f>'Master-1'!Q69</f>
        <v>0</v>
      </c>
      <c r="I66" s="279"/>
      <c r="J66" s="368"/>
      <c r="K66" s="298"/>
      <c r="L66" s="298"/>
      <c r="M66" s="298"/>
      <c r="N66" s="298"/>
      <c r="O66" s="299"/>
      <c r="P66" s="300"/>
      <c r="Q66" s="301"/>
    </row>
    <row r="67" spans="1:17" hidden="1">
      <c r="A67" s="368"/>
      <c r="B67" s="294"/>
      <c r="C67" s="702"/>
      <c r="D67" s="713"/>
      <c r="E67" s="297"/>
      <c r="F67" s="297"/>
      <c r="G67" s="297"/>
      <c r="H67" s="297"/>
      <c r="I67" s="294"/>
      <c r="J67" s="368"/>
      <c r="K67" s="298"/>
      <c r="L67" s="298"/>
      <c r="M67" s="298"/>
      <c r="N67" s="298"/>
      <c r="O67" s="299"/>
      <c r="P67" s="300"/>
      <c r="Q67" s="301"/>
    </row>
    <row r="68" spans="1:17" hidden="1">
      <c r="A68" s="368"/>
      <c r="B68" s="294"/>
      <c r="C68" s="294"/>
      <c r="D68" s="302"/>
      <c r="E68" s="297"/>
      <c r="F68" s="297"/>
      <c r="G68" s="297"/>
      <c r="H68" s="297"/>
      <c r="I68" s="294"/>
      <c r="J68" s="368"/>
      <c r="K68" s="298"/>
      <c r="L68" s="298"/>
      <c r="M68" s="298"/>
      <c r="N68" s="298"/>
      <c r="O68" s="299"/>
      <c r="P68" s="300"/>
      <c r="Q68" s="301"/>
    </row>
    <row r="69" spans="1:17" ht="22.8">
      <c r="A69" s="368"/>
      <c r="D69" s="303" t="s">
        <v>13</v>
      </c>
      <c r="E69" s="304"/>
      <c r="F69" s="305">
        <f>SUM(F7:F68)</f>
        <v>591300</v>
      </c>
      <c r="G69" s="305">
        <f>SUM(G7:G68)</f>
        <v>7095600</v>
      </c>
      <c r="H69" s="305">
        <f>SUM(H7:H68)</f>
        <v>17100</v>
      </c>
      <c r="J69" s="368"/>
      <c r="K69" s="298"/>
      <c r="L69" s="298"/>
      <c r="M69" s="298"/>
      <c r="N69" s="298"/>
      <c r="O69" s="299"/>
      <c r="P69" s="300"/>
      <c r="Q69" s="301"/>
    </row>
    <row r="70" spans="1:17" ht="22.8">
      <c r="A70" s="368"/>
      <c r="D70" s="303"/>
      <c r="E70" s="303"/>
      <c r="F70" s="306"/>
      <c r="G70" s="307"/>
      <c r="H70" s="306"/>
      <c r="J70" s="368"/>
    </row>
    <row r="71" spans="1:17">
      <c r="A71" s="368"/>
      <c r="C71" s="1174" t="s">
        <v>311</v>
      </c>
      <c r="D71" s="1173"/>
      <c r="E71" s="1173"/>
      <c r="F71" s="308">
        <f>SUMIFS($F$7:$F$67,$D$7:$D$67,"OPS")</f>
        <v>461700</v>
      </c>
      <c r="G71" s="309">
        <f>F71*12</f>
        <v>5540400</v>
      </c>
      <c r="H71" s="308">
        <f>SUMIFS($H$7:$H$67,$D$7:$D$67,"OPS")</f>
        <v>14000</v>
      </c>
      <c r="J71" s="368"/>
    </row>
    <row r="72" spans="1:17">
      <c r="A72" s="368"/>
      <c r="C72" s="1173" t="s">
        <v>16</v>
      </c>
      <c r="D72" s="1173"/>
      <c r="E72" s="1173"/>
      <c r="F72" s="1178">
        <f>H71*8</f>
        <v>112000</v>
      </c>
      <c r="G72" s="1178"/>
      <c r="H72" s="1178"/>
      <c r="J72" s="368"/>
    </row>
    <row r="73" spans="1:17">
      <c r="A73" s="368"/>
      <c r="C73" s="1173" t="s">
        <v>10</v>
      </c>
      <c r="D73" s="1173"/>
      <c r="E73" s="1173"/>
      <c r="F73" s="308">
        <f>SUMIFS($F$7:$F$67,$D$7:$D$67,"NPS")</f>
        <v>103100</v>
      </c>
      <c r="G73" s="309">
        <f>F73*12</f>
        <v>1237200</v>
      </c>
      <c r="H73" s="308">
        <f>SUMIFS($H$7:$H$67,$D$7:$D$67,"NPS")</f>
        <v>3100</v>
      </c>
      <c r="J73" s="368"/>
    </row>
    <row r="74" spans="1:17">
      <c r="A74" s="368"/>
      <c r="C74" s="1173" t="s">
        <v>17</v>
      </c>
      <c r="D74" s="1173"/>
      <c r="E74" s="1173"/>
      <c r="F74" s="1178">
        <f>H73*8</f>
        <v>24800</v>
      </c>
      <c r="G74" s="1178"/>
      <c r="H74" s="1178"/>
      <c r="J74" s="368"/>
    </row>
    <row r="75" spans="1:17">
      <c r="A75" s="368"/>
      <c r="C75" s="1173" t="s">
        <v>15</v>
      </c>
      <c r="D75" s="1173"/>
      <c r="E75" s="1173"/>
      <c r="F75" s="308">
        <f>F71+F73</f>
        <v>564800</v>
      </c>
      <c r="G75" s="310">
        <f>F75*12</f>
        <v>6777600</v>
      </c>
      <c r="H75" s="308">
        <f>H71+H73</f>
        <v>17100</v>
      </c>
      <c r="J75" s="368"/>
    </row>
    <row r="76" spans="1:17" ht="24" customHeight="1">
      <c r="A76" s="368"/>
      <c r="C76" s="1173" t="s">
        <v>18</v>
      </c>
      <c r="D76" s="1173"/>
      <c r="E76" s="1173"/>
      <c r="F76" s="1179">
        <f>F74+F72</f>
        <v>136800</v>
      </c>
      <c r="G76" s="1179"/>
      <c r="H76" s="1179"/>
      <c r="J76" s="368"/>
    </row>
    <row r="77" spans="1:17">
      <c r="A77" s="368"/>
      <c r="J77" s="368"/>
    </row>
    <row r="78" spans="1:17" ht="25.2">
      <c r="A78" s="368"/>
      <c r="D78" s="1173" t="s">
        <v>19</v>
      </c>
      <c r="E78" s="1173"/>
      <c r="F78" s="1175">
        <f>G75+F76</f>
        <v>6914400</v>
      </c>
      <c r="G78" s="1175"/>
      <c r="H78" s="1175"/>
      <c r="J78" s="368"/>
    </row>
    <row r="79" spans="1:17">
      <c r="A79" s="368"/>
      <c r="J79" s="368"/>
    </row>
    <row r="80" spans="1:17">
      <c r="A80" s="368"/>
      <c r="G80" s="293" t="str">
        <f>'Master-1'!AB3</f>
        <v>iz/kkukpk;Z</v>
      </c>
      <c r="J80" s="368"/>
    </row>
    <row r="81" spans="1:10">
      <c r="A81" s="368"/>
      <c r="F81" s="1172" t="str">
        <f>'Master-1'!AB4</f>
        <v xml:space="preserve">jktdh; mPp ek/;fed fo|ky; </v>
      </c>
      <c r="G81" s="1172"/>
      <c r="H81" s="1172"/>
      <c r="J81" s="368"/>
    </row>
    <row r="82" spans="1:10">
      <c r="A82" s="368"/>
      <c r="F82" s="1172" t="str">
        <f>'Master-1'!AB5</f>
        <v>jktiqjk fiisju ¼Jhxaxkuxj½</v>
      </c>
      <c r="G82" s="1172"/>
      <c r="H82" s="1172"/>
      <c r="J82" s="368"/>
    </row>
    <row r="83" spans="1:10">
      <c r="A83" s="368"/>
      <c r="J83" s="368"/>
    </row>
    <row r="84" spans="1:10">
      <c r="A84" s="368"/>
      <c r="B84" s="368"/>
      <c r="C84" s="368"/>
      <c r="D84" s="368"/>
      <c r="E84" s="368"/>
      <c r="F84" s="368"/>
      <c r="G84" s="368"/>
      <c r="H84" s="368"/>
      <c r="I84" s="368"/>
      <c r="J84" s="368"/>
    </row>
  </sheetData>
  <sheetProtection password="DBAD" sheet="1" objects="1" scenarios="1" formatCells="0" formatColumns="0" formatRows="0"/>
  <mergeCells count="16">
    <mergeCell ref="B2:I2"/>
    <mergeCell ref="B3:I3"/>
    <mergeCell ref="F74:H74"/>
    <mergeCell ref="F72:H72"/>
    <mergeCell ref="F76:H76"/>
    <mergeCell ref="B5:D5"/>
    <mergeCell ref="F82:H82"/>
    <mergeCell ref="F81:H81"/>
    <mergeCell ref="C72:E72"/>
    <mergeCell ref="C71:E71"/>
    <mergeCell ref="C73:E73"/>
    <mergeCell ref="C74:E74"/>
    <mergeCell ref="C75:E75"/>
    <mergeCell ref="C76:E76"/>
    <mergeCell ref="D78:E78"/>
    <mergeCell ref="F78:H78"/>
  </mergeCells>
  <pageMargins left="0.7" right="0.7" top="0.34" bottom="0.4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AA1003"/>
  <sheetViews>
    <sheetView topLeftCell="A8" workbookViewId="0">
      <selection activeCell="J30" sqref="J30"/>
    </sheetView>
  </sheetViews>
  <sheetFormatPr defaultColWidth="14.44140625" defaultRowHeight="14.4"/>
  <cols>
    <col min="1" max="1" width="3.5546875" customWidth="1"/>
    <col min="2" max="2" width="13" customWidth="1"/>
    <col min="3" max="3" width="28.44140625" customWidth="1"/>
    <col min="4" max="5" width="21.77734375" customWidth="1"/>
    <col min="6" max="6" width="15.77734375" customWidth="1"/>
    <col min="7" max="8" width="21.77734375" customWidth="1"/>
    <col min="9" max="9" width="3.77734375" customWidth="1"/>
    <col min="10" max="27" width="9.109375" customWidth="1"/>
  </cols>
  <sheetData>
    <row r="1" spans="1:27">
      <c r="A1" s="356"/>
      <c r="B1" s="356"/>
      <c r="C1" s="356"/>
      <c r="D1" s="356"/>
      <c r="E1" s="356"/>
      <c r="F1" s="356"/>
      <c r="G1" s="356"/>
      <c r="H1" s="356"/>
      <c r="I1" s="356"/>
    </row>
    <row r="2" spans="1:27" ht="18">
      <c r="A2" s="356"/>
      <c r="B2" s="1182" t="str">
        <f>'Data Entry'!D2</f>
        <v>dk;kZy; iz/kkukpk;Z jktdh; mPp ek/;fed fo|ky; jktiqjk fiisju</v>
      </c>
      <c r="C2" s="1075"/>
      <c r="D2" s="1075"/>
      <c r="E2" s="1075"/>
      <c r="F2" s="1075"/>
      <c r="G2" s="1075"/>
      <c r="H2" s="1183"/>
      <c r="I2" s="356"/>
      <c r="J2" s="160"/>
      <c r="K2" s="160"/>
      <c r="L2" s="160"/>
      <c r="M2" s="160"/>
      <c r="N2" s="160"/>
      <c r="O2" s="160"/>
      <c r="P2" s="160"/>
      <c r="Q2" s="160"/>
      <c r="R2" s="160"/>
      <c r="S2" s="160"/>
      <c r="T2" s="160"/>
      <c r="U2" s="160"/>
      <c r="V2" s="160"/>
      <c r="W2" s="160"/>
      <c r="X2" s="160"/>
      <c r="Y2" s="160"/>
      <c r="Z2" s="160"/>
      <c r="AA2" s="160"/>
    </row>
    <row r="3" spans="1:27" ht="18">
      <c r="A3" s="356"/>
      <c r="B3" s="1184" t="s">
        <v>752</v>
      </c>
      <c r="C3" s="1073"/>
      <c r="D3" s="1073"/>
      <c r="E3" s="1073"/>
      <c r="F3" s="1073"/>
      <c r="G3" s="1073"/>
      <c r="H3" s="1073"/>
      <c r="I3" s="356"/>
      <c r="J3" s="160"/>
      <c r="K3" s="160"/>
      <c r="L3" s="160"/>
      <c r="M3" s="160"/>
      <c r="N3" s="160"/>
      <c r="O3" s="160"/>
      <c r="P3" s="160"/>
      <c r="Q3" s="160"/>
      <c r="R3" s="160"/>
      <c r="S3" s="160"/>
      <c r="T3" s="160"/>
      <c r="U3" s="160"/>
      <c r="V3" s="160"/>
      <c r="W3" s="160"/>
      <c r="X3" s="160"/>
      <c r="Y3" s="160"/>
      <c r="Z3" s="160"/>
      <c r="AA3" s="160"/>
    </row>
    <row r="4" spans="1:27" ht="22.8">
      <c r="A4" s="356"/>
      <c r="B4" s="205" t="s">
        <v>316</v>
      </c>
      <c r="C4" s="348" t="str">
        <f>'Master-1'!F4</f>
        <v>2202-02-109-27-01</v>
      </c>
      <c r="D4" s="349" t="str">
        <f>'Master-1'!I4</f>
        <v>STATE FUND</v>
      </c>
      <c r="E4" s="206" t="s">
        <v>293</v>
      </c>
      <c r="F4" s="350">
        <f>'Data Entry'!D4</f>
        <v>2495</v>
      </c>
      <c r="G4" s="497" t="str">
        <f>'प्रपत्र-8'!Q4</f>
        <v>RE-2025-26</v>
      </c>
      <c r="H4" s="497" t="str">
        <f>'प्रपत्र-8'!Q5</f>
        <v>BE-2026-27</v>
      </c>
      <c r="I4" s="356"/>
      <c r="J4" s="160"/>
      <c r="K4" s="160"/>
      <c r="L4" s="160"/>
      <c r="M4" s="160"/>
      <c r="N4" s="160"/>
      <c r="O4" s="160"/>
      <c r="P4" s="160"/>
      <c r="Q4" s="160"/>
      <c r="R4" s="160"/>
      <c r="S4" s="160"/>
      <c r="T4" s="160"/>
      <c r="U4" s="160"/>
      <c r="V4" s="160"/>
      <c r="W4" s="160"/>
      <c r="X4" s="160"/>
      <c r="Y4" s="160"/>
      <c r="Z4" s="160"/>
      <c r="AA4" s="160"/>
    </row>
    <row r="5" spans="1:27" ht="14.55" customHeight="1">
      <c r="A5" s="356"/>
      <c r="B5" s="1187" t="s">
        <v>41</v>
      </c>
      <c r="C5" s="1187" t="s">
        <v>317</v>
      </c>
      <c r="D5" s="1187" t="s">
        <v>331</v>
      </c>
      <c r="E5" s="1188"/>
      <c r="F5" s="1187" t="s">
        <v>318</v>
      </c>
      <c r="G5" s="1189" t="s">
        <v>799</v>
      </c>
      <c r="H5" s="1189" t="s">
        <v>801</v>
      </c>
      <c r="I5" s="356"/>
      <c r="J5" s="160"/>
      <c r="K5" s="160"/>
      <c r="L5" s="160"/>
      <c r="M5" s="160"/>
      <c r="N5" s="160"/>
      <c r="O5" s="160"/>
      <c r="P5" s="160"/>
      <c r="Q5" s="160"/>
      <c r="R5" s="160"/>
      <c r="S5" s="160"/>
      <c r="T5" s="160"/>
      <c r="U5" s="160"/>
      <c r="V5" s="160"/>
      <c r="W5" s="160"/>
      <c r="X5" s="160"/>
      <c r="Y5" s="160"/>
      <c r="Z5" s="160"/>
      <c r="AA5" s="160"/>
    </row>
    <row r="6" spans="1:27" ht="19.8" customHeight="1">
      <c r="A6" s="356"/>
      <c r="B6" s="1188"/>
      <c r="C6" s="1188"/>
      <c r="D6" s="748" t="s">
        <v>799</v>
      </c>
      <c r="E6" s="748" t="s">
        <v>800</v>
      </c>
      <c r="F6" s="1188"/>
      <c r="G6" s="1189"/>
      <c r="H6" s="1189"/>
      <c r="I6" s="356"/>
      <c r="J6" s="160"/>
      <c r="K6" s="160"/>
      <c r="L6" s="160"/>
      <c r="M6" s="160"/>
      <c r="N6" s="160"/>
      <c r="O6" s="160"/>
      <c r="P6" s="160"/>
      <c r="Q6" s="160"/>
      <c r="R6" s="160"/>
      <c r="S6" s="160"/>
      <c r="T6" s="160"/>
      <c r="U6" s="160"/>
      <c r="V6" s="160"/>
      <c r="W6" s="160"/>
      <c r="X6" s="160"/>
      <c r="Y6" s="160"/>
      <c r="Z6" s="160"/>
      <c r="AA6" s="160"/>
    </row>
    <row r="7" spans="1:27" ht="18">
      <c r="A7" s="356"/>
      <c r="B7" s="1185" t="s">
        <v>346</v>
      </c>
      <c r="C7" s="1186"/>
      <c r="D7" s="1186"/>
      <c r="E7" s="1186"/>
      <c r="F7" s="1186"/>
      <c r="G7" s="1186"/>
      <c r="H7" s="1186"/>
      <c r="I7" s="356"/>
      <c r="J7" s="160"/>
      <c r="K7" s="160"/>
      <c r="L7" s="160"/>
      <c r="M7" s="160"/>
      <c r="N7" s="160"/>
      <c r="O7" s="160"/>
      <c r="P7" s="160"/>
      <c r="Q7" s="160"/>
      <c r="R7" s="160"/>
      <c r="S7" s="160"/>
      <c r="T7" s="160"/>
      <c r="U7" s="160"/>
      <c r="V7" s="160"/>
      <c r="W7" s="160"/>
      <c r="X7" s="160"/>
      <c r="Y7" s="160"/>
      <c r="Z7" s="160"/>
      <c r="AA7" s="160"/>
    </row>
    <row r="8" spans="1:27" ht="15.6">
      <c r="A8" s="356"/>
      <c r="B8" s="207">
        <v>1</v>
      </c>
      <c r="C8" s="207" t="s">
        <v>154</v>
      </c>
      <c r="D8" s="351">
        <f>'Master-1'!$P$71</f>
        <v>1133200</v>
      </c>
      <c r="E8" s="351">
        <f>'Master-1'!$O$71</f>
        <v>1168000</v>
      </c>
      <c r="F8" s="334">
        <v>0.55000000000000004</v>
      </c>
      <c r="G8" s="353">
        <f>ROUND(D8*F8,0)</f>
        <v>623260</v>
      </c>
      <c r="H8" s="353">
        <f>ROUND(E8*F8,0)</f>
        <v>642400</v>
      </c>
      <c r="I8" s="356"/>
      <c r="J8" s="160"/>
      <c r="K8" s="160"/>
      <c r="L8" s="160"/>
      <c r="M8" s="160"/>
      <c r="N8" s="160"/>
      <c r="O8" s="160"/>
      <c r="P8" s="160"/>
      <c r="Q8" s="160"/>
      <c r="R8" s="160"/>
      <c r="S8" s="160"/>
      <c r="T8" s="160"/>
      <c r="U8" s="160"/>
      <c r="V8" s="160"/>
      <c r="W8" s="160"/>
      <c r="X8" s="160"/>
      <c r="Y8" s="160"/>
      <c r="Z8" s="160"/>
      <c r="AA8" s="160"/>
    </row>
    <row r="9" spans="1:27" ht="15.6">
      <c r="A9" s="356"/>
      <c r="B9" s="207">
        <v>2</v>
      </c>
      <c r="C9" s="207" t="s">
        <v>155</v>
      </c>
      <c r="D9" s="351">
        <f>'Master-1'!$P$72</f>
        <v>5576000</v>
      </c>
      <c r="E9" s="351">
        <f>'Master-1'!$O$72</f>
        <v>5746400</v>
      </c>
      <c r="F9" s="334">
        <v>0.55000000000000004</v>
      </c>
      <c r="G9" s="353">
        <f>ROUND(D9*F9,0)</f>
        <v>3066800</v>
      </c>
      <c r="H9" s="353">
        <f>ROUND(E9*F9,0)</f>
        <v>3160520</v>
      </c>
      <c r="I9" s="356"/>
      <c r="J9" s="160"/>
      <c r="K9" s="160"/>
      <c r="L9" s="160"/>
      <c r="M9" s="160"/>
      <c r="N9" s="160"/>
      <c r="O9" s="160"/>
      <c r="P9" s="160"/>
      <c r="Q9" s="160"/>
      <c r="R9" s="160"/>
      <c r="S9" s="160"/>
      <c r="T9" s="160"/>
      <c r="U9" s="160"/>
      <c r="V9" s="160"/>
      <c r="W9" s="160"/>
      <c r="X9" s="160"/>
      <c r="Y9" s="160"/>
      <c r="Z9" s="160"/>
      <c r="AA9" s="160"/>
    </row>
    <row r="10" spans="1:27" ht="15">
      <c r="A10" s="356"/>
      <c r="B10" s="1190" t="s">
        <v>319</v>
      </c>
      <c r="C10" s="1071"/>
      <c r="D10" s="352">
        <f>SUM(D8:D9)</f>
        <v>6709200</v>
      </c>
      <c r="E10" s="352">
        <f>SUM(E8:E9)</f>
        <v>6914400</v>
      </c>
      <c r="F10" s="209"/>
      <c r="G10" s="352">
        <f>SUM(G8:G9)</f>
        <v>3690060</v>
      </c>
      <c r="H10" s="352">
        <f>SUM(H8:H9)</f>
        <v>3802920</v>
      </c>
      <c r="I10" s="356"/>
      <c r="J10" s="210"/>
      <c r="K10" s="210"/>
      <c r="L10" s="210"/>
      <c r="M10" s="210"/>
      <c r="N10" s="210"/>
      <c r="O10" s="210"/>
      <c r="P10" s="210"/>
      <c r="Q10" s="210"/>
      <c r="R10" s="210"/>
      <c r="S10" s="210"/>
      <c r="T10" s="210"/>
      <c r="U10" s="210"/>
      <c r="V10" s="210"/>
      <c r="W10" s="210"/>
      <c r="X10" s="210"/>
      <c r="Y10" s="210"/>
      <c r="Z10" s="210"/>
      <c r="AA10" s="210"/>
    </row>
    <row r="11" spans="1:27" ht="18">
      <c r="A11" s="356"/>
      <c r="B11" s="1191" t="s">
        <v>320</v>
      </c>
      <c r="C11" s="1192"/>
      <c r="D11" s="1192"/>
      <c r="E11" s="1192"/>
      <c r="F11" s="1192"/>
      <c r="G11" s="1192"/>
      <c r="H11" s="1192"/>
      <c r="I11" s="356"/>
      <c r="J11" s="160"/>
      <c r="K11" s="160"/>
      <c r="L11" s="160"/>
      <c r="M11" s="160"/>
      <c r="N11" s="160"/>
      <c r="O11" s="160"/>
      <c r="P11" s="160"/>
      <c r="Q11" s="160"/>
      <c r="R11" s="160"/>
      <c r="S11" s="160"/>
      <c r="T11" s="160"/>
      <c r="U11" s="160"/>
      <c r="V11" s="160"/>
      <c r="W11" s="160"/>
      <c r="X11" s="160"/>
      <c r="Y11" s="160"/>
      <c r="Z11" s="160"/>
      <c r="AA11" s="160"/>
    </row>
    <row r="12" spans="1:27" ht="15.6">
      <c r="A12" s="356"/>
      <c r="B12" s="207">
        <v>1</v>
      </c>
      <c r="C12" s="207" t="s">
        <v>154</v>
      </c>
      <c r="D12" s="351">
        <f>'Master-1'!P71</f>
        <v>1133200</v>
      </c>
      <c r="E12" s="351">
        <f>'Master-1'!O71</f>
        <v>1168000</v>
      </c>
      <c r="F12" s="334">
        <v>0.1</v>
      </c>
      <c r="G12" s="353">
        <f>ROUND(D12*F12,0)</f>
        <v>113320</v>
      </c>
      <c r="H12" s="353">
        <f>ROUND(E12*F12,0)</f>
        <v>116800</v>
      </c>
      <c r="I12" s="356"/>
      <c r="J12" s="160"/>
      <c r="K12" s="160"/>
      <c r="L12" s="160"/>
      <c r="M12" s="160"/>
      <c r="N12" s="160"/>
      <c r="O12" s="160"/>
      <c r="P12" s="160"/>
      <c r="Q12" s="160"/>
      <c r="R12" s="160"/>
      <c r="S12" s="160"/>
      <c r="T12" s="160"/>
      <c r="U12" s="160"/>
      <c r="V12" s="160"/>
      <c r="W12" s="160"/>
      <c r="X12" s="160"/>
      <c r="Y12" s="160"/>
      <c r="Z12" s="160"/>
      <c r="AA12" s="160"/>
    </row>
    <row r="13" spans="1:27" ht="15.6">
      <c r="A13" s="356"/>
      <c r="B13" s="207">
        <v>2</v>
      </c>
      <c r="C13" s="207" t="s">
        <v>155</v>
      </c>
      <c r="D13" s="351">
        <f>'Master-1'!P72</f>
        <v>5576000</v>
      </c>
      <c r="E13" s="351">
        <f>'Master-1'!O72</f>
        <v>5746400</v>
      </c>
      <c r="F13" s="334">
        <v>0.1</v>
      </c>
      <c r="G13" s="353">
        <f>ROUND(D13*F13,0)</f>
        <v>557600</v>
      </c>
      <c r="H13" s="353">
        <f>ROUND(E13*F13,0)</f>
        <v>574640</v>
      </c>
      <c r="I13" s="356"/>
      <c r="J13" s="160"/>
      <c r="K13" s="160"/>
      <c r="L13" s="160"/>
      <c r="M13" s="160"/>
      <c r="N13" s="160"/>
      <c r="O13" s="160"/>
      <c r="P13" s="160"/>
      <c r="Q13" s="160"/>
      <c r="R13" s="160"/>
      <c r="S13" s="160"/>
      <c r="T13" s="160"/>
      <c r="U13" s="160"/>
      <c r="V13" s="160"/>
      <c r="W13" s="160"/>
      <c r="X13" s="160"/>
      <c r="Y13" s="160"/>
      <c r="Z13" s="160"/>
      <c r="AA13" s="160"/>
    </row>
    <row r="14" spans="1:27" ht="15">
      <c r="A14" s="356"/>
      <c r="B14" s="1190" t="s">
        <v>319</v>
      </c>
      <c r="C14" s="1071"/>
      <c r="D14" s="352">
        <f>SUM(D12:D13)</f>
        <v>6709200</v>
      </c>
      <c r="E14" s="352">
        <f>SUM(E12:E13)</f>
        <v>6914400</v>
      </c>
      <c r="F14" s="209"/>
      <c r="G14" s="352">
        <f>SUM(G12:G13)</f>
        <v>670920</v>
      </c>
      <c r="H14" s="352">
        <f>SUM(H12:H13)</f>
        <v>691440</v>
      </c>
      <c r="I14" s="356"/>
      <c r="J14" s="210"/>
      <c r="K14" s="210"/>
      <c r="L14" s="210"/>
      <c r="M14" s="210"/>
      <c r="N14" s="210"/>
      <c r="O14" s="210"/>
      <c r="P14" s="210"/>
      <c r="Q14" s="210"/>
      <c r="R14" s="210"/>
      <c r="S14" s="210"/>
      <c r="T14" s="210"/>
      <c r="U14" s="210"/>
      <c r="V14" s="210"/>
      <c r="W14" s="210"/>
      <c r="X14" s="210"/>
      <c r="Y14" s="210"/>
      <c r="Z14" s="210"/>
      <c r="AA14" s="210"/>
    </row>
    <row r="15" spans="1:27" ht="18">
      <c r="A15" s="356"/>
      <c r="B15" s="1191" t="s">
        <v>321</v>
      </c>
      <c r="C15" s="1192"/>
      <c r="D15" s="1192"/>
      <c r="E15" s="1192"/>
      <c r="F15" s="1192"/>
      <c r="G15" s="1192"/>
      <c r="H15" s="1192"/>
      <c r="I15" s="356"/>
      <c r="J15" s="160"/>
      <c r="K15" s="160"/>
      <c r="L15" s="160"/>
      <c r="M15" s="160"/>
      <c r="N15" s="160"/>
      <c r="O15" s="160"/>
      <c r="P15" s="160"/>
      <c r="Q15" s="160"/>
      <c r="R15" s="160"/>
      <c r="S15" s="160"/>
      <c r="T15" s="160"/>
      <c r="U15" s="160"/>
      <c r="V15" s="160"/>
      <c r="W15" s="160"/>
      <c r="X15" s="160"/>
      <c r="Y15" s="160"/>
      <c r="Z15" s="160"/>
      <c r="AA15" s="160"/>
    </row>
    <row r="16" spans="1:27" ht="15.6">
      <c r="A16" s="356"/>
      <c r="B16" s="207">
        <v>1</v>
      </c>
      <c r="C16" s="207" t="s">
        <v>154</v>
      </c>
      <c r="D16" s="351">
        <f>'Master-1'!$P$71</f>
        <v>1133200</v>
      </c>
      <c r="E16" s="351">
        <f>'Master-1'!$O$71</f>
        <v>1168000</v>
      </c>
      <c r="F16" s="335"/>
      <c r="G16" s="208">
        <v>0</v>
      </c>
      <c r="H16" s="353"/>
      <c r="I16" s="356"/>
      <c r="J16" s="160"/>
      <c r="K16" s="160"/>
      <c r="L16" s="160"/>
      <c r="M16" s="160"/>
      <c r="N16" s="160"/>
      <c r="O16" s="160"/>
      <c r="P16" s="160"/>
      <c r="Q16" s="160"/>
      <c r="R16" s="160"/>
      <c r="S16" s="160"/>
      <c r="T16" s="160"/>
      <c r="U16" s="160"/>
      <c r="V16" s="160"/>
      <c r="W16" s="160"/>
      <c r="X16" s="160"/>
      <c r="Y16" s="160"/>
      <c r="Z16" s="160"/>
      <c r="AA16" s="160"/>
    </row>
    <row r="17" spans="1:27" ht="15.6">
      <c r="A17" s="356"/>
      <c r="B17" s="207">
        <v>2</v>
      </c>
      <c r="C17" s="207" t="s">
        <v>155</v>
      </c>
      <c r="D17" s="351">
        <f>'Master-1'!$P$72</f>
        <v>5576000</v>
      </c>
      <c r="E17" s="351">
        <f>'Master-1'!$O$72</f>
        <v>5746400</v>
      </c>
      <c r="F17" s="335"/>
      <c r="G17" s="208">
        <v>0</v>
      </c>
      <c r="H17" s="353"/>
      <c r="I17" s="356"/>
      <c r="J17" s="160"/>
      <c r="K17" s="160"/>
      <c r="L17" s="160"/>
      <c r="M17" s="160"/>
      <c r="N17" s="160"/>
      <c r="O17" s="160"/>
      <c r="P17" s="160"/>
      <c r="Q17" s="160"/>
      <c r="R17" s="160"/>
      <c r="S17" s="160"/>
      <c r="T17" s="160"/>
      <c r="U17" s="160"/>
      <c r="V17" s="160"/>
      <c r="W17" s="160"/>
      <c r="X17" s="160"/>
      <c r="Y17" s="160"/>
      <c r="Z17" s="160"/>
      <c r="AA17" s="160"/>
    </row>
    <row r="18" spans="1:27" ht="15">
      <c r="A18" s="356"/>
      <c r="B18" s="1190" t="s">
        <v>319</v>
      </c>
      <c r="C18" s="1071"/>
      <c r="D18" s="352">
        <f>SUM(D16:D17)</f>
        <v>6709200</v>
      </c>
      <c r="E18" s="352">
        <f>SUM(E16:E17)</f>
        <v>6914400</v>
      </c>
      <c r="F18" s="209"/>
      <c r="G18" s="352">
        <f>SUM(G16:G17)</f>
        <v>0</v>
      </c>
      <c r="H18" s="352">
        <f>[1]P8G1!M79</f>
        <v>0</v>
      </c>
      <c r="I18" s="356"/>
      <c r="J18" s="210"/>
      <c r="K18" s="210"/>
      <c r="L18" s="210"/>
      <c r="M18" s="210"/>
      <c r="N18" s="210"/>
      <c r="O18" s="210"/>
      <c r="P18" s="210"/>
      <c r="Q18" s="210"/>
      <c r="R18" s="210"/>
      <c r="S18" s="210"/>
      <c r="T18" s="210"/>
      <c r="U18" s="210"/>
      <c r="V18" s="210"/>
      <c r="W18" s="210"/>
      <c r="X18" s="210"/>
      <c r="Y18" s="210"/>
      <c r="Z18" s="210"/>
      <c r="AA18" s="210"/>
    </row>
    <row r="19" spans="1:27" ht="18">
      <c r="A19" s="356"/>
      <c r="B19" s="1191" t="s">
        <v>322</v>
      </c>
      <c r="C19" s="1192"/>
      <c r="D19" s="1192"/>
      <c r="E19" s="1192"/>
      <c r="F19" s="1192"/>
      <c r="G19" s="1192"/>
      <c r="H19" s="1192"/>
      <c r="I19" s="356"/>
      <c r="J19" s="160"/>
      <c r="K19" s="160"/>
      <c r="L19" s="160"/>
      <c r="M19" s="160"/>
      <c r="N19" s="160"/>
      <c r="O19" s="160"/>
      <c r="P19" s="160"/>
      <c r="Q19" s="160"/>
      <c r="R19" s="160"/>
      <c r="S19" s="160"/>
      <c r="T19" s="160"/>
      <c r="U19" s="160"/>
      <c r="V19" s="160"/>
      <c r="W19" s="160"/>
      <c r="X19" s="160"/>
      <c r="Y19" s="160"/>
      <c r="Z19" s="160"/>
      <c r="AA19" s="160"/>
    </row>
    <row r="20" spans="1:27" ht="15.6">
      <c r="A20" s="356"/>
      <c r="B20" s="1205">
        <v>1</v>
      </c>
      <c r="C20" s="593" t="s">
        <v>458</v>
      </c>
      <c r="D20" s="594">
        <f>COUNTIFS('Data Entry'!$C$9:$C$68,'Master-1'!$F$4,'Data Entry'!$L$9:$L$68,"शैक्षिक",'Data Entry'!$K$9:$K$68,"YES")</f>
        <v>0</v>
      </c>
      <c r="E20" s="354">
        <f>D20</f>
        <v>0</v>
      </c>
      <c r="F20" s="1207">
        <v>1200</v>
      </c>
      <c r="G20" s="1202">
        <f>IF('Master-1'!$O$4="SRI GANGANAGAR",($D$20+$D$21)*$F$20*12,($D$20*$F$20*10)+($D$21*$F$20*12))</f>
        <v>0</v>
      </c>
      <c r="H20" s="1202">
        <f>IF('Master-1'!$O$4="SRI GANGANAGAR",($E$20+$E$21)*$F$20*12,($E$20*$F$20*10)+($E$21*$F$20*12))</f>
        <v>0</v>
      </c>
      <c r="I20" s="356"/>
      <c r="M20" s="160"/>
      <c r="N20" s="160"/>
      <c r="O20" s="160"/>
      <c r="P20" s="160"/>
      <c r="Q20" s="160"/>
      <c r="R20" s="160"/>
      <c r="S20" s="160"/>
      <c r="T20" s="160"/>
      <c r="U20" s="160"/>
      <c r="V20" s="160"/>
      <c r="W20" s="160"/>
      <c r="X20" s="160"/>
      <c r="Y20" s="160"/>
      <c r="Z20" s="160"/>
      <c r="AA20" s="160"/>
    </row>
    <row r="21" spans="1:27" ht="18">
      <c r="A21" s="356"/>
      <c r="B21" s="1206"/>
      <c r="C21" s="595" t="s">
        <v>459</v>
      </c>
      <c r="D21" s="594">
        <f>COUNTIFS('Data Entry'!$C$9:$C$68,'Master-1'!$F$4,'Data Entry'!$L$9:$L$68,"गैर शैक्षिक",'Data Entry'!$K$9:$K$68,"YES")</f>
        <v>0</v>
      </c>
      <c r="E21" s="354">
        <f>D21</f>
        <v>0</v>
      </c>
      <c r="F21" s="1208"/>
      <c r="G21" s="1203"/>
      <c r="H21" s="1203"/>
      <c r="I21" s="356"/>
      <c r="J21" s="1193" t="s">
        <v>871</v>
      </c>
      <c r="K21" s="1194"/>
      <c r="L21" s="1195"/>
      <c r="M21" s="160"/>
      <c r="N21" s="160"/>
      <c r="O21" s="160"/>
      <c r="P21" s="160"/>
      <c r="Q21" s="160"/>
      <c r="R21" s="160"/>
      <c r="S21" s="160"/>
      <c r="T21" s="160"/>
      <c r="U21" s="160"/>
      <c r="V21" s="160"/>
      <c r="W21" s="160"/>
      <c r="X21" s="160"/>
      <c r="Y21" s="160"/>
      <c r="Z21" s="160"/>
      <c r="AA21" s="160"/>
    </row>
    <row r="22" spans="1:27" ht="18">
      <c r="A22" s="356"/>
      <c r="B22" s="162">
        <v>2</v>
      </c>
      <c r="C22" s="591" t="s">
        <v>324</v>
      </c>
      <c r="D22" s="354">
        <f>COUNTIFS('Data Entry'!$C$9:$C$68,'Master-1'!$F$4,'Data Entry'!$M$9:$M$68,"YES")</f>
        <v>0</v>
      </c>
      <c r="E22" s="354">
        <f>D22</f>
        <v>0</v>
      </c>
      <c r="F22" s="794">
        <v>75</v>
      </c>
      <c r="G22" s="354">
        <f>D22*F22*12</f>
        <v>0</v>
      </c>
      <c r="H22" s="354">
        <f>E22*F22*12</f>
        <v>0</v>
      </c>
      <c r="I22" s="356"/>
      <c r="J22" s="1196" t="s">
        <v>393</v>
      </c>
      <c r="K22" s="1197"/>
      <c r="L22" s="1198"/>
      <c r="M22" s="160"/>
      <c r="N22" s="160"/>
      <c r="O22" s="160"/>
      <c r="P22" s="160"/>
      <c r="Q22" s="160"/>
      <c r="R22" s="160"/>
      <c r="S22" s="160"/>
      <c r="T22" s="160"/>
      <c r="U22" s="160"/>
      <c r="V22" s="160"/>
      <c r="W22" s="160"/>
      <c r="X22" s="160"/>
      <c r="Y22" s="160"/>
      <c r="Z22" s="160"/>
      <c r="AA22" s="160"/>
    </row>
    <row r="23" spans="1:27" ht="18">
      <c r="A23" s="356"/>
      <c r="B23" s="162">
        <v>3</v>
      </c>
      <c r="C23" s="211" t="s">
        <v>325</v>
      </c>
      <c r="D23" s="354">
        <f>COUNTIFS('Data Entry'!$C$9:$C$68,'Master-1'!$F$4,'Data Entry'!$N$9:$N$68,"YES")</f>
        <v>0</v>
      </c>
      <c r="E23" s="354">
        <f>D23</f>
        <v>0</v>
      </c>
      <c r="F23" s="794">
        <v>180</v>
      </c>
      <c r="G23" s="354">
        <f>D23*F23*12</f>
        <v>0</v>
      </c>
      <c r="H23" s="354">
        <f>E23*F23*12</f>
        <v>0</v>
      </c>
      <c r="I23" s="356"/>
      <c r="J23" s="1196" t="s">
        <v>872</v>
      </c>
      <c r="K23" s="1197"/>
      <c r="L23" s="1198"/>
      <c r="M23" s="160"/>
      <c r="N23" s="160"/>
      <c r="O23" s="160"/>
      <c r="P23" s="160"/>
      <c r="Q23" s="160"/>
      <c r="R23" s="160"/>
      <c r="S23" s="160"/>
      <c r="T23" s="160"/>
      <c r="U23" s="160"/>
      <c r="V23" s="160"/>
      <c r="W23" s="160"/>
      <c r="X23" s="160"/>
      <c r="Y23" s="160"/>
      <c r="Z23" s="160"/>
      <c r="AA23" s="160"/>
    </row>
    <row r="24" spans="1:27" ht="15.6">
      <c r="A24" s="356"/>
      <c r="B24" s="162">
        <v>4</v>
      </c>
      <c r="C24" s="211" t="s">
        <v>53</v>
      </c>
      <c r="D24" s="354">
        <f>COUNTIFS('Data Entry'!$C$9:$C$68,'Master-1'!$F$4,'Data Entry'!$J$9:$J$68,"NG-REGULAR",'Data Entry'!$P$9:$P$68,"YES")</f>
        <v>4</v>
      </c>
      <c r="E24" s="354">
        <f>COUNTIFS('Data Entry'!$C$9:$C$68,'Master-1'!$F$4,'Data Entry'!$J$9:$J$68,"NG-REGULAR",'Data Entry'!$Q$9:$Q$68,"YES")</f>
        <v>4</v>
      </c>
      <c r="F24" s="212">
        <v>6774</v>
      </c>
      <c r="G24" s="354">
        <f>D24*F24</f>
        <v>27096</v>
      </c>
      <c r="H24" s="354">
        <f>E24*F24</f>
        <v>27096</v>
      </c>
      <c r="I24" s="356"/>
      <c r="J24" s="160"/>
      <c r="K24" s="160"/>
      <c r="L24" s="160"/>
      <c r="M24" s="160"/>
      <c r="N24" s="160"/>
      <c r="O24" s="160"/>
      <c r="P24" s="160"/>
      <c r="Q24" s="160"/>
      <c r="R24" s="160"/>
      <c r="S24" s="160"/>
      <c r="T24" s="160"/>
      <c r="U24" s="160"/>
      <c r="V24" s="160"/>
      <c r="W24" s="160"/>
      <c r="X24" s="160"/>
      <c r="Y24" s="160"/>
      <c r="Z24" s="160"/>
      <c r="AA24" s="160"/>
    </row>
    <row r="25" spans="1:27" ht="15.6">
      <c r="A25" s="356"/>
      <c r="B25" s="165">
        <v>5</v>
      </c>
      <c r="C25" s="213" t="s">
        <v>326</v>
      </c>
      <c r="D25" s="212"/>
      <c r="E25" s="212"/>
      <c r="F25" s="792"/>
      <c r="G25" s="511"/>
      <c r="H25" s="511"/>
      <c r="I25" s="356"/>
      <c r="M25" s="214"/>
      <c r="N25" s="214"/>
      <c r="O25" s="214"/>
      <c r="P25" s="214"/>
      <c r="Q25" s="214"/>
      <c r="R25" s="214"/>
      <c r="S25" s="214"/>
      <c r="T25" s="214"/>
      <c r="U25" s="214"/>
      <c r="V25" s="214"/>
      <c r="W25" s="214"/>
      <c r="X25" s="214"/>
      <c r="Y25" s="214"/>
      <c r="Z25" s="214"/>
      <c r="AA25" s="214"/>
    </row>
    <row r="26" spans="1:27" ht="15.6">
      <c r="A26" s="356"/>
      <c r="B26" s="165">
        <v>6</v>
      </c>
      <c r="C26" s="213" t="s">
        <v>327</v>
      </c>
      <c r="D26" s="169"/>
      <c r="E26" s="169"/>
      <c r="F26" s="792"/>
      <c r="G26" s="512"/>
      <c r="H26" s="513"/>
      <c r="I26" s="356"/>
      <c r="J26" s="214"/>
      <c r="K26" s="214"/>
      <c r="L26" s="214"/>
      <c r="M26" s="214"/>
      <c r="N26" s="214"/>
      <c r="O26" s="214"/>
      <c r="P26" s="214"/>
      <c r="Q26" s="214"/>
      <c r="R26" s="214"/>
      <c r="S26" s="214"/>
      <c r="T26" s="214"/>
      <c r="U26" s="214"/>
      <c r="V26" s="214"/>
      <c r="W26" s="214"/>
      <c r="X26" s="214"/>
      <c r="Y26" s="214"/>
      <c r="Z26" s="214"/>
      <c r="AA26" s="214"/>
    </row>
    <row r="27" spans="1:27" ht="15.6">
      <c r="A27" s="356"/>
      <c r="B27" s="1201">
        <v>7</v>
      </c>
      <c r="C27" s="215" t="s">
        <v>328</v>
      </c>
      <c r="D27" s="355">
        <f>COUNTIFS('Data Entry'!$C$9:$C$68,'Master-1'!$F$4,'Data Entry'!$O$9:$O$68,"YES",'Data Entry'!$R$9:$R$68,"MALE")</f>
        <v>0</v>
      </c>
      <c r="E27" s="355">
        <f>COUNTIFS('Data Entry'!$C$9:$C$68,'Master-1'!$F$4,'Data Entry'!$O$9:$O$68,"YES",'Data Entry'!$R$9:$R$68,"MALE")</f>
        <v>0</v>
      </c>
      <c r="F27" s="793">
        <v>2000</v>
      </c>
      <c r="G27" s="1202">
        <f>D27*F27+D28*F28</f>
        <v>0</v>
      </c>
      <c r="H27" s="1202">
        <f>E27*F27+E28*F28</f>
        <v>0</v>
      </c>
      <c r="I27" s="356"/>
      <c r="J27" s="160"/>
      <c r="K27" s="160"/>
      <c r="L27" s="160"/>
      <c r="M27" s="160"/>
      <c r="N27" s="160"/>
      <c r="O27" s="160"/>
      <c r="P27" s="160"/>
      <c r="Q27" s="160"/>
      <c r="R27" s="160"/>
      <c r="S27" s="160"/>
      <c r="T27" s="160"/>
      <c r="U27" s="160"/>
      <c r="V27" s="160"/>
      <c r="W27" s="160"/>
      <c r="X27" s="160"/>
      <c r="Y27" s="160"/>
      <c r="Z27" s="160"/>
      <c r="AA27" s="160"/>
    </row>
    <row r="28" spans="1:27" ht="15.6">
      <c r="A28" s="356"/>
      <c r="B28" s="1130"/>
      <c r="C28" s="592" t="s">
        <v>329</v>
      </c>
      <c r="D28" s="355">
        <f>COUNTIFS('Data Entry'!$C$9:$C$68,'Master-1'!$F$4,'Data Entry'!$O$9:$O$68,"YES",'Data Entry'!$R$9:$R$68,"FEMALE")</f>
        <v>0</v>
      </c>
      <c r="E28" s="355">
        <f>COUNTIFS('Data Entry'!$C$9:$C$68,'Master-1'!$F$4,'Data Entry'!$O$9:$O$68,"YES",'Data Entry'!$R$9:$R$68,"FEMALE")</f>
        <v>0</v>
      </c>
      <c r="F28" s="793">
        <v>2350</v>
      </c>
      <c r="G28" s="1203"/>
      <c r="H28" s="1203"/>
      <c r="I28" s="356"/>
      <c r="J28" s="160"/>
      <c r="K28" s="160"/>
      <c r="L28" s="160"/>
      <c r="M28" s="160"/>
      <c r="N28" s="160"/>
      <c r="O28" s="160"/>
      <c r="P28" s="160"/>
      <c r="Q28" s="160"/>
      <c r="R28" s="160"/>
      <c r="S28" s="160"/>
      <c r="T28" s="160"/>
      <c r="U28" s="160"/>
      <c r="V28" s="160"/>
      <c r="W28" s="160"/>
      <c r="X28" s="160"/>
      <c r="Y28" s="160"/>
      <c r="Z28" s="160"/>
      <c r="AA28" s="160"/>
    </row>
    <row r="29" spans="1:27" ht="15.6">
      <c r="A29" s="356"/>
      <c r="B29" s="216"/>
      <c r="C29" s="217"/>
      <c r="D29" s="218"/>
      <c r="E29" s="218"/>
      <c r="F29" s="218"/>
      <c r="G29" s="218"/>
      <c r="H29" s="218"/>
      <c r="I29" s="356"/>
      <c r="J29" s="160"/>
      <c r="K29" s="160"/>
      <c r="L29" s="160"/>
      <c r="M29" s="160"/>
      <c r="N29" s="160"/>
      <c r="O29" s="160"/>
      <c r="P29" s="160"/>
      <c r="Q29" s="160"/>
      <c r="R29" s="160"/>
      <c r="S29" s="160"/>
      <c r="T29" s="160"/>
      <c r="U29" s="160"/>
      <c r="V29" s="160"/>
      <c r="W29" s="160"/>
      <c r="X29" s="160"/>
      <c r="Y29" s="160"/>
      <c r="Z29" s="160"/>
      <c r="AA29" s="160"/>
    </row>
    <row r="30" spans="1:27" ht="15.6">
      <c r="A30" s="356"/>
      <c r="B30" s="160"/>
      <c r="C30" s="160"/>
      <c r="D30" s="160"/>
      <c r="E30" s="160"/>
      <c r="F30" s="160"/>
      <c r="G30" s="1204" t="str">
        <f>'Master-1'!AB3</f>
        <v>iz/kkukpk;Z</v>
      </c>
      <c r="H30" s="1075"/>
      <c r="I30" s="356"/>
      <c r="J30" s="160"/>
      <c r="K30" s="160"/>
      <c r="L30" s="160"/>
      <c r="M30" s="160"/>
      <c r="N30" s="160"/>
      <c r="O30" s="160"/>
      <c r="P30" s="160"/>
      <c r="Q30" s="160"/>
      <c r="R30" s="160"/>
      <c r="S30" s="160"/>
      <c r="T30" s="160"/>
      <c r="U30" s="160"/>
      <c r="V30" s="160"/>
      <c r="W30" s="160"/>
      <c r="X30" s="160"/>
      <c r="Y30" s="160"/>
      <c r="Z30" s="160"/>
      <c r="AA30" s="160"/>
    </row>
    <row r="31" spans="1:27" ht="15.6">
      <c r="A31" s="356"/>
      <c r="B31" s="160"/>
      <c r="C31" s="160"/>
      <c r="D31" s="160"/>
      <c r="E31" s="160"/>
      <c r="F31" s="160"/>
      <c r="G31" s="1204" t="str">
        <f>'Master-1'!AB4</f>
        <v xml:space="preserve">jktdh; mPp ek/;fed fo|ky; </v>
      </c>
      <c r="H31" s="1075"/>
      <c r="I31" s="356"/>
      <c r="J31" s="160"/>
      <c r="K31" s="160"/>
      <c r="L31" s="160"/>
      <c r="M31" s="160"/>
      <c r="N31" s="160"/>
      <c r="O31" s="160"/>
      <c r="P31" s="160"/>
      <c r="Q31" s="160"/>
      <c r="R31" s="160"/>
      <c r="S31" s="160"/>
      <c r="T31" s="160"/>
      <c r="U31" s="160"/>
      <c r="V31" s="160"/>
      <c r="W31" s="160"/>
      <c r="X31" s="160"/>
      <c r="Y31" s="160"/>
      <c r="Z31" s="160"/>
      <c r="AA31" s="160"/>
    </row>
    <row r="32" spans="1:27" ht="15.6">
      <c r="A32" s="356"/>
      <c r="B32" s="160"/>
      <c r="C32" s="160"/>
      <c r="D32" s="160"/>
      <c r="E32" s="160"/>
      <c r="F32" s="160"/>
      <c r="G32" s="1204" t="str">
        <f>'Master-1'!AB5</f>
        <v>jktiqjk fiisju ¼Jhxaxkuxj½</v>
      </c>
      <c r="H32" s="1075"/>
      <c r="I32" s="356"/>
      <c r="J32" s="160"/>
      <c r="K32" s="160"/>
      <c r="L32" s="160"/>
      <c r="M32" s="160"/>
      <c r="N32" s="160"/>
      <c r="O32" s="160"/>
      <c r="P32" s="160"/>
      <c r="Q32" s="160"/>
      <c r="R32" s="160"/>
      <c r="S32" s="160"/>
      <c r="T32" s="160"/>
      <c r="U32" s="160"/>
      <c r="V32" s="160"/>
      <c r="W32" s="160"/>
      <c r="X32" s="160"/>
      <c r="Y32" s="160"/>
      <c r="Z32" s="160"/>
      <c r="AA32" s="160"/>
    </row>
    <row r="33" spans="1:27" ht="17.399999999999999">
      <c r="A33" s="356"/>
      <c r="B33" s="160"/>
      <c r="C33" s="160"/>
      <c r="D33" s="395"/>
      <c r="E33" s="160"/>
      <c r="F33" s="160"/>
      <c r="G33" s="160"/>
      <c r="H33" s="160"/>
      <c r="I33" s="356"/>
      <c r="J33" s="160"/>
      <c r="K33" s="160"/>
      <c r="L33" s="160"/>
      <c r="M33" s="160"/>
      <c r="N33" s="160"/>
      <c r="O33" s="160"/>
      <c r="P33" s="160"/>
      <c r="Q33" s="160"/>
      <c r="R33" s="160"/>
      <c r="S33" s="160"/>
      <c r="T33" s="160"/>
      <c r="U33" s="160"/>
      <c r="V33" s="160"/>
      <c r="W33" s="160"/>
      <c r="X33" s="160"/>
      <c r="Y33" s="160"/>
      <c r="Z33" s="160"/>
      <c r="AA33" s="160"/>
    </row>
    <row r="34" spans="1:27">
      <c r="A34" s="356"/>
      <c r="B34" s="160"/>
      <c r="C34" s="160"/>
      <c r="D34" s="160"/>
      <c r="E34" s="160"/>
      <c r="F34" s="160"/>
      <c r="G34" s="160"/>
      <c r="H34" s="160"/>
      <c r="I34" s="356"/>
      <c r="J34" s="160"/>
      <c r="K34" s="160"/>
      <c r="L34" s="160"/>
      <c r="M34" s="160"/>
      <c r="N34" s="160"/>
      <c r="O34" s="160"/>
      <c r="P34" s="160"/>
      <c r="Q34" s="160"/>
      <c r="R34" s="160"/>
      <c r="S34" s="160"/>
      <c r="T34" s="160"/>
      <c r="U34" s="160"/>
      <c r="V34" s="160"/>
      <c r="W34" s="160"/>
      <c r="X34" s="160"/>
      <c r="Y34" s="160"/>
      <c r="Z34" s="160"/>
      <c r="AA34" s="160"/>
    </row>
    <row r="35" spans="1:27" ht="12" customHeight="1">
      <c r="A35" s="356"/>
      <c r="B35" s="356"/>
      <c r="C35" s="356"/>
      <c r="D35" s="356"/>
      <c r="E35" s="356"/>
      <c r="F35" s="356"/>
      <c r="G35" s="356"/>
      <c r="H35" s="356"/>
      <c r="I35" s="356"/>
      <c r="J35" s="160"/>
      <c r="K35" s="160"/>
      <c r="L35" s="160"/>
      <c r="M35" s="160"/>
      <c r="N35" s="160"/>
      <c r="O35" s="160"/>
      <c r="P35" s="160"/>
      <c r="Q35" s="160"/>
      <c r="R35" s="160"/>
      <c r="S35" s="160"/>
      <c r="T35" s="160"/>
      <c r="U35" s="160"/>
      <c r="V35" s="160"/>
      <c r="W35" s="160"/>
      <c r="X35" s="160"/>
      <c r="Y35" s="160"/>
      <c r="Z35" s="160"/>
      <c r="AA35" s="160"/>
    </row>
    <row r="36" spans="1:27" ht="12" customHeight="1">
      <c r="B36" s="160"/>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row>
    <row r="37" spans="1:27" ht="12" customHeight="1">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row>
    <row r="38" spans="1:27" ht="53.25" customHeight="1">
      <c r="B38" s="1199" t="s">
        <v>247</v>
      </c>
      <c r="C38" s="1200"/>
      <c r="D38" s="1200"/>
      <c r="E38" s="1200"/>
      <c r="F38" s="1200"/>
      <c r="G38" s="1200"/>
      <c r="H38" s="1200"/>
      <c r="I38" s="160"/>
      <c r="J38" s="160"/>
      <c r="K38" s="160"/>
      <c r="L38" s="160"/>
      <c r="M38" s="160"/>
      <c r="N38" s="160"/>
      <c r="O38" s="160"/>
      <c r="P38" s="160"/>
      <c r="Q38" s="160"/>
      <c r="R38" s="160"/>
      <c r="S38" s="160"/>
      <c r="T38" s="160"/>
      <c r="U38" s="160"/>
      <c r="V38" s="160"/>
      <c r="W38" s="160"/>
      <c r="X38" s="160"/>
      <c r="Y38" s="160"/>
      <c r="Z38" s="160"/>
      <c r="AA38" s="160"/>
    </row>
    <row r="39" spans="1:27" ht="12" customHeight="1">
      <c r="B39" s="160"/>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row>
    <row r="40" spans="1:27" ht="12" customHeight="1">
      <c r="B40" s="16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row>
    <row r="41" spans="1:27" ht="12" customHeight="1">
      <c r="B41" s="160"/>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row>
    <row r="42" spans="1:27" ht="12" customHeight="1">
      <c r="B42" s="160"/>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row>
    <row r="43" spans="1:27" ht="12" customHeight="1">
      <c r="B43" s="160"/>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row>
    <row r="44" spans="1:27" ht="12" customHeight="1">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row>
    <row r="45" spans="1:27" ht="12" customHeight="1">
      <c r="B45" s="160"/>
      <c r="C45" s="160"/>
      <c r="D45" s="160"/>
      <c r="E45" s="160"/>
      <c r="F45" s="160"/>
      <c r="G45" s="160"/>
      <c r="H45" s="160"/>
      <c r="I45" s="160"/>
      <c r="J45" s="160"/>
      <c r="K45" s="160"/>
      <c r="L45" s="160"/>
      <c r="M45" s="160"/>
      <c r="N45" s="160"/>
      <c r="O45" s="160"/>
      <c r="P45" s="160"/>
      <c r="Q45" s="160"/>
      <c r="R45" s="160"/>
      <c r="S45" s="160"/>
      <c r="T45" s="160"/>
      <c r="U45" s="160"/>
      <c r="V45" s="160"/>
      <c r="W45" s="160"/>
      <c r="X45" s="160"/>
      <c r="Y45" s="160"/>
      <c r="Z45" s="160"/>
      <c r="AA45" s="160"/>
    </row>
    <row r="46" spans="1:27" ht="12" customHeight="1">
      <c r="B46" s="160"/>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row>
    <row r="47" spans="1:27" ht="12" customHeight="1">
      <c r="B47" s="160"/>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row>
    <row r="48" spans="1:27" ht="12" customHeight="1">
      <c r="B48" s="160"/>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row>
    <row r="49" spans="2:27" ht="12" customHeight="1">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row>
    <row r="50" spans="2:27" ht="12" customHeight="1">
      <c r="B50" s="160"/>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row>
    <row r="51" spans="2:27" ht="12" customHeight="1">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row>
    <row r="52" spans="2:27" ht="12" customHeight="1">
      <c r="B52" s="160"/>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row>
    <row r="53" spans="2:27" ht="12" customHeight="1">
      <c r="B53" s="160"/>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row>
    <row r="54" spans="2:27" ht="12" customHeight="1">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row>
    <row r="55" spans="2:27" ht="12" customHeight="1">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row>
    <row r="56" spans="2:27" ht="12" customHeight="1">
      <c r="B56" s="160"/>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row>
    <row r="57" spans="2:27" ht="12" customHeight="1">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row>
    <row r="58" spans="2:27" ht="12" customHeight="1">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row>
    <row r="59" spans="2:27" ht="12" customHeight="1">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row>
    <row r="60" spans="2:27" ht="12" customHeight="1">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row>
    <row r="61" spans="2:27" ht="12" customHeight="1">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row>
    <row r="62" spans="2:27" ht="12" customHeight="1">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row>
    <row r="63" spans="2:27" ht="12" customHeight="1">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row>
    <row r="64" spans="2:27" ht="12" customHeight="1">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row>
    <row r="65" spans="2:27" ht="12" customHeight="1">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row>
    <row r="66" spans="2:27" ht="12" customHeight="1">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row>
    <row r="67" spans="2:27" ht="12" customHeight="1">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row>
    <row r="68" spans="2:27" ht="12" customHeight="1">
      <c r="B68" s="160"/>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c r="AA68" s="160"/>
    </row>
    <row r="69" spans="2:27" ht="12" customHeight="1">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row>
    <row r="70" spans="2:27" ht="12" customHeight="1">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row>
    <row r="71" spans="2:27" ht="12" customHeight="1">
      <c r="B71" s="160"/>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c r="AA71" s="160"/>
    </row>
    <row r="72" spans="2:27" ht="12" customHeight="1">
      <c r="B72" s="160"/>
      <c r="C72" s="160"/>
      <c r="D72" s="160"/>
      <c r="E72" s="160"/>
      <c r="F72" s="160"/>
      <c r="G72" s="160"/>
      <c r="H72" s="160"/>
      <c r="I72" s="160"/>
      <c r="J72" s="160"/>
      <c r="K72" s="160"/>
      <c r="L72" s="160"/>
      <c r="M72" s="160"/>
      <c r="N72" s="160"/>
      <c r="O72" s="160"/>
      <c r="P72" s="160"/>
      <c r="Q72" s="160"/>
      <c r="R72" s="160"/>
      <c r="S72" s="160"/>
      <c r="T72" s="160"/>
      <c r="U72" s="160"/>
      <c r="V72" s="160"/>
      <c r="W72" s="160"/>
      <c r="X72" s="160"/>
      <c r="Y72" s="160"/>
      <c r="Z72" s="160"/>
      <c r="AA72" s="160"/>
    </row>
    <row r="73" spans="2:27" ht="12" customHeight="1">
      <c r="B73" s="160"/>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c r="AA73" s="160"/>
    </row>
    <row r="74" spans="2:27" ht="12" customHeight="1">
      <c r="B74" s="16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row>
    <row r="75" spans="2:27" ht="12" customHeight="1">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row>
    <row r="76" spans="2:27" ht="12" customHeight="1">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row>
    <row r="77" spans="2:27" ht="12" customHeight="1">
      <c r="B77" s="160"/>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row>
    <row r="78" spans="2:27" ht="12" customHeight="1">
      <c r="B78" s="160"/>
      <c r="C78" s="160"/>
      <c r="D78" s="160"/>
      <c r="E78" s="160"/>
      <c r="F78" s="160"/>
      <c r="G78" s="160"/>
      <c r="H78" s="160"/>
      <c r="I78" s="160"/>
      <c r="J78" s="160"/>
      <c r="K78" s="160"/>
      <c r="L78" s="160"/>
      <c r="M78" s="160"/>
      <c r="N78" s="160"/>
      <c r="O78" s="160"/>
      <c r="P78" s="160"/>
      <c r="Q78" s="160"/>
      <c r="R78" s="160"/>
      <c r="S78" s="160"/>
      <c r="T78" s="160"/>
      <c r="U78" s="160"/>
      <c r="V78" s="160"/>
      <c r="W78" s="160"/>
      <c r="X78" s="160"/>
      <c r="Y78" s="160"/>
      <c r="Z78" s="160"/>
      <c r="AA78" s="160"/>
    </row>
    <row r="79" spans="2:27" ht="12" customHeight="1">
      <c r="B79" s="160"/>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0"/>
      <c r="AA79" s="160"/>
    </row>
    <row r="80" spans="2:27" ht="12" customHeight="1">
      <c r="B80" s="160"/>
      <c r="C80" s="160"/>
      <c r="D80" s="160"/>
      <c r="E80" s="160"/>
      <c r="F80" s="160"/>
      <c r="G80" s="160"/>
      <c r="H80" s="160"/>
      <c r="I80" s="160"/>
      <c r="J80" s="160"/>
      <c r="K80" s="160"/>
      <c r="L80" s="160"/>
      <c r="M80" s="160"/>
      <c r="N80" s="160"/>
      <c r="O80" s="160"/>
      <c r="P80" s="160"/>
      <c r="Q80" s="160"/>
      <c r="R80" s="160"/>
      <c r="S80" s="160"/>
      <c r="T80" s="160"/>
      <c r="U80" s="160"/>
      <c r="V80" s="160"/>
      <c r="W80" s="160"/>
      <c r="X80" s="160"/>
      <c r="Y80" s="160"/>
      <c r="Z80" s="160"/>
      <c r="AA80" s="160"/>
    </row>
    <row r="81" spans="2:27" ht="12" customHeight="1">
      <c r="B81" s="160"/>
      <c r="C81" s="160"/>
      <c r="D81" s="160"/>
      <c r="E81" s="160"/>
      <c r="F81" s="160"/>
      <c r="G81" s="160"/>
      <c r="H81" s="160"/>
      <c r="I81" s="160"/>
      <c r="J81" s="160"/>
      <c r="K81" s="160"/>
      <c r="L81" s="160"/>
      <c r="M81" s="160"/>
      <c r="N81" s="160"/>
      <c r="O81" s="160"/>
      <c r="P81" s="160"/>
      <c r="Q81" s="160"/>
      <c r="R81" s="160"/>
      <c r="S81" s="160"/>
      <c r="T81" s="160"/>
      <c r="U81" s="160"/>
      <c r="V81" s="160"/>
      <c r="W81" s="160"/>
      <c r="X81" s="160"/>
      <c r="Y81" s="160"/>
      <c r="Z81" s="160"/>
      <c r="AA81" s="160"/>
    </row>
    <row r="82" spans="2:27" ht="12" customHeight="1">
      <c r="B82" s="160"/>
      <c r="C82" s="160"/>
      <c r="D82" s="160"/>
      <c r="E82" s="160"/>
      <c r="F82" s="160"/>
      <c r="G82" s="160"/>
      <c r="H82" s="160"/>
      <c r="I82" s="160"/>
      <c r="J82" s="160"/>
      <c r="K82" s="160"/>
      <c r="L82" s="160"/>
      <c r="M82" s="160"/>
      <c r="N82" s="160"/>
      <c r="O82" s="160"/>
      <c r="P82" s="160"/>
      <c r="Q82" s="160"/>
      <c r="R82" s="160"/>
      <c r="S82" s="160"/>
      <c r="T82" s="160"/>
      <c r="U82" s="160"/>
      <c r="V82" s="160"/>
      <c r="W82" s="160"/>
      <c r="X82" s="160"/>
      <c r="Y82" s="160"/>
      <c r="Z82" s="160"/>
      <c r="AA82" s="160"/>
    </row>
    <row r="83" spans="2:27" ht="12" customHeight="1">
      <c r="B83" s="160"/>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0"/>
    </row>
    <row r="84" spans="2:27" ht="12" customHeight="1">
      <c r="B84" s="160"/>
      <c r="C84" s="160"/>
      <c r="D84" s="160"/>
      <c r="E84" s="160"/>
      <c r="F84" s="160"/>
      <c r="G84" s="160"/>
      <c r="H84" s="160"/>
      <c r="I84" s="160"/>
      <c r="J84" s="160"/>
      <c r="K84" s="160"/>
      <c r="L84" s="160"/>
      <c r="M84" s="160"/>
      <c r="N84" s="160"/>
      <c r="O84" s="160"/>
      <c r="P84" s="160"/>
      <c r="Q84" s="160"/>
      <c r="R84" s="160"/>
      <c r="S84" s="160"/>
      <c r="T84" s="160"/>
      <c r="U84" s="160"/>
      <c r="V84" s="160"/>
      <c r="W84" s="160"/>
      <c r="X84" s="160"/>
      <c r="Y84" s="160"/>
      <c r="Z84" s="160"/>
      <c r="AA84" s="160"/>
    </row>
    <row r="85" spans="2:27" ht="12" customHeight="1">
      <c r="B85" s="160"/>
      <c r="C85" s="160"/>
      <c r="D85" s="160"/>
      <c r="E85" s="160"/>
      <c r="F85" s="160"/>
      <c r="G85" s="160"/>
      <c r="H85" s="160"/>
      <c r="I85" s="160"/>
      <c r="J85" s="160"/>
      <c r="K85" s="160"/>
      <c r="L85" s="160"/>
      <c r="M85" s="160"/>
      <c r="N85" s="160"/>
      <c r="O85" s="160"/>
      <c r="P85" s="160"/>
      <c r="Q85" s="160"/>
      <c r="R85" s="160"/>
      <c r="S85" s="160"/>
      <c r="T85" s="160"/>
      <c r="U85" s="160"/>
      <c r="V85" s="160"/>
      <c r="W85" s="160"/>
      <c r="X85" s="160"/>
      <c r="Y85" s="160"/>
      <c r="Z85" s="160"/>
      <c r="AA85" s="160"/>
    </row>
    <row r="86" spans="2:27" ht="12" customHeight="1">
      <c r="B86" s="160"/>
      <c r="C86" s="160"/>
      <c r="D86" s="160"/>
      <c r="E86" s="160"/>
      <c r="F86" s="160"/>
      <c r="G86" s="160"/>
      <c r="H86" s="160"/>
      <c r="I86" s="160"/>
      <c r="J86" s="160"/>
      <c r="K86" s="160"/>
      <c r="L86" s="160"/>
      <c r="M86" s="160"/>
      <c r="N86" s="160"/>
      <c r="O86" s="160"/>
      <c r="P86" s="160"/>
      <c r="Q86" s="160"/>
      <c r="R86" s="160"/>
      <c r="S86" s="160"/>
      <c r="T86" s="160"/>
      <c r="U86" s="160"/>
      <c r="V86" s="160"/>
      <c r="W86" s="160"/>
      <c r="X86" s="160"/>
      <c r="Y86" s="160"/>
      <c r="Z86" s="160"/>
      <c r="AA86" s="160"/>
    </row>
    <row r="87" spans="2:27" ht="12" customHeight="1">
      <c r="B87" s="160"/>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0"/>
    </row>
    <row r="88" spans="2:27" ht="12" customHeight="1">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0"/>
    </row>
    <row r="89" spans="2:27" ht="12" customHeight="1">
      <c r="B89" s="160"/>
      <c r="C89" s="160"/>
      <c r="D89" s="160"/>
      <c r="E89" s="160"/>
      <c r="F89" s="160"/>
      <c r="G89" s="160"/>
      <c r="H89" s="160"/>
      <c r="I89" s="160"/>
      <c r="J89" s="160"/>
      <c r="K89" s="160"/>
      <c r="L89" s="160"/>
      <c r="M89" s="160"/>
      <c r="N89" s="160"/>
      <c r="O89" s="160"/>
      <c r="P89" s="160"/>
      <c r="Q89" s="160"/>
      <c r="R89" s="160"/>
      <c r="S89" s="160"/>
      <c r="T89" s="160"/>
      <c r="U89" s="160"/>
      <c r="V89" s="160"/>
      <c r="W89" s="160"/>
      <c r="X89" s="160"/>
      <c r="Y89" s="160"/>
      <c r="Z89" s="160"/>
      <c r="AA89" s="160"/>
    </row>
    <row r="90" spans="2:27" ht="12" customHeight="1">
      <c r="B90" s="160"/>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c r="AA90" s="160"/>
    </row>
    <row r="91" spans="2:27" ht="12" customHeight="1">
      <c r="B91" s="160"/>
      <c r="C91" s="160"/>
      <c r="D91" s="160"/>
      <c r="E91" s="160"/>
      <c r="F91" s="160"/>
      <c r="G91" s="160"/>
      <c r="H91" s="160"/>
      <c r="I91" s="160"/>
      <c r="J91" s="160"/>
      <c r="K91" s="160"/>
      <c r="L91" s="160"/>
      <c r="M91" s="160"/>
      <c r="N91" s="160"/>
      <c r="O91" s="160"/>
      <c r="P91" s="160"/>
      <c r="Q91" s="160"/>
      <c r="R91" s="160"/>
      <c r="S91" s="160"/>
      <c r="T91" s="160"/>
      <c r="U91" s="160"/>
      <c r="V91" s="160"/>
      <c r="W91" s="160"/>
      <c r="X91" s="160"/>
      <c r="Y91" s="160"/>
      <c r="Z91" s="160"/>
      <c r="AA91" s="160"/>
    </row>
    <row r="92" spans="2:27" ht="12" customHeight="1">
      <c r="B92" s="160"/>
      <c r="C92" s="160"/>
      <c r="D92" s="160"/>
      <c r="E92" s="160"/>
      <c r="F92" s="160"/>
      <c r="G92" s="160"/>
      <c r="H92" s="160"/>
      <c r="I92" s="160"/>
      <c r="J92" s="160"/>
      <c r="K92" s="160"/>
      <c r="L92" s="160"/>
      <c r="M92" s="160"/>
      <c r="N92" s="160"/>
      <c r="O92" s="160"/>
      <c r="P92" s="160"/>
      <c r="Q92" s="160"/>
      <c r="R92" s="160"/>
      <c r="S92" s="160"/>
      <c r="T92" s="160"/>
      <c r="U92" s="160"/>
      <c r="V92" s="160"/>
      <c r="W92" s="160"/>
      <c r="X92" s="160"/>
      <c r="Y92" s="160"/>
      <c r="Z92" s="160"/>
      <c r="AA92" s="160"/>
    </row>
    <row r="93" spans="2:27" ht="12" customHeight="1">
      <c r="B93" s="160"/>
      <c r="C93" s="160"/>
      <c r="D93" s="160"/>
      <c r="E93" s="160"/>
      <c r="F93" s="160"/>
      <c r="G93" s="160"/>
      <c r="H93" s="160"/>
      <c r="I93" s="160"/>
      <c r="J93" s="160"/>
      <c r="K93" s="160"/>
      <c r="L93" s="160"/>
      <c r="M93" s="160"/>
      <c r="N93" s="160"/>
      <c r="O93" s="160"/>
      <c r="P93" s="160"/>
      <c r="Q93" s="160"/>
      <c r="R93" s="160"/>
      <c r="S93" s="160"/>
      <c r="T93" s="160"/>
      <c r="U93" s="160"/>
      <c r="V93" s="160"/>
      <c r="W93" s="160"/>
      <c r="X93" s="160"/>
      <c r="Y93" s="160"/>
      <c r="Z93" s="160"/>
      <c r="AA93" s="160"/>
    </row>
    <row r="94" spans="2:27" ht="12" customHeight="1">
      <c r="B94" s="160"/>
      <c r="C94" s="160"/>
      <c r="D94" s="160"/>
      <c r="E94" s="160"/>
      <c r="F94" s="160"/>
      <c r="G94" s="160"/>
      <c r="H94" s="160"/>
      <c r="I94" s="160"/>
      <c r="J94" s="160"/>
      <c r="K94" s="160"/>
      <c r="L94" s="160"/>
      <c r="M94" s="160"/>
      <c r="N94" s="160"/>
      <c r="O94" s="160"/>
      <c r="P94" s="160"/>
      <c r="Q94" s="160"/>
      <c r="R94" s="160"/>
      <c r="S94" s="160"/>
      <c r="T94" s="160"/>
      <c r="U94" s="160"/>
      <c r="V94" s="160"/>
      <c r="W94" s="160"/>
      <c r="X94" s="160"/>
      <c r="Y94" s="160"/>
      <c r="Z94" s="160"/>
      <c r="AA94" s="160"/>
    </row>
    <row r="95" spans="2:27" ht="12" customHeight="1">
      <c r="B95" s="160"/>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c r="AA95" s="160"/>
    </row>
    <row r="96" spans="2:27" ht="12" customHeight="1">
      <c r="B96" s="160"/>
      <c r="C96" s="160"/>
      <c r="D96" s="160"/>
      <c r="E96" s="160"/>
      <c r="F96" s="160"/>
      <c r="G96" s="160"/>
      <c r="H96" s="160"/>
      <c r="I96" s="160"/>
      <c r="J96" s="160"/>
      <c r="K96" s="160"/>
      <c r="L96" s="160"/>
      <c r="M96" s="160"/>
      <c r="N96" s="160"/>
      <c r="O96" s="160"/>
      <c r="P96" s="160"/>
      <c r="Q96" s="160"/>
      <c r="R96" s="160"/>
      <c r="S96" s="160"/>
      <c r="T96" s="160"/>
      <c r="U96" s="160"/>
      <c r="V96" s="160"/>
      <c r="W96" s="160"/>
      <c r="X96" s="160"/>
      <c r="Y96" s="160"/>
      <c r="Z96" s="160"/>
      <c r="AA96" s="160"/>
    </row>
    <row r="97" spans="2:27" ht="12" customHeight="1">
      <c r="B97" s="160"/>
      <c r="C97" s="160"/>
      <c r="D97" s="160"/>
      <c r="E97" s="160"/>
      <c r="F97" s="160"/>
      <c r="G97" s="160"/>
      <c r="H97" s="160"/>
      <c r="I97" s="160"/>
      <c r="J97" s="160"/>
      <c r="K97" s="160"/>
      <c r="L97" s="160"/>
      <c r="M97" s="160"/>
      <c r="N97" s="160"/>
      <c r="O97" s="160"/>
      <c r="P97" s="160"/>
      <c r="Q97" s="160"/>
      <c r="R97" s="160"/>
      <c r="S97" s="160"/>
      <c r="T97" s="160"/>
      <c r="U97" s="160"/>
      <c r="V97" s="160"/>
      <c r="W97" s="160"/>
      <c r="X97" s="160"/>
      <c r="Y97" s="160"/>
      <c r="Z97" s="160"/>
      <c r="AA97" s="160"/>
    </row>
    <row r="98" spans="2:27" ht="12" customHeight="1">
      <c r="B98" s="160"/>
      <c r="C98" s="160"/>
      <c r="D98" s="160"/>
      <c r="E98" s="160"/>
      <c r="F98" s="160"/>
      <c r="G98" s="160"/>
      <c r="H98" s="160"/>
      <c r="I98" s="160"/>
      <c r="J98" s="160"/>
      <c r="K98" s="160"/>
      <c r="L98" s="160"/>
      <c r="M98" s="160"/>
      <c r="N98" s="160"/>
      <c r="O98" s="160"/>
      <c r="P98" s="160"/>
      <c r="Q98" s="160"/>
      <c r="R98" s="160"/>
      <c r="S98" s="160"/>
      <c r="T98" s="160"/>
      <c r="U98" s="160"/>
      <c r="V98" s="160"/>
      <c r="W98" s="160"/>
      <c r="X98" s="160"/>
      <c r="Y98" s="160"/>
      <c r="Z98" s="160"/>
      <c r="AA98" s="160"/>
    </row>
    <row r="99" spans="2:27" ht="12" customHeight="1">
      <c r="B99" s="160"/>
      <c r="C99" s="160"/>
      <c r="D99" s="160"/>
      <c r="E99" s="160"/>
      <c r="F99" s="160"/>
      <c r="G99" s="160"/>
      <c r="H99" s="160"/>
      <c r="I99" s="160"/>
      <c r="J99" s="160"/>
      <c r="K99" s="160"/>
      <c r="L99" s="160"/>
      <c r="M99" s="160"/>
      <c r="N99" s="160"/>
      <c r="O99" s="160"/>
      <c r="P99" s="160"/>
      <c r="Q99" s="160"/>
      <c r="R99" s="160"/>
      <c r="S99" s="160"/>
      <c r="T99" s="160"/>
      <c r="U99" s="160"/>
      <c r="V99" s="160"/>
      <c r="W99" s="160"/>
      <c r="X99" s="160"/>
      <c r="Y99" s="160"/>
      <c r="Z99" s="160"/>
      <c r="AA99" s="160"/>
    </row>
    <row r="100" spans="2:27" ht="12" customHeight="1">
      <c r="B100" s="160"/>
      <c r="C100" s="160"/>
      <c r="D100" s="160"/>
      <c r="E100" s="160"/>
      <c r="F100" s="160"/>
      <c r="G100" s="160"/>
      <c r="H100" s="160"/>
      <c r="I100" s="160"/>
      <c r="J100" s="160"/>
      <c r="K100" s="160"/>
      <c r="L100" s="160"/>
      <c r="M100" s="160"/>
      <c r="N100" s="160"/>
      <c r="O100" s="160"/>
      <c r="P100" s="160"/>
      <c r="Q100" s="160"/>
      <c r="R100" s="160"/>
      <c r="S100" s="160"/>
      <c r="T100" s="160"/>
      <c r="U100" s="160"/>
      <c r="V100" s="160"/>
      <c r="W100" s="160"/>
      <c r="X100" s="160"/>
      <c r="Y100" s="160"/>
      <c r="Z100" s="160"/>
      <c r="AA100" s="160"/>
    </row>
    <row r="101" spans="2:27" ht="12" customHeight="1">
      <c r="B101" s="160"/>
      <c r="C101" s="160"/>
      <c r="D101" s="160"/>
      <c r="E101" s="160"/>
      <c r="F101" s="160"/>
      <c r="G101" s="160"/>
      <c r="H101" s="160"/>
      <c r="I101" s="160"/>
      <c r="J101" s="160"/>
      <c r="K101" s="160"/>
      <c r="L101" s="160"/>
      <c r="M101" s="160"/>
      <c r="N101" s="160"/>
      <c r="O101" s="160"/>
      <c r="P101" s="160"/>
      <c r="Q101" s="160"/>
      <c r="R101" s="160"/>
      <c r="S101" s="160"/>
      <c r="T101" s="160"/>
      <c r="U101" s="160"/>
      <c r="V101" s="160"/>
      <c r="W101" s="160"/>
      <c r="X101" s="160"/>
      <c r="Y101" s="160"/>
      <c r="Z101" s="160"/>
      <c r="AA101" s="160"/>
    </row>
    <row r="102" spans="2:27" ht="12" customHeight="1">
      <c r="B102" s="160"/>
      <c r="C102" s="160"/>
      <c r="D102" s="160"/>
      <c r="E102" s="160"/>
      <c r="F102" s="160"/>
      <c r="G102" s="160"/>
      <c r="H102" s="160"/>
      <c r="I102" s="160"/>
      <c r="J102" s="160"/>
      <c r="K102" s="160"/>
      <c r="L102" s="160"/>
      <c r="M102" s="160"/>
      <c r="N102" s="160"/>
      <c r="O102" s="160"/>
      <c r="P102" s="160"/>
      <c r="Q102" s="160"/>
      <c r="R102" s="160"/>
      <c r="S102" s="160"/>
      <c r="T102" s="160"/>
      <c r="U102" s="160"/>
      <c r="V102" s="160"/>
      <c r="W102" s="160"/>
      <c r="X102" s="160"/>
      <c r="Y102" s="160"/>
      <c r="Z102" s="160"/>
      <c r="AA102" s="160"/>
    </row>
    <row r="103" spans="2:27" ht="12" customHeight="1">
      <c r="B103" s="160"/>
      <c r="C103" s="160"/>
      <c r="D103" s="160"/>
      <c r="E103" s="160"/>
      <c r="F103" s="160"/>
      <c r="G103" s="160"/>
      <c r="H103" s="160"/>
      <c r="I103" s="160"/>
      <c r="J103" s="160"/>
      <c r="K103" s="160"/>
      <c r="L103" s="160"/>
      <c r="M103" s="160"/>
      <c r="N103" s="160"/>
      <c r="O103" s="160"/>
      <c r="P103" s="160"/>
      <c r="Q103" s="160"/>
      <c r="R103" s="160"/>
      <c r="S103" s="160"/>
      <c r="T103" s="160"/>
      <c r="U103" s="160"/>
      <c r="V103" s="160"/>
      <c r="W103" s="160"/>
      <c r="X103" s="160"/>
      <c r="Y103" s="160"/>
      <c r="Z103" s="160"/>
      <c r="AA103" s="160"/>
    </row>
    <row r="104" spans="2:27" ht="12" customHeight="1">
      <c r="B104" s="160"/>
      <c r="C104" s="160"/>
      <c r="D104" s="160"/>
      <c r="E104" s="160"/>
      <c r="F104" s="160"/>
      <c r="G104" s="160"/>
      <c r="H104" s="160"/>
      <c r="I104" s="160"/>
      <c r="J104" s="160"/>
      <c r="K104" s="160"/>
      <c r="L104" s="160"/>
      <c r="M104" s="160"/>
      <c r="N104" s="160"/>
      <c r="O104" s="160"/>
      <c r="P104" s="160"/>
      <c r="Q104" s="160"/>
      <c r="R104" s="160"/>
      <c r="S104" s="160"/>
      <c r="T104" s="160"/>
      <c r="U104" s="160"/>
      <c r="V104" s="160"/>
      <c r="W104" s="160"/>
      <c r="X104" s="160"/>
      <c r="Y104" s="160"/>
      <c r="Z104" s="160"/>
      <c r="AA104" s="160"/>
    </row>
    <row r="105" spans="2:27" ht="12" customHeight="1">
      <c r="B105" s="160"/>
      <c r="C105" s="160"/>
      <c r="D105" s="160"/>
      <c r="E105" s="160"/>
      <c r="F105" s="160"/>
      <c r="G105" s="160"/>
      <c r="H105" s="160"/>
      <c r="I105" s="160"/>
      <c r="J105" s="160"/>
      <c r="K105" s="160"/>
      <c r="L105" s="160"/>
      <c r="M105" s="160"/>
      <c r="N105" s="160"/>
      <c r="O105" s="160"/>
      <c r="P105" s="160"/>
      <c r="Q105" s="160"/>
      <c r="R105" s="160"/>
      <c r="S105" s="160"/>
      <c r="T105" s="160"/>
      <c r="U105" s="160"/>
      <c r="V105" s="160"/>
      <c r="W105" s="160"/>
      <c r="X105" s="160"/>
      <c r="Y105" s="160"/>
      <c r="Z105" s="160"/>
      <c r="AA105" s="160"/>
    </row>
    <row r="106" spans="2:27" ht="12" customHeight="1">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row>
    <row r="107" spans="2:27" ht="12" customHeight="1">
      <c r="B107" s="160"/>
      <c r="C107" s="160"/>
      <c r="D107" s="160"/>
      <c r="E107" s="160"/>
      <c r="F107" s="160"/>
      <c r="G107" s="160"/>
      <c r="H107" s="160"/>
      <c r="I107" s="160"/>
      <c r="J107" s="160"/>
      <c r="K107" s="160"/>
      <c r="L107" s="160"/>
      <c r="M107" s="160"/>
      <c r="N107" s="160"/>
      <c r="O107" s="160"/>
      <c r="P107" s="160"/>
      <c r="Q107" s="160"/>
      <c r="R107" s="160"/>
      <c r="S107" s="160"/>
      <c r="T107" s="160"/>
      <c r="U107" s="160"/>
      <c r="V107" s="160"/>
      <c r="W107" s="160"/>
      <c r="X107" s="160"/>
      <c r="Y107" s="160"/>
      <c r="Z107" s="160"/>
      <c r="AA107" s="160"/>
    </row>
    <row r="108" spans="2:27" ht="12" customHeight="1">
      <c r="B108" s="160"/>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row>
    <row r="109" spans="2:27" ht="12" customHeight="1">
      <c r="B109" s="160"/>
      <c r="C109" s="160"/>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row>
    <row r="110" spans="2:27" ht="12" customHeight="1">
      <c r="B110" s="160"/>
      <c r="C110" s="160"/>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row>
    <row r="111" spans="2:27" ht="12" customHeight="1">
      <c r="B111" s="160"/>
      <c r="C111" s="160"/>
      <c r="D111" s="160"/>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c r="AA111" s="160"/>
    </row>
    <row r="112" spans="2:27" ht="12" customHeight="1">
      <c r="B112" s="160"/>
      <c r="C112" s="160"/>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row>
    <row r="113" spans="2:27" ht="12" customHeight="1">
      <c r="B113" s="160"/>
      <c r="C113" s="160"/>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c r="AA113" s="160"/>
    </row>
    <row r="114" spans="2:27" ht="12" customHeight="1">
      <c r="B114" s="160"/>
      <c r="C114" s="160"/>
      <c r="D114" s="160"/>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c r="AA114" s="160"/>
    </row>
    <row r="115" spans="2:27" ht="12" customHeight="1">
      <c r="B115" s="160"/>
      <c r="C115" s="160"/>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c r="AA115" s="160"/>
    </row>
    <row r="116" spans="2:27" ht="12" customHeight="1">
      <c r="B116" s="160"/>
      <c r="C116" s="160"/>
      <c r="D116" s="160"/>
      <c r="E116" s="160"/>
      <c r="F116" s="160"/>
      <c r="G116" s="160"/>
      <c r="H116" s="160"/>
      <c r="I116" s="160"/>
      <c r="J116" s="160"/>
      <c r="K116" s="160"/>
      <c r="L116" s="160"/>
      <c r="M116" s="160"/>
      <c r="N116" s="160"/>
      <c r="O116" s="160"/>
      <c r="P116" s="160"/>
      <c r="Q116" s="160"/>
      <c r="R116" s="160"/>
      <c r="S116" s="160"/>
      <c r="T116" s="160"/>
      <c r="U116" s="160"/>
      <c r="V116" s="160"/>
      <c r="W116" s="160"/>
      <c r="X116" s="160"/>
      <c r="Y116" s="160"/>
      <c r="Z116" s="160"/>
      <c r="AA116" s="160"/>
    </row>
    <row r="117" spans="2:27" ht="12" customHeight="1">
      <c r="B117" s="160"/>
      <c r="C117" s="160"/>
      <c r="D117" s="160"/>
      <c r="E117" s="160"/>
      <c r="F117" s="160"/>
      <c r="G117" s="160"/>
      <c r="H117" s="160"/>
      <c r="I117" s="160"/>
      <c r="J117" s="160"/>
      <c r="K117" s="160"/>
      <c r="L117" s="160"/>
      <c r="M117" s="160"/>
      <c r="N117" s="160"/>
      <c r="O117" s="160"/>
      <c r="P117" s="160"/>
      <c r="Q117" s="160"/>
      <c r="R117" s="160"/>
      <c r="S117" s="160"/>
      <c r="T117" s="160"/>
      <c r="U117" s="160"/>
      <c r="V117" s="160"/>
      <c r="W117" s="160"/>
      <c r="X117" s="160"/>
      <c r="Y117" s="160"/>
      <c r="Z117" s="160"/>
      <c r="AA117" s="160"/>
    </row>
    <row r="118" spans="2:27" ht="12" customHeight="1">
      <c r="B118" s="160"/>
      <c r="C118" s="160"/>
      <c r="D118" s="160"/>
      <c r="E118" s="160"/>
      <c r="F118" s="160"/>
      <c r="G118" s="160"/>
      <c r="H118" s="160"/>
      <c r="I118" s="160"/>
      <c r="J118" s="160"/>
      <c r="K118" s="160"/>
      <c r="L118" s="160"/>
      <c r="M118" s="160"/>
      <c r="N118" s="160"/>
      <c r="O118" s="160"/>
      <c r="P118" s="160"/>
      <c r="Q118" s="160"/>
      <c r="R118" s="160"/>
      <c r="S118" s="160"/>
      <c r="T118" s="160"/>
      <c r="U118" s="160"/>
      <c r="V118" s="160"/>
      <c r="W118" s="160"/>
      <c r="X118" s="160"/>
      <c r="Y118" s="160"/>
      <c r="Z118" s="160"/>
      <c r="AA118" s="160"/>
    </row>
    <row r="119" spans="2:27" ht="12" customHeight="1">
      <c r="B119" s="160"/>
      <c r="C119" s="160"/>
      <c r="D119" s="160"/>
      <c r="E119" s="160"/>
      <c r="F119" s="160"/>
      <c r="G119" s="160"/>
      <c r="H119" s="160"/>
      <c r="I119" s="160"/>
      <c r="J119" s="160"/>
      <c r="K119" s="160"/>
      <c r="L119" s="160"/>
      <c r="M119" s="160"/>
      <c r="N119" s="160"/>
      <c r="O119" s="160"/>
      <c r="P119" s="160"/>
      <c r="Q119" s="160"/>
      <c r="R119" s="160"/>
      <c r="S119" s="160"/>
      <c r="T119" s="160"/>
      <c r="U119" s="160"/>
      <c r="V119" s="160"/>
      <c r="W119" s="160"/>
      <c r="X119" s="160"/>
      <c r="Y119" s="160"/>
      <c r="Z119" s="160"/>
      <c r="AA119" s="160"/>
    </row>
    <row r="120" spans="2:27" ht="12" customHeight="1">
      <c r="B120" s="160"/>
      <c r="C120" s="160"/>
      <c r="D120" s="160"/>
      <c r="E120" s="160"/>
      <c r="F120" s="160"/>
      <c r="G120" s="160"/>
      <c r="H120" s="160"/>
      <c r="I120" s="160"/>
      <c r="J120" s="160"/>
      <c r="K120" s="160"/>
      <c r="L120" s="160"/>
      <c r="M120" s="160"/>
      <c r="N120" s="160"/>
      <c r="O120" s="160"/>
      <c r="P120" s="160"/>
      <c r="Q120" s="160"/>
      <c r="R120" s="160"/>
      <c r="S120" s="160"/>
      <c r="T120" s="160"/>
      <c r="U120" s="160"/>
      <c r="V120" s="160"/>
      <c r="W120" s="160"/>
      <c r="X120" s="160"/>
      <c r="Y120" s="160"/>
      <c r="Z120" s="160"/>
      <c r="AA120" s="160"/>
    </row>
    <row r="121" spans="2:27" ht="12" customHeight="1">
      <c r="B121" s="160"/>
      <c r="C121" s="160"/>
      <c r="D121" s="160"/>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0"/>
      <c r="AA121" s="160"/>
    </row>
    <row r="122" spans="2:27" ht="12" customHeight="1">
      <c r="B122" s="160"/>
      <c r="C122" s="160"/>
      <c r="D122" s="160"/>
      <c r="E122" s="160"/>
      <c r="F122" s="160"/>
      <c r="G122" s="160"/>
      <c r="H122" s="160"/>
      <c r="I122" s="160"/>
      <c r="J122" s="160"/>
      <c r="K122" s="160"/>
      <c r="L122" s="160"/>
      <c r="M122" s="160"/>
      <c r="N122" s="160"/>
      <c r="O122" s="160"/>
      <c r="P122" s="160"/>
      <c r="Q122" s="160"/>
      <c r="R122" s="160"/>
      <c r="S122" s="160"/>
      <c r="T122" s="160"/>
      <c r="U122" s="160"/>
      <c r="V122" s="160"/>
      <c r="W122" s="160"/>
      <c r="X122" s="160"/>
      <c r="Y122" s="160"/>
      <c r="Z122" s="160"/>
      <c r="AA122" s="160"/>
    </row>
    <row r="123" spans="2:27" ht="12" customHeight="1">
      <c r="B123" s="160"/>
      <c r="C123" s="160"/>
      <c r="D123" s="160"/>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c r="AA123" s="160"/>
    </row>
    <row r="124" spans="2:27" ht="12" customHeight="1">
      <c r="B124" s="160"/>
      <c r="C124" s="160"/>
      <c r="D124" s="160"/>
      <c r="E124" s="160"/>
      <c r="F124" s="160"/>
      <c r="G124" s="160"/>
      <c r="H124" s="160"/>
      <c r="I124" s="160"/>
      <c r="J124" s="160"/>
      <c r="K124" s="160"/>
      <c r="L124" s="160"/>
      <c r="M124" s="160"/>
      <c r="N124" s="160"/>
      <c r="O124" s="160"/>
      <c r="P124" s="160"/>
      <c r="Q124" s="160"/>
      <c r="R124" s="160"/>
      <c r="S124" s="160"/>
      <c r="T124" s="160"/>
      <c r="U124" s="160"/>
      <c r="V124" s="160"/>
      <c r="W124" s="160"/>
      <c r="X124" s="160"/>
      <c r="Y124" s="160"/>
      <c r="Z124" s="160"/>
      <c r="AA124" s="160"/>
    </row>
    <row r="125" spans="2:27" ht="12" customHeight="1">
      <c r="B125" s="160"/>
      <c r="C125" s="160"/>
      <c r="D125" s="160"/>
      <c r="E125" s="160"/>
      <c r="F125" s="160"/>
      <c r="G125" s="160"/>
      <c r="H125" s="160"/>
      <c r="I125" s="160"/>
      <c r="J125" s="160"/>
      <c r="K125" s="160"/>
      <c r="L125" s="160"/>
      <c r="M125" s="160"/>
      <c r="N125" s="160"/>
      <c r="O125" s="160"/>
      <c r="P125" s="160"/>
      <c r="Q125" s="160"/>
      <c r="R125" s="160"/>
      <c r="S125" s="160"/>
      <c r="T125" s="160"/>
      <c r="U125" s="160"/>
      <c r="V125" s="160"/>
      <c r="W125" s="160"/>
      <c r="X125" s="160"/>
      <c r="Y125" s="160"/>
      <c r="Z125" s="160"/>
      <c r="AA125" s="160"/>
    </row>
    <row r="126" spans="2:27" ht="12" customHeight="1">
      <c r="B126" s="160"/>
      <c r="C126" s="160"/>
      <c r="D126" s="160"/>
      <c r="E126" s="160"/>
      <c r="F126" s="160"/>
      <c r="G126" s="160"/>
      <c r="H126" s="160"/>
      <c r="I126" s="160"/>
      <c r="J126" s="160"/>
      <c r="K126" s="160"/>
      <c r="L126" s="160"/>
      <c r="M126" s="160"/>
      <c r="N126" s="160"/>
      <c r="O126" s="160"/>
      <c r="P126" s="160"/>
      <c r="Q126" s="160"/>
      <c r="R126" s="160"/>
      <c r="S126" s="160"/>
      <c r="T126" s="160"/>
      <c r="U126" s="160"/>
      <c r="V126" s="160"/>
      <c r="W126" s="160"/>
      <c r="X126" s="160"/>
      <c r="Y126" s="160"/>
      <c r="Z126" s="160"/>
      <c r="AA126" s="160"/>
    </row>
    <row r="127" spans="2:27" ht="12" customHeight="1">
      <c r="B127" s="160"/>
      <c r="C127" s="160"/>
      <c r="D127" s="160"/>
      <c r="E127" s="160"/>
      <c r="F127" s="160"/>
      <c r="G127" s="160"/>
      <c r="H127" s="160"/>
      <c r="I127" s="160"/>
      <c r="J127" s="160"/>
      <c r="K127" s="160"/>
      <c r="L127" s="160"/>
      <c r="M127" s="160"/>
      <c r="N127" s="160"/>
      <c r="O127" s="160"/>
      <c r="P127" s="160"/>
      <c r="Q127" s="160"/>
      <c r="R127" s="160"/>
      <c r="S127" s="160"/>
      <c r="T127" s="160"/>
      <c r="U127" s="160"/>
      <c r="V127" s="160"/>
      <c r="W127" s="160"/>
      <c r="X127" s="160"/>
      <c r="Y127" s="160"/>
      <c r="Z127" s="160"/>
      <c r="AA127" s="160"/>
    </row>
    <row r="128" spans="2:27" ht="12" customHeight="1">
      <c r="B128" s="160"/>
      <c r="C128" s="160"/>
      <c r="D128" s="160"/>
      <c r="E128" s="160"/>
      <c r="F128" s="160"/>
      <c r="G128" s="160"/>
      <c r="H128" s="160"/>
      <c r="I128" s="160"/>
      <c r="J128" s="160"/>
      <c r="K128" s="160"/>
      <c r="L128" s="160"/>
      <c r="M128" s="160"/>
      <c r="N128" s="160"/>
      <c r="O128" s="160"/>
      <c r="P128" s="160"/>
      <c r="Q128" s="160"/>
      <c r="R128" s="160"/>
      <c r="S128" s="160"/>
      <c r="T128" s="160"/>
      <c r="U128" s="160"/>
      <c r="V128" s="160"/>
      <c r="W128" s="160"/>
      <c r="X128" s="160"/>
      <c r="Y128" s="160"/>
      <c r="Z128" s="160"/>
      <c r="AA128" s="160"/>
    </row>
    <row r="129" spans="2:27" ht="12" customHeight="1">
      <c r="B129" s="160"/>
      <c r="C129" s="160"/>
      <c r="D129" s="160"/>
      <c r="E129" s="160"/>
      <c r="F129" s="160"/>
      <c r="G129" s="160"/>
      <c r="H129" s="160"/>
      <c r="I129" s="160"/>
      <c r="J129" s="160"/>
      <c r="K129" s="160"/>
      <c r="L129" s="160"/>
      <c r="M129" s="160"/>
      <c r="N129" s="160"/>
      <c r="O129" s="160"/>
      <c r="P129" s="160"/>
      <c r="Q129" s="160"/>
      <c r="R129" s="160"/>
      <c r="S129" s="160"/>
      <c r="T129" s="160"/>
      <c r="U129" s="160"/>
      <c r="V129" s="160"/>
      <c r="W129" s="160"/>
      <c r="X129" s="160"/>
      <c r="Y129" s="160"/>
      <c r="Z129" s="160"/>
      <c r="AA129" s="160"/>
    </row>
    <row r="130" spans="2:27" ht="12" customHeight="1">
      <c r="B130" s="160"/>
      <c r="C130" s="160"/>
      <c r="D130" s="160"/>
      <c r="E130" s="160"/>
      <c r="F130" s="160"/>
      <c r="G130" s="160"/>
      <c r="H130" s="160"/>
      <c r="I130" s="160"/>
      <c r="J130" s="160"/>
      <c r="K130" s="160"/>
      <c r="L130" s="160"/>
      <c r="M130" s="160"/>
      <c r="N130" s="160"/>
      <c r="O130" s="160"/>
      <c r="P130" s="160"/>
      <c r="Q130" s="160"/>
      <c r="R130" s="160"/>
      <c r="S130" s="160"/>
      <c r="T130" s="160"/>
      <c r="U130" s="160"/>
      <c r="V130" s="160"/>
      <c r="W130" s="160"/>
      <c r="X130" s="160"/>
      <c r="Y130" s="160"/>
      <c r="Z130" s="160"/>
      <c r="AA130" s="160"/>
    </row>
    <row r="131" spans="2:27" ht="12" customHeight="1">
      <c r="B131" s="160"/>
      <c r="C131" s="160"/>
      <c r="D131" s="160"/>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c r="AA131" s="160"/>
    </row>
    <row r="132" spans="2:27" ht="12" customHeight="1">
      <c r="B132" s="160"/>
      <c r="C132" s="160"/>
      <c r="D132" s="160"/>
      <c r="E132" s="160"/>
      <c r="F132" s="160"/>
      <c r="G132" s="160"/>
      <c r="H132" s="160"/>
      <c r="I132" s="160"/>
      <c r="J132" s="160"/>
      <c r="K132" s="160"/>
      <c r="L132" s="160"/>
      <c r="M132" s="160"/>
      <c r="N132" s="160"/>
      <c r="O132" s="160"/>
      <c r="P132" s="160"/>
      <c r="Q132" s="160"/>
      <c r="R132" s="160"/>
      <c r="S132" s="160"/>
      <c r="T132" s="160"/>
      <c r="U132" s="160"/>
      <c r="V132" s="160"/>
      <c r="W132" s="160"/>
      <c r="X132" s="160"/>
      <c r="Y132" s="160"/>
      <c r="Z132" s="160"/>
      <c r="AA132" s="160"/>
    </row>
    <row r="133" spans="2:27" ht="12" customHeight="1">
      <c r="B133" s="160"/>
      <c r="C133" s="160"/>
      <c r="D133" s="160"/>
      <c r="E133" s="160"/>
      <c r="F133" s="160"/>
      <c r="G133" s="160"/>
      <c r="H133" s="160"/>
      <c r="I133" s="160"/>
      <c r="J133" s="160"/>
      <c r="K133" s="160"/>
      <c r="L133" s="160"/>
      <c r="M133" s="160"/>
      <c r="N133" s="160"/>
      <c r="O133" s="160"/>
      <c r="P133" s="160"/>
      <c r="Q133" s="160"/>
      <c r="R133" s="160"/>
      <c r="S133" s="160"/>
      <c r="T133" s="160"/>
      <c r="U133" s="160"/>
      <c r="V133" s="160"/>
      <c r="W133" s="160"/>
      <c r="X133" s="160"/>
      <c r="Y133" s="160"/>
      <c r="Z133" s="160"/>
      <c r="AA133" s="160"/>
    </row>
    <row r="134" spans="2:27" ht="12" customHeight="1">
      <c r="B134" s="160"/>
      <c r="C134" s="160"/>
      <c r="D134" s="160"/>
      <c r="E134" s="160"/>
      <c r="F134" s="160"/>
      <c r="G134" s="160"/>
      <c r="H134" s="160"/>
      <c r="I134" s="160"/>
      <c r="J134" s="160"/>
      <c r="K134" s="160"/>
      <c r="L134" s="160"/>
      <c r="M134" s="160"/>
      <c r="N134" s="160"/>
      <c r="O134" s="160"/>
      <c r="P134" s="160"/>
      <c r="Q134" s="160"/>
      <c r="R134" s="160"/>
      <c r="S134" s="160"/>
      <c r="T134" s="160"/>
      <c r="U134" s="160"/>
      <c r="V134" s="160"/>
      <c r="W134" s="160"/>
      <c r="X134" s="160"/>
      <c r="Y134" s="160"/>
      <c r="Z134" s="160"/>
      <c r="AA134" s="160"/>
    </row>
    <row r="135" spans="2:27" ht="12" customHeight="1">
      <c r="B135" s="160"/>
      <c r="C135" s="160"/>
      <c r="D135" s="160"/>
      <c r="E135" s="160"/>
      <c r="F135" s="160"/>
      <c r="G135" s="160"/>
      <c r="H135" s="160"/>
      <c r="I135" s="160"/>
      <c r="J135" s="160"/>
      <c r="K135" s="160"/>
      <c r="L135" s="160"/>
      <c r="M135" s="160"/>
      <c r="N135" s="160"/>
      <c r="O135" s="160"/>
      <c r="P135" s="160"/>
      <c r="Q135" s="160"/>
      <c r="R135" s="160"/>
      <c r="S135" s="160"/>
      <c r="T135" s="160"/>
      <c r="U135" s="160"/>
      <c r="V135" s="160"/>
      <c r="W135" s="160"/>
      <c r="X135" s="160"/>
      <c r="Y135" s="160"/>
      <c r="Z135" s="160"/>
      <c r="AA135" s="160"/>
    </row>
    <row r="136" spans="2:27" ht="12" customHeight="1">
      <c r="B136" s="160"/>
      <c r="C136" s="160"/>
      <c r="D136" s="160"/>
      <c r="E136" s="160"/>
      <c r="F136" s="160"/>
      <c r="G136" s="160"/>
      <c r="H136" s="160"/>
      <c r="I136" s="160"/>
      <c r="J136" s="160"/>
      <c r="K136" s="160"/>
      <c r="L136" s="160"/>
      <c r="M136" s="160"/>
      <c r="N136" s="160"/>
      <c r="O136" s="160"/>
      <c r="P136" s="160"/>
      <c r="Q136" s="160"/>
      <c r="R136" s="160"/>
      <c r="S136" s="160"/>
      <c r="T136" s="160"/>
      <c r="U136" s="160"/>
      <c r="V136" s="160"/>
      <c r="W136" s="160"/>
      <c r="X136" s="160"/>
      <c r="Y136" s="160"/>
      <c r="Z136" s="160"/>
      <c r="AA136" s="160"/>
    </row>
    <row r="137" spans="2:27" ht="12" customHeight="1">
      <c r="B137" s="160"/>
      <c r="C137" s="160"/>
      <c r="D137" s="160"/>
      <c r="E137" s="160"/>
      <c r="F137" s="160"/>
      <c r="G137" s="160"/>
      <c r="H137" s="160"/>
      <c r="I137" s="160"/>
      <c r="J137" s="160"/>
      <c r="K137" s="160"/>
      <c r="L137" s="160"/>
      <c r="M137" s="160"/>
      <c r="N137" s="160"/>
      <c r="O137" s="160"/>
      <c r="P137" s="160"/>
      <c r="Q137" s="160"/>
      <c r="R137" s="160"/>
      <c r="S137" s="160"/>
      <c r="T137" s="160"/>
      <c r="U137" s="160"/>
      <c r="V137" s="160"/>
      <c r="W137" s="160"/>
      <c r="X137" s="160"/>
      <c r="Y137" s="160"/>
      <c r="Z137" s="160"/>
      <c r="AA137" s="160"/>
    </row>
    <row r="138" spans="2:27" ht="12" customHeight="1">
      <c r="B138" s="160"/>
      <c r="C138" s="160"/>
      <c r="D138" s="160"/>
      <c r="E138" s="160"/>
      <c r="F138" s="160"/>
      <c r="G138" s="160"/>
      <c r="H138" s="160"/>
      <c r="I138" s="160"/>
      <c r="J138" s="160"/>
      <c r="K138" s="160"/>
      <c r="L138" s="160"/>
      <c r="M138" s="160"/>
      <c r="N138" s="160"/>
      <c r="O138" s="160"/>
      <c r="P138" s="160"/>
      <c r="Q138" s="160"/>
      <c r="R138" s="160"/>
      <c r="S138" s="160"/>
      <c r="T138" s="160"/>
      <c r="U138" s="160"/>
      <c r="V138" s="160"/>
      <c r="W138" s="160"/>
      <c r="X138" s="160"/>
      <c r="Y138" s="160"/>
      <c r="Z138" s="160"/>
      <c r="AA138" s="160"/>
    </row>
    <row r="139" spans="2:27" ht="12" customHeight="1">
      <c r="B139" s="160"/>
      <c r="C139" s="160"/>
      <c r="D139" s="160"/>
      <c r="E139" s="160"/>
      <c r="F139" s="160"/>
      <c r="G139" s="160"/>
      <c r="H139" s="160"/>
      <c r="I139" s="160"/>
      <c r="J139" s="160"/>
      <c r="K139" s="160"/>
      <c r="L139" s="160"/>
      <c r="M139" s="160"/>
      <c r="N139" s="160"/>
      <c r="O139" s="160"/>
      <c r="P139" s="160"/>
      <c r="Q139" s="160"/>
      <c r="R139" s="160"/>
      <c r="S139" s="160"/>
      <c r="T139" s="160"/>
      <c r="U139" s="160"/>
      <c r="V139" s="160"/>
      <c r="W139" s="160"/>
      <c r="X139" s="160"/>
      <c r="Y139" s="160"/>
      <c r="Z139" s="160"/>
      <c r="AA139" s="160"/>
    </row>
    <row r="140" spans="2:27" ht="12" customHeight="1">
      <c r="B140" s="160"/>
      <c r="C140" s="160"/>
      <c r="D140" s="160"/>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0"/>
      <c r="AA140" s="160"/>
    </row>
    <row r="141" spans="2:27" ht="12" customHeight="1">
      <c r="B141" s="160"/>
      <c r="C141" s="160"/>
      <c r="D141" s="160"/>
      <c r="E141" s="160"/>
      <c r="F141" s="160"/>
      <c r="G141" s="160"/>
      <c r="H141" s="160"/>
      <c r="I141" s="160"/>
      <c r="J141" s="160"/>
      <c r="K141" s="160"/>
      <c r="L141" s="160"/>
      <c r="M141" s="160"/>
      <c r="N141" s="160"/>
      <c r="O141" s="160"/>
      <c r="P141" s="160"/>
      <c r="Q141" s="160"/>
      <c r="R141" s="160"/>
      <c r="S141" s="160"/>
      <c r="T141" s="160"/>
      <c r="U141" s="160"/>
      <c r="V141" s="160"/>
      <c r="W141" s="160"/>
      <c r="X141" s="160"/>
      <c r="Y141" s="160"/>
      <c r="Z141" s="160"/>
      <c r="AA141" s="160"/>
    </row>
    <row r="142" spans="2:27" ht="12" customHeight="1">
      <c r="B142" s="160"/>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0"/>
      <c r="AA142" s="160"/>
    </row>
    <row r="143" spans="2:27" ht="12" customHeight="1">
      <c r="B143" s="160"/>
      <c r="C143" s="160"/>
      <c r="D143" s="160"/>
      <c r="E143" s="160"/>
      <c r="F143" s="160"/>
      <c r="G143" s="160"/>
      <c r="H143" s="160"/>
      <c r="I143" s="160"/>
      <c r="J143" s="160"/>
      <c r="K143" s="160"/>
      <c r="L143" s="160"/>
      <c r="M143" s="160"/>
      <c r="N143" s="160"/>
      <c r="O143" s="160"/>
      <c r="P143" s="160"/>
      <c r="Q143" s="160"/>
      <c r="R143" s="160"/>
      <c r="S143" s="160"/>
      <c r="T143" s="160"/>
      <c r="U143" s="160"/>
      <c r="V143" s="160"/>
      <c r="W143" s="160"/>
      <c r="X143" s="160"/>
      <c r="Y143" s="160"/>
      <c r="Z143" s="160"/>
      <c r="AA143" s="160"/>
    </row>
    <row r="144" spans="2:27" ht="12" customHeight="1">
      <c r="B144" s="160"/>
      <c r="C144" s="160"/>
      <c r="D144" s="160"/>
      <c r="E144" s="160"/>
      <c r="F144" s="160"/>
      <c r="G144" s="160"/>
      <c r="H144" s="160"/>
      <c r="I144" s="160"/>
      <c r="J144" s="160"/>
      <c r="K144" s="160"/>
      <c r="L144" s="160"/>
      <c r="M144" s="160"/>
      <c r="N144" s="160"/>
      <c r="O144" s="160"/>
      <c r="P144" s="160"/>
      <c r="Q144" s="160"/>
      <c r="R144" s="160"/>
      <c r="S144" s="160"/>
      <c r="T144" s="160"/>
      <c r="U144" s="160"/>
      <c r="V144" s="160"/>
      <c r="W144" s="160"/>
      <c r="X144" s="160"/>
      <c r="Y144" s="160"/>
      <c r="Z144" s="160"/>
      <c r="AA144" s="160"/>
    </row>
    <row r="145" spans="2:27" ht="12" customHeight="1">
      <c r="B145" s="160"/>
      <c r="C145" s="160"/>
      <c r="D145" s="160"/>
      <c r="E145" s="160"/>
      <c r="F145" s="160"/>
      <c r="G145" s="160"/>
      <c r="H145" s="160"/>
      <c r="I145" s="160"/>
      <c r="J145" s="160"/>
      <c r="K145" s="160"/>
      <c r="L145" s="160"/>
      <c r="M145" s="160"/>
      <c r="N145" s="160"/>
      <c r="O145" s="160"/>
      <c r="P145" s="160"/>
      <c r="Q145" s="160"/>
      <c r="R145" s="160"/>
      <c r="S145" s="160"/>
      <c r="T145" s="160"/>
      <c r="U145" s="160"/>
      <c r="V145" s="160"/>
      <c r="W145" s="160"/>
      <c r="X145" s="160"/>
      <c r="Y145" s="160"/>
      <c r="Z145" s="160"/>
      <c r="AA145" s="160"/>
    </row>
    <row r="146" spans="2:27" ht="12" customHeight="1">
      <c r="B146" s="160"/>
      <c r="C146" s="160"/>
      <c r="D146" s="160"/>
      <c r="E146" s="160"/>
      <c r="F146" s="160"/>
      <c r="G146" s="160"/>
      <c r="H146" s="160"/>
      <c r="I146" s="160"/>
      <c r="J146" s="160"/>
      <c r="K146" s="160"/>
      <c r="L146" s="160"/>
      <c r="M146" s="160"/>
      <c r="N146" s="160"/>
      <c r="O146" s="160"/>
      <c r="P146" s="160"/>
      <c r="Q146" s="160"/>
      <c r="R146" s="160"/>
      <c r="S146" s="160"/>
      <c r="T146" s="160"/>
      <c r="U146" s="160"/>
      <c r="V146" s="160"/>
      <c r="W146" s="160"/>
      <c r="X146" s="160"/>
      <c r="Y146" s="160"/>
      <c r="Z146" s="160"/>
      <c r="AA146" s="160"/>
    </row>
    <row r="147" spans="2:27" ht="12" customHeight="1">
      <c r="B147" s="160"/>
      <c r="C147" s="160"/>
      <c r="D147" s="160"/>
      <c r="E147" s="160"/>
      <c r="F147" s="160"/>
      <c r="G147" s="160"/>
      <c r="H147" s="160"/>
      <c r="I147" s="160"/>
      <c r="J147" s="160"/>
      <c r="K147" s="160"/>
      <c r="L147" s="160"/>
      <c r="M147" s="160"/>
      <c r="N147" s="160"/>
      <c r="O147" s="160"/>
      <c r="P147" s="160"/>
      <c r="Q147" s="160"/>
      <c r="R147" s="160"/>
      <c r="S147" s="160"/>
      <c r="T147" s="160"/>
      <c r="U147" s="160"/>
      <c r="V147" s="160"/>
      <c r="W147" s="160"/>
      <c r="X147" s="160"/>
      <c r="Y147" s="160"/>
      <c r="Z147" s="160"/>
      <c r="AA147" s="160"/>
    </row>
    <row r="148" spans="2:27" ht="12" customHeight="1">
      <c r="B148" s="160"/>
      <c r="C148" s="160"/>
      <c r="D148" s="160"/>
      <c r="E148" s="160"/>
      <c r="F148" s="160"/>
      <c r="G148" s="160"/>
      <c r="H148" s="160"/>
      <c r="I148" s="160"/>
      <c r="J148" s="160"/>
      <c r="K148" s="160"/>
      <c r="L148" s="160"/>
      <c r="M148" s="160"/>
      <c r="N148" s="160"/>
      <c r="O148" s="160"/>
      <c r="P148" s="160"/>
      <c r="Q148" s="160"/>
      <c r="R148" s="160"/>
      <c r="S148" s="160"/>
      <c r="T148" s="160"/>
      <c r="U148" s="160"/>
      <c r="V148" s="160"/>
      <c r="W148" s="160"/>
      <c r="X148" s="160"/>
      <c r="Y148" s="160"/>
      <c r="Z148" s="160"/>
      <c r="AA148" s="160"/>
    </row>
    <row r="149" spans="2:27" ht="12" customHeight="1">
      <c r="B149" s="160"/>
      <c r="C149" s="160"/>
      <c r="D149" s="160"/>
      <c r="E149" s="160"/>
      <c r="F149" s="160"/>
      <c r="G149" s="160"/>
      <c r="H149" s="160"/>
      <c r="I149" s="160"/>
      <c r="J149" s="160"/>
      <c r="K149" s="160"/>
      <c r="L149" s="160"/>
      <c r="M149" s="160"/>
      <c r="N149" s="160"/>
      <c r="O149" s="160"/>
      <c r="P149" s="160"/>
      <c r="Q149" s="160"/>
      <c r="R149" s="160"/>
      <c r="S149" s="160"/>
      <c r="T149" s="160"/>
      <c r="U149" s="160"/>
      <c r="V149" s="160"/>
      <c r="W149" s="160"/>
      <c r="X149" s="160"/>
      <c r="Y149" s="160"/>
      <c r="Z149" s="160"/>
      <c r="AA149" s="160"/>
    </row>
    <row r="150" spans="2:27" ht="12" customHeight="1">
      <c r="B150" s="160"/>
      <c r="C150" s="160"/>
      <c r="D150" s="160"/>
      <c r="E150" s="160"/>
      <c r="F150" s="160"/>
      <c r="G150" s="160"/>
      <c r="H150" s="160"/>
      <c r="I150" s="160"/>
      <c r="J150" s="160"/>
      <c r="K150" s="160"/>
      <c r="L150" s="160"/>
      <c r="M150" s="160"/>
      <c r="N150" s="160"/>
      <c r="O150" s="160"/>
      <c r="P150" s="160"/>
      <c r="Q150" s="160"/>
      <c r="R150" s="160"/>
      <c r="S150" s="160"/>
      <c r="T150" s="160"/>
      <c r="U150" s="160"/>
      <c r="V150" s="160"/>
      <c r="W150" s="160"/>
      <c r="X150" s="160"/>
      <c r="Y150" s="160"/>
      <c r="Z150" s="160"/>
      <c r="AA150" s="160"/>
    </row>
    <row r="151" spans="2:27" ht="12" customHeight="1">
      <c r="B151" s="160"/>
      <c r="C151" s="160"/>
      <c r="D151" s="160"/>
      <c r="E151" s="160"/>
      <c r="F151" s="160"/>
      <c r="G151" s="160"/>
      <c r="H151" s="160"/>
      <c r="I151" s="160"/>
      <c r="J151" s="160"/>
      <c r="K151" s="160"/>
      <c r="L151" s="160"/>
      <c r="M151" s="160"/>
      <c r="N151" s="160"/>
      <c r="O151" s="160"/>
      <c r="P151" s="160"/>
      <c r="Q151" s="160"/>
      <c r="R151" s="160"/>
      <c r="S151" s="160"/>
      <c r="T151" s="160"/>
      <c r="U151" s="160"/>
      <c r="V151" s="160"/>
      <c r="W151" s="160"/>
      <c r="X151" s="160"/>
      <c r="Y151" s="160"/>
      <c r="Z151" s="160"/>
      <c r="AA151" s="160"/>
    </row>
    <row r="152" spans="2:27" ht="12" customHeight="1">
      <c r="B152" s="160"/>
      <c r="C152" s="160"/>
      <c r="D152" s="160"/>
      <c r="E152" s="160"/>
      <c r="F152" s="160"/>
      <c r="G152" s="160"/>
      <c r="H152" s="160"/>
      <c r="I152" s="160"/>
      <c r="J152" s="160"/>
      <c r="K152" s="160"/>
      <c r="L152" s="160"/>
      <c r="M152" s="160"/>
      <c r="N152" s="160"/>
      <c r="O152" s="160"/>
      <c r="P152" s="160"/>
      <c r="Q152" s="160"/>
      <c r="R152" s="160"/>
      <c r="S152" s="160"/>
      <c r="T152" s="160"/>
      <c r="U152" s="160"/>
      <c r="V152" s="160"/>
      <c r="W152" s="160"/>
      <c r="X152" s="160"/>
      <c r="Y152" s="160"/>
      <c r="Z152" s="160"/>
      <c r="AA152" s="160"/>
    </row>
    <row r="153" spans="2:27" ht="12" customHeight="1">
      <c r="B153" s="160"/>
      <c r="C153" s="160"/>
      <c r="D153" s="160"/>
      <c r="E153" s="160"/>
      <c r="F153" s="160"/>
      <c r="G153" s="160"/>
      <c r="H153" s="160"/>
      <c r="I153" s="160"/>
      <c r="J153" s="160"/>
      <c r="K153" s="160"/>
      <c r="L153" s="160"/>
      <c r="M153" s="160"/>
      <c r="N153" s="160"/>
      <c r="O153" s="160"/>
      <c r="P153" s="160"/>
      <c r="Q153" s="160"/>
      <c r="R153" s="160"/>
      <c r="S153" s="160"/>
      <c r="T153" s="160"/>
      <c r="U153" s="160"/>
      <c r="V153" s="160"/>
      <c r="W153" s="160"/>
      <c r="X153" s="160"/>
      <c r="Y153" s="160"/>
      <c r="Z153" s="160"/>
      <c r="AA153" s="160"/>
    </row>
    <row r="154" spans="2:27" ht="12" customHeight="1">
      <c r="B154" s="160"/>
      <c r="C154" s="160"/>
      <c r="D154" s="160"/>
      <c r="E154" s="160"/>
      <c r="F154" s="160"/>
      <c r="G154" s="160"/>
      <c r="H154" s="160"/>
      <c r="I154" s="160"/>
      <c r="J154" s="160"/>
      <c r="K154" s="160"/>
      <c r="L154" s="160"/>
      <c r="M154" s="160"/>
      <c r="N154" s="160"/>
      <c r="O154" s="160"/>
      <c r="P154" s="160"/>
      <c r="Q154" s="160"/>
      <c r="R154" s="160"/>
      <c r="S154" s="160"/>
      <c r="T154" s="160"/>
      <c r="U154" s="160"/>
      <c r="V154" s="160"/>
      <c r="W154" s="160"/>
      <c r="X154" s="160"/>
      <c r="Y154" s="160"/>
      <c r="Z154" s="160"/>
      <c r="AA154" s="160"/>
    </row>
    <row r="155" spans="2:27" ht="12" customHeight="1">
      <c r="B155" s="160"/>
      <c r="C155" s="160"/>
      <c r="D155" s="160"/>
      <c r="E155" s="160"/>
      <c r="F155" s="160"/>
      <c r="G155" s="160"/>
      <c r="H155" s="160"/>
      <c r="I155" s="160"/>
      <c r="J155" s="160"/>
      <c r="K155" s="160"/>
      <c r="L155" s="160"/>
      <c r="M155" s="160"/>
      <c r="N155" s="160"/>
      <c r="O155" s="160"/>
      <c r="P155" s="160"/>
      <c r="Q155" s="160"/>
      <c r="R155" s="160"/>
      <c r="S155" s="160"/>
      <c r="T155" s="160"/>
      <c r="U155" s="160"/>
      <c r="V155" s="160"/>
      <c r="W155" s="160"/>
      <c r="X155" s="160"/>
      <c r="Y155" s="160"/>
      <c r="Z155" s="160"/>
      <c r="AA155" s="160"/>
    </row>
    <row r="156" spans="2:27" ht="12" customHeight="1">
      <c r="B156" s="160"/>
      <c r="C156" s="160"/>
      <c r="D156" s="160"/>
      <c r="E156" s="160"/>
      <c r="F156" s="160"/>
      <c r="G156" s="160"/>
      <c r="H156" s="160"/>
      <c r="I156" s="160"/>
      <c r="J156" s="160"/>
      <c r="K156" s="160"/>
      <c r="L156" s="160"/>
      <c r="M156" s="160"/>
      <c r="N156" s="160"/>
      <c r="O156" s="160"/>
      <c r="P156" s="160"/>
      <c r="Q156" s="160"/>
      <c r="R156" s="160"/>
      <c r="S156" s="160"/>
      <c r="T156" s="160"/>
      <c r="U156" s="160"/>
      <c r="V156" s="160"/>
      <c r="W156" s="160"/>
      <c r="X156" s="160"/>
      <c r="Y156" s="160"/>
      <c r="Z156" s="160"/>
      <c r="AA156" s="160"/>
    </row>
    <row r="157" spans="2:27" ht="12" customHeight="1">
      <c r="B157" s="160"/>
      <c r="C157" s="160"/>
      <c r="D157" s="160"/>
      <c r="E157" s="160"/>
      <c r="F157" s="160"/>
      <c r="G157" s="160"/>
      <c r="H157" s="160"/>
      <c r="I157" s="160"/>
      <c r="J157" s="160"/>
      <c r="K157" s="160"/>
      <c r="L157" s="160"/>
      <c r="M157" s="160"/>
      <c r="N157" s="160"/>
      <c r="O157" s="160"/>
      <c r="P157" s="160"/>
      <c r="Q157" s="160"/>
      <c r="R157" s="160"/>
      <c r="S157" s="160"/>
      <c r="T157" s="160"/>
      <c r="U157" s="160"/>
      <c r="V157" s="160"/>
      <c r="W157" s="160"/>
      <c r="X157" s="160"/>
      <c r="Y157" s="160"/>
      <c r="Z157" s="160"/>
      <c r="AA157" s="160"/>
    </row>
    <row r="158" spans="2:27" ht="12" customHeight="1">
      <c r="B158" s="160"/>
      <c r="C158" s="160"/>
      <c r="D158" s="160"/>
      <c r="E158" s="160"/>
      <c r="F158" s="160"/>
      <c r="G158" s="160"/>
      <c r="H158" s="160"/>
      <c r="I158" s="160"/>
      <c r="J158" s="160"/>
      <c r="K158" s="160"/>
      <c r="L158" s="160"/>
      <c r="M158" s="160"/>
      <c r="N158" s="160"/>
      <c r="O158" s="160"/>
      <c r="P158" s="160"/>
      <c r="Q158" s="160"/>
      <c r="R158" s="160"/>
      <c r="S158" s="160"/>
      <c r="T158" s="160"/>
      <c r="U158" s="160"/>
      <c r="V158" s="160"/>
      <c r="W158" s="160"/>
      <c r="X158" s="160"/>
      <c r="Y158" s="160"/>
      <c r="Z158" s="160"/>
      <c r="AA158" s="160"/>
    </row>
    <row r="159" spans="2:27" ht="12" customHeight="1">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0"/>
      <c r="X159" s="160"/>
      <c r="Y159" s="160"/>
      <c r="Z159" s="160"/>
      <c r="AA159" s="160"/>
    </row>
    <row r="160" spans="2:27" ht="12" customHeight="1">
      <c r="B160" s="160"/>
      <c r="C160" s="160"/>
      <c r="D160" s="160"/>
      <c r="E160" s="160"/>
      <c r="F160" s="160"/>
      <c r="G160" s="160"/>
      <c r="H160" s="160"/>
      <c r="I160" s="160"/>
      <c r="J160" s="160"/>
      <c r="K160" s="160"/>
      <c r="L160" s="160"/>
      <c r="M160" s="160"/>
      <c r="N160" s="160"/>
      <c r="O160" s="160"/>
      <c r="P160" s="160"/>
      <c r="Q160" s="160"/>
      <c r="R160" s="160"/>
      <c r="S160" s="160"/>
      <c r="T160" s="160"/>
      <c r="U160" s="160"/>
      <c r="V160" s="160"/>
      <c r="W160" s="160"/>
      <c r="X160" s="160"/>
      <c r="Y160" s="160"/>
      <c r="Z160" s="160"/>
      <c r="AA160" s="160"/>
    </row>
    <row r="161" spans="2:27" ht="12" customHeight="1">
      <c r="B161" s="160"/>
      <c r="C161" s="160"/>
      <c r="D161" s="160"/>
      <c r="E161" s="160"/>
      <c r="F161" s="160"/>
      <c r="G161" s="160"/>
      <c r="H161" s="160"/>
      <c r="I161" s="160"/>
      <c r="J161" s="160"/>
      <c r="K161" s="160"/>
      <c r="L161" s="160"/>
      <c r="M161" s="160"/>
      <c r="N161" s="160"/>
      <c r="O161" s="160"/>
      <c r="P161" s="160"/>
      <c r="Q161" s="160"/>
      <c r="R161" s="160"/>
      <c r="S161" s="160"/>
      <c r="T161" s="160"/>
      <c r="U161" s="160"/>
      <c r="V161" s="160"/>
      <c r="W161" s="160"/>
      <c r="X161" s="160"/>
      <c r="Y161" s="160"/>
      <c r="Z161" s="160"/>
      <c r="AA161" s="160"/>
    </row>
    <row r="162" spans="2:27" ht="12" customHeight="1">
      <c r="B162" s="160"/>
      <c r="C162" s="160"/>
      <c r="D162" s="160"/>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c r="AA162" s="160"/>
    </row>
    <row r="163" spans="2:27" ht="12" customHeight="1">
      <c r="B163" s="160"/>
      <c r="C163" s="160"/>
      <c r="D163" s="160"/>
      <c r="E163" s="160"/>
      <c r="F163" s="160"/>
      <c r="G163" s="160"/>
      <c r="H163" s="160"/>
      <c r="I163" s="160"/>
      <c r="J163" s="160"/>
      <c r="K163" s="160"/>
      <c r="L163" s="160"/>
      <c r="M163" s="160"/>
      <c r="N163" s="160"/>
      <c r="O163" s="160"/>
      <c r="P163" s="160"/>
      <c r="Q163" s="160"/>
      <c r="R163" s="160"/>
      <c r="S163" s="160"/>
      <c r="T163" s="160"/>
      <c r="U163" s="160"/>
      <c r="V163" s="160"/>
      <c r="W163" s="160"/>
      <c r="X163" s="160"/>
      <c r="Y163" s="160"/>
      <c r="Z163" s="160"/>
      <c r="AA163" s="160"/>
    </row>
    <row r="164" spans="2:27" ht="12" customHeight="1">
      <c r="B164" s="160"/>
      <c r="C164" s="160"/>
      <c r="D164" s="160"/>
      <c r="E164" s="160"/>
      <c r="F164" s="160"/>
      <c r="G164" s="160"/>
      <c r="H164" s="160"/>
      <c r="I164" s="160"/>
      <c r="J164" s="160"/>
      <c r="K164" s="160"/>
      <c r="L164" s="160"/>
      <c r="M164" s="160"/>
      <c r="N164" s="160"/>
      <c r="O164" s="160"/>
      <c r="P164" s="160"/>
      <c r="Q164" s="160"/>
      <c r="R164" s="160"/>
      <c r="S164" s="160"/>
      <c r="T164" s="160"/>
      <c r="U164" s="160"/>
      <c r="V164" s="160"/>
      <c r="W164" s="160"/>
      <c r="X164" s="160"/>
      <c r="Y164" s="160"/>
      <c r="Z164" s="160"/>
      <c r="AA164" s="160"/>
    </row>
    <row r="165" spans="2:27" ht="12" customHeight="1">
      <c r="B165" s="160"/>
      <c r="C165" s="160"/>
      <c r="D165" s="160"/>
      <c r="E165" s="160"/>
      <c r="F165" s="160"/>
      <c r="G165" s="160"/>
      <c r="H165" s="160"/>
      <c r="I165" s="160"/>
      <c r="J165" s="160"/>
      <c r="K165" s="160"/>
      <c r="L165" s="160"/>
      <c r="M165" s="160"/>
      <c r="N165" s="160"/>
      <c r="O165" s="160"/>
      <c r="P165" s="160"/>
      <c r="Q165" s="160"/>
      <c r="R165" s="160"/>
      <c r="S165" s="160"/>
      <c r="T165" s="160"/>
      <c r="U165" s="160"/>
      <c r="V165" s="160"/>
      <c r="W165" s="160"/>
      <c r="X165" s="160"/>
      <c r="Y165" s="160"/>
      <c r="Z165" s="160"/>
      <c r="AA165" s="160"/>
    </row>
    <row r="166" spans="2:27" ht="12" customHeight="1">
      <c r="B166" s="160"/>
      <c r="C166" s="160"/>
      <c r="D166" s="160"/>
      <c r="E166" s="160"/>
      <c r="F166" s="160"/>
      <c r="G166" s="160"/>
      <c r="H166" s="160"/>
      <c r="I166" s="160"/>
      <c r="J166" s="160"/>
      <c r="K166" s="160"/>
      <c r="L166" s="160"/>
      <c r="M166" s="160"/>
      <c r="N166" s="160"/>
      <c r="O166" s="160"/>
      <c r="P166" s="160"/>
      <c r="Q166" s="160"/>
      <c r="R166" s="160"/>
      <c r="S166" s="160"/>
      <c r="T166" s="160"/>
      <c r="U166" s="160"/>
      <c r="V166" s="160"/>
      <c r="W166" s="160"/>
      <c r="X166" s="160"/>
      <c r="Y166" s="160"/>
      <c r="Z166" s="160"/>
      <c r="AA166" s="160"/>
    </row>
    <row r="167" spans="2:27" ht="12" customHeight="1">
      <c r="B167" s="160"/>
      <c r="C167" s="160"/>
      <c r="D167" s="160"/>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c r="AA167" s="160"/>
    </row>
    <row r="168" spans="2:27" ht="12" customHeight="1">
      <c r="B168" s="160"/>
      <c r="C168" s="160"/>
      <c r="D168" s="160"/>
      <c r="E168" s="160"/>
      <c r="F168" s="160"/>
      <c r="G168" s="160"/>
      <c r="H168" s="160"/>
      <c r="I168" s="160"/>
      <c r="J168" s="160"/>
      <c r="K168" s="160"/>
      <c r="L168" s="160"/>
      <c r="M168" s="160"/>
      <c r="N168" s="160"/>
      <c r="O168" s="160"/>
      <c r="P168" s="160"/>
      <c r="Q168" s="160"/>
      <c r="R168" s="160"/>
      <c r="S168" s="160"/>
      <c r="T168" s="160"/>
      <c r="U168" s="160"/>
      <c r="V168" s="160"/>
      <c r="W168" s="160"/>
      <c r="X168" s="160"/>
      <c r="Y168" s="160"/>
      <c r="Z168" s="160"/>
      <c r="AA168" s="160"/>
    </row>
    <row r="169" spans="2:27" ht="12" customHeight="1">
      <c r="B169" s="160"/>
      <c r="C169" s="160"/>
      <c r="D169" s="160"/>
      <c r="E169" s="160"/>
      <c r="F169" s="160"/>
      <c r="G169" s="160"/>
      <c r="H169" s="160"/>
      <c r="I169" s="160"/>
      <c r="J169" s="160"/>
      <c r="K169" s="160"/>
      <c r="L169" s="160"/>
      <c r="M169" s="160"/>
      <c r="N169" s="160"/>
      <c r="O169" s="160"/>
      <c r="P169" s="160"/>
      <c r="Q169" s="160"/>
      <c r="R169" s="160"/>
      <c r="S169" s="160"/>
      <c r="T169" s="160"/>
      <c r="U169" s="160"/>
      <c r="V169" s="160"/>
      <c r="W169" s="160"/>
      <c r="X169" s="160"/>
      <c r="Y169" s="160"/>
      <c r="Z169" s="160"/>
      <c r="AA169" s="160"/>
    </row>
    <row r="170" spans="2:27" ht="12" customHeight="1">
      <c r="B170" s="160"/>
      <c r="C170" s="160"/>
      <c r="D170" s="160"/>
      <c r="E170" s="160"/>
      <c r="F170" s="160"/>
      <c r="G170" s="160"/>
      <c r="H170" s="160"/>
      <c r="I170" s="160"/>
      <c r="J170" s="160"/>
      <c r="K170" s="160"/>
      <c r="L170" s="160"/>
      <c r="M170" s="160"/>
      <c r="N170" s="160"/>
      <c r="O170" s="160"/>
      <c r="P170" s="160"/>
      <c r="Q170" s="160"/>
      <c r="R170" s="160"/>
      <c r="S170" s="160"/>
      <c r="T170" s="160"/>
      <c r="U170" s="160"/>
      <c r="V170" s="160"/>
      <c r="W170" s="160"/>
      <c r="X170" s="160"/>
      <c r="Y170" s="160"/>
      <c r="Z170" s="160"/>
      <c r="AA170" s="160"/>
    </row>
    <row r="171" spans="2:27" ht="12" customHeight="1">
      <c r="B171" s="160"/>
      <c r="C171" s="160"/>
      <c r="D171" s="160"/>
      <c r="E171" s="160"/>
      <c r="F171" s="160"/>
      <c r="G171" s="160"/>
      <c r="H171" s="160"/>
      <c r="I171" s="160"/>
      <c r="J171" s="160"/>
      <c r="K171" s="160"/>
      <c r="L171" s="160"/>
      <c r="M171" s="160"/>
      <c r="N171" s="160"/>
      <c r="O171" s="160"/>
      <c r="P171" s="160"/>
      <c r="Q171" s="160"/>
      <c r="R171" s="160"/>
      <c r="S171" s="160"/>
      <c r="T171" s="160"/>
      <c r="U171" s="160"/>
      <c r="V171" s="160"/>
      <c r="W171" s="160"/>
      <c r="X171" s="160"/>
      <c r="Y171" s="160"/>
      <c r="Z171" s="160"/>
      <c r="AA171" s="160"/>
    </row>
    <row r="172" spans="2:27" ht="12" customHeight="1">
      <c r="B172" s="160"/>
      <c r="C172" s="160"/>
      <c r="D172" s="160"/>
      <c r="E172" s="160"/>
      <c r="F172" s="160"/>
      <c r="G172" s="160"/>
      <c r="H172" s="160"/>
      <c r="I172" s="160"/>
      <c r="J172" s="160"/>
      <c r="K172" s="160"/>
      <c r="L172" s="160"/>
      <c r="M172" s="160"/>
      <c r="N172" s="160"/>
      <c r="O172" s="160"/>
      <c r="P172" s="160"/>
      <c r="Q172" s="160"/>
      <c r="R172" s="160"/>
      <c r="S172" s="160"/>
      <c r="T172" s="160"/>
      <c r="U172" s="160"/>
      <c r="V172" s="160"/>
      <c r="W172" s="160"/>
      <c r="X172" s="160"/>
      <c r="Y172" s="160"/>
      <c r="Z172" s="160"/>
      <c r="AA172" s="160"/>
    </row>
    <row r="173" spans="2:27" ht="12" customHeight="1">
      <c r="B173" s="160"/>
      <c r="C173" s="160"/>
      <c r="D173" s="160"/>
      <c r="E173" s="160"/>
      <c r="F173" s="160"/>
      <c r="G173" s="160"/>
      <c r="H173" s="160"/>
      <c r="I173" s="160"/>
      <c r="J173" s="160"/>
      <c r="K173" s="160"/>
      <c r="L173" s="160"/>
      <c r="M173" s="160"/>
      <c r="N173" s="160"/>
      <c r="O173" s="160"/>
      <c r="P173" s="160"/>
      <c r="Q173" s="160"/>
      <c r="R173" s="160"/>
      <c r="S173" s="160"/>
      <c r="T173" s="160"/>
      <c r="U173" s="160"/>
      <c r="V173" s="160"/>
      <c r="W173" s="160"/>
      <c r="X173" s="160"/>
      <c r="Y173" s="160"/>
      <c r="Z173" s="160"/>
      <c r="AA173" s="160"/>
    </row>
    <row r="174" spans="2:27" ht="12" customHeight="1">
      <c r="B174" s="160"/>
      <c r="C174" s="160"/>
      <c r="D174" s="160"/>
      <c r="E174" s="160"/>
      <c r="F174" s="160"/>
      <c r="G174" s="160"/>
      <c r="H174" s="160"/>
      <c r="I174" s="160"/>
      <c r="J174" s="160"/>
      <c r="K174" s="160"/>
      <c r="L174" s="160"/>
      <c r="M174" s="160"/>
      <c r="N174" s="160"/>
      <c r="O174" s="160"/>
      <c r="P174" s="160"/>
      <c r="Q174" s="160"/>
      <c r="R174" s="160"/>
      <c r="S174" s="160"/>
      <c r="T174" s="160"/>
      <c r="U174" s="160"/>
      <c r="V174" s="160"/>
      <c r="W174" s="160"/>
      <c r="X174" s="160"/>
      <c r="Y174" s="160"/>
      <c r="Z174" s="160"/>
      <c r="AA174" s="160"/>
    </row>
    <row r="175" spans="2:27" ht="12" customHeight="1">
      <c r="B175" s="160"/>
      <c r="C175" s="160"/>
      <c r="D175" s="160"/>
      <c r="E175" s="160"/>
      <c r="F175" s="160"/>
      <c r="G175" s="160"/>
      <c r="H175" s="160"/>
      <c r="I175" s="160"/>
      <c r="J175" s="160"/>
      <c r="K175" s="160"/>
      <c r="L175" s="160"/>
      <c r="M175" s="160"/>
      <c r="N175" s="160"/>
      <c r="O175" s="160"/>
      <c r="P175" s="160"/>
      <c r="Q175" s="160"/>
      <c r="R175" s="160"/>
      <c r="S175" s="160"/>
      <c r="T175" s="160"/>
      <c r="U175" s="160"/>
      <c r="V175" s="160"/>
      <c r="W175" s="160"/>
      <c r="X175" s="160"/>
      <c r="Y175" s="160"/>
      <c r="Z175" s="160"/>
      <c r="AA175" s="160"/>
    </row>
    <row r="176" spans="2:27" ht="12" customHeight="1">
      <c r="B176" s="160"/>
      <c r="C176" s="160"/>
      <c r="D176" s="160"/>
      <c r="E176" s="160"/>
      <c r="F176" s="160"/>
      <c r="G176" s="160"/>
      <c r="H176" s="160"/>
      <c r="I176" s="160"/>
      <c r="J176" s="160"/>
      <c r="K176" s="160"/>
      <c r="L176" s="160"/>
      <c r="M176" s="160"/>
      <c r="N176" s="160"/>
      <c r="O176" s="160"/>
      <c r="P176" s="160"/>
      <c r="Q176" s="160"/>
      <c r="R176" s="160"/>
      <c r="S176" s="160"/>
      <c r="T176" s="160"/>
      <c r="U176" s="160"/>
      <c r="V176" s="160"/>
      <c r="W176" s="160"/>
      <c r="X176" s="160"/>
      <c r="Y176" s="160"/>
      <c r="Z176" s="160"/>
      <c r="AA176" s="160"/>
    </row>
    <row r="177" spans="2:27" ht="12" customHeight="1">
      <c r="B177" s="160"/>
      <c r="C177" s="160"/>
      <c r="D177" s="160"/>
      <c r="E177" s="160"/>
      <c r="F177" s="160"/>
      <c r="G177" s="160"/>
      <c r="H177" s="160"/>
      <c r="I177" s="160"/>
      <c r="J177" s="160"/>
      <c r="K177" s="160"/>
      <c r="L177" s="160"/>
      <c r="M177" s="160"/>
      <c r="N177" s="160"/>
      <c r="O177" s="160"/>
      <c r="P177" s="160"/>
      <c r="Q177" s="160"/>
      <c r="R177" s="160"/>
      <c r="S177" s="160"/>
      <c r="T177" s="160"/>
      <c r="U177" s="160"/>
      <c r="V177" s="160"/>
      <c r="W177" s="160"/>
      <c r="X177" s="160"/>
      <c r="Y177" s="160"/>
      <c r="Z177" s="160"/>
      <c r="AA177" s="160"/>
    </row>
    <row r="178" spans="2:27" ht="12" customHeight="1">
      <c r="B178" s="160"/>
      <c r="C178" s="160"/>
      <c r="D178" s="160"/>
      <c r="E178" s="160"/>
      <c r="F178" s="160"/>
      <c r="G178" s="160"/>
      <c r="H178" s="160"/>
      <c r="I178" s="160"/>
      <c r="J178" s="160"/>
      <c r="K178" s="160"/>
      <c r="L178" s="160"/>
      <c r="M178" s="160"/>
      <c r="N178" s="160"/>
      <c r="O178" s="160"/>
      <c r="P178" s="160"/>
      <c r="Q178" s="160"/>
      <c r="R178" s="160"/>
      <c r="S178" s="160"/>
      <c r="T178" s="160"/>
      <c r="U178" s="160"/>
      <c r="V178" s="160"/>
      <c r="W178" s="160"/>
      <c r="X178" s="160"/>
      <c r="Y178" s="160"/>
      <c r="Z178" s="160"/>
      <c r="AA178" s="160"/>
    </row>
    <row r="179" spans="2:27" ht="12" customHeight="1">
      <c r="B179" s="160"/>
      <c r="C179" s="160"/>
      <c r="D179" s="160"/>
      <c r="E179" s="160"/>
      <c r="F179" s="160"/>
      <c r="G179" s="160"/>
      <c r="H179" s="160"/>
      <c r="I179" s="160"/>
      <c r="J179" s="160"/>
      <c r="K179" s="160"/>
      <c r="L179" s="160"/>
      <c r="M179" s="160"/>
      <c r="N179" s="160"/>
      <c r="O179" s="160"/>
      <c r="P179" s="160"/>
      <c r="Q179" s="160"/>
      <c r="R179" s="160"/>
      <c r="S179" s="160"/>
      <c r="T179" s="160"/>
      <c r="U179" s="160"/>
      <c r="V179" s="160"/>
      <c r="W179" s="160"/>
      <c r="X179" s="160"/>
      <c r="Y179" s="160"/>
      <c r="Z179" s="160"/>
      <c r="AA179" s="160"/>
    </row>
    <row r="180" spans="2:27" ht="12" customHeight="1">
      <c r="B180" s="160"/>
      <c r="C180" s="160"/>
      <c r="D180" s="160"/>
      <c r="E180" s="160"/>
      <c r="F180" s="160"/>
      <c r="G180" s="160"/>
      <c r="H180" s="160"/>
      <c r="I180" s="160"/>
      <c r="J180" s="160"/>
      <c r="K180" s="160"/>
      <c r="L180" s="160"/>
      <c r="M180" s="160"/>
      <c r="N180" s="160"/>
      <c r="O180" s="160"/>
      <c r="P180" s="160"/>
      <c r="Q180" s="160"/>
      <c r="R180" s="160"/>
      <c r="S180" s="160"/>
      <c r="T180" s="160"/>
      <c r="U180" s="160"/>
      <c r="V180" s="160"/>
      <c r="W180" s="160"/>
      <c r="X180" s="160"/>
      <c r="Y180" s="160"/>
      <c r="Z180" s="160"/>
      <c r="AA180" s="160"/>
    </row>
    <row r="181" spans="2:27" ht="12" customHeight="1">
      <c r="B181" s="160"/>
      <c r="C181" s="160"/>
      <c r="D181" s="160"/>
      <c r="E181" s="160"/>
      <c r="F181" s="160"/>
      <c r="G181" s="160"/>
      <c r="H181" s="160"/>
      <c r="I181" s="160"/>
      <c r="J181" s="160"/>
      <c r="K181" s="160"/>
      <c r="L181" s="160"/>
      <c r="M181" s="160"/>
      <c r="N181" s="160"/>
      <c r="O181" s="160"/>
      <c r="P181" s="160"/>
      <c r="Q181" s="160"/>
      <c r="R181" s="160"/>
      <c r="S181" s="160"/>
      <c r="T181" s="160"/>
      <c r="U181" s="160"/>
      <c r="V181" s="160"/>
      <c r="W181" s="160"/>
      <c r="X181" s="160"/>
      <c r="Y181" s="160"/>
      <c r="Z181" s="160"/>
      <c r="AA181" s="160"/>
    </row>
    <row r="182" spans="2:27" ht="12" customHeight="1">
      <c r="B182" s="160"/>
      <c r="C182" s="160"/>
      <c r="D182" s="160"/>
      <c r="E182" s="160"/>
      <c r="F182" s="160"/>
      <c r="G182" s="160"/>
      <c r="H182" s="160"/>
      <c r="I182" s="160"/>
      <c r="J182" s="160"/>
      <c r="K182" s="160"/>
      <c r="L182" s="160"/>
      <c r="M182" s="160"/>
      <c r="N182" s="160"/>
      <c r="O182" s="160"/>
      <c r="P182" s="160"/>
      <c r="Q182" s="160"/>
      <c r="R182" s="160"/>
      <c r="S182" s="160"/>
      <c r="T182" s="160"/>
      <c r="U182" s="160"/>
      <c r="V182" s="160"/>
      <c r="W182" s="160"/>
      <c r="X182" s="160"/>
      <c r="Y182" s="160"/>
      <c r="Z182" s="160"/>
      <c r="AA182" s="160"/>
    </row>
    <row r="183" spans="2:27" ht="12" customHeight="1">
      <c r="B183" s="160"/>
      <c r="C183" s="160"/>
      <c r="D183" s="160"/>
      <c r="E183" s="160"/>
      <c r="F183" s="160"/>
      <c r="G183" s="160"/>
      <c r="H183" s="160"/>
      <c r="I183" s="160"/>
      <c r="J183" s="160"/>
      <c r="K183" s="160"/>
      <c r="L183" s="160"/>
      <c r="M183" s="160"/>
      <c r="N183" s="160"/>
      <c r="O183" s="160"/>
      <c r="P183" s="160"/>
      <c r="Q183" s="160"/>
      <c r="R183" s="160"/>
      <c r="S183" s="160"/>
      <c r="T183" s="160"/>
      <c r="U183" s="160"/>
      <c r="V183" s="160"/>
      <c r="W183" s="160"/>
      <c r="X183" s="160"/>
      <c r="Y183" s="160"/>
      <c r="Z183" s="160"/>
      <c r="AA183" s="160"/>
    </row>
    <row r="184" spans="2:27" ht="12" customHeight="1">
      <c r="B184" s="160"/>
      <c r="C184" s="160"/>
      <c r="D184" s="160"/>
      <c r="E184" s="160"/>
      <c r="F184" s="160"/>
      <c r="G184" s="160"/>
      <c r="H184" s="160"/>
      <c r="I184" s="160"/>
      <c r="J184" s="160"/>
      <c r="K184" s="160"/>
      <c r="L184" s="160"/>
      <c r="M184" s="160"/>
      <c r="N184" s="160"/>
      <c r="O184" s="160"/>
      <c r="P184" s="160"/>
      <c r="Q184" s="160"/>
      <c r="R184" s="160"/>
      <c r="S184" s="160"/>
      <c r="T184" s="160"/>
      <c r="U184" s="160"/>
      <c r="V184" s="160"/>
      <c r="W184" s="160"/>
      <c r="X184" s="160"/>
      <c r="Y184" s="160"/>
      <c r="Z184" s="160"/>
      <c r="AA184" s="160"/>
    </row>
    <row r="185" spans="2:27" ht="12" customHeight="1">
      <c r="B185" s="160"/>
      <c r="C185" s="160"/>
      <c r="D185" s="160"/>
      <c r="E185" s="160"/>
      <c r="F185" s="160"/>
      <c r="G185" s="160"/>
      <c r="H185" s="160"/>
      <c r="I185" s="160"/>
      <c r="J185" s="160"/>
      <c r="K185" s="160"/>
      <c r="L185" s="160"/>
      <c r="M185" s="160"/>
      <c r="N185" s="160"/>
      <c r="O185" s="160"/>
      <c r="P185" s="160"/>
      <c r="Q185" s="160"/>
      <c r="R185" s="160"/>
      <c r="S185" s="160"/>
      <c r="T185" s="160"/>
      <c r="U185" s="160"/>
      <c r="V185" s="160"/>
      <c r="W185" s="160"/>
      <c r="X185" s="160"/>
      <c r="Y185" s="160"/>
      <c r="Z185" s="160"/>
      <c r="AA185" s="160"/>
    </row>
    <row r="186" spans="2:27" ht="12" customHeight="1">
      <c r="B186" s="160"/>
      <c r="C186" s="160"/>
      <c r="D186" s="160"/>
      <c r="E186" s="160"/>
      <c r="F186" s="160"/>
      <c r="G186" s="160"/>
      <c r="H186" s="160"/>
      <c r="I186" s="160"/>
      <c r="J186" s="160"/>
      <c r="K186" s="160"/>
      <c r="L186" s="160"/>
      <c r="M186" s="160"/>
      <c r="N186" s="160"/>
      <c r="O186" s="160"/>
      <c r="P186" s="160"/>
      <c r="Q186" s="160"/>
      <c r="R186" s="160"/>
      <c r="S186" s="160"/>
      <c r="T186" s="160"/>
      <c r="U186" s="160"/>
      <c r="V186" s="160"/>
      <c r="W186" s="160"/>
      <c r="X186" s="160"/>
      <c r="Y186" s="160"/>
      <c r="Z186" s="160"/>
      <c r="AA186" s="160"/>
    </row>
    <row r="187" spans="2:27" ht="12" customHeight="1">
      <c r="B187" s="160"/>
      <c r="C187" s="160"/>
      <c r="D187" s="160"/>
      <c r="E187" s="160"/>
      <c r="F187" s="160"/>
      <c r="G187" s="160"/>
      <c r="H187" s="160"/>
      <c r="I187" s="160"/>
      <c r="J187" s="160"/>
      <c r="K187" s="160"/>
      <c r="L187" s="160"/>
      <c r="M187" s="160"/>
      <c r="N187" s="160"/>
      <c r="O187" s="160"/>
      <c r="P187" s="160"/>
      <c r="Q187" s="160"/>
      <c r="R187" s="160"/>
      <c r="S187" s="160"/>
      <c r="T187" s="160"/>
      <c r="U187" s="160"/>
      <c r="V187" s="160"/>
      <c r="W187" s="160"/>
      <c r="X187" s="160"/>
      <c r="Y187" s="160"/>
      <c r="Z187" s="160"/>
      <c r="AA187" s="160"/>
    </row>
    <row r="188" spans="2:27" ht="12" customHeight="1">
      <c r="B188" s="160"/>
      <c r="C188" s="160"/>
      <c r="D188" s="160"/>
      <c r="E188" s="160"/>
      <c r="F188" s="160"/>
      <c r="G188" s="160"/>
      <c r="H188" s="160"/>
      <c r="I188" s="160"/>
      <c r="J188" s="160"/>
      <c r="K188" s="160"/>
      <c r="L188" s="160"/>
      <c r="M188" s="160"/>
      <c r="N188" s="160"/>
      <c r="O188" s="160"/>
      <c r="P188" s="160"/>
      <c r="Q188" s="160"/>
      <c r="R188" s="160"/>
      <c r="S188" s="160"/>
      <c r="T188" s="160"/>
      <c r="U188" s="160"/>
      <c r="V188" s="160"/>
      <c r="W188" s="160"/>
      <c r="X188" s="160"/>
      <c r="Y188" s="160"/>
      <c r="Z188" s="160"/>
      <c r="AA188" s="160"/>
    </row>
    <row r="189" spans="2:27" ht="12" customHeight="1">
      <c r="B189" s="160"/>
      <c r="C189" s="160"/>
      <c r="D189" s="160"/>
      <c r="E189" s="160"/>
      <c r="F189" s="160"/>
      <c r="G189" s="160"/>
      <c r="H189" s="160"/>
      <c r="I189" s="160"/>
      <c r="J189" s="160"/>
      <c r="K189" s="160"/>
      <c r="L189" s="160"/>
      <c r="M189" s="160"/>
      <c r="N189" s="160"/>
      <c r="O189" s="160"/>
      <c r="P189" s="160"/>
      <c r="Q189" s="160"/>
      <c r="R189" s="160"/>
      <c r="S189" s="160"/>
      <c r="T189" s="160"/>
      <c r="U189" s="160"/>
      <c r="V189" s="160"/>
      <c r="W189" s="160"/>
      <c r="X189" s="160"/>
      <c r="Y189" s="160"/>
      <c r="Z189" s="160"/>
      <c r="AA189" s="160"/>
    </row>
    <row r="190" spans="2:27" ht="12" customHeight="1">
      <c r="B190" s="160"/>
      <c r="C190" s="160"/>
      <c r="D190" s="160"/>
      <c r="E190" s="160"/>
      <c r="F190" s="160"/>
      <c r="G190" s="160"/>
      <c r="H190" s="160"/>
      <c r="I190" s="160"/>
      <c r="J190" s="160"/>
      <c r="K190" s="160"/>
      <c r="L190" s="160"/>
      <c r="M190" s="160"/>
      <c r="N190" s="160"/>
      <c r="O190" s="160"/>
      <c r="P190" s="160"/>
      <c r="Q190" s="160"/>
      <c r="R190" s="160"/>
      <c r="S190" s="160"/>
      <c r="T190" s="160"/>
      <c r="U190" s="160"/>
      <c r="V190" s="160"/>
      <c r="W190" s="160"/>
      <c r="X190" s="160"/>
      <c r="Y190" s="160"/>
      <c r="Z190" s="160"/>
      <c r="AA190" s="160"/>
    </row>
    <row r="191" spans="2:27" ht="12" customHeight="1">
      <c r="B191" s="160"/>
      <c r="C191" s="160"/>
      <c r="D191" s="160"/>
      <c r="E191" s="160"/>
      <c r="F191" s="160"/>
      <c r="G191" s="160"/>
      <c r="H191" s="160"/>
      <c r="I191" s="160"/>
      <c r="J191" s="160"/>
      <c r="K191" s="160"/>
      <c r="L191" s="160"/>
      <c r="M191" s="160"/>
      <c r="N191" s="160"/>
      <c r="O191" s="160"/>
      <c r="P191" s="160"/>
      <c r="Q191" s="160"/>
      <c r="R191" s="160"/>
      <c r="S191" s="160"/>
      <c r="T191" s="160"/>
      <c r="U191" s="160"/>
      <c r="V191" s="160"/>
      <c r="W191" s="160"/>
      <c r="X191" s="160"/>
      <c r="Y191" s="160"/>
      <c r="Z191" s="160"/>
      <c r="AA191" s="160"/>
    </row>
    <row r="192" spans="2:27" ht="12" customHeight="1">
      <c r="B192" s="160"/>
      <c r="C192" s="160"/>
      <c r="D192" s="160"/>
      <c r="E192" s="160"/>
      <c r="F192" s="160"/>
      <c r="G192" s="160"/>
      <c r="H192" s="160"/>
      <c r="I192" s="160"/>
      <c r="J192" s="160"/>
      <c r="K192" s="160"/>
      <c r="L192" s="160"/>
      <c r="M192" s="160"/>
      <c r="N192" s="160"/>
      <c r="O192" s="160"/>
      <c r="P192" s="160"/>
      <c r="Q192" s="160"/>
      <c r="R192" s="160"/>
      <c r="S192" s="160"/>
      <c r="T192" s="160"/>
      <c r="U192" s="160"/>
      <c r="V192" s="160"/>
      <c r="W192" s="160"/>
      <c r="X192" s="160"/>
      <c r="Y192" s="160"/>
      <c r="Z192" s="160"/>
      <c r="AA192" s="160"/>
    </row>
    <row r="193" spans="2:27" ht="12" customHeight="1">
      <c r="B193" s="160"/>
      <c r="C193" s="160"/>
      <c r="D193" s="160"/>
      <c r="E193" s="160"/>
      <c r="F193" s="160"/>
      <c r="G193" s="160"/>
      <c r="H193" s="160"/>
      <c r="I193" s="160"/>
      <c r="J193" s="160"/>
      <c r="K193" s="160"/>
      <c r="L193" s="160"/>
      <c r="M193" s="160"/>
      <c r="N193" s="160"/>
      <c r="O193" s="160"/>
      <c r="P193" s="160"/>
      <c r="Q193" s="160"/>
      <c r="R193" s="160"/>
      <c r="S193" s="160"/>
      <c r="T193" s="160"/>
      <c r="U193" s="160"/>
      <c r="V193" s="160"/>
      <c r="W193" s="160"/>
      <c r="X193" s="160"/>
      <c r="Y193" s="160"/>
      <c r="Z193" s="160"/>
      <c r="AA193" s="160"/>
    </row>
    <row r="194" spans="2:27" ht="12" customHeight="1">
      <c r="B194" s="160"/>
      <c r="C194" s="160"/>
      <c r="D194" s="160"/>
      <c r="E194" s="160"/>
      <c r="F194" s="160"/>
      <c r="G194" s="160"/>
      <c r="H194" s="160"/>
      <c r="I194" s="160"/>
      <c r="J194" s="160"/>
      <c r="K194" s="160"/>
      <c r="L194" s="160"/>
      <c r="M194" s="160"/>
      <c r="N194" s="160"/>
      <c r="O194" s="160"/>
      <c r="P194" s="160"/>
      <c r="Q194" s="160"/>
      <c r="R194" s="160"/>
      <c r="S194" s="160"/>
      <c r="T194" s="160"/>
      <c r="U194" s="160"/>
      <c r="V194" s="160"/>
      <c r="W194" s="160"/>
      <c r="X194" s="160"/>
      <c r="Y194" s="160"/>
      <c r="Z194" s="160"/>
      <c r="AA194" s="160"/>
    </row>
    <row r="195" spans="2:27" ht="12" customHeight="1">
      <c r="B195" s="160"/>
      <c r="C195" s="160"/>
      <c r="D195" s="160"/>
      <c r="E195" s="160"/>
      <c r="F195" s="160"/>
      <c r="G195" s="160"/>
      <c r="H195" s="160"/>
      <c r="I195" s="160"/>
      <c r="J195" s="160"/>
      <c r="K195" s="160"/>
      <c r="L195" s="160"/>
      <c r="M195" s="160"/>
      <c r="N195" s="160"/>
      <c r="O195" s="160"/>
      <c r="P195" s="160"/>
      <c r="Q195" s="160"/>
      <c r="R195" s="160"/>
      <c r="S195" s="160"/>
      <c r="T195" s="160"/>
      <c r="U195" s="160"/>
      <c r="V195" s="160"/>
      <c r="W195" s="160"/>
      <c r="X195" s="160"/>
      <c r="Y195" s="160"/>
      <c r="Z195" s="160"/>
      <c r="AA195" s="160"/>
    </row>
    <row r="196" spans="2:27" ht="12" customHeight="1">
      <c r="B196" s="160"/>
      <c r="C196" s="160"/>
      <c r="D196" s="160"/>
      <c r="E196" s="160"/>
      <c r="F196" s="160"/>
      <c r="G196" s="160"/>
      <c r="H196" s="160"/>
      <c r="I196" s="160"/>
      <c r="J196" s="160"/>
      <c r="K196" s="160"/>
      <c r="L196" s="160"/>
      <c r="M196" s="160"/>
      <c r="N196" s="160"/>
      <c r="O196" s="160"/>
      <c r="P196" s="160"/>
      <c r="Q196" s="160"/>
      <c r="R196" s="160"/>
      <c r="S196" s="160"/>
      <c r="T196" s="160"/>
      <c r="U196" s="160"/>
      <c r="V196" s="160"/>
      <c r="W196" s="160"/>
      <c r="X196" s="160"/>
      <c r="Y196" s="160"/>
      <c r="Z196" s="160"/>
      <c r="AA196" s="160"/>
    </row>
    <row r="197" spans="2:27" ht="12" customHeight="1">
      <c r="B197" s="160"/>
      <c r="C197" s="160"/>
      <c r="D197" s="160"/>
      <c r="E197" s="160"/>
      <c r="F197" s="160"/>
      <c r="G197" s="160"/>
      <c r="H197" s="160"/>
      <c r="I197" s="160"/>
      <c r="J197" s="160"/>
      <c r="K197" s="160"/>
      <c r="L197" s="160"/>
      <c r="M197" s="160"/>
      <c r="N197" s="160"/>
      <c r="O197" s="160"/>
      <c r="P197" s="160"/>
      <c r="Q197" s="160"/>
      <c r="R197" s="160"/>
      <c r="S197" s="160"/>
      <c r="T197" s="160"/>
      <c r="U197" s="160"/>
      <c r="V197" s="160"/>
      <c r="W197" s="160"/>
      <c r="X197" s="160"/>
      <c r="Y197" s="160"/>
      <c r="Z197" s="160"/>
      <c r="AA197" s="160"/>
    </row>
    <row r="198" spans="2:27" ht="12" customHeight="1">
      <c r="B198" s="160"/>
      <c r="C198" s="160"/>
      <c r="D198" s="160"/>
      <c r="E198" s="160"/>
      <c r="F198" s="160"/>
      <c r="G198" s="160"/>
      <c r="H198" s="160"/>
      <c r="I198" s="160"/>
      <c r="J198" s="160"/>
      <c r="K198" s="160"/>
      <c r="L198" s="160"/>
      <c r="M198" s="160"/>
      <c r="N198" s="160"/>
      <c r="O198" s="160"/>
      <c r="P198" s="160"/>
      <c r="Q198" s="160"/>
      <c r="R198" s="160"/>
      <c r="S198" s="160"/>
      <c r="T198" s="160"/>
      <c r="U198" s="160"/>
      <c r="V198" s="160"/>
      <c r="W198" s="160"/>
      <c r="X198" s="160"/>
      <c r="Y198" s="160"/>
      <c r="Z198" s="160"/>
      <c r="AA198" s="160"/>
    </row>
    <row r="199" spans="2:27" ht="12" customHeight="1">
      <c r="B199" s="160"/>
      <c r="C199" s="160"/>
      <c r="D199" s="160"/>
      <c r="E199" s="160"/>
      <c r="F199" s="160"/>
      <c r="G199" s="160"/>
      <c r="H199" s="160"/>
      <c r="I199" s="160"/>
      <c r="J199" s="160"/>
      <c r="K199" s="160"/>
      <c r="L199" s="160"/>
      <c r="M199" s="160"/>
      <c r="N199" s="160"/>
      <c r="O199" s="160"/>
      <c r="P199" s="160"/>
      <c r="Q199" s="160"/>
      <c r="R199" s="160"/>
      <c r="S199" s="160"/>
      <c r="T199" s="160"/>
      <c r="U199" s="160"/>
      <c r="V199" s="160"/>
      <c r="W199" s="160"/>
      <c r="X199" s="160"/>
      <c r="Y199" s="160"/>
      <c r="Z199" s="160"/>
      <c r="AA199" s="160"/>
    </row>
    <row r="200" spans="2:27" ht="12" customHeight="1">
      <c r="B200" s="160"/>
      <c r="C200" s="160"/>
      <c r="D200" s="160"/>
      <c r="E200" s="160"/>
      <c r="F200" s="160"/>
      <c r="G200" s="160"/>
      <c r="H200" s="160"/>
      <c r="I200" s="160"/>
      <c r="J200" s="160"/>
      <c r="K200" s="160"/>
      <c r="L200" s="160"/>
      <c r="M200" s="160"/>
      <c r="N200" s="160"/>
      <c r="O200" s="160"/>
      <c r="P200" s="160"/>
      <c r="Q200" s="160"/>
      <c r="R200" s="160"/>
      <c r="S200" s="160"/>
      <c r="T200" s="160"/>
      <c r="U200" s="160"/>
      <c r="V200" s="160"/>
      <c r="W200" s="160"/>
      <c r="X200" s="160"/>
      <c r="Y200" s="160"/>
      <c r="Z200" s="160"/>
      <c r="AA200" s="160"/>
    </row>
    <row r="201" spans="2:27" ht="12" customHeight="1">
      <c r="B201" s="160"/>
      <c r="C201" s="160"/>
      <c r="D201" s="160"/>
      <c r="E201" s="160"/>
      <c r="F201" s="160"/>
      <c r="G201" s="160"/>
      <c r="H201" s="160"/>
      <c r="I201" s="160"/>
      <c r="J201" s="160"/>
      <c r="K201" s="160"/>
      <c r="L201" s="160"/>
      <c r="M201" s="160"/>
      <c r="N201" s="160"/>
      <c r="O201" s="160"/>
      <c r="P201" s="160"/>
      <c r="Q201" s="160"/>
      <c r="R201" s="160"/>
      <c r="S201" s="160"/>
      <c r="T201" s="160"/>
      <c r="U201" s="160"/>
      <c r="V201" s="160"/>
      <c r="W201" s="160"/>
      <c r="X201" s="160"/>
      <c r="Y201" s="160"/>
      <c r="Z201" s="160"/>
      <c r="AA201" s="160"/>
    </row>
    <row r="202" spans="2:27" ht="12" customHeight="1">
      <c r="B202" s="160"/>
      <c r="C202" s="160"/>
      <c r="D202" s="160"/>
      <c r="E202" s="160"/>
      <c r="F202" s="160"/>
      <c r="G202" s="160"/>
      <c r="H202" s="160"/>
      <c r="I202" s="160"/>
      <c r="J202" s="160"/>
      <c r="K202" s="160"/>
      <c r="L202" s="160"/>
      <c r="M202" s="160"/>
      <c r="N202" s="160"/>
      <c r="O202" s="160"/>
      <c r="P202" s="160"/>
      <c r="Q202" s="160"/>
      <c r="R202" s="160"/>
      <c r="S202" s="160"/>
      <c r="T202" s="160"/>
      <c r="U202" s="160"/>
      <c r="V202" s="160"/>
      <c r="W202" s="160"/>
      <c r="X202" s="160"/>
      <c r="Y202" s="160"/>
      <c r="Z202" s="160"/>
      <c r="AA202" s="160"/>
    </row>
    <row r="203" spans="2:27" ht="12" customHeight="1">
      <c r="B203" s="160"/>
      <c r="C203" s="160"/>
      <c r="D203" s="160"/>
      <c r="E203" s="160"/>
      <c r="F203" s="160"/>
      <c r="G203" s="160"/>
      <c r="H203" s="160"/>
      <c r="I203" s="160"/>
      <c r="J203" s="160"/>
      <c r="K203" s="160"/>
      <c r="L203" s="160"/>
      <c r="M203" s="160"/>
      <c r="N203" s="160"/>
      <c r="O203" s="160"/>
      <c r="P203" s="160"/>
      <c r="Q203" s="160"/>
      <c r="R203" s="160"/>
      <c r="S203" s="160"/>
      <c r="T203" s="160"/>
      <c r="U203" s="160"/>
      <c r="V203" s="160"/>
      <c r="W203" s="160"/>
      <c r="X203" s="160"/>
      <c r="Y203" s="160"/>
      <c r="Z203" s="160"/>
      <c r="AA203" s="160"/>
    </row>
    <row r="204" spans="2:27" ht="12" customHeight="1">
      <c r="B204" s="160"/>
      <c r="C204" s="160"/>
      <c r="D204" s="160"/>
      <c r="E204" s="160"/>
      <c r="F204" s="160"/>
      <c r="G204" s="160"/>
      <c r="H204" s="160"/>
      <c r="I204" s="160"/>
      <c r="J204" s="160"/>
      <c r="K204" s="160"/>
      <c r="L204" s="160"/>
      <c r="M204" s="160"/>
      <c r="N204" s="160"/>
      <c r="O204" s="160"/>
      <c r="P204" s="160"/>
      <c r="Q204" s="160"/>
      <c r="R204" s="160"/>
      <c r="S204" s="160"/>
      <c r="T204" s="160"/>
      <c r="U204" s="160"/>
      <c r="V204" s="160"/>
      <c r="W204" s="160"/>
      <c r="X204" s="160"/>
      <c r="Y204" s="160"/>
      <c r="Z204" s="160"/>
      <c r="AA204" s="160"/>
    </row>
    <row r="205" spans="2:27" ht="12" customHeight="1">
      <c r="B205" s="160"/>
      <c r="C205" s="160"/>
      <c r="D205" s="160"/>
      <c r="E205" s="160"/>
      <c r="F205" s="160"/>
      <c r="G205" s="160"/>
      <c r="H205" s="160"/>
      <c r="I205" s="160"/>
      <c r="J205" s="160"/>
      <c r="K205" s="160"/>
      <c r="L205" s="160"/>
      <c r="M205" s="160"/>
      <c r="N205" s="160"/>
      <c r="O205" s="160"/>
      <c r="P205" s="160"/>
      <c r="Q205" s="160"/>
      <c r="R205" s="160"/>
      <c r="S205" s="160"/>
      <c r="T205" s="160"/>
      <c r="U205" s="160"/>
      <c r="V205" s="160"/>
      <c r="W205" s="160"/>
      <c r="X205" s="160"/>
      <c r="Y205" s="160"/>
      <c r="Z205" s="160"/>
      <c r="AA205" s="160"/>
    </row>
    <row r="206" spans="2:27" ht="12" customHeight="1">
      <c r="B206" s="160"/>
      <c r="C206" s="160"/>
      <c r="D206" s="160"/>
      <c r="E206" s="160"/>
      <c r="F206" s="160"/>
      <c r="G206" s="160"/>
      <c r="H206" s="160"/>
      <c r="I206" s="160"/>
      <c r="J206" s="160"/>
      <c r="K206" s="160"/>
      <c r="L206" s="160"/>
      <c r="M206" s="160"/>
      <c r="N206" s="160"/>
      <c r="O206" s="160"/>
      <c r="P206" s="160"/>
      <c r="Q206" s="160"/>
      <c r="R206" s="160"/>
      <c r="S206" s="160"/>
      <c r="T206" s="160"/>
      <c r="U206" s="160"/>
      <c r="V206" s="160"/>
      <c r="W206" s="160"/>
      <c r="X206" s="160"/>
      <c r="Y206" s="160"/>
      <c r="Z206" s="160"/>
      <c r="AA206" s="160"/>
    </row>
    <row r="207" spans="2:27" ht="12" customHeight="1">
      <c r="B207" s="160"/>
      <c r="C207" s="160"/>
      <c r="D207" s="160"/>
      <c r="E207" s="160"/>
      <c r="F207" s="160"/>
      <c r="G207" s="160"/>
      <c r="H207" s="160"/>
      <c r="I207" s="160"/>
      <c r="J207" s="160"/>
      <c r="K207" s="160"/>
      <c r="L207" s="160"/>
      <c r="M207" s="160"/>
      <c r="N207" s="160"/>
      <c r="O207" s="160"/>
      <c r="P207" s="160"/>
      <c r="Q207" s="160"/>
      <c r="R207" s="160"/>
      <c r="S207" s="160"/>
      <c r="T207" s="160"/>
      <c r="U207" s="160"/>
      <c r="V207" s="160"/>
      <c r="W207" s="160"/>
      <c r="X207" s="160"/>
      <c r="Y207" s="160"/>
      <c r="Z207" s="160"/>
      <c r="AA207" s="160"/>
    </row>
    <row r="208" spans="2:27" ht="12" customHeight="1">
      <c r="B208" s="160"/>
      <c r="C208" s="160"/>
      <c r="D208" s="160"/>
      <c r="E208" s="160"/>
      <c r="F208" s="160"/>
      <c r="G208" s="160"/>
      <c r="H208" s="160"/>
      <c r="I208" s="160"/>
      <c r="J208" s="160"/>
      <c r="K208" s="160"/>
      <c r="L208" s="160"/>
      <c r="M208" s="160"/>
      <c r="N208" s="160"/>
      <c r="O208" s="160"/>
      <c r="P208" s="160"/>
      <c r="Q208" s="160"/>
      <c r="R208" s="160"/>
      <c r="S208" s="160"/>
      <c r="T208" s="160"/>
      <c r="U208" s="160"/>
      <c r="V208" s="160"/>
      <c r="W208" s="160"/>
      <c r="X208" s="160"/>
      <c r="Y208" s="160"/>
      <c r="Z208" s="160"/>
      <c r="AA208" s="160"/>
    </row>
    <row r="209" spans="2:27" ht="12" customHeight="1">
      <c r="B209" s="160"/>
      <c r="C209" s="160"/>
      <c r="D209" s="160"/>
      <c r="E209" s="160"/>
      <c r="F209" s="160"/>
      <c r="G209" s="160"/>
      <c r="H209" s="160"/>
      <c r="I209" s="160"/>
      <c r="J209" s="160"/>
      <c r="K209" s="160"/>
      <c r="L209" s="160"/>
      <c r="M209" s="160"/>
      <c r="N209" s="160"/>
      <c r="O209" s="160"/>
      <c r="P209" s="160"/>
      <c r="Q209" s="160"/>
      <c r="R209" s="160"/>
      <c r="S209" s="160"/>
      <c r="T209" s="160"/>
      <c r="U209" s="160"/>
      <c r="V209" s="160"/>
      <c r="W209" s="160"/>
      <c r="X209" s="160"/>
      <c r="Y209" s="160"/>
      <c r="Z209" s="160"/>
      <c r="AA209" s="160"/>
    </row>
    <row r="210" spans="2:27" ht="12" customHeight="1">
      <c r="B210" s="160"/>
      <c r="C210" s="160"/>
      <c r="D210" s="160"/>
      <c r="E210" s="160"/>
      <c r="F210" s="160"/>
      <c r="G210" s="160"/>
      <c r="H210" s="160"/>
      <c r="I210" s="160"/>
      <c r="J210" s="160"/>
      <c r="K210" s="160"/>
      <c r="L210" s="160"/>
      <c r="M210" s="160"/>
      <c r="N210" s="160"/>
      <c r="O210" s="160"/>
      <c r="P210" s="160"/>
      <c r="Q210" s="160"/>
      <c r="R210" s="160"/>
      <c r="S210" s="160"/>
      <c r="T210" s="160"/>
      <c r="U210" s="160"/>
      <c r="V210" s="160"/>
      <c r="W210" s="160"/>
      <c r="X210" s="160"/>
      <c r="Y210" s="160"/>
      <c r="Z210" s="160"/>
      <c r="AA210" s="160"/>
    </row>
    <row r="211" spans="2:27" ht="12" customHeight="1">
      <c r="B211" s="160"/>
      <c r="C211" s="160"/>
      <c r="D211" s="160"/>
      <c r="E211" s="160"/>
      <c r="F211" s="160"/>
      <c r="G211" s="160"/>
      <c r="H211" s="160"/>
      <c r="I211" s="160"/>
      <c r="J211" s="160"/>
      <c r="K211" s="160"/>
      <c r="L211" s="160"/>
      <c r="M211" s="160"/>
      <c r="N211" s="160"/>
      <c r="O211" s="160"/>
      <c r="P211" s="160"/>
      <c r="Q211" s="160"/>
      <c r="R211" s="160"/>
      <c r="S211" s="160"/>
      <c r="T211" s="160"/>
      <c r="U211" s="160"/>
      <c r="V211" s="160"/>
      <c r="W211" s="160"/>
      <c r="X211" s="160"/>
      <c r="Y211" s="160"/>
      <c r="Z211" s="160"/>
      <c r="AA211" s="160"/>
    </row>
    <row r="212" spans="2:27" ht="12" customHeight="1">
      <c r="B212" s="160"/>
      <c r="C212" s="160"/>
      <c r="D212" s="160"/>
      <c r="E212" s="160"/>
      <c r="F212" s="160"/>
      <c r="G212" s="160"/>
      <c r="H212" s="160"/>
      <c r="I212" s="160"/>
      <c r="J212" s="160"/>
      <c r="K212" s="160"/>
      <c r="L212" s="160"/>
      <c r="M212" s="160"/>
      <c r="N212" s="160"/>
      <c r="O212" s="160"/>
      <c r="P212" s="160"/>
      <c r="Q212" s="160"/>
      <c r="R212" s="160"/>
      <c r="S212" s="160"/>
      <c r="T212" s="160"/>
      <c r="U212" s="160"/>
      <c r="V212" s="160"/>
      <c r="W212" s="160"/>
      <c r="X212" s="160"/>
      <c r="Y212" s="160"/>
      <c r="Z212" s="160"/>
      <c r="AA212" s="160"/>
    </row>
    <row r="213" spans="2:27" ht="12" customHeight="1">
      <c r="B213" s="160"/>
      <c r="C213" s="160"/>
      <c r="D213" s="160"/>
      <c r="E213" s="160"/>
      <c r="F213" s="160"/>
      <c r="G213" s="160"/>
      <c r="H213" s="160"/>
      <c r="I213" s="160"/>
      <c r="J213" s="160"/>
      <c r="K213" s="160"/>
      <c r="L213" s="160"/>
      <c r="M213" s="160"/>
      <c r="N213" s="160"/>
      <c r="O213" s="160"/>
      <c r="P213" s="160"/>
      <c r="Q213" s="160"/>
      <c r="R213" s="160"/>
      <c r="S213" s="160"/>
      <c r="T213" s="160"/>
      <c r="U213" s="160"/>
      <c r="V213" s="160"/>
      <c r="W213" s="160"/>
      <c r="X213" s="160"/>
      <c r="Y213" s="160"/>
      <c r="Z213" s="160"/>
      <c r="AA213" s="160"/>
    </row>
    <row r="214" spans="2:27" ht="12" customHeight="1">
      <c r="B214" s="160"/>
      <c r="C214" s="160"/>
      <c r="D214" s="160"/>
      <c r="E214" s="160"/>
      <c r="F214" s="160"/>
      <c r="G214" s="160"/>
      <c r="H214" s="160"/>
      <c r="I214" s="160"/>
      <c r="J214" s="160"/>
      <c r="K214" s="160"/>
      <c r="L214" s="160"/>
      <c r="M214" s="160"/>
      <c r="N214" s="160"/>
      <c r="O214" s="160"/>
      <c r="P214" s="160"/>
      <c r="Q214" s="160"/>
      <c r="R214" s="160"/>
      <c r="S214" s="160"/>
      <c r="T214" s="160"/>
      <c r="U214" s="160"/>
      <c r="V214" s="160"/>
      <c r="W214" s="160"/>
      <c r="X214" s="160"/>
      <c r="Y214" s="160"/>
      <c r="Z214" s="160"/>
      <c r="AA214" s="160"/>
    </row>
    <row r="215" spans="2:27" ht="12" customHeight="1">
      <c r="B215" s="160"/>
      <c r="C215" s="160"/>
      <c r="D215" s="160"/>
      <c r="E215" s="160"/>
      <c r="F215" s="160"/>
      <c r="G215" s="160"/>
      <c r="H215" s="160"/>
      <c r="I215" s="160"/>
      <c r="J215" s="160"/>
      <c r="K215" s="160"/>
      <c r="L215" s="160"/>
      <c r="M215" s="160"/>
      <c r="N215" s="160"/>
      <c r="O215" s="160"/>
      <c r="P215" s="160"/>
      <c r="Q215" s="160"/>
      <c r="R215" s="160"/>
      <c r="S215" s="160"/>
      <c r="T215" s="160"/>
      <c r="U215" s="160"/>
      <c r="V215" s="160"/>
      <c r="W215" s="160"/>
      <c r="X215" s="160"/>
      <c r="Y215" s="160"/>
      <c r="Z215" s="160"/>
      <c r="AA215" s="160"/>
    </row>
    <row r="216" spans="2:27" ht="12" customHeight="1">
      <c r="B216" s="160"/>
      <c r="C216" s="160"/>
      <c r="D216" s="160"/>
      <c r="E216" s="160"/>
      <c r="F216" s="160"/>
      <c r="G216" s="160"/>
      <c r="H216" s="160"/>
      <c r="I216" s="160"/>
      <c r="J216" s="160"/>
      <c r="K216" s="160"/>
      <c r="L216" s="160"/>
      <c r="M216" s="160"/>
      <c r="N216" s="160"/>
      <c r="O216" s="160"/>
      <c r="P216" s="160"/>
      <c r="Q216" s="160"/>
      <c r="R216" s="160"/>
      <c r="S216" s="160"/>
      <c r="T216" s="160"/>
      <c r="U216" s="160"/>
      <c r="V216" s="160"/>
      <c r="W216" s="160"/>
      <c r="X216" s="160"/>
      <c r="Y216" s="160"/>
      <c r="Z216" s="160"/>
      <c r="AA216" s="160"/>
    </row>
    <row r="217" spans="2:27" ht="12" customHeight="1">
      <c r="B217" s="160"/>
      <c r="C217" s="160"/>
      <c r="D217" s="160"/>
      <c r="E217" s="160"/>
      <c r="F217" s="160"/>
      <c r="G217" s="160"/>
      <c r="H217" s="160"/>
      <c r="I217" s="160"/>
      <c r="J217" s="160"/>
      <c r="K217" s="160"/>
      <c r="L217" s="160"/>
      <c r="M217" s="160"/>
      <c r="N217" s="160"/>
      <c r="O217" s="160"/>
      <c r="P217" s="160"/>
      <c r="Q217" s="160"/>
      <c r="R217" s="160"/>
      <c r="S217" s="160"/>
      <c r="T217" s="160"/>
      <c r="U217" s="160"/>
      <c r="V217" s="160"/>
      <c r="W217" s="160"/>
      <c r="X217" s="160"/>
      <c r="Y217" s="160"/>
      <c r="Z217" s="160"/>
      <c r="AA217" s="160"/>
    </row>
    <row r="218" spans="2:27" ht="12" customHeight="1">
      <c r="B218" s="160"/>
      <c r="C218" s="160"/>
      <c r="D218" s="160"/>
      <c r="E218" s="160"/>
      <c r="F218" s="160"/>
      <c r="G218" s="160"/>
      <c r="H218" s="160"/>
      <c r="I218" s="160"/>
      <c r="J218" s="160"/>
      <c r="K218" s="160"/>
      <c r="L218" s="160"/>
      <c r="M218" s="160"/>
      <c r="N218" s="160"/>
      <c r="O218" s="160"/>
      <c r="P218" s="160"/>
      <c r="Q218" s="160"/>
      <c r="R218" s="160"/>
      <c r="S218" s="160"/>
      <c r="T218" s="160"/>
      <c r="U218" s="160"/>
      <c r="V218" s="160"/>
      <c r="W218" s="160"/>
      <c r="X218" s="160"/>
      <c r="Y218" s="160"/>
      <c r="Z218" s="160"/>
      <c r="AA218" s="160"/>
    </row>
    <row r="219" spans="2:27" ht="12" customHeight="1">
      <c r="B219" s="160"/>
      <c r="C219" s="160"/>
      <c r="D219" s="160"/>
      <c r="E219" s="160"/>
      <c r="F219" s="160"/>
      <c r="G219" s="160"/>
      <c r="H219" s="160"/>
      <c r="I219" s="160"/>
      <c r="J219" s="160"/>
      <c r="K219" s="160"/>
      <c r="L219" s="160"/>
      <c r="M219" s="160"/>
      <c r="N219" s="160"/>
      <c r="O219" s="160"/>
      <c r="P219" s="160"/>
      <c r="Q219" s="160"/>
      <c r="R219" s="160"/>
      <c r="S219" s="160"/>
      <c r="T219" s="160"/>
      <c r="U219" s="160"/>
      <c r="V219" s="160"/>
      <c r="W219" s="160"/>
      <c r="X219" s="160"/>
      <c r="Y219" s="160"/>
      <c r="Z219" s="160"/>
      <c r="AA219" s="160"/>
    </row>
    <row r="220" spans="2:27" ht="12" customHeight="1">
      <c r="B220" s="160"/>
      <c r="C220" s="160"/>
      <c r="D220" s="160"/>
      <c r="E220" s="160"/>
      <c r="F220" s="160"/>
      <c r="G220" s="160"/>
      <c r="H220" s="160"/>
      <c r="I220" s="160"/>
      <c r="J220" s="160"/>
      <c r="K220" s="160"/>
      <c r="L220" s="160"/>
      <c r="M220" s="160"/>
      <c r="N220" s="160"/>
      <c r="O220" s="160"/>
      <c r="P220" s="160"/>
      <c r="Q220" s="160"/>
      <c r="R220" s="160"/>
      <c r="S220" s="160"/>
      <c r="T220" s="160"/>
      <c r="U220" s="160"/>
      <c r="V220" s="160"/>
      <c r="W220" s="160"/>
      <c r="X220" s="160"/>
      <c r="Y220" s="160"/>
      <c r="Z220" s="160"/>
      <c r="AA220" s="160"/>
    </row>
    <row r="221" spans="2:27" ht="12" customHeight="1">
      <c r="B221" s="160"/>
      <c r="C221" s="160"/>
      <c r="D221" s="160"/>
      <c r="E221" s="160"/>
      <c r="F221" s="160"/>
      <c r="G221" s="160"/>
      <c r="H221" s="160"/>
      <c r="I221" s="160"/>
      <c r="J221" s="160"/>
      <c r="K221" s="160"/>
      <c r="L221" s="160"/>
      <c r="M221" s="160"/>
      <c r="N221" s="160"/>
      <c r="O221" s="160"/>
      <c r="P221" s="160"/>
      <c r="Q221" s="160"/>
      <c r="R221" s="160"/>
      <c r="S221" s="160"/>
      <c r="T221" s="160"/>
      <c r="U221" s="160"/>
      <c r="V221" s="160"/>
      <c r="W221" s="160"/>
      <c r="X221" s="160"/>
      <c r="Y221" s="160"/>
      <c r="Z221" s="160"/>
      <c r="AA221" s="160"/>
    </row>
    <row r="222" spans="2:27" ht="12" customHeight="1">
      <c r="B222" s="160"/>
      <c r="C222" s="160"/>
      <c r="D222" s="160"/>
      <c r="E222" s="160"/>
      <c r="F222" s="160"/>
      <c r="G222" s="160"/>
      <c r="H222" s="160"/>
      <c r="I222" s="160"/>
      <c r="J222" s="160"/>
      <c r="K222" s="160"/>
      <c r="L222" s="160"/>
      <c r="M222" s="160"/>
      <c r="N222" s="160"/>
      <c r="O222" s="160"/>
      <c r="P222" s="160"/>
      <c r="Q222" s="160"/>
      <c r="R222" s="160"/>
      <c r="S222" s="160"/>
      <c r="T222" s="160"/>
      <c r="U222" s="160"/>
      <c r="V222" s="160"/>
      <c r="W222" s="160"/>
      <c r="X222" s="160"/>
      <c r="Y222" s="160"/>
      <c r="Z222" s="160"/>
      <c r="AA222" s="160"/>
    </row>
    <row r="223" spans="2:27" ht="12" customHeight="1">
      <c r="B223" s="160"/>
      <c r="C223" s="160"/>
      <c r="D223" s="160"/>
      <c r="E223" s="160"/>
      <c r="F223" s="160"/>
      <c r="G223" s="160"/>
      <c r="H223" s="160"/>
      <c r="I223" s="160"/>
      <c r="J223" s="160"/>
      <c r="K223" s="160"/>
      <c r="L223" s="160"/>
      <c r="M223" s="160"/>
      <c r="N223" s="160"/>
      <c r="O223" s="160"/>
      <c r="P223" s="160"/>
      <c r="Q223" s="160"/>
      <c r="R223" s="160"/>
      <c r="S223" s="160"/>
      <c r="T223" s="160"/>
      <c r="U223" s="160"/>
      <c r="V223" s="160"/>
      <c r="W223" s="160"/>
      <c r="X223" s="160"/>
      <c r="Y223" s="160"/>
      <c r="Z223" s="160"/>
      <c r="AA223" s="160"/>
    </row>
    <row r="224" spans="2:27" ht="12" customHeight="1">
      <c r="B224" s="160"/>
      <c r="C224" s="160"/>
      <c r="D224" s="160"/>
      <c r="E224" s="160"/>
      <c r="F224" s="160"/>
      <c r="G224" s="160"/>
      <c r="H224" s="160"/>
      <c r="I224" s="160"/>
      <c r="J224" s="160"/>
      <c r="K224" s="160"/>
      <c r="L224" s="160"/>
      <c r="M224" s="160"/>
      <c r="N224" s="160"/>
      <c r="O224" s="160"/>
      <c r="P224" s="160"/>
      <c r="Q224" s="160"/>
      <c r="R224" s="160"/>
      <c r="S224" s="160"/>
      <c r="T224" s="160"/>
      <c r="U224" s="160"/>
      <c r="V224" s="160"/>
      <c r="W224" s="160"/>
      <c r="X224" s="160"/>
      <c r="Y224" s="160"/>
      <c r="Z224" s="160"/>
      <c r="AA224" s="160"/>
    </row>
    <row r="225" spans="2:27" ht="12" customHeight="1">
      <c r="B225" s="160"/>
      <c r="C225" s="160"/>
      <c r="D225" s="160"/>
      <c r="E225" s="160"/>
      <c r="F225" s="160"/>
      <c r="G225" s="160"/>
      <c r="H225" s="160"/>
      <c r="I225" s="160"/>
      <c r="J225" s="160"/>
      <c r="K225" s="160"/>
      <c r="L225" s="160"/>
      <c r="M225" s="160"/>
      <c r="N225" s="160"/>
      <c r="O225" s="160"/>
      <c r="P225" s="160"/>
      <c r="Q225" s="160"/>
      <c r="R225" s="160"/>
      <c r="S225" s="160"/>
      <c r="T225" s="160"/>
      <c r="U225" s="160"/>
      <c r="V225" s="160"/>
      <c r="W225" s="160"/>
      <c r="X225" s="160"/>
      <c r="Y225" s="160"/>
      <c r="Z225" s="160"/>
      <c r="AA225" s="160"/>
    </row>
    <row r="226" spans="2:27" ht="12" customHeight="1">
      <c r="B226" s="160"/>
      <c r="C226" s="160"/>
      <c r="D226" s="160"/>
      <c r="E226" s="160"/>
      <c r="F226" s="160"/>
      <c r="G226" s="160"/>
      <c r="H226" s="160"/>
      <c r="I226" s="160"/>
      <c r="J226" s="160"/>
      <c r="K226" s="160"/>
      <c r="L226" s="160"/>
      <c r="M226" s="160"/>
      <c r="N226" s="160"/>
      <c r="O226" s="160"/>
      <c r="P226" s="160"/>
      <c r="Q226" s="160"/>
      <c r="R226" s="160"/>
      <c r="S226" s="160"/>
      <c r="T226" s="160"/>
      <c r="U226" s="160"/>
      <c r="V226" s="160"/>
      <c r="W226" s="160"/>
      <c r="X226" s="160"/>
      <c r="Y226" s="160"/>
      <c r="Z226" s="160"/>
      <c r="AA226" s="160"/>
    </row>
    <row r="227" spans="2:27" ht="12" customHeight="1">
      <c r="B227" s="160"/>
      <c r="C227" s="160"/>
      <c r="D227" s="160"/>
      <c r="E227" s="160"/>
      <c r="F227" s="160"/>
      <c r="G227" s="160"/>
      <c r="H227" s="160"/>
      <c r="I227" s="160"/>
      <c r="J227" s="160"/>
      <c r="K227" s="160"/>
      <c r="L227" s="160"/>
      <c r="M227" s="160"/>
      <c r="N227" s="160"/>
      <c r="O227" s="160"/>
      <c r="P227" s="160"/>
      <c r="Q227" s="160"/>
      <c r="R227" s="160"/>
      <c r="S227" s="160"/>
      <c r="T227" s="160"/>
      <c r="U227" s="160"/>
      <c r="V227" s="160"/>
      <c r="W227" s="160"/>
      <c r="X227" s="160"/>
      <c r="Y227" s="160"/>
      <c r="Z227" s="160"/>
      <c r="AA227" s="160"/>
    </row>
    <row r="228" spans="2:27" ht="12" customHeight="1">
      <c r="B228" s="160"/>
      <c r="C228" s="160"/>
      <c r="D228" s="160"/>
      <c r="E228" s="160"/>
      <c r="F228" s="160"/>
      <c r="G228" s="160"/>
      <c r="H228" s="160"/>
      <c r="I228" s="160"/>
      <c r="J228" s="160"/>
      <c r="K228" s="160"/>
      <c r="L228" s="160"/>
      <c r="M228" s="160"/>
      <c r="N228" s="160"/>
      <c r="O228" s="160"/>
      <c r="P228" s="160"/>
      <c r="Q228" s="160"/>
      <c r="R228" s="160"/>
      <c r="S228" s="160"/>
      <c r="T228" s="160"/>
      <c r="U228" s="160"/>
      <c r="V228" s="160"/>
      <c r="W228" s="160"/>
      <c r="X228" s="160"/>
      <c r="Y228" s="160"/>
      <c r="Z228" s="160"/>
      <c r="AA228" s="160"/>
    </row>
    <row r="229" spans="2:27" ht="12" customHeight="1">
      <c r="B229" s="160"/>
      <c r="C229" s="160"/>
      <c r="D229" s="160"/>
      <c r="E229" s="160"/>
      <c r="F229" s="160"/>
      <c r="G229" s="160"/>
      <c r="H229" s="160"/>
      <c r="I229" s="160"/>
      <c r="J229" s="160"/>
      <c r="K229" s="160"/>
      <c r="L229" s="160"/>
      <c r="M229" s="160"/>
      <c r="N229" s="160"/>
      <c r="O229" s="160"/>
      <c r="P229" s="160"/>
      <c r="Q229" s="160"/>
      <c r="R229" s="160"/>
      <c r="S229" s="160"/>
      <c r="T229" s="160"/>
      <c r="U229" s="160"/>
      <c r="V229" s="160"/>
      <c r="W229" s="160"/>
      <c r="X229" s="160"/>
      <c r="Y229" s="160"/>
      <c r="Z229" s="160"/>
      <c r="AA229" s="160"/>
    </row>
    <row r="230" spans="2:27" ht="12" customHeight="1">
      <c r="B230" s="160"/>
      <c r="C230" s="160"/>
      <c r="D230" s="160"/>
      <c r="E230" s="160"/>
      <c r="F230" s="160"/>
      <c r="G230" s="160"/>
      <c r="H230" s="160"/>
      <c r="I230" s="160"/>
      <c r="J230" s="160"/>
      <c r="K230" s="160"/>
      <c r="L230" s="160"/>
      <c r="M230" s="160"/>
      <c r="N230" s="160"/>
      <c r="O230" s="160"/>
      <c r="P230" s="160"/>
      <c r="Q230" s="160"/>
      <c r="R230" s="160"/>
      <c r="S230" s="160"/>
      <c r="T230" s="160"/>
      <c r="U230" s="160"/>
      <c r="V230" s="160"/>
      <c r="W230" s="160"/>
      <c r="X230" s="160"/>
      <c r="Y230" s="160"/>
      <c r="Z230" s="160"/>
      <c r="AA230" s="160"/>
    </row>
    <row r="231" spans="2:27" ht="12" customHeight="1">
      <c r="B231" s="160"/>
      <c r="C231" s="160"/>
      <c r="D231" s="160"/>
      <c r="E231" s="160"/>
      <c r="F231" s="160"/>
      <c r="G231" s="160"/>
      <c r="H231" s="160"/>
      <c r="I231" s="160"/>
      <c r="J231" s="160"/>
      <c r="K231" s="160"/>
      <c r="L231" s="160"/>
      <c r="M231" s="160"/>
      <c r="N231" s="160"/>
      <c r="O231" s="160"/>
      <c r="P231" s="160"/>
      <c r="Q231" s="160"/>
      <c r="R231" s="160"/>
      <c r="S231" s="160"/>
      <c r="T231" s="160"/>
      <c r="U231" s="160"/>
      <c r="V231" s="160"/>
      <c r="W231" s="160"/>
      <c r="X231" s="160"/>
      <c r="Y231" s="160"/>
      <c r="Z231" s="160"/>
      <c r="AA231" s="160"/>
    </row>
    <row r="232" spans="2:27" ht="12" customHeight="1">
      <c r="B232" s="160"/>
      <c r="C232" s="160"/>
      <c r="D232" s="160"/>
      <c r="E232" s="160"/>
      <c r="F232" s="160"/>
      <c r="G232" s="160"/>
      <c r="H232" s="160"/>
      <c r="I232" s="160"/>
      <c r="J232" s="160"/>
      <c r="K232" s="160"/>
      <c r="L232" s="160"/>
      <c r="M232" s="160"/>
      <c r="N232" s="160"/>
      <c r="O232" s="160"/>
      <c r="P232" s="160"/>
      <c r="Q232" s="160"/>
      <c r="R232" s="160"/>
      <c r="S232" s="160"/>
      <c r="T232" s="160"/>
      <c r="U232" s="160"/>
      <c r="V232" s="160"/>
      <c r="W232" s="160"/>
      <c r="X232" s="160"/>
      <c r="Y232" s="160"/>
      <c r="Z232" s="160"/>
      <c r="AA232" s="160"/>
    </row>
    <row r="233" spans="2:27" ht="12" customHeight="1">
      <c r="B233" s="160"/>
      <c r="C233" s="160"/>
      <c r="D233" s="160"/>
      <c r="E233" s="160"/>
      <c r="F233" s="160"/>
      <c r="G233" s="160"/>
      <c r="H233" s="160"/>
      <c r="I233" s="160"/>
      <c r="J233" s="160"/>
      <c r="K233" s="160"/>
      <c r="L233" s="160"/>
      <c r="M233" s="160"/>
      <c r="N233" s="160"/>
      <c r="O233" s="160"/>
      <c r="P233" s="160"/>
      <c r="Q233" s="160"/>
      <c r="R233" s="160"/>
      <c r="S233" s="160"/>
      <c r="T233" s="160"/>
      <c r="U233" s="160"/>
      <c r="V233" s="160"/>
      <c r="W233" s="160"/>
      <c r="X233" s="160"/>
      <c r="Y233" s="160"/>
      <c r="Z233" s="160"/>
      <c r="AA233" s="160"/>
    </row>
    <row r="234" spans="2:27" ht="12" customHeight="1">
      <c r="B234" s="160"/>
      <c r="C234" s="160"/>
      <c r="D234" s="160"/>
      <c r="E234" s="160"/>
      <c r="F234" s="160"/>
      <c r="G234" s="160"/>
      <c r="H234" s="160"/>
      <c r="I234" s="160"/>
      <c r="J234" s="160"/>
      <c r="K234" s="160"/>
      <c r="L234" s="160"/>
      <c r="M234" s="160"/>
      <c r="N234" s="160"/>
      <c r="O234" s="160"/>
      <c r="P234" s="160"/>
      <c r="Q234" s="160"/>
      <c r="R234" s="160"/>
      <c r="S234" s="160"/>
      <c r="T234" s="160"/>
      <c r="U234" s="160"/>
      <c r="V234" s="160"/>
      <c r="W234" s="160"/>
      <c r="X234" s="160"/>
      <c r="Y234" s="160"/>
      <c r="Z234" s="160"/>
      <c r="AA234" s="160"/>
    </row>
    <row r="235" spans="2:27" ht="12" customHeight="1">
      <c r="B235" s="160"/>
      <c r="C235" s="160"/>
      <c r="D235" s="160"/>
      <c r="E235" s="160"/>
      <c r="F235" s="160"/>
      <c r="G235" s="160"/>
      <c r="H235" s="160"/>
      <c r="I235" s="160"/>
      <c r="J235" s="160"/>
      <c r="K235" s="160"/>
      <c r="L235" s="160"/>
      <c r="M235" s="160"/>
      <c r="N235" s="160"/>
      <c r="O235" s="160"/>
      <c r="P235" s="160"/>
      <c r="Q235" s="160"/>
      <c r="R235" s="160"/>
      <c r="S235" s="160"/>
      <c r="T235" s="160"/>
      <c r="U235" s="160"/>
      <c r="V235" s="160"/>
      <c r="W235" s="160"/>
      <c r="X235" s="160"/>
      <c r="Y235" s="160"/>
      <c r="Z235" s="160"/>
      <c r="AA235" s="160"/>
    </row>
    <row r="236" spans="2:27" ht="12" customHeight="1">
      <c r="B236" s="160"/>
      <c r="C236" s="160"/>
      <c r="D236" s="160"/>
      <c r="E236" s="160"/>
      <c r="F236" s="160"/>
      <c r="G236" s="160"/>
      <c r="H236" s="160"/>
      <c r="I236" s="160"/>
      <c r="J236" s="160"/>
      <c r="K236" s="160"/>
      <c r="L236" s="160"/>
      <c r="M236" s="160"/>
      <c r="N236" s="160"/>
      <c r="O236" s="160"/>
      <c r="P236" s="160"/>
      <c r="Q236" s="160"/>
      <c r="R236" s="160"/>
      <c r="S236" s="160"/>
      <c r="T236" s="160"/>
      <c r="U236" s="160"/>
      <c r="V236" s="160"/>
      <c r="W236" s="160"/>
      <c r="X236" s="160"/>
      <c r="Y236" s="160"/>
      <c r="Z236" s="160"/>
      <c r="AA236" s="160"/>
    </row>
    <row r="237" spans="2:27" ht="12" customHeight="1">
      <c r="B237" s="160"/>
      <c r="C237" s="160"/>
      <c r="D237" s="160"/>
      <c r="E237" s="160"/>
      <c r="F237" s="160"/>
      <c r="G237" s="160"/>
      <c r="H237" s="160"/>
      <c r="I237" s="160"/>
      <c r="J237" s="160"/>
      <c r="K237" s="160"/>
      <c r="L237" s="160"/>
      <c r="M237" s="160"/>
      <c r="N237" s="160"/>
      <c r="O237" s="160"/>
      <c r="P237" s="160"/>
      <c r="Q237" s="160"/>
      <c r="R237" s="160"/>
      <c r="S237" s="160"/>
      <c r="T237" s="160"/>
      <c r="U237" s="160"/>
      <c r="V237" s="160"/>
      <c r="W237" s="160"/>
      <c r="X237" s="160"/>
      <c r="Y237" s="160"/>
      <c r="Z237" s="160"/>
      <c r="AA237" s="160"/>
    </row>
    <row r="238" spans="2:27" ht="12" customHeight="1">
      <c r="B238" s="160"/>
      <c r="C238" s="160"/>
      <c r="D238" s="160"/>
      <c r="E238" s="160"/>
      <c r="F238" s="160"/>
      <c r="G238" s="160"/>
      <c r="H238" s="160"/>
      <c r="I238" s="160"/>
      <c r="J238" s="160"/>
      <c r="K238" s="160"/>
      <c r="L238" s="160"/>
      <c r="M238" s="160"/>
      <c r="N238" s="160"/>
      <c r="O238" s="160"/>
      <c r="P238" s="160"/>
      <c r="Q238" s="160"/>
      <c r="R238" s="160"/>
      <c r="S238" s="160"/>
      <c r="T238" s="160"/>
      <c r="U238" s="160"/>
      <c r="V238" s="160"/>
      <c r="W238" s="160"/>
      <c r="X238" s="160"/>
      <c r="Y238" s="160"/>
      <c r="Z238" s="160"/>
      <c r="AA238" s="160"/>
    </row>
    <row r="239" spans="2:27" ht="12" customHeight="1">
      <c r="B239" s="160"/>
      <c r="C239" s="160"/>
      <c r="D239" s="160"/>
      <c r="E239" s="160"/>
      <c r="F239" s="160"/>
      <c r="G239" s="160"/>
      <c r="H239" s="160"/>
      <c r="I239" s="160"/>
      <c r="J239" s="160"/>
      <c r="K239" s="160"/>
      <c r="L239" s="160"/>
      <c r="M239" s="160"/>
      <c r="N239" s="160"/>
      <c r="O239" s="160"/>
      <c r="P239" s="160"/>
      <c r="Q239" s="160"/>
      <c r="R239" s="160"/>
      <c r="S239" s="160"/>
      <c r="T239" s="160"/>
      <c r="U239" s="160"/>
      <c r="V239" s="160"/>
      <c r="W239" s="160"/>
      <c r="X239" s="160"/>
      <c r="Y239" s="160"/>
      <c r="Z239" s="160"/>
      <c r="AA239" s="160"/>
    </row>
    <row r="240" spans="2:27" ht="12" customHeight="1">
      <c r="B240" s="160"/>
      <c r="C240" s="160"/>
      <c r="D240" s="160"/>
      <c r="E240" s="160"/>
      <c r="F240" s="160"/>
      <c r="G240" s="160"/>
      <c r="H240" s="160"/>
      <c r="I240" s="160"/>
      <c r="J240" s="160"/>
      <c r="K240" s="160"/>
      <c r="L240" s="160"/>
      <c r="M240" s="160"/>
      <c r="N240" s="160"/>
      <c r="O240" s="160"/>
      <c r="P240" s="160"/>
      <c r="Q240" s="160"/>
      <c r="R240" s="160"/>
      <c r="S240" s="160"/>
      <c r="T240" s="160"/>
      <c r="U240" s="160"/>
      <c r="V240" s="160"/>
      <c r="W240" s="160"/>
      <c r="X240" s="160"/>
      <c r="Y240" s="160"/>
      <c r="Z240" s="160"/>
      <c r="AA240" s="160"/>
    </row>
    <row r="241" spans="2:27" ht="12" customHeight="1">
      <c r="B241" s="160"/>
      <c r="C241" s="160"/>
      <c r="D241" s="160"/>
      <c r="E241" s="160"/>
      <c r="F241" s="160"/>
      <c r="G241" s="160"/>
      <c r="H241" s="160"/>
      <c r="I241" s="160"/>
      <c r="J241" s="160"/>
      <c r="K241" s="160"/>
      <c r="L241" s="160"/>
      <c r="M241" s="160"/>
      <c r="N241" s="160"/>
      <c r="O241" s="160"/>
      <c r="P241" s="160"/>
      <c r="Q241" s="160"/>
      <c r="R241" s="160"/>
      <c r="S241" s="160"/>
      <c r="T241" s="160"/>
      <c r="U241" s="160"/>
      <c r="V241" s="160"/>
      <c r="W241" s="160"/>
      <c r="X241" s="160"/>
      <c r="Y241" s="160"/>
      <c r="Z241" s="160"/>
      <c r="AA241" s="160"/>
    </row>
    <row r="242" spans="2:27" ht="12" customHeight="1">
      <c r="B242" s="160"/>
      <c r="C242" s="160"/>
      <c r="D242" s="160"/>
      <c r="E242" s="160"/>
      <c r="F242" s="160"/>
      <c r="G242" s="160"/>
      <c r="H242" s="160"/>
      <c r="I242" s="160"/>
      <c r="J242" s="160"/>
      <c r="K242" s="160"/>
      <c r="L242" s="160"/>
      <c r="M242" s="160"/>
      <c r="N242" s="160"/>
      <c r="O242" s="160"/>
      <c r="P242" s="160"/>
      <c r="Q242" s="160"/>
      <c r="R242" s="160"/>
      <c r="S242" s="160"/>
      <c r="T242" s="160"/>
      <c r="U242" s="160"/>
      <c r="V242" s="160"/>
      <c r="W242" s="160"/>
      <c r="X242" s="160"/>
      <c r="Y242" s="160"/>
      <c r="Z242" s="160"/>
      <c r="AA242" s="160"/>
    </row>
    <row r="243" spans="2:27" ht="12" customHeight="1">
      <c r="B243" s="160"/>
      <c r="C243" s="160"/>
      <c r="D243" s="160"/>
      <c r="E243" s="160"/>
      <c r="F243" s="160"/>
      <c r="G243" s="160"/>
      <c r="H243" s="160"/>
      <c r="I243" s="160"/>
      <c r="J243" s="160"/>
      <c r="K243" s="160"/>
      <c r="L243" s="160"/>
      <c r="M243" s="160"/>
      <c r="N243" s="160"/>
      <c r="O243" s="160"/>
      <c r="P243" s="160"/>
      <c r="Q243" s="160"/>
      <c r="R243" s="160"/>
      <c r="S243" s="160"/>
      <c r="T243" s="160"/>
      <c r="U243" s="160"/>
      <c r="V243" s="160"/>
      <c r="W243" s="160"/>
      <c r="X243" s="160"/>
      <c r="Y243" s="160"/>
      <c r="Z243" s="160"/>
      <c r="AA243" s="160"/>
    </row>
    <row r="244" spans="2:27" ht="12" customHeight="1">
      <c r="B244" s="160"/>
      <c r="C244" s="160"/>
      <c r="D244" s="160"/>
      <c r="E244" s="160"/>
      <c r="F244" s="160"/>
      <c r="G244" s="160"/>
      <c r="H244" s="160"/>
      <c r="I244" s="160"/>
      <c r="J244" s="160"/>
      <c r="K244" s="160"/>
      <c r="L244" s="160"/>
      <c r="M244" s="160"/>
      <c r="N244" s="160"/>
      <c r="O244" s="160"/>
      <c r="P244" s="160"/>
      <c r="Q244" s="160"/>
      <c r="R244" s="160"/>
      <c r="S244" s="160"/>
      <c r="T244" s="160"/>
      <c r="U244" s="160"/>
      <c r="V244" s="160"/>
      <c r="W244" s="160"/>
      <c r="X244" s="160"/>
      <c r="Y244" s="160"/>
      <c r="Z244" s="160"/>
      <c r="AA244" s="160"/>
    </row>
    <row r="245" spans="2:27" ht="12" customHeight="1">
      <c r="B245" s="160"/>
      <c r="C245" s="160"/>
      <c r="D245" s="160"/>
      <c r="E245" s="160"/>
      <c r="F245" s="160"/>
      <c r="G245" s="160"/>
      <c r="H245" s="160"/>
      <c r="I245" s="160"/>
      <c r="J245" s="160"/>
      <c r="K245" s="160"/>
      <c r="L245" s="160"/>
      <c r="M245" s="160"/>
      <c r="N245" s="160"/>
      <c r="O245" s="160"/>
      <c r="P245" s="160"/>
      <c r="Q245" s="160"/>
      <c r="R245" s="160"/>
      <c r="S245" s="160"/>
      <c r="T245" s="160"/>
      <c r="U245" s="160"/>
      <c r="V245" s="160"/>
      <c r="W245" s="160"/>
      <c r="X245" s="160"/>
      <c r="Y245" s="160"/>
      <c r="Z245" s="160"/>
      <c r="AA245" s="160"/>
    </row>
    <row r="246" spans="2:27" ht="12" customHeight="1">
      <c r="B246" s="160"/>
      <c r="C246" s="160"/>
      <c r="D246" s="160"/>
      <c r="E246" s="160"/>
      <c r="F246" s="160"/>
      <c r="G246" s="160"/>
      <c r="H246" s="160"/>
      <c r="I246" s="160"/>
      <c r="J246" s="160"/>
      <c r="K246" s="160"/>
      <c r="L246" s="160"/>
      <c r="M246" s="160"/>
      <c r="N246" s="160"/>
      <c r="O246" s="160"/>
      <c r="P246" s="160"/>
      <c r="Q246" s="160"/>
      <c r="R246" s="160"/>
      <c r="S246" s="160"/>
      <c r="T246" s="160"/>
      <c r="U246" s="160"/>
      <c r="V246" s="160"/>
      <c r="W246" s="160"/>
      <c r="X246" s="160"/>
      <c r="Y246" s="160"/>
      <c r="Z246" s="160"/>
      <c r="AA246" s="160"/>
    </row>
    <row r="247" spans="2:27" ht="12" customHeight="1">
      <c r="B247" s="160"/>
      <c r="C247" s="160"/>
      <c r="D247" s="160"/>
      <c r="E247" s="160"/>
      <c r="F247" s="160"/>
      <c r="G247" s="160"/>
      <c r="H247" s="160"/>
      <c r="I247" s="160"/>
      <c r="J247" s="160"/>
      <c r="K247" s="160"/>
      <c r="L247" s="160"/>
      <c r="M247" s="160"/>
      <c r="N247" s="160"/>
      <c r="O247" s="160"/>
      <c r="P247" s="160"/>
      <c r="Q247" s="160"/>
      <c r="R247" s="160"/>
      <c r="S247" s="160"/>
      <c r="T247" s="160"/>
      <c r="U247" s="160"/>
      <c r="V247" s="160"/>
      <c r="W247" s="160"/>
      <c r="X247" s="160"/>
      <c r="Y247" s="160"/>
      <c r="Z247" s="160"/>
      <c r="AA247" s="160"/>
    </row>
    <row r="248" spans="2:27" ht="12" customHeight="1">
      <c r="B248" s="160"/>
      <c r="C248" s="160"/>
      <c r="D248" s="160"/>
      <c r="E248" s="160"/>
      <c r="F248" s="160"/>
      <c r="G248" s="160"/>
      <c r="H248" s="160"/>
      <c r="I248" s="160"/>
      <c r="J248" s="160"/>
      <c r="K248" s="160"/>
      <c r="L248" s="160"/>
      <c r="M248" s="160"/>
      <c r="N248" s="160"/>
      <c r="O248" s="160"/>
      <c r="P248" s="160"/>
      <c r="Q248" s="160"/>
      <c r="R248" s="160"/>
      <c r="S248" s="160"/>
      <c r="T248" s="160"/>
      <c r="U248" s="160"/>
      <c r="V248" s="160"/>
      <c r="W248" s="160"/>
      <c r="X248" s="160"/>
      <c r="Y248" s="160"/>
      <c r="Z248" s="160"/>
      <c r="AA248" s="160"/>
    </row>
    <row r="249" spans="2:27" ht="12" customHeight="1">
      <c r="B249" s="160"/>
      <c r="C249" s="160"/>
      <c r="D249" s="160"/>
      <c r="E249" s="160"/>
      <c r="F249" s="160"/>
      <c r="G249" s="160"/>
      <c r="H249" s="160"/>
      <c r="I249" s="160"/>
      <c r="J249" s="160"/>
      <c r="K249" s="160"/>
      <c r="L249" s="160"/>
      <c r="M249" s="160"/>
      <c r="N249" s="160"/>
      <c r="O249" s="160"/>
      <c r="P249" s="160"/>
      <c r="Q249" s="160"/>
      <c r="R249" s="160"/>
      <c r="S249" s="160"/>
      <c r="T249" s="160"/>
      <c r="U249" s="160"/>
      <c r="V249" s="160"/>
      <c r="W249" s="160"/>
      <c r="X249" s="160"/>
      <c r="Y249" s="160"/>
      <c r="Z249" s="160"/>
      <c r="AA249" s="160"/>
    </row>
    <row r="250" spans="2:27" ht="12" customHeight="1">
      <c r="B250" s="160"/>
      <c r="C250" s="160"/>
      <c r="D250" s="160"/>
      <c r="E250" s="160"/>
      <c r="F250" s="160"/>
      <c r="G250" s="160"/>
      <c r="H250" s="160"/>
      <c r="I250" s="160"/>
      <c r="J250" s="160"/>
      <c r="K250" s="160"/>
      <c r="L250" s="160"/>
      <c r="M250" s="160"/>
      <c r="N250" s="160"/>
      <c r="O250" s="160"/>
      <c r="P250" s="160"/>
      <c r="Q250" s="160"/>
      <c r="R250" s="160"/>
      <c r="S250" s="160"/>
      <c r="T250" s="160"/>
      <c r="U250" s="160"/>
      <c r="V250" s="160"/>
      <c r="W250" s="160"/>
      <c r="X250" s="160"/>
      <c r="Y250" s="160"/>
      <c r="Z250" s="160"/>
      <c r="AA250" s="160"/>
    </row>
    <row r="251" spans="2:27" ht="12" customHeight="1">
      <c r="B251" s="160"/>
      <c r="C251" s="160"/>
      <c r="D251" s="160"/>
      <c r="E251" s="160"/>
      <c r="F251" s="160"/>
      <c r="G251" s="160"/>
      <c r="H251" s="160"/>
      <c r="I251" s="160"/>
      <c r="J251" s="160"/>
      <c r="K251" s="160"/>
      <c r="L251" s="160"/>
      <c r="M251" s="160"/>
      <c r="N251" s="160"/>
      <c r="O251" s="160"/>
      <c r="P251" s="160"/>
      <c r="Q251" s="160"/>
      <c r="R251" s="160"/>
      <c r="S251" s="160"/>
      <c r="T251" s="160"/>
      <c r="U251" s="160"/>
      <c r="V251" s="160"/>
      <c r="W251" s="160"/>
      <c r="X251" s="160"/>
      <c r="Y251" s="160"/>
      <c r="Z251" s="160"/>
      <c r="AA251" s="160"/>
    </row>
    <row r="252" spans="2:27" ht="12" customHeight="1">
      <c r="B252" s="160"/>
      <c r="C252" s="160"/>
      <c r="D252" s="160"/>
      <c r="E252" s="160"/>
      <c r="F252" s="160"/>
      <c r="G252" s="160"/>
      <c r="H252" s="160"/>
      <c r="I252" s="160"/>
      <c r="J252" s="160"/>
      <c r="K252" s="160"/>
      <c r="L252" s="160"/>
      <c r="M252" s="160"/>
      <c r="N252" s="160"/>
      <c r="O252" s="160"/>
      <c r="P252" s="160"/>
      <c r="Q252" s="160"/>
      <c r="R252" s="160"/>
      <c r="S252" s="160"/>
      <c r="T252" s="160"/>
      <c r="U252" s="160"/>
      <c r="V252" s="160"/>
      <c r="W252" s="160"/>
      <c r="X252" s="160"/>
      <c r="Y252" s="160"/>
      <c r="Z252" s="160"/>
      <c r="AA252" s="160"/>
    </row>
    <row r="253" spans="2:27" ht="12" customHeight="1">
      <c r="B253" s="160"/>
      <c r="C253" s="160"/>
      <c r="D253" s="160"/>
      <c r="E253" s="160"/>
      <c r="F253" s="160"/>
      <c r="G253" s="160"/>
      <c r="H253" s="160"/>
      <c r="I253" s="160"/>
      <c r="J253" s="160"/>
      <c r="K253" s="160"/>
      <c r="L253" s="160"/>
      <c r="M253" s="160"/>
      <c r="N253" s="160"/>
      <c r="O253" s="160"/>
      <c r="P253" s="160"/>
      <c r="Q253" s="160"/>
      <c r="R253" s="160"/>
      <c r="S253" s="160"/>
      <c r="T253" s="160"/>
      <c r="U253" s="160"/>
      <c r="V253" s="160"/>
      <c r="W253" s="160"/>
      <c r="X253" s="160"/>
      <c r="Y253" s="160"/>
      <c r="Z253" s="160"/>
      <c r="AA253" s="160"/>
    </row>
    <row r="254" spans="2:27" ht="12" customHeight="1">
      <c r="B254" s="160"/>
      <c r="C254" s="160"/>
      <c r="D254" s="160"/>
      <c r="E254" s="160"/>
      <c r="F254" s="160"/>
      <c r="G254" s="160"/>
      <c r="H254" s="160"/>
      <c r="I254" s="160"/>
      <c r="J254" s="160"/>
      <c r="K254" s="160"/>
      <c r="L254" s="160"/>
      <c r="M254" s="160"/>
      <c r="N254" s="160"/>
      <c r="O254" s="160"/>
      <c r="P254" s="160"/>
      <c r="Q254" s="160"/>
      <c r="R254" s="160"/>
      <c r="S254" s="160"/>
      <c r="T254" s="160"/>
      <c r="U254" s="160"/>
      <c r="V254" s="160"/>
      <c r="W254" s="160"/>
      <c r="X254" s="160"/>
      <c r="Y254" s="160"/>
      <c r="Z254" s="160"/>
      <c r="AA254" s="160"/>
    </row>
    <row r="255" spans="2:27" ht="12" customHeight="1">
      <c r="B255" s="160"/>
      <c r="C255" s="160"/>
      <c r="D255" s="160"/>
      <c r="E255" s="160"/>
      <c r="F255" s="160"/>
      <c r="G255" s="160"/>
      <c r="H255" s="160"/>
      <c r="I255" s="160"/>
      <c r="J255" s="160"/>
      <c r="K255" s="160"/>
      <c r="L255" s="160"/>
      <c r="M255" s="160"/>
      <c r="N255" s="160"/>
      <c r="O255" s="160"/>
      <c r="P255" s="160"/>
      <c r="Q255" s="160"/>
      <c r="R255" s="160"/>
      <c r="S255" s="160"/>
      <c r="T255" s="160"/>
      <c r="U255" s="160"/>
      <c r="V255" s="160"/>
      <c r="W255" s="160"/>
      <c r="X255" s="160"/>
      <c r="Y255" s="160"/>
      <c r="Z255" s="160"/>
      <c r="AA255" s="160"/>
    </row>
    <row r="256" spans="2:27" ht="12" customHeight="1">
      <c r="B256" s="160"/>
      <c r="C256" s="160"/>
      <c r="D256" s="160"/>
      <c r="E256" s="160"/>
      <c r="F256" s="160"/>
      <c r="G256" s="160"/>
      <c r="H256" s="160"/>
      <c r="I256" s="160"/>
      <c r="J256" s="160"/>
      <c r="K256" s="160"/>
      <c r="L256" s="160"/>
      <c r="M256" s="160"/>
      <c r="N256" s="160"/>
      <c r="O256" s="160"/>
      <c r="P256" s="160"/>
      <c r="Q256" s="160"/>
      <c r="R256" s="160"/>
      <c r="S256" s="160"/>
      <c r="T256" s="160"/>
      <c r="U256" s="160"/>
      <c r="V256" s="160"/>
      <c r="W256" s="160"/>
      <c r="X256" s="160"/>
      <c r="Y256" s="160"/>
      <c r="Z256" s="160"/>
      <c r="AA256" s="160"/>
    </row>
    <row r="257" spans="2:27" ht="12" customHeight="1">
      <c r="B257" s="160"/>
      <c r="C257" s="160"/>
      <c r="D257" s="160"/>
      <c r="E257" s="160"/>
      <c r="F257" s="160"/>
      <c r="G257" s="160"/>
      <c r="H257" s="160"/>
      <c r="I257" s="160"/>
      <c r="J257" s="160"/>
      <c r="K257" s="160"/>
      <c r="L257" s="160"/>
      <c r="M257" s="160"/>
      <c r="N257" s="160"/>
      <c r="O257" s="160"/>
      <c r="P257" s="160"/>
      <c r="Q257" s="160"/>
      <c r="R257" s="160"/>
      <c r="S257" s="160"/>
      <c r="T257" s="160"/>
      <c r="U257" s="160"/>
      <c r="V257" s="160"/>
      <c r="W257" s="160"/>
      <c r="X257" s="160"/>
      <c r="Y257" s="160"/>
      <c r="Z257" s="160"/>
      <c r="AA257" s="160"/>
    </row>
    <row r="258" spans="2:27" ht="12" customHeight="1">
      <c r="B258" s="160"/>
      <c r="C258" s="160"/>
      <c r="D258" s="160"/>
      <c r="E258" s="160"/>
      <c r="F258" s="160"/>
      <c r="G258" s="160"/>
      <c r="H258" s="160"/>
      <c r="I258" s="160"/>
      <c r="J258" s="160"/>
      <c r="K258" s="160"/>
      <c r="L258" s="160"/>
      <c r="M258" s="160"/>
      <c r="N258" s="160"/>
      <c r="O258" s="160"/>
      <c r="P258" s="160"/>
      <c r="Q258" s="160"/>
      <c r="R258" s="160"/>
      <c r="S258" s="160"/>
      <c r="T258" s="160"/>
      <c r="U258" s="160"/>
      <c r="V258" s="160"/>
      <c r="W258" s="160"/>
      <c r="X258" s="160"/>
      <c r="Y258" s="160"/>
      <c r="Z258" s="160"/>
      <c r="AA258" s="160"/>
    </row>
    <row r="259" spans="2:27" ht="12" customHeight="1">
      <c r="B259" s="160"/>
      <c r="C259" s="160"/>
      <c r="D259" s="160"/>
      <c r="E259" s="160"/>
      <c r="F259" s="160"/>
      <c r="G259" s="160"/>
      <c r="H259" s="160"/>
      <c r="I259" s="160"/>
      <c r="J259" s="160"/>
      <c r="K259" s="160"/>
      <c r="L259" s="160"/>
      <c r="M259" s="160"/>
      <c r="N259" s="160"/>
      <c r="O259" s="160"/>
      <c r="P259" s="160"/>
      <c r="Q259" s="160"/>
      <c r="R259" s="160"/>
      <c r="S259" s="160"/>
      <c r="T259" s="160"/>
      <c r="U259" s="160"/>
      <c r="V259" s="160"/>
      <c r="W259" s="160"/>
      <c r="X259" s="160"/>
      <c r="Y259" s="160"/>
      <c r="Z259" s="160"/>
      <c r="AA259" s="160"/>
    </row>
    <row r="260" spans="2:27" ht="12" customHeight="1">
      <c r="B260" s="160"/>
      <c r="C260" s="160"/>
      <c r="D260" s="160"/>
      <c r="E260" s="160"/>
      <c r="F260" s="160"/>
      <c r="G260" s="160"/>
      <c r="H260" s="160"/>
      <c r="I260" s="160"/>
      <c r="J260" s="160"/>
      <c r="K260" s="160"/>
      <c r="L260" s="160"/>
      <c r="M260" s="160"/>
      <c r="N260" s="160"/>
      <c r="O260" s="160"/>
      <c r="P260" s="160"/>
      <c r="Q260" s="160"/>
      <c r="R260" s="160"/>
      <c r="S260" s="160"/>
      <c r="T260" s="160"/>
      <c r="U260" s="160"/>
      <c r="V260" s="160"/>
      <c r="W260" s="160"/>
      <c r="X260" s="160"/>
      <c r="Y260" s="160"/>
      <c r="Z260" s="160"/>
      <c r="AA260" s="160"/>
    </row>
    <row r="261" spans="2:27" ht="12" customHeight="1">
      <c r="B261" s="160"/>
      <c r="C261" s="160"/>
      <c r="D261" s="160"/>
      <c r="E261" s="160"/>
      <c r="F261" s="160"/>
      <c r="G261" s="160"/>
      <c r="H261" s="160"/>
      <c r="I261" s="160"/>
      <c r="J261" s="160"/>
      <c r="K261" s="160"/>
      <c r="L261" s="160"/>
      <c r="M261" s="160"/>
      <c r="N261" s="160"/>
      <c r="O261" s="160"/>
      <c r="P261" s="160"/>
      <c r="Q261" s="160"/>
      <c r="R261" s="160"/>
      <c r="S261" s="160"/>
      <c r="T261" s="160"/>
      <c r="U261" s="160"/>
      <c r="V261" s="160"/>
      <c r="W261" s="160"/>
      <c r="X261" s="160"/>
      <c r="Y261" s="160"/>
      <c r="Z261" s="160"/>
      <c r="AA261" s="160"/>
    </row>
    <row r="262" spans="2:27" ht="12" customHeight="1">
      <c r="B262" s="160"/>
      <c r="C262" s="160"/>
      <c r="D262" s="160"/>
      <c r="E262" s="160"/>
      <c r="F262" s="160"/>
      <c r="G262" s="160"/>
      <c r="H262" s="160"/>
      <c r="I262" s="160"/>
      <c r="J262" s="160"/>
      <c r="K262" s="160"/>
      <c r="L262" s="160"/>
      <c r="M262" s="160"/>
      <c r="N262" s="160"/>
      <c r="O262" s="160"/>
      <c r="P262" s="160"/>
      <c r="Q262" s="160"/>
      <c r="R262" s="160"/>
      <c r="S262" s="160"/>
      <c r="T262" s="160"/>
      <c r="U262" s="160"/>
      <c r="V262" s="160"/>
      <c r="W262" s="160"/>
      <c r="X262" s="160"/>
      <c r="Y262" s="160"/>
      <c r="Z262" s="160"/>
      <c r="AA262" s="160"/>
    </row>
    <row r="263" spans="2:27" ht="12" customHeight="1">
      <c r="B263" s="160"/>
      <c r="C263" s="160"/>
      <c r="D263" s="160"/>
      <c r="E263" s="160"/>
      <c r="F263" s="160"/>
      <c r="G263" s="160"/>
      <c r="H263" s="160"/>
      <c r="I263" s="160"/>
      <c r="J263" s="160"/>
      <c r="K263" s="160"/>
      <c r="L263" s="160"/>
      <c r="M263" s="160"/>
      <c r="N263" s="160"/>
      <c r="O263" s="160"/>
      <c r="P263" s="160"/>
      <c r="Q263" s="160"/>
      <c r="R263" s="160"/>
      <c r="S263" s="160"/>
      <c r="T263" s="160"/>
      <c r="U263" s="160"/>
      <c r="V263" s="160"/>
      <c r="W263" s="160"/>
      <c r="X263" s="160"/>
      <c r="Y263" s="160"/>
      <c r="Z263" s="160"/>
      <c r="AA263" s="160"/>
    </row>
    <row r="264" spans="2:27" ht="12" customHeight="1">
      <c r="B264" s="160"/>
      <c r="C264" s="160"/>
      <c r="D264" s="160"/>
      <c r="E264" s="160"/>
      <c r="F264" s="160"/>
      <c r="G264" s="160"/>
      <c r="H264" s="160"/>
      <c r="I264" s="160"/>
      <c r="J264" s="160"/>
      <c r="K264" s="160"/>
      <c r="L264" s="160"/>
      <c r="M264" s="160"/>
      <c r="N264" s="160"/>
      <c r="O264" s="160"/>
      <c r="P264" s="160"/>
      <c r="Q264" s="160"/>
      <c r="R264" s="160"/>
      <c r="S264" s="160"/>
      <c r="T264" s="160"/>
      <c r="U264" s="160"/>
      <c r="V264" s="160"/>
      <c r="W264" s="160"/>
      <c r="X264" s="160"/>
      <c r="Y264" s="160"/>
      <c r="Z264" s="160"/>
      <c r="AA264" s="160"/>
    </row>
    <row r="265" spans="2:27" ht="12" customHeight="1">
      <c r="B265" s="160"/>
      <c r="C265" s="160"/>
      <c r="D265" s="160"/>
      <c r="E265" s="160"/>
      <c r="F265" s="160"/>
      <c r="G265" s="160"/>
      <c r="H265" s="160"/>
      <c r="I265" s="160"/>
      <c r="J265" s="160"/>
      <c r="K265" s="160"/>
      <c r="L265" s="160"/>
      <c r="M265" s="160"/>
      <c r="N265" s="160"/>
      <c r="O265" s="160"/>
      <c r="P265" s="160"/>
      <c r="Q265" s="160"/>
      <c r="R265" s="160"/>
      <c r="S265" s="160"/>
      <c r="T265" s="160"/>
      <c r="U265" s="160"/>
      <c r="V265" s="160"/>
      <c r="W265" s="160"/>
      <c r="X265" s="160"/>
      <c r="Y265" s="160"/>
      <c r="Z265" s="160"/>
      <c r="AA265" s="160"/>
    </row>
    <row r="266" spans="2:27" ht="12" customHeight="1">
      <c r="B266" s="160"/>
      <c r="C266" s="160"/>
      <c r="D266" s="160"/>
      <c r="E266" s="160"/>
      <c r="F266" s="160"/>
      <c r="G266" s="160"/>
      <c r="H266" s="160"/>
      <c r="I266" s="160"/>
      <c r="J266" s="160"/>
      <c r="K266" s="160"/>
      <c r="L266" s="160"/>
      <c r="M266" s="160"/>
      <c r="N266" s="160"/>
      <c r="O266" s="160"/>
      <c r="P266" s="160"/>
      <c r="Q266" s="160"/>
      <c r="R266" s="160"/>
      <c r="S266" s="160"/>
      <c r="T266" s="160"/>
      <c r="U266" s="160"/>
      <c r="V266" s="160"/>
      <c r="W266" s="160"/>
      <c r="X266" s="160"/>
      <c r="Y266" s="160"/>
      <c r="Z266" s="160"/>
      <c r="AA266" s="160"/>
    </row>
    <row r="267" spans="2:27" ht="12" customHeight="1">
      <c r="B267" s="160"/>
      <c r="C267" s="160"/>
      <c r="D267" s="160"/>
      <c r="E267" s="160"/>
      <c r="F267" s="160"/>
      <c r="G267" s="160"/>
      <c r="H267" s="160"/>
      <c r="I267" s="160"/>
      <c r="J267" s="160"/>
      <c r="K267" s="160"/>
      <c r="L267" s="160"/>
      <c r="M267" s="160"/>
      <c r="N267" s="160"/>
      <c r="O267" s="160"/>
      <c r="P267" s="160"/>
      <c r="Q267" s="160"/>
      <c r="R267" s="160"/>
      <c r="S267" s="160"/>
      <c r="T267" s="160"/>
      <c r="U267" s="160"/>
      <c r="V267" s="160"/>
      <c r="W267" s="160"/>
      <c r="X267" s="160"/>
      <c r="Y267" s="160"/>
      <c r="Z267" s="160"/>
      <c r="AA267" s="160"/>
    </row>
    <row r="268" spans="2:27" ht="12" customHeight="1">
      <c r="B268" s="160"/>
      <c r="C268" s="160"/>
      <c r="D268" s="160"/>
      <c r="E268" s="160"/>
      <c r="F268" s="160"/>
      <c r="G268" s="160"/>
      <c r="H268" s="160"/>
      <c r="I268" s="160"/>
      <c r="J268" s="160"/>
      <c r="K268" s="160"/>
      <c r="L268" s="160"/>
      <c r="M268" s="160"/>
      <c r="N268" s="160"/>
      <c r="O268" s="160"/>
      <c r="P268" s="160"/>
      <c r="Q268" s="160"/>
      <c r="R268" s="160"/>
      <c r="S268" s="160"/>
      <c r="T268" s="160"/>
      <c r="U268" s="160"/>
      <c r="V268" s="160"/>
      <c r="W268" s="160"/>
      <c r="X268" s="160"/>
      <c r="Y268" s="160"/>
      <c r="Z268" s="160"/>
      <c r="AA268" s="160"/>
    </row>
    <row r="269" spans="2:27" ht="12" customHeight="1">
      <c r="B269" s="160"/>
      <c r="C269" s="160"/>
      <c r="D269" s="160"/>
      <c r="E269" s="160"/>
      <c r="F269" s="160"/>
      <c r="G269" s="160"/>
      <c r="H269" s="160"/>
      <c r="I269" s="160"/>
      <c r="J269" s="160"/>
      <c r="K269" s="160"/>
      <c r="L269" s="160"/>
      <c r="M269" s="160"/>
      <c r="N269" s="160"/>
      <c r="O269" s="160"/>
      <c r="P269" s="160"/>
      <c r="Q269" s="160"/>
      <c r="R269" s="160"/>
      <c r="S269" s="160"/>
      <c r="T269" s="160"/>
      <c r="U269" s="160"/>
      <c r="V269" s="160"/>
      <c r="W269" s="160"/>
      <c r="X269" s="160"/>
      <c r="Y269" s="160"/>
      <c r="Z269" s="160"/>
      <c r="AA269" s="160"/>
    </row>
    <row r="270" spans="2:27" ht="12" customHeight="1">
      <c r="B270" s="160"/>
      <c r="C270" s="160"/>
      <c r="D270" s="160"/>
      <c r="E270" s="160"/>
      <c r="F270" s="160"/>
      <c r="G270" s="160"/>
      <c r="H270" s="160"/>
      <c r="I270" s="160"/>
      <c r="J270" s="160"/>
      <c r="K270" s="160"/>
      <c r="L270" s="160"/>
      <c r="M270" s="160"/>
      <c r="N270" s="160"/>
      <c r="O270" s="160"/>
      <c r="P270" s="160"/>
      <c r="Q270" s="160"/>
      <c r="R270" s="160"/>
      <c r="S270" s="160"/>
      <c r="T270" s="160"/>
      <c r="U270" s="160"/>
      <c r="V270" s="160"/>
      <c r="W270" s="160"/>
      <c r="X270" s="160"/>
      <c r="Y270" s="160"/>
      <c r="Z270" s="160"/>
      <c r="AA270" s="160"/>
    </row>
    <row r="271" spans="2:27" ht="12" customHeight="1">
      <c r="B271" s="160"/>
      <c r="C271" s="160"/>
      <c r="D271" s="160"/>
      <c r="E271" s="160"/>
      <c r="F271" s="160"/>
      <c r="G271" s="160"/>
      <c r="H271" s="160"/>
      <c r="I271" s="160"/>
      <c r="J271" s="160"/>
      <c r="K271" s="160"/>
      <c r="L271" s="160"/>
      <c r="M271" s="160"/>
      <c r="N271" s="160"/>
      <c r="O271" s="160"/>
      <c r="P271" s="160"/>
      <c r="Q271" s="160"/>
      <c r="R271" s="160"/>
      <c r="S271" s="160"/>
      <c r="T271" s="160"/>
      <c r="U271" s="160"/>
      <c r="V271" s="160"/>
      <c r="W271" s="160"/>
      <c r="X271" s="160"/>
      <c r="Y271" s="160"/>
      <c r="Z271" s="160"/>
      <c r="AA271" s="160"/>
    </row>
    <row r="272" spans="2:27" ht="12" customHeight="1">
      <c r="B272" s="160"/>
      <c r="C272" s="160"/>
      <c r="D272" s="160"/>
      <c r="E272" s="160"/>
      <c r="F272" s="160"/>
      <c r="G272" s="160"/>
      <c r="H272" s="160"/>
      <c r="I272" s="160"/>
      <c r="J272" s="160"/>
      <c r="K272" s="160"/>
      <c r="L272" s="160"/>
      <c r="M272" s="160"/>
      <c r="N272" s="160"/>
      <c r="O272" s="160"/>
      <c r="P272" s="160"/>
      <c r="Q272" s="160"/>
      <c r="R272" s="160"/>
      <c r="S272" s="160"/>
      <c r="T272" s="160"/>
      <c r="U272" s="160"/>
      <c r="V272" s="160"/>
      <c r="W272" s="160"/>
      <c r="X272" s="160"/>
      <c r="Y272" s="160"/>
      <c r="Z272" s="160"/>
      <c r="AA272" s="160"/>
    </row>
    <row r="273" spans="2:27" ht="12" customHeight="1">
      <c r="B273" s="160"/>
      <c r="C273" s="160"/>
      <c r="D273" s="160"/>
      <c r="E273" s="160"/>
      <c r="F273" s="160"/>
      <c r="G273" s="160"/>
      <c r="H273" s="160"/>
      <c r="I273" s="160"/>
      <c r="J273" s="160"/>
      <c r="K273" s="160"/>
      <c r="L273" s="160"/>
      <c r="M273" s="160"/>
      <c r="N273" s="160"/>
      <c r="O273" s="160"/>
      <c r="P273" s="160"/>
      <c r="Q273" s="160"/>
      <c r="R273" s="160"/>
      <c r="S273" s="160"/>
      <c r="T273" s="160"/>
      <c r="U273" s="160"/>
      <c r="V273" s="160"/>
      <c r="W273" s="160"/>
      <c r="X273" s="160"/>
      <c r="Y273" s="160"/>
      <c r="Z273" s="160"/>
      <c r="AA273" s="160"/>
    </row>
    <row r="274" spans="2:27" ht="12" customHeight="1">
      <c r="B274" s="160"/>
      <c r="C274" s="160"/>
      <c r="D274" s="160"/>
      <c r="E274" s="160"/>
      <c r="F274" s="160"/>
      <c r="G274" s="160"/>
      <c r="H274" s="160"/>
      <c r="I274" s="160"/>
      <c r="J274" s="160"/>
      <c r="K274" s="160"/>
      <c r="L274" s="160"/>
      <c r="M274" s="160"/>
      <c r="N274" s="160"/>
      <c r="O274" s="160"/>
      <c r="P274" s="160"/>
      <c r="Q274" s="160"/>
      <c r="R274" s="160"/>
      <c r="S274" s="160"/>
      <c r="T274" s="160"/>
      <c r="U274" s="160"/>
      <c r="V274" s="160"/>
      <c r="W274" s="160"/>
      <c r="X274" s="160"/>
      <c r="Y274" s="160"/>
      <c r="Z274" s="160"/>
      <c r="AA274" s="160"/>
    </row>
    <row r="275" spans="2:27" ht="12" customHeight="1">
      <c r="B275" s="160"/>
      <c r="C275" s="160"/>
      <c r="D275" s="160"/>
      <c r="E275" s="160"/>
      <c r="F275" s="160"/>
      <c r="G275" s="160"/>
      <c r="H275" s="160"/>
      <c r="I275" s="160"/>
      <c r="J275" s="160"/>
      <c r="K275" s="160"/>
      <c r="L275" s="160"/>
      <c r="M275" s="160"/>
      <c r="N275" s="160"/>
      <c r="O275" s="160"/>
      <c r="P275" s="160"/>
      <c r="Q275" s="160"/>
      <c r="R275" s="160"/>
      <c r="S275" s="160"/>
      <c r="T275" s="160"/>
      <c r="U275" s="160"/>
      <c r="V275" s="160"/>
      <c r="W275" s="160"/>
      <c r="X275" s="160"/>
      <c r="Y275" s="160"/>
      <c r="Z275" s="160"/>
      <c r="AA275" s="160"/>
    </row>
    <row r="276" spans="2:27" ht="12" customHeight="1">
      <c r="B276" s="160"/>
      <c r="C276" s="160"/>
      <c r="D276" s="160"/>
      <c r="E276" s="160"/>
      <c r="F276" s="160"/>
      <c r="G276" s="160"/>
      <c r="H276" s="160"/>
      <c r="I276" s="160"/>
      <c r="J276" s="160"/>
      <c r="K276" s="160"/>
      <c r="L276" s="160"/>
      <c r="M276" s="160"/>
      <c r="N276" s="160"/>
      <c r="O276" s="160"/>
      <c r="P276" s="160"/>
      <c r="Q276" s="160"/>
      <c r="R276" s="160"/>
      <c r="S276" s="160"/>
      <c r="T276" s="160"/>
      <c r="U276" s="160"/>
      <c r="V276" s="160"/>
      <c r="W276" s="160"/>
      <c r="X276" s="160"/>
      <c r="Y276" s="160"/>
      <c r="Z276" s="160"/>
      <c r="AA276" s="160"/>
    </row>
    <row r="277" spans="2:27" ht="12" customHeight="1">
      <c r="B277" s="160"/>
      <c r="C277" s="160"/>
      <c r="D277" s="160"/>
      <c r="E277" s="160"/>
      <c r="F277" s="160"/>
      <c r="G277" s="160"/>
      <c r="H277" s="160"/>
      <c r="I277" s="160"/>
      <c r="J277" s="160"/>
      <c r="K277" s="160"/>
      <c r="L277" s="160"/>
      <c r="M277" s="160"/>
      <c r="N277" s="160"/>
      <c r="O277" s="160"/>
      <c r="P277" s="160"/>
      <c r="Q277" s="160"/>
      <c r="R277" s="160"/>
      <c r="S277" s="160"/>
      <c r="T277" s="160"/>
      <c r="U277" s="160"/>
      <c r="V277" s="160"/>
      <c r="W277" s="160"/>
      <c r="X277" s="160"/>
      <c r="Y277" s="160"/>
      <c r="Z277" s="160"/>
      <c r="AA277" s="160"/>
    </row>
    <row r="278" spans="2:27" ht="12" customHeight="1">
      <c r="B278" s="160"/>
      <c r="C278" s="160"/>
      <c r="D278" s="160"/>
      <c r="E278" s="160"/>
      <c r="F278" s="160"/>
      <c r="G278" s="160"/>
      <c r="H278" s="160"/>
      <c r="I278" s="160"/>
      <c r="J278" s="160"/>
      <c r="K278" s="160"/>
      <c r="L278" s="160"/>
      <c r="M278" s="160"/>
      <c r="N278" s="160"/>
      <c r="O278" s="160"/>
      <c r="P278" s="160"/>
      <c r="Q278" s="160"/>
      <c r="R278" s="160"/>
      <c r="S278" s="160"/>
      <c r="T278" s="160"/>
      <c r="U278" s="160"/>
      <c r="V278" s="160"/>
      <c r="W278" s="160"/>
      <c r="X278" s="160"/>
      <c r="Y278" s="160"/>
      <c r="Z278" s="160"/>
      <c r="AA278" s="160"/>
    </row>
    <row r="279" spans="2:27" ht="12" customHeight="1">
      <c r="B279" s="160"/>
      <c r="C279" s="160"/>
      <c r="D279" s="160"/>
      <c r="E279" s="160"/>
      <c r="F279" s="160"/>
      <c r="G279" s="160"/>
      <c r="H279" s="160"/>
      <c r="I279" s="160"/>
      <c r="J279" s="160"/>
      <c r="K279" s="160"/>
      <c r="L279" s="160"/>
      <c r="M279" s="160"/>
      <c r="N279" s="160"/>
      <c r="O279" s="160"/>
      <c r="P279" s="160"/>
      <c r="Q279" s="160"/>
      <c r="R279" s="160"/>
      <c r="S279" s="160"/>
      <c r="T279" s="160"/>
      <c r="U279" s="160"/>
      <c r="V279" s="160"/>
      <c r="W279" s="160"/>
      <c r="X279" s="160"/>
      <c r="Y279" s="160"/>
      <c r="Z279" s="160"/>
      <c r="AA279" s="160"/>
    </row>
    <row r="280" spans="2:27" ht="12" customHeight="1">
      <c r="B280" s="160"/>
      <c r="C280" s="160"/>
      <c r="D280" s="160"/>
      <c r="E280" s="160"/>
      <c r="F280" s="160"/>
      <c r="G280" s="160"/>
      <c r="H280" s="160"/>
      <c r="I280" s="160"/>
      <c r="J280" s="160"/>
      <c r="K280" s="160"/>
      <c r="L280" s="160"/>
      <c r="M280" s="160"/>
      <c r="N280" s="160"/>
      <c r="O280" s="160"/>
      <c r="P280" s="160"/>
      <c r="Q280" s="160"/>
      <c r="R280" s="160"/>
      <c r="S280" s="160"/>
      <c r="T280" s="160"/>
      <c r="U280" s="160"/>
      <c r="V280" s="160"/>
      <c r="W280" s="160"/>
      <c r="X280" s="160"/>
      <c r="Y280" s="160"/>
      <c r="Z280" s="160"/>
      <c r="AA280" s="160"/>
    </row>
    <row r="281" spans="2:27" ht="12" customHeight="1">
      <c r="B281" s="160"/>
      <c r="C281" s="160"/>
      <c r="D281" s="160"/>
      <c r="E281" s="160"/>
      <c r="F281" s="160"/>
      <c r="G281" s="160"/>
      <c r="H281" s="160"/>
      <c r="I281" s="160"/>
      <c r="J281" s="160"/>
      <c r="K281" s="160"/>
      <c r="L281" s="160"/>
      <c r="M281" s="160"/>
      <c r="N281" s="160"/>
      <c r="O281" s="160"/>
      <c r="P281" s="160"/>
      <c r="Q281" s="160"/>
      <c r="R281" s="160"/>
      <c r="S281" s="160"/>
      <c r="T281" s="160"/>
      <c r="U281" s="160"/>
      <c r="V281" s="160"/>
      <c r="W281" s="160"/>
      <c r="X281" s="160"/>
      <c r="Y281" s="160"/>
      <c r="Z281" s="160"/>
      <c r="AA281" s="160"/>
    </row>
    <row r="282" spans="2:27" ht="12" customHeight="1">
      <c r="B282" s="160"/>
      <c r="C282" s="160"/>
      <c r="D282" s="160"/>
      <c r="E282" s="160"/>
      <c r="F282" s="160"/>
      <c r="G282" s="160"/>
      <c r="H282" s="160"/>
      <c r="I282" s="160"/>
      <c r="J282" s="160"/>
      <c r="K282" s="160"/>
      <c r="L282" s="160"/>
      <c r="M282" s="160"/>
      <c r="N282" s="160"/>
      <c r="O282" s="160"/>
      <c r="P282" s="160"/>
      <c r="Q282" s="160"/>
      <c r="R282" s="160"/>
      <c r="S282" s="160"/>
      <c r="T282" s="160"/>
      <c r="U282" s="160"/>
      <c r="V282" s="160"/>
      <c r="W282" s="160"/>
      <c r="X282" s="160"/>
      <c r="Y282" s="160"/>
      <c r="Z282" s="160"/>
      <c r="AA282" s="160"/>
    </row>
    <row r="283" spans="2:27" ht="12" customHeight="1">
      <c r="B283" s="160"/>
      <c r="C283" s="160"/>
      <c r="D283" s="160"/>
      <c r="E283" s="160"/>
      <c r="F283" s="160"/>
      <c r="G283" s="160"/>
      <c r="H283" s="160"/>
      <c r="I283" s="160"/>
      <c r="J283" s="160"/>
      <c r="K283" s="160"/>
      <c r="L283" s="160"/>
      <c r="M283" s="160"/>
      <c r="N283" s="160"/>
      <c r="O283" s="160"/>
      <c r="P283" s="160"/>
      <c r="Q283" s="160"/>
      <c r="R283" s="160"/>
      <c r="S283" s="160"/>
      <c r="T283" s="160"/>
      <c r="U283" s="160"/>
      <c r="V283" s="160"/>
      <c r="W283" s="160"/>
      <c r="X283" s="160"/>
      <c r="Y283" s="160"/>
      <c r="Z283" s="160"/>
      <c r="AA283" s="160"/>
    </row>
    <row r="284" spans="2:27" ht="12" customHeight="1">
      <c r="B284" s="160"/>
      <c r="C284" s="160"/>
      <c r="D284" s="160"/>
      <c r="E284" s="160"/>
      <c r="F284" s="160"/>
      <c r="G284" s="160"/>
      <c r="H284" s="160"/>
      <c r="I284" s="160"/>
      <c r="J284" s="160"/>
      <c r="K284" s="160"/>
      <c r="L284" s="160"/>
      <c r="M284" s="160"/>
      <c r="N284" s="160"/>
      <c r="O284" s="160"/>
      <c r="P284" s="160"/>
      <c r="Q284" s="160"/>
      <c r="R284" s="160"/>
      <c r="S284" s="160"/>
      <c r="T284" s="160"/>
      <c r="U284" s="160"/>
      <c r="V284" s="160"/>
      <c r="W284" s="160"/>
      <c r="X284" s="160"/>
      <c r="Y284" s="160"/>
      <c r="Z284" s="160"/>
      <c r="AA284" s="160"/>
    </row>
    <row r="285" spans="2:27" ht="12" customHeight="1">
      <c r="B285" s="160"/>
      <c r="C285" s="160"/>
      <c r="D285" s="160"/>
      <c r="E285" s="160"/>
      <c r="F285" s="160"/>
      <c r="G285" s="160"/>
      <c r="H285" s="160"/>
      <c r="I285" s="160"/>
      <c r="J285" s="160"/>
      <c r="K285" s="160"/>
      <c r="L285" s="160"/>
      <c r="M285" s="160"/>
      <c r="N285" s="160"/>
      <c r="O285" s="160"/>
      <c r="P285" s="160"/>
      <c r="Q285" s="160"/>
      <c r="R285" s="160"/>
      <c r="S285" s="160"/>
      <c r="T285" s="160"/>
      <c r="U285" s="160"/>
      <c r="V285" s="160"/>
      <c r="W285" s="160"/>
      <c r="X285" s="160"/>
      <c r="Y285" s="160"/>
      <c r="Z285" s="160"/>
      <c r="AA285" s="160"/>
    </row>
    <row r="286" spans="2:27" ht="12" customHeight="1">
      <c r="B286" s="160"/>
      <c r="C286" s="160"/>
      <c r="D286" s="160"/>
      <c r="E286" s="160"/>
      <c r="F286" s="160"/>
      <c r="G286" s="160"/>
      <c r="H286" s="160"/>
      <c r="I286" s="160"/>
      <c r="J286" s="160"/>
      <c r="K286" s="160"/>
      <c r="L286" s="160"/>
      <c r="M286" s="160"/>
      <c r="N286" s="160"/>
      <c r="O286" s="160"/>
      <c r="P286" s="160"/>
      <c r="Q286" s="160"/>
      <c r="R286" s="160"/>
      <c r="S286" s="160"/>
      <c r="T286" s="160"/>
      <c r="U286" s="160"/>
      <c r="V286" s="160"/>
      <c r="W286" s="160"/>
      <c r="X286" s="160"/>
      <c r="Y286" s="160"/>
      <c r="Z286" s="160"/>
      <c r="AA286" s="160"/>
    </row>
    <row r="287" spans="2:27" ht="12" customHeight="1">
      <c r="B287" s="160"/>
      <c r="C287" s="160"/>
      <c r="D287" s="160"/>
      <c r="E287" s="160"/>
      <c r="F287" s="160"/>
      <c r="G287" s="160"/>
      <c r="H287" s="160"/>
      <c r="I287" s="160"/>
      <c r="J287" s="160"/>
      <c r="K287" s="160"/>
      <c r="L287" s="160"/>
      <c r="M287" s="160"/>
      <c r="N287" s="160"/>
      <c r="O287" s="160"/>
      <c r="P287" s="160"/>
      <c r="Q287" s="160"/>
      <c r="R287" s="160"/>
      <c r="S287" s="160"/>
      <c r="T287" s="160"/>
      <c r="U287" s="160"/>
      <c r="V287" s="160"/>
      <c r="W287" s="160"/>
      <c r="X287" s="160"/>
      <c r="Y287" s="160"/>
      <c r="Z287" s="160"/>
      <c r="AA287" s="160"/>
    </row>
    <row r="288" spans="2:27" ht="12" customHeight="1">
      <c r="B288" s="160"/>
      <c r="C288" s="160"/>
      <c r="D288" s="160"/>
      <c r="E288" s="160"/>
      <c r="F288" s="160"/>
      <c r="G288" s="160"/>
      <c r="H288" s="160"/>
      <c r="I288" s="160"/>
      <c r="J288" s="160"/>
      <c r="K288" s="160"/>
      <c r="L288" s="160"/>
      <c r="M288" s="160"/>
      <c r="N288" s="160"/>
      <c r="O288" s="160"/>
      <c r="P288" s="160"/>
      <c r="Q288" s="160"/>
      <c r="R288" s="160"/>
      <c r="S288" s="160"/>
      <c r="T288" s="160"/>
      <c r="U288" s="160"/>
      <c r="V288" s="160"/>
      <c r="W288" s="160"/>
      <c r="X288" s="160"/>
      <c r="Y288" s="160"/>
      <c r="Z288" s="160"/>
      <c r="AA288" s="160"/>
    </row>
    <row r="289" spans="2:27" ht="12" customHeight="1">
      <c r="B289" s="160"/>
      <c r="C289" s="160"/>
      <c r="D289" s="160"/>
      <c r="E289" s="160"/>
      <c r="F289" s="160"/>
      <c r="G289" s="160"/>
      <c r="H289" s="160"/>
      <c r="I289" s="160"/>
      <c r="J289" s="160"/>
      <c r="K289" s="160"/>
      <c r="L289" s="160"/>
      <c r="M289" s="160"/>
      <c r="N289" s="160"/>
      <c r="O289" s="160"/>
      <c r="P289" s="160"/>
      <c r="Q289" s="160"/>
      <c r="R289" s="160"/>
      <c r="S289" s="160"/>
      <c r="T289" s="160"/>
      <c r="U289" s="160"/>
      <c r="V289" s="160"/>
      <c r="W289" s="160"/>
      <c r="X289" s="160"/>
      <c r="Y289" s="160"/>
      <c r="Z289" s="160"/>
      <c r="AA289" s="160"/>
    </row>
    <row r="290" spans="2:27" ht="12" customHeight="1">
      <c r="B290" s="160"/>
      <c r="C290" s="160"/>
      <c r="D290" s="160"/>
      <c r="E290" s="160"/>
      <c r="F290" s="160"/>
      <c r="G290" s="160"/>
      <c r="H290" s="160"/>
      <c r="I290" s="160"/>
      <c r="J290" s="160"/>
      <c r="K290" s="160"/>
      <c r="L290" s="160"/>
      <c r="M290" s="160"/>
      <c r="N290" s="160"/>
      <c r="O290" s="160"/>
      <c r="P290" s="160"/>
      <c r="Q290" s="160"/>
      <c r="R290" s="160"/>
      <c r="S290" s="160"/>
      <c r="T290" s="160"/>
      <c r="U290" s="160"/>
      <c r="V290" s="160"/>
      <c r="W290" s="160"/>
      <c r="X290" s="160"/>
      <c r="Y290" s="160"/>
      <c r="Z290" s="160"/>
      <c r="AA290" s="160"/>
    </row>
    <row r="291" spans="2:27" ht="12" customHeight="1">
      <c r="B291" s="160"/>
      <c r="C291" s="160"/>
      <c r="D291" s="160"/>
      <c r="E291" s="160"/>
      <c r="F291" s="160"/>
      <c r="G291" s="160"/>
      <c r="H291" s="160"/>
      <c r="I291" s="160"/>
      <c r="J291" s="160"/>
      <c r="K291" s="160"/>
      <c r="L291" s="160"/>
      <c r="M291" s="160"/>
      <c r="N291" s="160"/>
      <c r="O291" s="160"/>
      <c r="P291" s="160"/>
      <c r="Q291" s="160"/>
      <c r="R291" s="160"/>
      <c r="S291" s="160"/>
      <c r="T291" s="160"/>
      <c r="U291" s="160"/>
      <c r="V291" s="160"/>
      <c r="W291" s="160"/>
      <c r="X291" s="160"/>
      <c r="Y291" s="160"/>
      <c r="Z291" s="160"/>
      <c r="AA291" s="160"/>
    </row>
    <row r="292" spans="2:27" ht="12" customHeight="1">
      <c r="B292" s="160"/>
      <c r="C292" s="160"/>
      <c r="D292" s="160"/>
      <c r="E292" s="160"/>
      <c r="F292" s="160"/>
      <c r="G292" s="160"/>
      <c r="H292" s="160"/>
      <c r="I292" s="160"/>
      <c r="J292" s="160"/>
      <c r="K292" s="160"/>
      <c r="L292" s="160"/>
      <c r="M292" s="160"/>
      <c r="N292" s="160"/>
      <c r="O292" s="160"/>
      <c r="P292" s="160"/>
      <c r="Q292" s="160"/>
      <c r="R292" s="160"/>
      <c r="S292" s="160"/>
      <c r="T292" s="160"/>
      <c r="U292" s="160"/>
      <c r="V292" s="160"/>
      <c r="W292" s="160"/>
      <c r="X292" s="160"/>
      <c r="Y292" s="160"/>
      <c r="Z292" s="160"/>
      <c r="AA292" s="160"/>
    </row>
    <row r="293" spans="2:27" ht="12" customHeight="1">
      <c r="B293" s="160"/>
      <c r="C293" s="160"/>
      <c r="D293" s="160"/>
      <c r="E293" s="160"/>
      <c r="F293" s="160"/>
      <c r="G293" s="160"/>
      <c r="H293" s="160"/>
      <c r="I293" s="160"/>
      <c r="J293" s="160"/>
      <c r="K293" s="160"/>
      <c r="L293" s="160"/>
      <c r="M293" s="160"/>
      <c r="N293" s="160"/>
      <c r="O293" s="160"/>
      <c r="P293" s="160"/>
      <c r="Q293" s="160"/>
      <c r="R293" s="160"/>
      <c r="S293" s="160"/>
      <c r="T293" s="160"/>
      <c r="U293" s="160"/>
      <c r="V293" s="160"/>
      <c r="W293" s="160"/>
      <c r="X293" s="160"/>
      <c r="Y293" s="160"/>
      <c r="Z293" s="160"/>
      <c r="AA293" s="160"/>
    </row>
    <row r="294" spans="2:27" ht="12" customHeight="1">
      <c r="B294" s="160"/>
      <c r="C294" s="160"/>
      <c r="D294" s="160"/>
      <c r="E294" s="160"/>
      <c r="F294" s="160"/>
      <c r="G294" s="160"/>
      <c r="H294" s="160"/>
      <c r="I294" s="160"/>
      <c r="J294" s="160"/>
      <c r="K294" s="160"/>
      <c r="L294" s="160"/>
      <c r="M294" s="160"/>
      <c r="N294" s="160"/>
      <c r="O294" s="160"/>
      <c r="P294" s="160"/>
      <c r="Q294" s="160"/>
      <c r="R294" s="160"/>
      <c r="S294" s="160"/>
      <c r="T294" s="160"/>
      <c r="U294" s="160"/>
      <c r="V294" s="160"/>
      <c r="W294" s="160"/>
      <c r="X294" s="160"/>
      <c r="Y294" s="160"/>
      <c r="Z294" s="160"/>
      <c r="AA294" s="160"/>
    </row>
    <row r="295" spans="2:27" ht="12" customHeight="1">
      <c r="B295" s="160"/>
      <c r="C295" s="160"/>
      <c r="D295" s="160"/>
      <c r="E295" s="160"/>
      <c r="F295" s="160"/>
      <c r="G295" s="160"/>
      <c r="H295" s="160"/>
      <c r="I295" s="160"/>
      <c r="J295" s="160"/>
      <c r="K295" s="160"/>
      <c r="L295" s="160"/>
      <c r="M295" s="160"/>
      <c r="N295" s="160"/>
      <c r="O295" s="160"/>
      <c r="P295" s="160"/>
      <c r="Q295" s="160"/>
      <c r="R295" s="160"/>
      <c r="S295" s="160"/>
      <c r="T295" s="160"/>
      <c r="U295" s="160"/>
      <c r="V295" s="160"/>
      <c r="W295" s="160"/>
      <c r="X295" s="160"/>
      <c r="Y295" s="160"/>
      <c r="Z295" s="160"/>
      <c r="AA295" s="160"/>
    </row>
    <row r="296" spans="2:27" ht="12" customHeight="1">
      <c r="B296" s="160"/>
      <c r="C296" s="160"/>
      <c r="D296" s="160"/>
      <c r="E296" s="160"/>
      <c r="F296" s="160"/>
      <c r="G296" s="160"/>
      <c r="H296" s="160"/>
      <c r="I296" s="160"/>
      <c r="J296" s="160"/>
      <c r="K296" s="160"/>
      <c r="L296" s="160"/>
      <c r="M296" s="160"/>
      <c r="N296" s="160"/>
      <c r="O296" s="160"/>
      <c r="P296" s="160"/>
      <c r="Q296" s="160"/>
      <c r="R296" s="160"/>
      <c r="S296" s="160"/>
      <c r="T296" s="160"/>
      <c r="U296" s="160"/>
      <c r="V296" s="160"/>
      <c r="W296" s="160"/>
      <c r="X296" s="160"/>
      <c r="Y296" s="160"/>
      <c r="Z296" s="160"/>
      <c r="AA296" s="160"/>
    </row>
    <row r="297" spans="2:27" ht="12" customHeight="1">
      <c r="B297" s="160"/>
      <c r="C297" s="160"/>
      <c r="D297" s="160"/>
      <c r="E297" s="160"/>
      <c r="F297" s="160"/>
      <c r="G297" s="160"/>
      <c r="H297" s="160"/>
      <c r="I297" s="160"/>
      <c r="J297" s="160"/>
      <c r="K297" s="160"/>
      <c r="L297" s="160"/>
      <c r="M297" s="160"/>
      <c r="N297" s="160"/>
      <c r="O297" s="160"/>
      <c r="P297" s="160"/>
      <c r="Q297" s="160"/>
      <c r="R297" s="160"/>
      <c r="S297" s="160"/>
      <c r="T297" s="160"/>
      <c r="U297" s="160"/>
      <c r="V297" s="160"/>
      <c r="W297" s="160"/>
      <c r="X297" s="160"/>
      <c r="Y297" s="160"/>
      <c r="Z297" s="160"/>
      <c r="AA297" s="160"/>
    </row>
    <row r="298" spans="2:27" ht="12" customHeight="1">
      <c r="B298" s="160"/>
      <c r="C298" s="160"/>
      <c r="D298" s="160"/>
      <c r="E298" s="160"/>
      <c r="F298" s="160"/>
      <c r="G298" s="160"/>
      <c r="H298" s="160"/>
      <c r="I298" s="160"/>
      <c r="J298" s="160"/>
      <c r="K298" s="160"/>
      <c r="L298" s="160"/>
      <c r="M298" s="160"/>
      <c r="N298" s="160"/>
      <c r="O298" s="160"/>
      <c r="P298" s="160"/>
      <c r="Q298" s="160"/>
      <c r="R298" s="160"/>
      <c r="S298" s="160"/>
      <c r="T298" s="160"/>
      <c r="U298" s="160"/>
      <c r="V298" s="160"/>
      <c r="W298" s="160"/>
      <c r="X298" s="160"/>
      <c r="Y298" s="160"/>
      <c r="Z298" s="160"/>
      <c r="AA298" s="160"/>
    </row>
    <row r="299" spans="2:27" ht="12" customHeight="1">
      <c r="B299" s="160"/>
      <c r="C299" s="160"/>
      <c r="D299" s="160"/>
      <c r="E299" s="160"/>
      <c r="F299" s="160"/>
      <c r="G299" s="160"/>
      <c r="H299" s="160"/>
      <c r="I299" s="160"/>
      <c r="J299" s="160"/>
      <c r="K299" s="160"/>
      <c r="L299" s="160"/>
      <c r="M299" s="160"/>
      <c r="N299" s="160"/>
      <c r="O299" s="160"/>
      <c r="P299" s="160"/>
      <c r="Q299" s="160"/>
      <c r="R299" s="160"/>
      <c r="S299" s="160"/>
      <c r="T299" s="160"/>
      <c r="U299" s="160"/>
      <c r="V299" s="160"/>
      <c r="W299" s="160"/>
      <c r="X299" s="160"/>
      <c r="Y299" s="160"/>
      <c r="Z299" s="160"/>
      <c r="AA299" s="160"/>
    </row>
    <row r="300" spans="2:27" ht="12" customHeight="1">
      <c r="B300" s="160"/>
      <c r="C300" s="160"/>
      <c r="D300" s="160"/>
      <c r="E300" s="160"/>
      <c r="F300" s="160"/>
      <c r="G300" s="160"/>
      <c r="H300" s="160"/>
      <c r="I300" s="160"/>
      <c r="J300" s="160"/>
      <c r="K300" s="160"/>
      <c r="L300" s="160"/>
      <c r="M300" s="160"/>
      <c r="N300" s="160"/>
      <c r="O300" s="160"/>
      <c r="P300" s="160"/>
      <c r="Q300" s="160"/>
      <c r="R300" s="160"/>
      <c r="S300" s="160"/>
      <c r="T300" s="160"/>
      <c r="U300" s="160"/>
      <c r="V300" s="160"/>
      <c r="W300" s="160"/>
      <c r="X300" s="160"/>
      <c r="Y300" s="160"/>
      <c r="Z300" s="160"/>
      <c r="AA300" s="160"/>
    </row>
    <row r="301" spans="2:27" ht="12" customHeight="1">
      <c r="B301" s="160"/>
      <c r="C301" s="160"/>
      <c r="D301" s="160"/>
      <c r="E301" s="160"/>
      <c r="F301" s="160"/>
      <c r="G301" s="160"/>
      <c r="H301" s="160"/>
      <c r="I301" s="160"/>
      <c r="J301" s="160"/>
      <c r="K301" s="160"/>
      <c r="L301" s="160"/>
      <c r="M301" s="160"/>
      <c r="N301" s="160"/>
      <c r="O301" s="160"/>
      <c r="P301" s="160"/>
      <c r="Q301" s="160"/>
      <c r="R301" s="160"/>
      <c r="S301" s="160"/>
      <c r="T301" s="160"/>
      <c r="U301" s="160"/>
      <c r="V301" s="160"/>
      <c r="W301" s="160"/>
      <c r="X301" s="160"/>
      <c r="Y301" s="160"/>
      <c r="Z301" s="160"/>
      <c r="AA301" s="160"/>
    </row>
    <row r="302" spans="2:27" ht="12" customHeight="1">
      <c r="B302" s="160"/>
      <c r="C302" s="160"/>
      <c r="D302" s="160"/>
      <c r="E302" s="160"/>
      <c r="F302" s="160"/>
      <c r="G302" s="160"/>
      <c r="H302" s="160"/>
      <c r="I302" s="160"/>
      <c r="J302" s="160"/>
      <c r="K302" s="160"/>
      <c r="L302" s="160"/>
      <c r="M302" s="160"/>
      <c r="N302" s="160"/>
      <c r="O302" s="160"/>
      <c r="P302" s="160"/>
      <c r="Q302" s="160"/>
      <c r="R302" s="160"/>
      <c r="S302" s="160"/>
      <c r="T302" s="160"/>
      <c r="U302" s="160"/>
      <c r="V302" s="160"/>
      <c r="W302" s="160"/>
      <c r="X302" s="160"/>
      <c r="Y302" s="160"/>
      <c r="Z302" s="160"/>
      <c r="AA302" s="160"/>
    </row>
    <row r="303" spans="2:27" ht="12" customHeight="1">
      <c r="B303" s="160"/>
      <c r="C303" s="160"/>
      <c r="D303" s="160"/>
      <c r="E303" s="160"/>
      <c r="F303" s="160"/>
      <c r="G303" s="160"/>
      <c r="H303" s="160"/>
      <c r="I303" s="160"/>
      <c r="J303" s="160"/>
      <c r="K303" s="160"/>
      <c r="L303" s="160"/>
      <c r="M303" s="160"/>
      <c r="N303" s="160"/>
      <c r="O303" s="160"/>
      <c r="P303" s="160"/>
      <c r="Q303" s="160"/>
      <c r="R303" s="160"/>
      <c r="S303" s="160"/>
      <c r="T303" s="160"/>
      <c r="U303" s="160"/>
      <c r="V303" s="160"/>
      <c r="W303" s="160"/>
      <c r="X303" s="160"/>
      <c r="Y303" s="160"/>
      <c r="Z303" s="160"/>
      <c r="AA303" s="160"/>
    </row>
    <row r="304" spans="2:27" ht="12" customHeight="1">
      <c r="B304" s="160"/>
      <c r="C304" s="160"/>
      <c r="D304" s="160"/>
      <c r="E304" s="160"/>
      <c r="F304" s="160"/>
      <c r="G304" s="160"/>
      <c r="H304" s="160"/>
      <c r="I304" s="160"/>
      <c r="J304" s="160"/>
      <c r="K304" s="160"/>
      <c r="L304" s="160"/>
      <c r="M304" s="160"/>
      <c r="N304" s="160"/>
      <c r="O304" s="160"/>
      <c r="P304" s="160"/>
      <c r="Q304" s="160"/>
      <c r="R304" s="160"/>
      <c r="S304" s="160"/>
      <c r="T304" s="160"/>
      <c r="U304" s="160"/>
      <c r="V304" s="160"/>
      <c r="W304" s="160"/>
      <c r="X304" s="160"/>
      <c r="Y304" s="160"/>
      <c r="Z304" s="160"/>
      <c r="AA304" s="160"/>
    </row>
    <row r="305" spans="2:27" ht="12" customHeight="1">
      <c r="B305" s="160"/>
      <c r="C305" s="160"/>
      <c r="D305" s="160"/>
      <c r="E305" s="160"/>
      <c r="F305" s="160"/>
      <c r="G305" s="160"/>
      <c r="H305" s="160"/>
      <c r="I305" s="160"/>
      <c r="J305" s="160"/>
      <c r="K305" s="160"/>
      <c r="L305" s="160"/>
      <c r="M305" s="160"/>
      <c r="N305" s="160"/>
      <c r="O305" s="160"/>
      <c r="P305" s="160"/>
      <c r="Q305" s="160"/>
      <c r="R305" s="160"/>
      <c r="S305" s="160"/>
      <c r="T305" s="160"/>
      <c r="U305" s="160"/>
      <c r="V305" s="160"/>
      <c r="W305" s="160"/>
      <c r="X305" s="160"/>
      <c r="Y305" s="160"/>
      <c r="Z305" s="160"/>
      <c r="AA305" s="160"/>
    </row>
    <row r="306" spans="2:27" ht="12" customHeight="1">
      <c r="B306" s="160"/>
      <c r="C306" s="160"/>
      <c r="D306" s="160"/>
      <c r="E306" s="160"/>
      <c r="F306" s="160"/>
      <c r="G306" s="160"/>
      <c r="H306" s="160"/>
      <c r="I306" s="160"/>
      <c r="J306" s="160"/>
      <c r="K306" s="160"/>
      <c r="L306" s="160"/>
      <c r="M306" s="160"/>
      <c r="N306" s="160"/>
      <c r="O306" s="160"/>
      <c r="P306" s="160"/>
      <c r="Q306" s="160"/>
      <c r="R306" s="160"/>
      <c r="S306" s="160"/>
      <c r="T306" s="160"/>
      <c r="U306" s="160"/>
      <c r="V306" s="160"/>
      <c r="W306" s="160"/>
      <c r="X306" s="160"/>
      <c r="Y306" s="160"/>
      <c r="Z306" s="160"/>
      <c r="AA306" s="160"/>
    </row>
    <row r="307" spans="2:27" ht="12" customHeight="1">
      <c r="B307" s="160"/>
      <c r="C307" s="160"/>
      <c r="D307" s="160"/>
      <c r="E307" s="160"/>
      <c r="F307" s="160"/>
      <c r="G307" s="160"/>
      <c r="H307" s="160"/>
      <c r="I307" s="160"/>
      <c r="J307" s="160"/>
      <c r="K307" s="160"/>
      <c r="L307" s="160"/>
      <c r="M307" s="160"/>
      <c r="N307" s="160"/>
      <c r="O307" s="160"/>
      <c r="P307" s="160"/>
      <c r="Q307" s="160"/>
      <c r="R307" s="160"/>
      <c r="S307" s="160"/>
      <c r="T307" s="160"/>
      <c r="U307" s="160"/>
      <c r="V307" s="160"/>
      <c r="W307" s="160"/>
      <c r="X307" s="160"/>
      <c r="Y307" s="160"/>
      <c r="Z307" s="160"/>
      <c r="AA307" s="160"/>
    </row>
    <row r="308" spans="2:27" ht="12" customHeight="1">
      <c r="B308" s="160"/>
      <c r="C308" s="160"/>
      <c r="D308" s="160"/>
      <c r="E308" s="160"/>
      <c r="F308" s="160"/>
      <c r="G308" s="160"/>
      <c r="H308" s="160"/>
      <c r="I308" s="160"/>
      <c r="J308" s="160"/>
      <c r="K308" s="160"/>
      <c r="L308" s="160"/>
      <c r="M308" s="160"/>
      <c r="N308" s="160"/>
      <c r="O308" s="160"/>
      <c r="P308" s="160"/>
      <c r="Q308" s="160"/>
      <c r="R308" s="160"/>
      <c r="S308" s="160"/>
      <c r="T308" s="160"/>
      <c r="U308" s="160"/>
      <c r="V308" s="160"/>
      <c r="W308" s="160"/>
      <c r="X308" s="160"/>
      <c r="Y308" s="160"/>
      <c r="Z308" s="160"/>
      <c r="AA308" s="160"/>
    </row>
    <row r="309" spans="2:27" ht="12" customHeight="1">
      <c r="B309" s="160"/>
      <c r="C309" s="160"/>
      <c r="D309" s="160"/>
      <c r="E309" s="160"/>
      <c r="F309" s="160"/>
      <c r="G309" s="160"/>
      <c r="H309" s="160"/>
      <c r="I309" s="160"/>
      <c r="J309" s="160"/>
      <c r="K309" s="160"/>
      <c r="L309" s="160"/>
      <c r="M309" s="160"/>
      <c r="N309" s="160"/>
      <c r="O309" s="160"/>
      <c r="P309" s="160"/>
      <c r="Q309" s="160"/>
      <c r="R309" s="160"/>
      <c r="S309" s="160"/>
      <c r="T309" s="160"/>
      <c r="U309" s="160"/>
      <c r="V309" s="160"/>
      <c r="W309" s="160"/>
      <c r="X309" s="160"/>
      <c r="Y309" s="160"/>
      <c r="Z309" s="160"/>
      <c r="AA309" s="160"/>
    </row>
    <row r="310" spans="2:27" ht="12" customHeight="1">
      <c r="B310" s="160"/>
      <c r="C310" s="160"/>
      <c r="D310" s="160"/>
      <c r="E310" s="160"/>
      <c r="F310" s="160"/>
      <c r="G310" s="160"/>
      <c r="H310" s="160"/>
      <c r="I310" s="160"/>
      <c r="J310" s="160"/>
      <c r="K310" s="160"/>
      <c r="L310" s="160"/>
      <c r="M310" s="160"/>
      <c r="N310" s="160"/>
      <c r="O310" s="160"/>
      <c r="P310" s="160"/>
      <c r="Q310" s="160"/>
      <c r="R310" s="160"/>
      <c r="S310" s="160"/>
      <c r="T310" s="160"/>
      <c r="U310" s="160"/>
      <c r="V310" s="160"/>
      <c r="W310" s="160"/>
      <c r="X310" s="160"/>
      <c r="Y310" s="160"/>
      <c r="Z310" s="160"/>
      <c r="AA310" s="160"/>
    </row>
    <row r="311" spans="2:27" ht="12" customHeight="1">
      <c r="B311" s="160"/>
      <c r="C311" s="160"/>
      <c r="D311" s="160"/>
      <c r="E311" s="160"/>
      <c r="F311" s="160"/>
      <c r="G311" s="160"/>
      <c r="H311" s="160"/>
      <c r="I311" s="160"/>
      <c r="J311" s="160"/>
      <c r="K311" s="160"/>
      <c r="L311" s="160"/>
      <c r="M311" s="160"/>
      <c r="N311" s="160"/>
      <c r="O311" s="160"/>
      <c r="P311" s="160"/>
      <c r="Q311" s="160"/>
      <c r="R311" s="160"/>
      <c r="S311" s="160"/>
      <c r="T311" s="160"/>
      <c r="U311" s="160"/>
      <c r="V311" s="160"/>
      <c r="W311" s="160"/>
      <c r="X311" s="160"/>
      <c r="Y311" s="160"/>
      <c r="Z311" s="160"/>
      <c r="AA311" s="160"/>
    </row>
    <row r="312" spans="2:27" ht="12" customHeight="1">
      <c r="B312" s="160"/>
      <c r="C312" s="160"/>
      <c r="D312" s="160"/>
      <c r="E312" s="160"/>
      <c r="F312" s="160"/>
      <c r="G312" s="160"/>
      <c r="H312" s="160"/>
      <c r="I312" s="160"/>
      <c r="J312" s="160"/>
      <c r="K312" s="160"/>
      <c r="L312" s="160"/>
      <c r="M312" s="160"/>
      <c r="N312" s="160"/>
      <c r="O312" s="160"/>
      <c r="P312" s="160"/>
      <c r="Q312" s="160"/>
      <c r="R312" s="160"/>
      <c r="S312" s="160"/>
      <c r="T312" s="160"/>
      <c r="U312" s="160"/>
      <c r="V312" s="160"/>
      <c r="W312" s="160"/>
      <c r="X312" s="160"/>
      <c r="Y312" s="160"/>
      <c r="Z312" s="160"/>
      <c r="AA312" s="160"/>
    </row>
    <row r="313" spans="2:27" ht="12" customHeight="1">
      <c r="B313" s="160"/>
      <c r="C313" s="160"/>
      <c r="D313" s="160"/>
      <c r="E313" s="160"/>
      <c r="F313" s="160"/>
      <c r="G313" s="160"/>
      <c r="H313" s="160"/>
      <c r="I313" s="160"/>
      <c r="J313" s="160"/>
      <c r="K313" s="160"/>
      <c r="L313" s="160"/>
      <c r="M313" s="160"/>
      <c r="N313" s="160"/>
      <c r="O313" s="160"/>
      <c r="P313" s="160"/>
      <c r="Q313" s="160"/>
      <c r="R313" s="160"/>
      <c r="S313" s="160"/>
      <c r="T313" s="160"/>
      <c r="U313" s="160"/>
      <c r="V313" s="160"/>
      <c r="W313" s="160"/>
      <c r="X313" s="160"/>
      <c r="Y313" s="160"/>
      <c r="Z313" s="160"/>
      <c r="AA313" s="160"/>
    </row>
    <row r="314" spans="2:27" ht="12" customHeight="1">
      <c r="B314" s="160"/>
      <c r="C314" s="160"/>
      <c r="D314" s="160"/>
      <c r="E314" s="160"/>
      <c r="F314" s="160"/>
      <c r="G314" s="160"/>
      <c r="H314" s="160"/>
      <c r="I314" s="160"/>
      <c r="J314" s="160"/>
      <c r="K314" s="160"/>
      <c r="L314" s="160"/>
      <c r="M314" s="160"/>
      <c r="N314" s="160"/>
      <c r="O314" s="160"/>
      <c r="P314" s="160"/>
      <c r="Q314" s="160"/>
      <c r="R314" s="160"/>
      <c r="S314" s="160"/>
      <c r="T314" s="160"/>
      <c r="U314" s="160"/>
      <c r="V314" s="160"/>
      <c r="W314" s="160"/>
      <c r="X314" s="160"/>
      <c r="Y314" s="160"/>
      <c r="Z314" s="160"/>
      <c r="AA314" s="160"/>
    </row>
    <row r="315" spans="2:27" ht="12" customHeight="1">
      <c r="B315" s="160"/>
      <c r="C315" s="160"/>
      <c r="D315" s="160"/>
      <c r="E315" s="160"/>
      <c r="F315" s="160"/>
      <c r="G315" s="160"/>
      <c r="H315" s="160"/>
      <c r="I315" s="160"/>
      <c r="J315" s="160"/>
      <c r="K315" s="160"/>
      <c r="L315" s="160"/>
      <c r="M315" s="160"/>
      <c r="N315" s="160"/>
      <c r="O315" s="160"/>
      <c r="P315" s="160"/>
      <c r="Q315" s="160"/>
      <c r="R315" s="160"/>
      <c r="S315" s="160"/>
      <c r="T315" s="160"/>
      <c r="U315" s="160"/>
      <c r="V315" s="160"/>
      <c r="W315" s="160"/>
      <c r="X315" s="160"/>
      <c r="Y315" s="160"/>
      <c r="Z315" s="160"/>
      <c r="AA315" s="160"/>
    </row>
    <row r="316" spans="2:27" ht="12" customHeight="1">
      <c r="B316" s="160"/>
      <c r="C316" s="160"/>
      <c r="D316" s="160"/>
      <c r="E316" s="160"/>
      <c r="F316" s="160"/>
      <c r="G316" s="160"/>
      <c r="H316" s="160"/>
      <c r="I316" s="160"/>
      <c r="J316" s="160"/>
      <c r="K316" s="160"/>
      <c r="L316" s="160"/>
      <c r="M316" s="160"/>
      <c r="N316" s="160"/>
      <c r="O316" s="160"/>
      <c r="P316" s="160"/>
      <c r="Q316" s="160"/>
      <c r="R316" s="160"/>
      <c r="S316" s="160"/>
      <c r="T316" s="160"/>
      <c r="U316" s="160"/>
      <c r="V316" s="160"/>
      <c r="W316" s="160"/>
      <c r="X316" s="160"/>
      <c r="Y316" s="160"/>
      <c r="Z316" s="160"/>
      <c r="AA316" s="160"/>
    </row>
    <row r="317" spans="2:27" ht="12" customHeight="1">
      <c r="B317" s="160"/>
      <c r="C317" s="160"/>
      <c r="D317" s="160"/>
      <c r="E317" s="160"/>
      <c r="F317" s="160"/>
      <c r="G317" s="160"/>
      <c r="H317" s="160"/>
      <c r="I317" s="160"/>
      <c r="J317" s="160"/>
      <c r="K317" s="160"/>
      <c r="L317" s="160"/>
      <c r="M317" s="160"/>
      <c r="N317" s="160"/>
      <c r="O317" s="160"/>
      <c r="P317" s="160"/>
      <c r="Q317" s="160"/>
      <c r="R317" s="160"/>
      <c r="S317" s="160"/>
      <c r="T317" s="160"/>
      <c r="U317" s="160"/>
      <c r="V317" s="160"/>
      <c r="W317" s="160"/>
      <c r="X317" s="160"/>
      <c r="Y317" s="160"/>
      <c r="Z317" s="160"/>
      <c r="AA317" s="160"/>
    </row>
    <row r="318" spans="2:27" ht="12" customHeight="1">
      <c r="B318" s="160"/>
      <c r="C318" s="160"/>
      <c r="D318" s="160"/>
      <c r="E318" s="160"/>
      <c r="F318" s="160"/>
      <c r="G318" s="160"/>
      <c r="H318" s="160"/>
      <c r="I318" s="160"/>
      <c r="J318" s="160"/>
      <c r="K318" s="160"/>
      <c r="L318" s="160"/>
      <c r="M318" s="160"/>
      <c r="N318" s="160"/>
      <c r="O318" s="160"/>
      <c r="P318" s="160"/>
      <c r="Q318" s="160"/>
      <c r="R318" s="160"/>
      <c r="S318" s="160"/>
      <c r="T318" s="160"/>
      <c r="U318" s="160"/>
      <c r="V318" s="160"/>
      <c r="W318" s="160"/>
      <c r="X318" s="160"/>
      <c r="Y318" s="160"/>
      <c r="Z318" s="160"/>
      <c r="AA318" s="160"/>
    </row>
    <row r="319" spans="2:27" ht="12" customHeight="1">
      <c r="B319" s="160"/>
      <c r="C319" s="160"/>
      <c r="D319" s="160"/>
      <c r="E319" s="160"/>
      <c r="F319" s="160"/>
      <c r="G319" s="160"/>
      <c r="H319" s="160"/>
      <c r="I319" s="160"/>
      <c r="J319" s="160"/>
      <c r="K319" s="160"/>
      <c r="L319" s="160"/>
      <c r="M319" s="160"/>
      <c r="N319" s="160"/>
      <c r="O319" s="160"/>
      <c r="P319" s="160"/>
      <c r="Q319" s="160"/>
      <c r="R319" s="160"/>
      <c r="S319" s="160"/>
      <c r="T319" s="160"/>
      <c r="U319" s="160"/>
      <c r="V319" s="160"/>
      <c r="W319" s="160"/>
      <c r="X319" s="160"/>
      <c r="Y319" s="160"/>
      <c r="Z319" s="160"/>
      <c r="AA319" s="160"/>
    </row>
    <row r="320" spans="2:27" ht="12" customHeight="1">
      <c r="B320" s="160"/>
      <c r="C320" s="160"/>
      <c r="D320" s="160"/>
      <c r="E320" s="160"/>
      <c r="F320" s="160"/>
      <c r="G320" s="160"/>
      <c r="H320" s="160"/>
      <c r="I320" s="160"/>
      <c r="J320" s="160"/>
      <c r="K320" s="160"/>
      <c r="L320" s="160"/>
      <c r="M320" s="160"/>
      <c r="N320" s="160"/>
      <c r="O320" s="160"/>
      <c r="P320" s="160"/>
      <c r="Q320" s="160"/>
      <c r="R320" s="160"/>
      <c r="S320" s="160"/>
      <c r="T320" s="160"/>
      <c r="U320" s="160"/>
      <c r="V320" s="160"/>
      <c r="W320" s="160"/>
      <c r="X320" s="160"/>
      <c r="Y320" s="160"/>
      <c r="Z320" s="160"/>
      <c r="AA320" s="160"/>
    </row>
    <row r="321" spans="2:27" ht="12" customHeight="1">
      <c r="B321" s="160"/>
      <c r="C321" s="160"/>
      <c r="D321" s="160"/>
      <c r="E321" s="160"/>
      <c r="F321" s="160"/>
      <c r="G321" s="160"/>
      <c r="H321" s="160"/>
      <c r="I321" s="160"/>
      <c r="J321" s="160"/>
      <c r="K321" s="160"/>
      <c r="L321" s="160"/>
      <c r="M321" s="160"/>
      <c r="N321" s="160"/>
      <c r="O321" s="160"/>
      <c r="P321" s="160"/>
      <c r="Q321" s="160"/>
      <c r="R321" s="160"/>
      <c r="S321" s="160"/>
      <c r="T321" s="160"/>
      <c r="U321" s="160"/>
      <c r="V321" s="160"/>
      <c r="W321" s="160"/>
      <c r="X321" s="160"/>
      <c r="Y321" s="160"/>
      <c r="Z321" s="160"/>
      <c r="AA321" s="160"/>
    </row>
    <row r="322" spans="2:27" ht="12" customHeight="1">
      <c r="B322" s="160"/>
      <c r="C322" s="160"/>
      <c r="D322" s="160"/>
      <c r="E322" s="160"/>
      <c r="F322" s="160"/>
      <c r="G322" s="160"/>
      <c r="H322" s="160"/>
      <c r="I322" s="160"/>
      <c r="J322" s="160"/>
      <c r="K322" s="160"/>
      <c r="L322" s="160"/>
      <c r="M322" s="160"/>
      <c r="N322" s="160"/>
      <c r="O322" s="160"/>
      <c r="P322" s="160"/>
      <c r="Q322" s="160"/>
      <c r="R322" s="160"/>
      <c r="S322" s="160"/>
      <c r="T322" s="160"/>
      <c r="U322" s="160"/>
      <c r="V322" s="160"/>
      <c r="W322" s="160"/>
      <c r="X322" s="160"/>
      <c r="Y322" s="160"/>
      <c r="Z322" s="160"/>
      <c r="AA322" s="160"/>
    </row>
    <row r="323" spans="2:27" ht="12" customHeight="1">
      <c r="B323" s="160"/>
      <c r="C323" s="160"/>
      <c r="D323" s="160"/>
      <c r="E323" s="160"/>
      <c r="F323" s="160"/>
      <c r="G323" s="160"/>
      <c r="H323" s="160"/>
      <c r="I323" s="160"/>
      <c r="J323" s="160"/>
      <c r="K323" s="160"/>
      <c r="L323" s="160"/>
      <c r="M323" s="160"/>
      <c r="N323" s="160"/>
      <c r="O323" s="160"/>
      <c r="P323" s="160"/>
      <c r="Q323" s="160"/>
      <c r="R323" s="160"/>
      <c r="S323" s="160"/>
      <c r="T323" s="160"/>
      <c r="U323" s="160"/>
      <c r="V323" s="160"/>
      <c r="W323" s="160"/>
      <c r="X323" s="160"/>
      <c r="Y323" s="160"/>
      <c r="Z323" s="160"/>
      <c r="AA323" s="160"/>
    </row>
    <row r="324" spans="2:27" ht="12" customHeight="1">
      <c r="B324" s="160"/>
      <c r="C324" s="160"/>
      <c r="D324" s="160"/>
      <c r="E324" s="160"/>
      <c r="F324" s="160"/>
      <c r="G324" s="160"/>
      <c r="H324" s="160"/>
      <c r="I324" s="160"/>
      <c r="J324" s="160"/>
      <c r="K324" s="160"/>
      <c r="L324" s="160"/>
      <c r="M324" s="160"/>
      <c r="N324" s="160"/>
      <c r="O324" s="160"/>
      <c r="P324" s="160"/>
      <c r="Q324" s="160"/>
      <c r="R324" s="160"/>
      <c r="S324" s="160"/>
      <c r="T324" s="160"/>
      <c r="U324" s="160"/>
      <c r="V324" s="160"/>
      <c r="W324" s="160"/>
      <c r="X324" s="160"/>
      <c r="Y324" s="160"/>
      <c r="Z324" s="160"/>
      <c r="AA324" s="160"/>
    </row>
    <row r="325" spans="2:27" ht="12" customHeight="1">
      <c r="B325" s="160"/>
      <c r="C325" s="160"/>
      <c r="D325" s="160"/>
      <c r="E325" s="160"/>
      <c r="F325" s="160"/>
      <c r="G325" s="160"/>
      <c r="H325" s="160"/>
      <c r="I325" s="160"/>
      <c r="J325" s="160"/>
      <c r="K325" s="160"/>
      <c r="L325" s="160"/>
      <c r="M325" s="160"/>
      <c r="N325" s="160"/>
      <c r="O325" s="160"/>
      <c r="P325" s="160"/>
      <c r="Q325" s="160"/>
      <c r="R325" s="160"/>
      <c r="S325" s="160"/>
      <c r="T325" s="160"/>
      <c r="U325" s="160"/>
      <c r="V325" s="160"/>
      <c r="W325" s="160"/>
      <c r="X325" s="160"/>
      <c r="Y325" s="160"/>
      <c r="Z325" s="160"/>
      <c r="AA325" s="160"/>
    </row>
    <row r="326" spans="2:27" ht="12" customHeight="1">
      <c r="B326" s="160"/>
      <c r="C326" s="160"/>
      <c r="D326" s="160"/>
      <c r="E326" s="160"/>
      <c r="F326" s="160"/>
      <c r="G326" s="160"/>
      <c r="H326" s="160"/>
      <c r="I326" s="160"/>
      <c r="J326" s="160"/>
      <c r="K326" s="160"/>
      <c r="L326" s="160"/>
      <c r="M326" s="160"/>
      <c r="N326" s="160"/>
      <c r="O326" s="160"/>
      <c r="P326" s="160"/>
      <c r="Q326" s="160"/>
      <c r="R326" s="160"/>
      <c r="S326" s="160"/>
      <c r="T326" s="160"/>
      <c r="U326" s="160"/>
      <c r="V326" s="160"/>
      <c r="W326" s="160"/>
      <c r="X326" s="160"/>
      <c r="Y326" s="160"/>
      <c r="Z326" s="160"/>
      <c r="AA326" s="160"/>
    </row>
    <row r="327" spans="2:27" ht="12" customHeight="1">
      <c r="B327" s="160"/>
      <c r="C327" s="160"/>
      <c r="D327" s="160"/>
      <c r="E327" s="160"/>
      <c r="F327" s="160"/>
      <c r="G327" s="160"/>
      <c r="H327" s="160"/>
      <c r="I327" s="160"/>
      <c r="J327" s="160"/>
      <c r="K327" s="160"/>
      <c r="L327" s="160"/>
      <c r="M327" s="160"/>
      <c r="N327" s="160"/>
      <c r="O327" s="160"/>
      <c r="P327" s="160"/>
      <c r="Q327" s="160"/>
      <c r="R327" s="160"/>
      <c r="S327" s="160"/>
      <c r="T327" s="160"/>
      <c r="U327" s="160"/>
      <c r="V327" s="160"/>
      <c r="W327" s="160"/>
      <c r="X327" s="160"/>
      <c r="Y327" s="160"/>
      <c r="Z327" s="160"/>
      <c r="AA327" s="160"/>
    </row>
    <row r="328" spans="2:27" ht="12" customHeight="1">
      <c r="B328" s="160"/>
      <c r="C328" s="160"/>
      <c r="D328" s="160"/>
      <c r="E328" s="160"/>
      <c r="F328" s="160"/>
      <c r="G328" s="160"/>
      <c r="H328" s="160"/>
      <c r="I328" s="160"/>
      <c r="J328" s="160"/>
      <c r="K328" s="160"/>
      <c r="L328" s="160"/>
      <c r="M328" s="160"/>
      <c r="N328" s="160"/>
      <c r="O328" s="160"/>
      <c r="P328" s="160"/>
      <c r="Q328" s="160"/>
      <c r="R328" s="160"/>
      <c r="S328" s="160"/>
      <c r="T328" s="160"/>
      <c r="U328" s="160"/>
      <c r="V328" s="160"/>
      <c r="W328" s="160"/>
      <c r="X328" s="160"/>
      <c r="Y328" s="160"/>
      <c r="Z328" s="160"/>
      <c r="AA328" s="160"/>
    </row>
    <row r="329" spans="2:27" ht="12" customHeight="1">
      <c r="B329" s="160"/>
      <c r="C329" s="160"/>
      <c r="D329" s="160"/>
      <c r="E329" s="160"/>
      <c r="F329" s="160"/>
      <c r="G329" s="160"/>
      <c r="H329" s="160"/>
      <c r="I329" s="160"/>
      <c r="J329" s="160"/>
      <c r="K329" s="160"/>
      <c r="L329" s="160"/>
      <c r="M329" s="160"/>
      <c r="N329" s="160"/>
      <c r="O329" s="160"/>
      <c r="P329" s="160"/>
      <c r="Q329" s="160"/>
      <c r="R329" s="160"/>
      <c r="S329" s="160"/>
      <c r="T329" s="160"/>
      <c r="U329" s="160"/>
      <c r="V329" s="160"/>
      <c r="W329" s="160"/>
      <c r="X329" s="160"/>
      <c r="Y329" s="160"/>
      <c r="Z329" s="160"/>
      <c r="AA329" s="160"/>
    </row>
    <row r="330" spans="2:27" ht="12" customHeight="1">
      <c r="B330" s="160"/>
      <c r="C330" s="160"/>
      <c r="D330" s="160"/>
      <c r="E330" s="160"/>
      <c r="F330" s="160"/>
      <c r="G330" s="160"/>
      <c r="H330" s="160"/>
      <c r="I330" s="160"/>
      <c r="J330" s="160"/>
      <c r="K330" s="160"/>
      <c r="L330" s="160"/>
      <c r="M330" s="160"/>
      <c r="N330" s="160"/>
      <c r="O330" s="160"/>
      <c r="P330" s="160"/>
      <c r="Q330" s="160"/>
      <c r="R330" s="160"/>
      <c r="S330" s="160"/>
      <c r="T330" s="160"/>
      <c r="U330" s="160"/>
      <c r="V330" s="160"/>
      <c r="W330" s="160"/>
      <c r="X330" s="160"/>
      <c r="Y330" s="160"/>
      <c r="Z330" s="160"/>
      <c r="AA330" s="160"/>
    </row>
    <row r="331" spans="2:27" ht="12" customHeight="1">
      <c r="B331" s="160"/>
      <c r="C331" s="160"/>
      <c r="D331" s="160"/>
      <c r="E331" s="160"/>
      <c r="F331" s="160"/>
      <c r="G331" s="160"/>
      <c r="H331" s="160"/>
      <c r="I331" s="160"/>
      <c r="J331" s="160"/>
      <c r="K331" s="160"/>
      <c r="L331" s="160"/>
      <c r="M331" s="160"/>
      <c r="N331" s="160"/>
      <c r="O331" s="160"/>
      <c r="P331" s="160"/>
      <c r="Q331" s="160"/>
      <c r="R331" s="160"/>
      <c r="S331" s="160"/>
      <c r="T331" s="160"/>
      <c r="U331" s="160"/>
      <c r="V331" s="160"/>
      <c r="W331" s="160"/>
      <c r="X331" s="160"/>
      <c r="Y331" s="160"/>
      <c r="Z331" s="160"/>
      <c r="AA331" s="160"/>
    </row>
    <row r="332" spans="2:27" ht="12" customHeight="1">
      <c r="B332" s="160"/>
      <c r="C332" s="160"/>
      <c r="D332" s="160"/>
      <c r="E332" s="160"/>
      <c r="F332" s="160"/>
      <c r="G332" s="160"/>
      <c r="H332" s="160"/>
      <c r="I332" s="160"/>
      <c r="J332" s="160"/>
      <c r="K332" s="160"/>
      <c r="L332" s="160"/>
      <c r="M332" s="160"/>
      <c r="N332" s="160"/>
      <c r="O332" s="160"/>
      <c r="P332" s="160"/>
      <c r="Q332" s="160"/>
      <c r="R332" s="160"/>
      <c r="S332" s="160"/>
      <c r="T332" s="160"/>
      <c r="U332" s="160"/>
      <c r="V332" s="160"/>
      <c r="W332" s="160"/>
      <c r="X332" s="160"/>
      <c r="Y332" s="160"/>
      <c r="Z332" s="160"/>
      <c r="AA332" s="160"/>
    </row>
    <row r="333" spans="2:27" ht="12" customHeight="1">
      <c r="B333" s="160"/>
      <c r="C333" s="160"/>
      <c r="D333" s="160"/>
      <c r="E333" s="160"/>
      <c r="F333" s="160"/>
      <c r="G333" s="160"/>
      <c r="H333" s="160"/>
      <c r="I333" s="160"/>
      <c r="J333" s="160"/>
      <c r="K333" s="160"/>
      <c r="L333" s="160"/>
      <c r="M333" s="160"/>
      <c r="N333" s="160"/>
      <c r="O333" s="160"/>
      <c r="P333" s="160"/>
      <c r="Q333" s="160"/>
      <c r="R333" s="160"/>
      <c r="S333" s="160"/>
      <c r="T333" s="160"/>
      <c r="U333" s="160"/>
      <c r="V333" s="160"/>
      <c r="W333" s="160"/>
      <c r="X333" s="160"/>
      <c r="Y333" s="160"/>
      <c r="Z333" s="160"/>
      <c r="AA333" s="160"/>
    </row>
    <row r="334" spans="2:27" ht="12" customHeight="1">
      <c r="B334" s="160"/>
      <c r="C334" s="160"/>
      <c r="D334" s="160"/>
      <c r="E334" s="160"/>
      <c r="F334" s="160"/>
      <c r="G334" s="160"/>
      <c r="H334" s="160"/>
      <c r="I334" s="160"/>
      <c r="J334" s="160"/>
      <c r="K334" s="160"/>
      <c r="L334" s="160"/>
      <c r="M334" s="160"/>
      <c r="N334" s="160"/>
      <c r="O334" s="160"/>
      <c r="P334" s="160"/>
      <c r="Q334" s="160"/>
      <c r="R334" s="160"/>
      <c r="S334" s="160"/>
      <c r="T334" s="160"/>
      <c r="U334" s="160"/>
      <c r="V334" s="160"/>
      <c r="W334" s="160"/>
      <c r="X334" s="160"/>
      <c r="Y334" s="160"/>
      <c r="Z334" s="160"/>
      <c r="AA334" s="160"/>
    </row>
    <row r="335" spans="2:27" ht="12" customHeight="1">
      <c r="B335" s="160"/>
      <c r="C335" s="160"/>
      <c r="D335" s="160"/>
      <c r="E335" s="160"/>
      <c r="F335" s="160"/>
      <c r="G335" s="160"/>
      <c r="H335" s="160"/>
      <c r="I335" s="160"/>
      <c r="J335" s="160"/>
      <c r="K335" s="160"/>
      <c r="L335" s="160"/>
      <c r="M335" s="160"/>
      <c r="N335" s="160"/>
      <c r="O335" s="160"/>
      <c r="P335" s="160"/>
      <c r="Q335" s="160"/>
      <c r="R335" s="160"/>
      <c r="S335" s="160"/>
      <c r="T335" s="160"/>
      <c r="U335" s="160"/>
      <c r="V335" s="160"/>
      <c r="W335" s="160"/>
      <c r="X335" s="160"/>
      <c r="Y335" s="160"/>
      <c r="Z335" s="160"/>
      <c r="AA335" s="160"/>
    </row>
    <row r="336" spans="2:27" ht="12" customHeight="1">
      <c r="B336" s="160"/>
      <c r="C336" s="160"/>
      <c r="D336" s="160"/>
      <c r="E336" s="160"/>
      <c r="F336" s="160"/>
      <c r="G336" s="160"/>
      <c r="H336" s="160"/>
      <c r="I336" s="160"/>
      <c r="J336" s="160"/>
      <c r="K336" s="160"/>
      <c r="L336" s="160"/>
      <c r="M336" s="160"/>
      <c r="N336" s="160"/>
      <c r="O336" s="160"/>
      <c r="P336" s="160"/>
      <c r="Q336" s="160"/>
      <c r="R336" s="160"/>
      <c r="S336" s="160"/>
      <c r="T336" s="160"/>
      <c r="U336" s="160"/>
      <c r="V336" s="160"/>
      <c r="W336" s="160"/>
      <c r="X336" s="160"/>
      <c r="Y336" s="160"/>
      <c r="Z336" s="160"/>
      <c r="AA336" s="160"/>
    </row>
    <row r="337" spans="2:27" ht="12" customHeight="1">
      <c r="B337" s="160"/>
      <c r="C337" s="160"/>
      <c r="D337" s="160"/>
      <c r="E337" s="160"/>
      <c r="F337" s="160"/>
      <c r="G337" s="160"/>
      <c r="H337" s="160"/>
      <c r="I337" s="160"/>
      <c r="J337" s="160"/>
      <c r="K337" s="160"/>
      <c r="L337" s="160"/>
      <c r="M337" s="160"/>
      <c r="N337" s="160"/>
      <c r="O337" s="160"/>
      <c r="P337" s="160"/>
      <c r="Q337" s="160"/>
      <c r="R337" s="160"/>
      <c r="S337" s="160"/>
      <c r="T337" s="160"/>
      <c r="U337" s="160"/>
      <c r="V337" s="160"/>
      <c r="W337" s="160"/>
      <c r="X337" s="160"/>
      <c r="Y337" s="160"/>
      <c r="Z337" s="160"/>
      <c r="AA337" s="160"/>
    </row>
    <row r="338" spans="2:27" ht="12" customHeight="1">
      <c r="B338" s="160"/>
      <c r="C338" s="160"/>
      <c r="D338" s="160"/>
      <c r="E338" s="160"/>
      <c r="F338" s="160"/>
      <c r="G338" s="160"/>
      <c r="H338" s="160"/>
      <c r="I338" s="160"/>
      <c r="J338" s="160"/>
      <c r="K338" s="160"/>
      <c r="L338" s="160"/>
      <c r="M338" s="160"/>
      <c r="N338" s="160"/>
      <c r="O338" s="160"/>
      <c r="P338" s="160"/>
      <c r="Q338" s="160"/>
      <c r="R338" s="160"/>
      <c r="S338" s="160"/>
      <c r="T338" s="160"/>
      <c r="U338" s="160"/>
      <c r="V338" s="160"/>
      <c r="W338" s="160"/>
      <c r="X338" s="160"/>
      <c r="Y338" s="160"/>
      <c r="Z338" s="160"/>
      <c r="AA338" s="160"/>
    </row>
    <row r="339" spans="2:27" ht="12" customHeight="1">
      <c r="B339" s="160"/>
      <c r="C339" s="160"/>
      <c r="D339" s="160"/>
      <c r="E339" s="160"/>
      <c r="F339" s="160"/>
      <c r="G339" s="160"/>
      <c r="H339" s="160"/>
      <c r="I339" s="160"/>
      <c r="J339" s="160"/>
      <c r="K339" s="160"/>
      <c r="L339" s="160"/>
      <c r="M339" s="160"/>
      <c r="N339" s="160"/>
      <c r="O339" s="160"/>
      <c r="P339" s="160"/>
      <c r="Q339" s="160"/>
      <c r="R339" s="160"/>
      <c r="S339" s="160"/>
      <c r="T339" s="160"/>
      <c r="U339" s="160"/>
      <c r="V339" s="160"/>
      <c r="W339" s="160"/>
      <c r="X339" s="160"/>
      <c r="Y339" s="160"/>
      <c r="Z339" s="160"/>
      <c r="AA339" s="160"/>
    </row>
    <row r="340" spans="2:27" ht="12" customHeight="1">
      <c r="B340" s="160"/>
      <c r="C340" s="160"/>
      <c r="D340" s="160"/>
      <c r="E340" s="160"/>
      <c r="F340" s="160"/>
      <c r="G340" s="160"/>
      <c r="H340" s="160"/>
      <c r="I340" s="160"/>
      <c r="J340" s="160"/>
      <c r="K340" s="160"/>
      <c r="L340" s="160"/>
      <c r="M340" s="160"/>
      <c r="N340" s="160"/>
      <c r="O340" s="160"/>
      <c r="P340" s="160"/>
      <c r="Q340" s="160"/>
      <c r="R340" s="160"/>
      <c r="S340" s="160"/>
      <c r="T340" s="160"/>
      <c r="U340" s="160"/>
      <c r="V340" s="160"/>
      <c r="W340" s="160"/>
      <c r="X340" s="160"/>
      <c r="Y340" s="160"/>
      <c r="Z340" s="160"/>
      <c r="AA340" s="160"/>
    </row>
    <row r="341" spans="2:27" ht="12" customHeight="1">
      <c r="B341" s="160"/>
      <c r="C341" s="160"/>
      <c r="D341" s="160"/>
      <c r="E341" s="160"/>
      <c r="F341" s="160"/>
      <c r="G341" s="160"/>
      <c r="H341" s="160"/>
      <c r="I341" s="160"/>
      <c r="J341" s="160"/>
      <c r="K341" s="160"/>
      <c r="L341" s="160"/>
      <c r="M341" s="160"/>
      <c r="N341" s="160"/>
      <c r="O341" s="160"/>
      <c r="P341" s="160"/>
      <c r="Q341" s="160"/>
      <c r="R341" s="160"/>
      <c r="S341" s="160"/>
      <c r="T341" s="160"/>
      <c r="U341" s="160"/>
      <c r="V341" s="160"/>
      <c r="W341" s="160"/>
      <c r="X341" s="160"/>
      <c r="Y341" s="160"/>
      <c r="Z341" s="160"/>
      <c r="AA341" s="160"/>
    </row>
    <row r="342" spans="2:27" ht="12" customHeight="1">
      <c r="B342" s="160"/>
      <c r="C342" s="160"/>
      <c r="D342" s="160"/>
      <c r="E342" s="160"/>
      <c r="F342" s="160"/>
      <c r="G342" s="160"/>
      <c r="H342" s="160"/>
      <c r="I342" s="160"/>
      <c r="J342" s="160"/>
      <c r="K342" s="160"/>
      <c r="L342" s="160"/>
      <c r="M342" s="160"/>
      <c r="N342" s="160"/>
      <c r="O342" s="160"/>
      <c r="P342" s="160"/>
      <c r="Q342" s="160"/>
      <c r="R342" s="160"/>
      <c r="S342" s="160"/>
      <c r="T342" s="160"/>
      <c r="U342" s="160"/>
      <c r="V342" s="160"/>
      <c r="W342" s="160"/>
      <c r="X342" s="160"/>
      <c r="Y342" s="160"/>
      <c r="Z342" s="160"/>
      <c r="AA342" s="160"/>
    </row>
    <row r="343" spans="2:27" ht="12" customHeight="1">
      <c r="B343" s="160"/>
      <c r="C343" s="160"/>
      <c r="D343" s="160"/>
      <c r="E343" s="160"/>
      <c r="F343" s="160"/>
      <c r="G343" s="160"/>
      <c r="H343" s="160"/>
      <c r="I343" s="160"/>
      <c r="J343" s="160"/>
      <c r="K343" s="160"/>
      <c r="L343" s="160"/>
      <c r="M343" s="160"/>
      <c r="N343" s="160"/>
      <c r="O343" s="160"/>
      <c r="P343" s="160"/>
      <c r="Q343" s="160"/>
      <c r="R343" s="160"/>
      <c r="S343" s="160"/>
      <c r="T343" s="160"/>
      <c r="U343" s="160"/>
      <c r="V343" s="160"/>
      <c r="W343" s="160"/>
      <c r="X343" s="160"/>
      <c r="Y343" s="160"/>
      <c r="Z343" s="160"/>
      <c r="AA343" s="160"/>
    </row>
    <row r="344" spans="2:27" ht="12" customHeight="1">
      <c r="B344" s="160"/>
      <c r="C344" s="160"/>
      <c r="D344" s="160"/>
      <c r="E344" s="160"/>
      <c r="F344" s="160"/>
      <c r="G344" s="160"/>
      <c r="H344" s="160"/>
      <c r="I344" s="160"/>
      <c r="J344" s="160"/>
      <c r="K344" s="160"/>
      <c r="L344" s="160"/>
      <c r="M344" s="160"/>
      <c r="N344" s="160"/>
      <c r="O344" s="160"/>
      <c r="P344" s="160"/>
      <c r="Q344" s="160"/>
      <c r="R344" s="160"/>
      <c r="S344" s="160"/>
      <c r="T344" s="160"/>
      <c r="U344" s="160"/>
      <c r="V344" s="160"/>
      <c r="W344" s="160"/>
      <c r="X344" s="160"/>
      <c r="Y344" s="160"/>
      <c r="Z344" s="160"/>
      <c r="AA344" s="160"/>
    </row>
    <row r="345" spans="2:27" ht="12" customHeight="1">
      <c r="B345" s="160"/>
      <c r="C345" s="160"/>
      <c r="D345" s="160"/>
      <c r="E345" s="160"/>
      <c r="F345" s="160"/>
      <c r="G345" s="160"/>
      <c r="H345" s="160"/>
      <c r="I345" s="160"/>
      <c r="J345" s="160"/>
      <c r="K345" s="160"/>
      <c r="L345" s="160"/>
      <c r="M345" s="160"/>
      <c r="N345" s="160"/>
      <c r="O345" s="160"/>
      <c r="P345" s="160"/>
      <c r="Q345" s="160"/>
      <c r="R345" s="160"/>
      <c r="S345" s="160"/>
      <c r="T345" s="160"/>
      <c r="U345" s="160"/>
      <c r="V345" s="160"/>
      <c r="W345" s="160"/>
      <c r="X345" s="160"/>
      <c r="Y345" s="160"/>
      <c r="Z345" s="160"/>
      <c r="AA345" s="160"/>
    </row>
    <row r="346" spans="2:27" ht="12" customHeight="1">
      <c r="B346" s="160"/>
      <c r="C346" s="160"/>
      <c r="D346" s="160"/>
      <c r="E346" s="160"/>
      <c r="F346" s="160"/>
      <c r="G346" s="160"/>
      <c r="H346" s="160"/>
      <c r="I346" s="160"/>
      <c r="J346" s="160"/>
      <c r="K346" s="160"/>
      <c r="L346" s="160"/>
      <c r="M346" s="160"/>
      <c r="N346" s="160"/>
      <c r="O346" s="160"/>
      <c r="P346" s="160"/>
      <c r="Q346" s="160"/>
      <c r="R346" s="160"/>
      <c r="S346" s="160"/>
      <c r="T346" s="160"/>
      <c r="U346" s="160"/>
      <c r="V346" s="160"/>
      <c r="W346" s="160"/>
      <c r="X346" s="160"/>
      <c r="Y346" s="160"/>
      <c r="Z346" s="160"/>
      <c r="AA346" s="160"/>
    </row>
    <row r="347" spans="2:27" ht="12" customHeight="1">
      <c r="B347" s="160"/>
      <c r="C347" s="160"/>
      <c r="D347" s="160"/>
      <c r="E347" s="160"/>
      <c r="F347" s="160"/>
      <c r="G347" s="160"/>
      <c r="H347" s="160"/>
      <c r="I347" s="160"/>
      <c r="J347" s="160"/>
      <c r="K347" s="160"/>
      <c r="L347" s="160"/>
      <c r="M347" s="160"/>
      <c r="N347" s="160"/>
      <c r="O347" s="160"/>
      <c r="P347" s="160"/>
      <c r="Q347" s="160"/>
      <c r="R347" s="160"/>
      <c r="S347" s="160"/>
      <c r="T347" s="160"/>
      <c r="U347" s="160"/>
      <c r="V347" s="160"/>
      <c r="W347" s="160"/>
      <c r="X347" s="160"/>
      <c r="Y347" s="160"/>
      <c r="Z347" s="160"/>
      <c r="AA347" s="160"/>
    </row>
    <row r="348" spans="2:27" ht="12" customHeight="1">
      <c r="B348" s="160"/>
      <c r="C348" s="160"/>
      <c r="D348" s="160"/>
      <c r="E348" s="160"/>
      <c r="F348" s="160"/>
      <c r="G348" s="160"/>
      <c r="H348" s="160"/>
      <c r="I348" s="160"/>
      <c r="J348" s="160"/>
      <c r="K348" s="160"/>
      <c r="L348" s="160"/>
      <c r="M348" s="160"/>
      <c r="N348" s="160"/>
      <c r="O348" s="160"/>
      <c r="P348" s="160"/>
      <c r="Q348" s="160"/>
      <c r="R348" s="160"/>
      <c r="S348" s="160"/>
      <c r="T348" s="160"/>
      <c r="U348" s="160"/>
      <c r="V348" s="160"/>
      <c r="W348" s="160"/>
      <c r="X348" s="160"/>
      <c r="Y348" s="160"/>
      <c r="Z348" s="160"/>
      <c r="AA348" s="160"/>
    </row>
    <row r="349" spans="2:27" ht="12" customHeight="1">
      <c r="B349" s="160"/>
      <c r="C349" s="160"/>
      <c r="D349" s="160"/>
      <c r="E349" s="160"/>
      <c r="F349" s="160"/>
      <c r="G349" s="160"/>
      <c r="H349" s="160"/>
      <c r="I349" s="160"/>
      <c r="J349" s="160"/>
      <c r="K349" s="160"/>
      <c r="L349" s="160"/>
      <c r="M349" s="160"/>
      <c r="N349" s="160"/>
      <c r="O349" s="160"/>
      <c r="P349" s="160"/>
      <c r="Q349" s="160"/>
      <c r="R349" s="160"/>
      <c r="S349" s="160"/>
      <c r="T349" s="160"/>
      <c r="U349" s="160"/>
      <c r="V349" s="160"/>
      <c r="W349" s="160"/>
      <c r="X349" s="160"/>
      <c r="Y349" s="160"/>
      <c r="Z349" s="160"/>
      <c r="AA349" s="160"/>
    </row>
    <row r="350" spans="2:27" ht="12" customHeight="1">
      <c r="B350" s="160"/>
      <c r="C350" s="160"/>
      <c r="D350" s="160"/>
      <c r="E350" s="160"/>
      <c r="F350" s="160"/>
      <c r="G350" s="160"/>
      <c r="H350" s="160"/>
      <c r="I350" s="160"/>
      <c r="J350" s="160"/>
      <c r="K350" s="160"/>
      <c r="L350" s="160"/>
      <c r="M350" s="160"/>
      <c r="N350" s="160"/>
      <c r="O350" s="160"/>
      <c r="P350" s="160"/>
      <c r="Q350" s="160"/>
      <c r="R350" s="160"/>
      <c r="S350" s="160"/>
      <c r="T350" s="160"/>
      <c r="U350" s="160"/>
      <c r="V350" s="160"/>
      <c r="W350" s="160"/>
      <c r="X350" s="160"/>
      <c r="Y350" s="160"/>
      <c r="Z350" s="160"/>
      <c r="AA350" s="160"/>
    </row>
    <row r="351" spans="2:27" ht="12" customHeight="1">
      <c r="B351" s="160"/>
      <c r="C351" s="160"/>
      <c r="D351" s="160"/>
      <c r="E351" s="160"/>
      <c r="F351" s="160"/>
      <c r="G351" s="160"/>
      <c r="H351" s="160"/>
      <c r="I351" s="160"/>
      <c r="J351" s="160"/>
      <c r="K351" s="160"/>
      <c r="L351" s="160"/>
      <c r="M351" s="160"/>
      <c r="N351" s="160"/>
      <c r="O351" s="160"/>
      <c r="P351" s="160"/>
      <c r="Q351" s="160"/>
      <c r="R351" s="160"/>
      <c r="S351" s="160"/>
      <c r="T351" s="160"/>
      <c r="U351" s="160"/>
      <c r="V351" s="160"/>
      <c r="W351" s="160"/>
      <c r="X351" s="160"/>
      <c r="Y351" s="160"/>
      <c r="Z351" s="160"/>
      <c r="AA351" s="160"/>
    </row>
    <row r="352" spans="2:27" ht="12" customHeight="1">
      <c r="B352" s="160"/>
      <c r="C352" s="160"/>
      <c r="D352" s="160"/>
      <c r="E352" s="160"/>
      <c r="F352" s="160"/>
      <c r="G352" s="160"/>
      <c r="H352" s="160"/>
      <c r="I352" s="160"/>
      <c r="J352" s="160"/>
      <c r="K352" s="160"/>
      <c r="L352" s="160"/>
      <c r="M352" s="160"/>
      <c r="N352" s="160"/>
      <c r="O352" s="160"/>
      <c r="P352" s="160"/>
      <c r="Q352" s="160"/>
      <c r="R352" s="160"/>
      <c r="S352" s="160"/>
      <c r="T352" s="160"/>
      <c r="U352" s="160"/>
      <c r="V352" s="160"/>
      <c r="W352" s="160"/>
      <c r="X352" s="160"/>
      <c r="Y352" s="160"/>
      <c r="Z352" s="160"/>
      <c r="AA352" s="160"/>
    </row>
    <row r="353" spans="2:27" ht="12" customHeight="1">
      <c r="B353" s="160"/>
      <c r="C353" s="160"/>
      <c r="D353" s="160"/>
      <c r="E353" s="160"/>
      <c r="F353" s="160"/>
      <c r="G353" s="160"/>
      <c r="H353" s="160"/>
      <c r="I353" s="160"/>
      <c r="J353" s="160"/>
      <c r="K353" s="160"/>
      <c r="L353" s="160"/>
      <c r="M353" s="160"/>
      <c r="N353" s="160"/>
      <c r="O353" s="160"/>
      <c r="P353" s="160"/>
      <c r="Q353" s="160"/>
      <c r="R353" s="160"/>
      <c r="S353" s="160"/>
      <c r="T353" s="160"/>
      <c r="U353" s="160"/>
      <c r="V353" s="160"/>
      <c r="W353" s="160"/>
      <c r="X353" s="160"/>
      <c r="Y353" s="160"/>
      <c r="Z353" s="160"/>
      <c r="AA353" s="160"/>
    </row>
    <row r="354" spans="2:27" ht="12" customHeight="1">
      <c r="B354" s="160"/>
      <c r="C354" s="160"/>
      <c r="D354" s="160"/>
      <c r="E354" s="160"/>
      <c r="F354" s="160"/>
      <c r="G354" s="160"/>
      <c r="H354" s="160"/>
      <c r="I354" s="160"/>
      <c r="J354" s="160"/>
      <c r="K354" s="160"/>
      <c r="L354" s="160"/>
      <c r="M354" s="160"/>
      <c r="N354" s="160"/>
      <c r="O354" s="160"/>
      <c r="P354" s="160"/>
      <c r="Q354" s="160"/>
      <c r="R354" s="160"/>
      <c r="S354" s="160"/>
      <c r="T354" s="160"/>
      <c r="U354" s="160"/>
      <c r="V354" s="160"/>
      <c r="W354" s="160"/>
      <c r="X354" s="160"/>
      <c r="Y354" s="160"/>
      <c r="Z354" s="160"/>
      <c r="AA354" s="160"/>
    </row>
    <row r="355" spans="2:27" ht="12" customHeight="1">
      <c r="B355" s="160"/>
      <c r="C355" s="160"/>
      <c r="D355" s="160"/>
      <c r="E355" s="160"/>
      <c r="F355" s="160"/>
      <c r="G355" s="160"/>
      <c r="H355" s="160"/>
      <c r="I355" s="160"/>
      <c r="J355" s="160"/>
      <c r="K355" s="160"/>
      <c r="L355" s="160"/>
      <c r="M355" s="160"/>
      <c r="N355" s="160"/>
      <c r="O355" s="160"/>
      <c r="P355" s="160"/>
      <c r="Q355" s="160"/>
      <c r="R355" s="160"/>
      <c r="S355" s="160"/>
      <c r="T355" s="160"/>
      <c r="U355" s="160"/>
      <c r="V355" s="160"/>
      <c r="W355" s="160"/>
      <c r="X355" s="160"/>
      <c r="Y355" s="160"/>
      <c r="Z355" s="160"/>
      <c r="AA355" s="160"/>
    </row>
    <row r="356" spans="2:27" ht="12" customHeight="1">
      <c r="B356" s="160"/>
      <c r="C356" s="160"/>
      <c r="D356" s="160"/>
      <c r="E356" s="160"/>
      <c r="F356" s="160"/>
      <c r="G356" s="160"/>
      <c r="H356" s="160"/>
      <c r="I356" s="160"/>
      <c r="J356" s="160"/>
      <c r="K356" s="160"/>
      <c r="L356" s="160"/>
      <c r="M356" s="160"/>
      <c r="N356" s="160"/>
      <c r="O356" s="160"/>
      <c r="P356" s="160"/>
      <c r="Q356" s="160"/>
      <c r="R356" s="160"/>
      <c r="S356" s="160"/>
      <c r="T356" s="160"/>
      <c r="U356" s="160"/>
      <c r="V356" s="160"/>
      <c r="W356" s="160"/>
      <c r="X356" s="160"/>
      <c r="Y356" s="160"/>
      <c r="Z356" s="160"/>
      <c r="AA356" s="160"/>
    </row>
    <row r="357" spans="2:27" ht="12" customHeight="1">
      <c r="B357" s="160"/>
      <c r="C357" s="160"/>
      <c r="D357" s="160"/>
      <c r="E357" s="160"/>
      <c r="F357" s="160"/>
      <c r="G357" s="160"/>
      <c r="H357" s="160"/>
      <c r="I357" s="160"/>
      <c r="J357" s="160"/>
      <c r="K357" s="160"/>
      <c r="L357" s="160"/>
      <c r="M357" s="160"/>
      <c r="N357" s="160"/>
      <c r="O357" s="160"/>
      <c r="P357" s="160"/>
      <c r="Q357" s="160"/>
      <c r="R357" s="160"/>
      <c r="S357" s="160"/>
      <c r="T357" s="160"/>
      <c r="U357" s="160"/>
      <c r="V357" s="160"/>
      <c r="W357" s="160"/>
      <c r="X357" s="160"/>
      <c r="Y357" s="160"/>
      <c r="Z357" s="160"/>
      <c r="AA357" s="160"/>
    </row>
    <row r="358" spans="2:27" ht="12" customHeight="1">
      <c r="B358" s="160"/>
      <c r="C358" s="160"/>
      <c r="D358" s="160"/>
      <c r="E358" s="160"/>
      <c r="F358" s="160"/>
      <c r="G358" s="160"/>
      <c r="H358" s="160"/>
      <c r="I358" s="160"/>
      <c r="J358" s="160"/>
      <c r="K358" s="160"/>
      <c r="L358" s="160"/>
      <c r="M358" s="160"/>
      <c r="N358" s="160"/>
      <c r="O358" s="160"/>
      <c r="P358" s="160"/>
      <c r="Q358" s="160"/>
      <c r="R358" s="160"/>
      <c r="S358" s="160"/>
      <c r="T358" s="160"/>
      <c r="U358" s="160"/>
      <c r="V358" s="160"/>
      <c r="W358" s="160"/>
      <c r="X358" s="160"/>
      <c r="Y358" s="160"/>
      <c r="Z358" s="160"/>
      <c r="AA358" s="160"/>
    </row>
    <row r="359" spans="2:27" ht="12" customHeight="1">
      <c r="B359" s="160"/>
      <c r="C359" s="160"/>
      <c r="D359" s="160"/>
      <c r="E359" s="160"/>
      <c r="F359" s="160"/>
      <c r="G359" s="160"/>
      <c r="H359" s="160"/>
      <c r="I359" s="160"/>
      <c r="J359" s="160"/>
      <c r="K359" s="160"/>
      <c r="L359" s="160"/>
      <c r="M359" s="160"/>
      <c r="N359" s="160"/>
      <c r="O359" s="160"/>
      <c r="P359" s="160"/>
      <c r="Q359" s="160"/>
      <c r="R359" s="160"/>
      <c r="S359" s="160"/>
      <c r="T359" s="160"/>
      <c r="U359" s="160"/>
      <c r="V359" s="160"/>
      <c r="W359" s="160"/>
      <c r="X359" s="160"/>
      <c r="Y359" s="160"/>
      <c r="Z359" s="160"/>
      <c r="AA359" s="160"/>
    </row>
    <row r="360" spans="2:27" ht="12" customHeight="1">
      <c r="B360" s="160"/>
      <c r="C360" s="160"/>
      <c r="D360" s="160"/>
      <c r="E360" s="160"/>
      <c r="F360" s="160"/>
      <c r="G360" s="160"/>
      <c r="H360" s="160"/>
      <c r="I360" s="160"/>
      <c r="J360" s="160"/>
      <c r="K360" s="160"/>
      <c r="L360" s="160"/>
      <c r="M360" s="160"/>
      <c r="N360" s="160"/>
      <c r="O360" s="160"/>
      <c r="P360" s="160"/>
      <c r="Q360" s="160"/>
      <c r="R360" s="160"/>
      <c r="S360" s="160"/>
      <c r="T360" s="160"/>
      <c r="U360" s="160"/>
      <c r="V360" s="160"/>
      <c r="W360" s="160"/>
      <c r="X360" s="160"/>
      <c r="Y360" s="160"/>
      <c r="Z360" s="160"/>
      <c r="AA360" s="160"/>
    </row>
    <row r="361" spans="2:27" ht="12" customHeight="1">
      <c r="B361" s="160"/>
      <c r="C361" s="160"/>
      <c r="D361" s="160"/>
      <c r="E361" s="160"/>
      <c r="F361" s="160"/>
      <c r="G361" s="160"/>
      <c r="H361" s="160"/>
      <c r="I361" s="160"/>
      <c r="J361" s="160"/>
      <c r="K361" s="160"/>
      <c r="L361" s="160"/>
      <c r="M361" s="160"/>
      <c r="N361" s="160"/>
      <c r="O361" s="160"/>
      <c r="P361" s="160"/>
      <c r="Q361" s="160"/>
      <c r="R361" s="160"/>
      <c r="S361" s="160"/>
      <c r="T361" s="160"/>
      <c r="U361" s="160"/>
      <c r="V361" s="160"/>
      <c r="W361" s="160"/>
      <c r="X361" s="160"/>
      <c r="Y361" s="160"/>
      <c r="Z361" s="160"/>
      <c r="AA361" s="160"/>
    </row>
    <row r="362" spans="2:27" ht="12" customHeight="1">
      <c r="B362" s="160"/>
      <c r="C362" s="160"/>
      <c r="D362" s="160"/>
      <c r="E362" s="160"/>
      <c r="F362" s="160"/>
      <c r="G362" s="160"/>
      <c r="H362" s="160"/>
      <c r="I362" s="160"/>
      <c r="J362" s="160"/>
      <c r="K362" s="160"/>
      <c r="L362" s="160"/>
      <c r="M362" s="160"/>
      <c r="N362" s="160"/>
      <c r="O362" s="160"/>
      <c r="P362" s="160"/>
      <c r="Q362" s="160"/>
      <c r="R362" s="160"/>
      <c r="S362" s="160"/>
      <c r="T362" s="160"/>
      <c r="U362" s="160"/>
      <c r="V362" s="160"/>
      <c r="W362" s="160"/>
      <c r="X362" s="160"/>
      <c r="Y362" s="160"/>
      <c r="Z362" s="160"/>
      <c r="AA362" s="160"/>
    </row>
    <row r="363" spans="2:27" ht="12" customHeight="1">
      <c r="B363" s="160"/>
      <c r="C363" s="160"/>
      <c r="D363" s="160"/>
      <c r="E363" s="160"/>
      <c r="F363" s="160"/>
      <c r="G363" s="160"/>
      <c r="H363" s="160"/>
      <c r="I363" s="160"/>
      <c r="J363" s="160"/>
      <c r="K363" s="160"/>
      <c r="L363" s="160"/>
      <c r="M363" s="160"/>
      <c r="N363" s="160"/>
      <c r="O363" s="160"/>
      <c r="P363" s="160"/>
      <c r="Q363" s="160"/>
      <c r="R363" s="160"/>
      <c r="S363" s="160"/>
      <c r="T363" s="160"/>
      <c r="U363" s="160"/>
      <c r="V363" s="160"/>
      <c r="W363" s="160"/>
      <c r="X363" s="160"/>
      <c r="Y363" s="160"/>
      <c r="Z363" s="160"/>
      <c r="AA363" s="160"/>
    </row>
    <row r="364" spans="2:27" ht="12" customHeight="1">
      <c r="B364" s="160"/>
      <c r="C364" s="160"/>
      <c r="D364" s="160"/>
      <c r="E364" s="160"/>
      <c r="F364" s="160"/>
      <c r="G364" s="160"/>
      <c r="H364" s="160"/>
      <c r="I364" s="160"/>
      <c r="J364" s="160"/>
      <c r="K364" s="160"/>
      <c r="L364" s="160"/>
      <c r="M364" s="160"/>
      <c r="N364" s="160"/>
      <c r="O364" s="160"/>
      <c r="P364" s="160"/>
      <c r="Q364" s="160"/>
      <c r="R364" s="160"/>
      <c r="S364" s="160"/>
      <c r="T364" s="160"/>
      <c r="U364" s="160"/>
      <c r="V364" s="160"/>
      <c r="W364" s="160"/>
      <c r="X364" s="160"/>
      <c r="Y364" s="160"/>
      <c r="Z364" s="160"/>
      <c r="AA364" s="160"/>
    </row>
    <row r="365" spans="2:27" ht="12" customHeight="1">
      <c r="B365" s="160"/>
      <c r="C365" s="160"/>
      <c r="D365" s="160"/>
      <c r="E365" s="160"/>
      <c r="F365" s="160"/>
      <c r="G365" s="160"/>
      <c r="H365" s="160"/>
      <c r="I365" s="160"/>
      <c r="J365" s="160"/>
      <c r="K365" s="160"/>
      <c r="L365" s="160"/>
      <c r="M365" s="160"/>
      <c r="N365" s="160"/>
      <c r="O365" s="160"/>
      <c r="P365" s="160"/>
      <c r="Q365" s="160"/>
      <c r="R365" s="160"/>
      <c r="S365" s="160"/>
      <c r="T365" s="160"/>
      <c r="U365" s="160"/>
      <c r="V365" s="160"/>
      <c r="W365" s="160"/>
      <c r="X365" s="160"/>
      <c r="Y365" s="160"/>
      <c r="Z365" s="160"/>
      <c r="AA365" s="160"/>
    </row>
    <row r="366" spans="2:27" ht="12" customHeight="1">
      <c r="B366" s="160"/>
      <c r="C366" s="160"/>
      <c r="D366" s="160"/>
      <c r="E366" s="160"/>
      <c r="F366" s="160"/>
      <c r="G366" s="160"/>
      <c r="H366" s="160"/>
      <c r="I366" s="160"/>
      <c r="J366" s="160"/>
      <c r="K366" s="160"/>
      <c r="L366" s="160"/>
      <c r="M366" s="160"/>
      <c r="N366" s="160"/>
      <c r="O366" s="160"/>
      <c r="P366" s="160"/>
      <c r="Q366" s="160"/>
      <c r="R366" s="160"/>
      <c r="S366" s="160"/>
      <c r="T366" s="160"/>
      <c r="U366" s="160"/>
      <c r="V366" s="160"/>
      <c r="W366" s="160"/>
      <c r="X366" s="160"/>
      <c r="Y366" s="160"/>
      <c r="Z366" s="160"/>
      <c r="AA366" s="160"/>
    </row>
    <row r="367" spans="2:27" ht="12" customHeight="1">
      <c r="B367" s="160"/>
      <c r="C367" s="160"/>
      <c r="D367" s="160"/>
      <c r="E367" s="160"/>
      <c r="F367" s="160"/>
      <c r="G367" s="160"/>
      <c r="H367" s="160"/>
      <c r="I367" s="160"/>
      <c r="J367" s="160"/>
      <c r="K367" s="160"/>
      <c r="L367" s="160"/>
      <c r="M367" s="160"/>
      <c r="N367" s="160"/>
      <c r="O367" s="160"/>
      <c r="P367" s="160"/>
      <c r="Q367" s="160"/>
      <c r="R367" s="160"/>
      <c r="S367" s="160"/>
      <c r="T367" s="160"/>
      <c r="U367" s="160"/>
      <c r="V367" s="160"/>
      <c r="W367" s="160"/>
      <c r="X367" s="160"/>
      <c r="Y367" s="160"/>
      <c r="Z367" s="160"/>
      <c r="AA367" s="160"/>
    </row>
    <row r="368" spans="2:27" ht="12" customHeight="1">
      <c r="B368" s="160"/>
      <c r="C368" s="160"/>
      <c r="D368" s="160"/>
      <c r="E368" s="160"/>
      <c r="F368" s="160"/>
      <c r="G368" s="160"/>
      <c r="H368" s="160"/>
      <c r="I368" s="160"/>
      <c r="J368" s="160"/>
      <c r="K368" s="160"/>
      <c r="L368" s="160"/>
      <c r="M368" s="160"/>
      <c r="N368" s="160"/>
      <c r="O368" s="160"/>
      <c r="P368" s="160"/>
      <c r="Q368" s="160"/>
      <c r="R368" s="160"/>
      <c r="S368" s="160"/>
      <c r="T368" s="160"/>
      <c r="U368" s="160"/>
      <c r="V368" s="160"/>
      <c r="W368" s="160"/>
      <c r="X368" s="160"/>
      <c r="Y368" s="160"/>
      <c r="Z368" s="160"/>
      <c r="AA368" s="160"/>
    </row>
    <row r="369" spans="2:27" ht="12" customHeight="1">
      <c r="B369" s="160"/>
      <c r="C369" s="160"/>
      <c r="D369" s="160"/>
      <c r="E369" s="160"/>
      <c r="F369" s="160"/>
      <c r="G369" s="160"/>
      <c r="H369" s="160"/>
      <c r="I369" s="160"/>
      <c r="J369" s="160"/>
      <c r="K369" s="160"/>
      <c r="L369" s="160"/>
      <c r="M369" s="160"/>
      <c r="N369" s="160"/>
      <c r="O369" s="160"/>
      <c r="P369" s="160"/>
      <c r="Q369" s="160"/>
      <c r="R369" s="160"/>
      <c r="S369" s="160"/>
      <c r="T369" s="160"/>
      <c r="U369" s="160"/>
      <c r="V369" s="160"/>
      <c r="W369" s="160"/>
      <c r="X369" s="160"/>
      <c r="Y369" s="160"/>
      <c r="Z369" s="160"/>
      <c r="AA369" s="160"/>
    </row>
    <row r="370" spans="2:27" ht="12" customHeight="1">
      <c r="B370" s="160"/>
      <c r="C370" s="160"/>
      <c r="D370" s="160"/>
      <c r="E370" s="160"/>
      <c r="F370" s="160"/>
      <c r="G370" s="160"/>
      <c r="H370" s="160"/>
      <c r="I370" s="160"/>
      <c r="J370" s="160"/>
      <c r="K370" s="160"/>
      <c r="L370" s="160"/>
      <c r="M370" s="160"/>
      <c r="N370" s="160"/>
      <c r="O370" s="160"/>
      <c r="P370" s="160"/>
      <c r="Q370" s="160"/>
      <c r="R370" s="160"/>
      <c r="S370" s="160"/>
      <c r="T370" s="160"/>
      <c r="U370" s="160"/>
      <c r="V370" s="160"/>
      <c r="W370" s="160"/>
      <c r="X370" s="160"/>
      <c r="Y370" s="160"/>
      <c r="Z370" s="160"/>
      <c r="AA370" s="160"/>
    </row>
    <row r="371" spans="2:27" ht="12" customHeight="1">
      <c r="B371" s="160"/>
      <c r="C371" s="160"/>
      <c r="D371" s="160"/>
      <c r="E371" s="160"/>
      <c r="F371" s="160"/>
      <c r="G371" s="160"/>
      <c r="H371" s="160"/>
      <c r="I371" s="160"/>
      <c r="J371" s="160"/>
      <c r="K371" s="160"/>
      <c r="L371" s="160"/>
      <c r="M371" s="160"/>
      <c r="N371" s="160"/>
      <c r="O371" s="160"/>
      <c r="P371" s="160"/>
      <c r="Q371" s="160"/>
      <c r="R371" s="160"/>
      <c r="S371" s="160"/>
      <c r="T371" s="160"/>
      <c r="U371" s="160"/>
      <c r="V371" s="160"/>
      <c r="W371" s="160"/>
      <c r="X371" s="160"/>
      <c r="Y371" s="160"/>
      <c r="Z371" s="160"/>
      <c r="AA371" s="160"/>
    </row>
    <row r="372" spans="2:27" ht="12" customHeight="1">
      <c r="B372" s="160"/>
      <c r="C372" s="160"/>
      <c r="D372" s="160"/>
      <c r="E372" s="160"/>
      <c r="F372" s="160"/>
      <c r="G372" s="160"/>
      <c r="H372" s="160"/>
      <c r="I372" s="160"/>
      <c r="J372" s="160"/>
      <c r="K372" s="160"/>
      <c r="L372" s="160"/>
      <c r="M372" s="160"/>
      <c r="N372" s="160"/>
      <c r="O372" s="160"/>
      <c r="P372" s="160"/>
      <c r="Q372" s="160"/>
      <c r="R372" s="160"/>
      <c r="S372" s="160"/>
      <c r="T372" s="160"/>
      <c r="U372" s="160"/>
      <c r="V372" s="160"/>
      <c r="W372" s="160"/>
      <c r="X372" s="160"/>
      <c r="Y372" s="160"/>
      <c r="Z372" s="160"/>
      <c r="AA372" s="160"/>
    </row>
    <row r="373" spans="2:27" ht="12" customHeight="1">
      <c r="B373" s="160"/>
      <c r="C373" s="160"/>
      <c r="D373" s="160"/>
      <c r="E373" s="160"/>
      <c r="F373" s="160"/>
      <c r="G373" s="160"/>
      <c r="H373" s="160"/>
      <c r="I373" s="160"/>
      <c r="J373" s="160"/>
      <c r="K373" s="160"/>
      <c r="L373" s="160"/>
      <c r="M373" s="160"/>
      <c r="N373" s="160"/>
      <c r="O373" s="160"/>
      <c r="P373" s="160"/>
      <c r="Q373" s="160"/>
      <c r="R373" s="160"/>
      <c r="S373" s="160"/>
      <c r="T373" s="160"/>
      <c r="U373" s="160"/>
      <c r="V373" s="160"/>
      <c r="W373" s="160"/>
      <c r="X373" s="160"/>
      <c r="Y373" s="160"/>
      <c r="Z373" s="160"/>
      <c r="AA373" s="160"/>
    </row>
    <row r="374" spans="2:27" ht="12" customHeight="1">
      <c r="B374" s="160"/>
      <c r="C374" s="160"/>
      <c r="D374" s="160"/>
      <c r="E374" s="160"/>
      <c r="F374" s="160"/>
      <c r="G374" s="160"/>
      <c r="H374" s="160"/>
      <c r="I374" s="160"/>
      <c r="J374" s="160"/>
      <c r="K374" s="160"/>
      <c r="L374" s="160"/>
      <c r="M374" s="160"/>
      <c r="N374" s="160"/>
      <c r="O374" s="160"/>
      <c r="P374" s="160"/>
      <c r="Q374" s="160"/>
      <c r="R374" s="160"/>
      <c r="S374" s="160"/>
      <c r="T374" s="160"/>
      <c r="U374" s="160"/>
      <c r="V374" s="160"/>
      <c r="W374" s="160"/>
      <c r="X374" s="160"/>
      <c r="Y374" s="160"/>
      <c r="Z374" s="160"/>
      <c r="AA374" s="160"/>
    </row>
    <row r="375" spans="2:27" ht="12" customHeight="1">
      <c r="B375" s="160"/>
      <c r="C375" s="160"/>
      <c r="D375" s="160"/>
      <c r="E375" s="160"/>
      <c r="F375" s="160"/>
      <c r="G375" s="160"/>
      <c r="H375" s="160"/>
      <c r="I375" s="160"/>
      <c r="J375" s="160"/>
      <c r="K375" s="160"/>
      <c r="L375" s="160"/>
      <c r="M375" s="160"/>
      <c r="N375" s="160"/>
      <c r="O375" s="160"/>
      <c r="P375" s="160"/>
      <c r="Q375" s="160"/>
      <c r="R375" s="160"/>
      <c r="S375" s="160"/>
      <c r="T375" s="160"/>
      <c r="U375" s="160"/>
      <c r="V375" s="160"/>
      <c r="W375" s="160"/>
      <c r="X375" s="160"/>
      <c r="Y375" s="160"/>
      <c r="Z375" s="160"/>
      <c r="AA375" s="160"/>
    </row>
    <row r="376" spans="2:27" ht="12" customHeight="1">
      <c r="B376" s="160"/>
      <c r="C376" s="160"/>
      <c r="D376" s="160"/>
      <c r="E376" s="160"/>
      <c r="F376" s="160"/>
      <c r="G376" s="160"/>
      <c r="H376" s="160"/>
      <c r="I376" s="160"/>
      <c r="J376" s="160"/>
      <c r="K376" s="160"/>
      <c r="L376" s="160"/>
      <c r="M376" s="160"/>
      <c r="N376" s="160"/>
      <c r="O376" s="160"/>
      <c r="P376" s="160"/>
      <c r="Q376" s="160"/>
      <c r="R376" s="160"/>
      <c r="S376" s="160"/>
      <c r="T376" s="160"/>
      <c r="U376" s="160"/>
      <c r="V376" s="160"/>
      <c r="W376" s="160"/>
      <c r="X376" s="160"/>
      <c r="Y376" s="160"/>
      <c r="Z376" s="160"/>
      <c r="AA376" s="160"/>
    </row>
    <row r="377" spans="2:27" ht="12" customHeight="1">
      <c r="B377" s="160"/>
      <c r="C377" s="160"/>
      <c r="D377" s="160"/>
      <c r="E377" s="160"/>
      <c r="F377" s="160"/>
      <c r="G377" s="160"/>
      <c r="H377" s="160"/>
      <c r="I377" s="160"/>
      <c r="J377" s="160"/>
      <c r="K377" s="160"/>
      <c r="L377" s="160"/>
      <c r="M377" s="160"/>
      <c r="N377" s="160"/>
      <c r="O377" s="160"/>
      <c r="P377" s="160"/>
      <c r="Q377" s="160"/>
      <c r="R377" s="160"/>
      <c r="S377" s="160"/>
      <c r="T377" s="160"/>
      <c r="U377" s="160"/>
      <c r="V377" s="160"/>
      <c r="W377" s="160"/>
      <c r="X377" s="160"/>
      <c r="Y377" s="160"/>
      <c r="Z377" s="160"/>
      <c r="AA377" s="160"/>
    </row>
    <row r="378" spans="2:27" ht="12" customHeight="1">
      <c r="B378" s="160"/>
      <c r="C378" s="160"/>
      <c r="D378" s="160"/>
      <c r="E378" s="160"/>
      <c r="F378" s="160"/>
      <c r="G378" s="160"/>
      <c r="H378" s="160"/>
      <c r="I378" s="160"/>
      <c r="J378" s="160"/>
      <c r="K378" s="160"/>
      <c r="L378" s="160"/>
      <c r="M378" s="160"/>
      <c r="N378" s="160"/>
      <c r="O378" s="160"/>
      <c r="P378" s="160"/>
      <c r="Q378" s="160"/>
      <c r="R378" s="160"/>
      <c r="S378" s="160"/>
      <c r="T378" s="160"/>
      <c r="U378" s="160"/>
      <c r="V378" s="160"/>
      <c r="W378" s="160"/>
      <c r="X378" s="160"/>
      <c r="Y378" s="160"/>
      <c r="Z378" s="160"/>
      <c r="AA378" s="160"/>
    </row>
    <row r="379" spans="2:27" ht="12" customHeight="1">
      <c r="B379" s="160"/>
      <c r="C379" s="160"/>
      <c r="D379" s="160"/>
      <c r="E379" s="160"/>
      <c r="F379" s="160"/>
      <c r="G379" s="160"/>
      <c r="H379" s="160"/>
      <c r="I379" s="160"/>
      <c r="J379" s="160"/>
      <c r="K379" s="160"/>
      <c r="L379" s="160"/>
      <c r="M379" s="160"/>
      <c r="N379" s="160"/>
      <c r="O379" s="160"/>
      <c r="P379" s="160"/>
      <c r="Q379" s="160"/>
      <c r="R379" s="160"/>
      <c r="S379" s="160"/>
      <c r="T379" s="160"/>
      <c r="U379" s="160"/>
      <c r="V379" s="160"/>
      <c r="W379" s="160"/>
      <c r="X379" s="160"/>
      <c r="Y379" s="160"/>
      <c r="Z379" s="160"/>
      <c r="AA379" s="160"/>
    </row>
    <row r="380" spans="2:27" ht="12" customHeight="1">
      <c r="B380" s="160"/>
      <c r="C380" s="160"/>
      <c r="D380" s="160"/>
      <c r="E380" s="160"/>
      <c r="F380" s="160"/>
      <c r="G380" s="160"/>
      <c r="H380" s="160"/>
      <c r="I380" s="160"/>
      <c r="J380" s="160"/>
      <c r="K380" s="160"/>
      <c r="L380" s="160"/>
      <c r="M380" s="160"/>
      <c r="N380" s="160"/>
      <c r="O380" s="160"/>
      <c r="P380" s="160"/>
      <c r="Q380" s="160"/>
      <c r="R380" s="160"/>
      <c r="S380" s="160"/>
      <c r="T380" s="160"/>
      <c r="U380" s="160"/>
      <c r="V380" s="160"/>
      <c r="W380" s="160"/>
      <c r="X380" s="160"/>
      <c r="Y380" s="160"/>
      <c r="Z380" s="160"/>
      <c r="AA380" s="160"/>
    </row>
    <row r="381" spans="2:27" ht="12" customHeight="1">
      <c r="B381" s="160"/>
      <c r="C381" s="160"/>
      <c r="D381" s="160"/>
      <c r="E381" s="160"/>
      <c r="F381" s="160"/>
      <c r="G381" s="160"/>
      <c r="H381" s="160"/>
      <c r="I381" s="160"/>
      <c r="J381" s="160"/>
      <c r="K381" s="160"/>
      <c r="L381" s="160"/>
      <c r="M381" s="160"/>
      <c r="N381" s="160"/>
      <c r="O381" s="160"/>
      <c r="P381" s="160"/>
      <c r="Q381" s="160"/>
      <c r="R381" s="160"/>
      <c r="S381" s="160"/>
      <c r="T381" s="160"/>
      <c r="U381" s="160"/>
      <c r="V381" s="160"/>
      <c r="W381" s="160"/>
      <c r="X381" s="160"/>
      <c r="Y381" s="160"/>
      <c r="Z381" s="160"/>
      <c r="AA381" s="160"/>
    </row>
    <row r="382" spans="2:27" ht="12" customHeight="1">
      <c r="B382" s="160"/>
      <c r="C382" s="160"/>
      <c r="D382" s="160"/>
      <c r="E382" s="160"/>
      <c r="F382" s="160"/>
      <c r="G382" s="160"/>
      <c r="H382" s="160"/>
      <c r="I382" s="160"/>
      <c r="J382" s="160"/>
      <c r="K382" s="160"/>
      <c r="L382" s="160"/>
      <c r="M382" s="160"/>
      <c r="N382" s="160"/>
      <c r="O382" s="160"/>
      <c r="P382" s="160"/>
      <c r="Q382" s="160"/>
      <c r="R382" s="160"/>
      <c r="S382" s="160"/>
      <c r="T382" s="160"/>
      <c r="U382" s="160"/>
      <c r="V382" s="160"/>
      <c r="W382" s="160"/>
      <c r="X382" s="160"/>
      <c r="Y382" s="160"/>
      <c r="Z382" s="160"/>
      <c r="AA382" s="160"/>
    </row>
    <row r="383" spans="2:27" ht="12" customHeight="1">
      <c r="B383" s="160"/>
      <c r="C383" s="160"/>
      <c r="D383" s="160"/>
      <c r="E383" s="160"/>
      <c r="F383" s="160"/>
      <c r="G383" s="160"/>
      <c r="H383" s="160"/>
      <c r="I383" s="160"/>
      <c r="J383" s="160"/>
      <c r="K383" s="160"/>
      <c r="L383" s="160"/>
      <c r="M383" s="160"/>
      <c r="N383" s="160"/>
      <c r="O383" s="160"/>
      <c r="P383" s="160"/>
      <c r="Q383" s="160"/>
      <c r="R383" s="160"/>
      <c r="S383" s="160"/>
      <c r="T383" s="160"/>
      <c r="U383" s="160"/>
      <c r="V383" s="160"/>
      <c r="W383" s="160"/>
      <c r="X383" s="160"/>
      <c r="Y383" s="160"/>
      <c r="Z383" s="160"/>
      <c r="AA383" s="160"/>
    </row>
    <row r="384" spans="2:27" ht="12" customHeight="1">
      <c r="B384" s="160"/>
      <c r="C384" s="160"/>
      <c r="D384" s="160"/>
      <c r="E384" s="160"/>
      <c r="F384" s="160"/>
      <c r="G384" s="160"/>
      <c r="H384" s="160"/>
      <c r="I384" s="160"/>
      <c r="J384" s="160"/>
      <c r="K384" s="160"/>
      <c r="L384" s="160"/>
      <c r="M384" s="160"/>
      <c r="N384" s="160"/>
      <c r="O384" s="160"/>
      <c r="P384" s="160"/>
      <c r="Q384" s="160"/>
      <c r="R384" s="160"/>
      <c r="S384" s="160"/>
      <c r="T384" s="160"/>
      <c r="U384" s="160"/>
      <c r="V384" s="160"/>
      <c r="W384" s="160"/>
      <c r="X384" s="160"/>
      <c r="Y384" s="160"/>
      <c r="Z384" s="160"/>
      <c r="AA384" s="160"/>
    </row>
    <row r="385" spans="2:27" ht="12" customHeight="1">
      <c r="B385" s="160"/>
      <c r="C385" s="160"/>
      <c r="D385" s="160"/>
      <c r="E385" s="160"/>
      <c r="F385" s="160"/>
      <c r="G385" s="160"/>
      <c r="H385" s="160"/>
      <c r="I385" s="160"/>
      <c r="J385" s="160"/>
      <c r="K385" s="160"/>
      <c r="L385" s="160"/>
      <c r="M385" s="160"/>
      <c r="N385" s="160"/>
      <c r="O385" s="160"/>
      <c r="P385" s="160"/>
      <c r="Q385" s="160"/>
      <c r="R385" s="160"/>
      <c r="S385" s="160"/>
      <c r="T385" s="160"/>
      <c r="U385" s="160"/>
      <c r="V385" s="160"/>
      <c r="W385" s="160"/>
      <c r="X385" s="160"/>
      <c r="Y385" s="160"/>
      <c r="Z385" s="160"/>
      <c r="AA385" s="160"/>
    </row>
    <row r="386" spans="2:27" ht="12" customHeight="1">
      <c r="B386" s="160"/>
      <c r="C386" s="160"/>
      <c r="D386" s="160"/>
      <c r="E386" s="160"/>
      <c r="F386" s="160"/>
      <c r="G386" s="160"/>
      <c r="H386" s="160"/>
      <c r="I386" s="160"/>
      <c r="J386" s="160"/>
      <c r="K386" s="160"/>
      <c r="L386" s="160"/>
      <c r="M386" s="160"/>
      <c r="N386" s="160"/>
      <c r="O386" s="160"/>
      <c r="P386" s="160"/>
      <c r="Q386" s="160"/>
      <c r="R386" s="160"/>
      <c r="S386" s="160"/>
      <c r="T386" s="160"/>
      <c r="U386" s="160"/>
      <c r="V386" s="160"/>
      <c r="W386" s="160"/>
      <c r="X386" s="160"/>
      <c r="Y386" s="160"/>
      <c r="Z386" s="160"/>
      <c r="AA386" s="160"/>
    </row>
    <row r="387" spans="2:27" ht="12" customHeight="1">
      <c r="B387" s="160"/>
      <c r="C387" s="160"/>
      <c r="D387" s="160"/>
      <c r="E387" s="160"/>
      <c r="F387" s="160"/>
      <c r="G387" s="160"/>
      <c r="H387" s="160"/>
      <c r="I387" s="160"/>
      <c r="J387" s="160"/>
      <c r="K387" s="160"/>
      <c r="L387" s="160"/>
      <c r="M387" s="160"/>
      <c r="N387" s="160"/>
      <c r="O387" s="160"/>
      <c r="P387" s="160"/>
      <c r="Q387" s="160"/>
      <c r="R387" s="160"/>
      <c r="S387" s="160"/>
      <c r="T387" s="160"/>
      <c r="U387" s="160"/>
      <c r="V387" s="160"/>
      <c r="W387" s="160"/>
      <c r="X387" s="160"/>
      <c r="Y387" s="160"/>
      <c r="Z387" s="160"/>
      <c r="AA387" s="160"/>
    </row>
    <row r="388" spans="2:27" ht="12" customHeight="1">
      <c r="B388" s="160"/>
      <c r="C388" s="160"/>
      <c r="D388" s="160"/>
      <c r="E388" s="160"/>
      <c r="F388" s="160"/>
      <c r="G388" s="160"/>
      <c r="H388" s="160"/>
      <c r="I388" s="160"/>
      <c r="J388" s="160"/>
      <c r="K388" s="160"/>
      <c r="L388" s="160"/>
      <c r="M388" s="160"/>
      <c r="N388" s="160"/>
      <c r="O388" s="160"/>
      <c r="P388" s="160"/>
      <c r="Q388" s="160"/>
      <c r="R388" s="160"/>
      <c r="S388" s="160"/>
      <c r="T388" s="160"/>
      <c r="U388" s="160"/>
      <c r="V388" s="160"/>
      <c r="W388" s="160"/>
      <c r="X388" s="160"/>
      <c r="Y388" s="160"/>
      <c r="Z388" s="160"/>
      <c r="AA388" s="160"/>
    </row>
    <row r="389" spans="2:27" ht="12" customHeight="1">
      <c r="B389" s="160"/>
      <c r="C389" s="160"/>
      <c r="D389" s="160"/>
      <c r="E389" s="160"/>
      <c r="F389" s="160"/>
      <c r="G389" s="160"/>
      <c r="H389" s="160"/>
      <c r="I389" s="160"/>
      <c r="J389" s="160"/>
      <c r="K389" s="160"/>
      <c r="L389" s="160"/>
      <c r="M389" s="160"/>
      <c r="N389" s="160"/>
      <c r="O389" s="160"/>
      <c r="P389" s="160"/>
      <c r="Q389" s="160"/>
      <c r="R389" s="160"/>
      <c r="S389" s="160"/>
      <c r="T389" s="160"/>
      <c r="U389" s="160"/>
      <c r="V389" s="160"/>
      <c r="W389" s="160"/>
      <c r="X389" s="160"/>
      <c r="Y389" s="160"/>
      <c r="Z389" s="160"/>
      <c r="AA389" s="160"/>
    </row>
    <row r="390" spans="2:27" ht="12" customHeight="1">
      <c r="B390" s="160"/>
      <c r="C390" s="160"/>
      <c r="D390" s="160"/>
      <c r="E390" s="160"/>
      <c r="F390" s="160"/>
      <c r="G390" s="160"/>
      <c r="H390" s="160"/>
      <c r="I390" s="160"/>
      <c r="J390" s="160"/>
      <c r="K390" s="160"/>
      <c r="L390" s="160"/>
      <c r="M390" s="160"/>
      <c r="N390" s="160"/>
      <c r="O390" s="160"/>
      <c r="P390" s="160"/>
      <c r="Q390" s="160"/>
      <c r="R390" s="160"/>
      <c r="S390" s="160"/>
      <c r="T390" s="160"/>
      <c r="U390" s="160"/>
      <c r="V390" s="160"/>
      <c r="W390" s="160"/>
      <c r="X390" s="160"/>
      <c r="Y390" s="160"/>
      <c r="Z390" s="160"/>
      <c r="AA390" s="160"/>
    </row>
    <row r="391" spans="2:27" ht="12" customHeight="1">
      <c r="B391" s="160"/>
      <c r="C391" s="160"/>
      <c r="D391" s="160"/>
      <c r="E391" s="160"/>
      <c r="F391" s="160"/>
      <c r="G391" s="160"/>
      <c r="H391" s="160"/>
      <c r="I391" s="160"/>
      <c r="J391" s="160"/>
      <c r="K391" s="160"/>
      <c r="L391" s="160"/>
      <c r="M391" s="160"/>
      <c r="N391" s="160"/>
      <c r="O391" s="160"/>
      <c r="P391" s="160"/>
      <c r="Q391" s="160"/>
      <c r="R391" s="160"/>
      <c r="S391" s="160"/>
      <c r="T391" s="160"/>
      <c r="U391" s="160"/>
      <c r="V391" s="160"/>
      <c r="W391" s="160"/>
      <c r="X391" s="160"/>
      <c r="Y391" s="160"/>
      <c r="Z391" s="160"/>
      <c r="AA391" s="160"/>
    </row>
    <row r="392" spans="2:27" ht="12" customHeight="1">
      <c r="B392" s="160"/>
      <c r="C392" s="160"/>
      <c r="D392" s="160"/>
      <c r="E392" s="160"/>
      <c r="F392" s="160"/>
      <c r="G392" s="160"/>
      <c r="H392" s="160"/>
      <c r="I392" s="160"/>
      <c r="J392" s="160"/>
      <c r="K392" s="160"/>
      <c r="L392" s="160"/>
      <c r="M392" s="160"/>
      <c r="N392" s="160"/>
      <c r="O392" s="160"/>
      <c r="P392" s="160"/>
      <c r="Q392" s="160"/>
      <c r="R392" s="160"/>
      <c r="S392" s="160"/>
      <c r="T392" s="160"/>
      <c r="U392" s="160"/>
      <c r="V392" s="160"/>
      <c r="W392" s="160"/>
      <c r="X392" s="160"/>
      <c r="Y392" s="160"/>
      <c r="Z392" s="160"/>
      <c r="AA392" s="160"/>
    </row>
    <row r="393" spans="2:27" ht="12" customHeight="1">
      <c r="B393" s="160"/>
      <c r="C393" s="160"/>
      <c r="D393" s="160"/>
      <c r="E393" s="160"/>
      <c r="F393" s="160"/>
      <c r="G393" s="160"/>
      <c r="H393" s="160"/>
      <c r="I393" s="160"/>
      <c r="J393" s="160"/>
      <c r="K393" s="160"/>
      <c r="L393" s="160"/>
      <c r="M393" s="160"/>
      <c r="N393" s="160"/>
      <c r="O393" s="160"/>
      <c r="P393" s="160"/>
      <c r="Q393" s="160"/>
      <c r="R393" s="160"/>
      <c r="S393" s="160"/>
      <c r="T393" s="160"/>
      <c r="U393" s="160"/>
      <c r="V393" s="160"/>
      <c r="W393" s="160"/>
      <c r="X393" s="160"/>
      <c r="Y393" s="160"/>
      <c r="Z393" s="160"/>
      <c r="AA393" s="160"/>
    </row>
    <row r="394" spans="2:27" ht="12" customHeight="1">
      <c r="B394" s="160"/>
      <c r="C394" s="160"/>
      <c r="D394" s="160"/>
      <c r="E394" s="160"/>
      <c r="F394" s="160"/>
      <c r="G394" s="160"/>
      <c r="H394" s="160"/>
      <c r="I394" s="160"/>
      <c r="J394" s="160"/>
      <c r="K394" s="160"/>
      <c r="L394" s="160"/>
      <c r="M394" s="160"/>
      <c r="N394" s="160"/>
      <c r="O394" s="160"/>
      <c r="P394" s="160"/>
      <c r="Q394" s="160"/>
      <c r="R394" s="160"/>
      <c r="S394" s="160"/>
      <c r="T394" s="160"/>
      <c r="U394" s="160"/>
      <c r="V394" s="160"/>
      <c r="W394" s="160"/>
      <c r="X394" s="160"/>
      <c r="Y394" s="160"/>
      <c r="Z394" s="160"/>
      <c r="AA394" s="160"/>
    </row>
    <row r="395" spans="2:27" ht="12" customHeight="1">
      <c r="B395" s="160"/>
      <c r="C395" s="160"/>
      <c r="D395" s="160"/>
      <c r="E395" s="160"/>
      <c r="F395" s="160"/>
      <c r="G395" s="160"/>
      <c r="H395" s="160"/>
      <c r="I395" s="160"/>
      <c r="J395" s="160"/>
      <c r="K395" s="160"/>
      <c r="L395" s="160"/>
      <c r="M395" s="160"/>
      <c r="N395" s="160"/>
      <c r="O395" s="160"/>
      <c r="P395" s="160"/>
      <c r="Q395" s="160"/>
      <c r="R395" s="160"/>
      <c r="S395" s="160"/>
      <c r="T395" s="160"/>
      <c r="U395" s="160"/>
      <c r="V395" s="160"/>
      <c r="W395" s="160"/>
      <c r="X395" s="160"/>
      <c r="Y395" s="160"/>
      <c r="Z395" s="160"/>
      <c r="AA395" s="160"/>
    </row>
    <row r="396" spans="2:27" ht="12" customHeight="1">
      <c r="B396" s="160"/>
      <c r="C396" s="160"/>
      <c r="D396" s="160"/>
      <c r="E396" s="160"/>
      <c r="F396" s="160"/>
      <c r="G396" s="160"/>
      <c r="H396" s="160"/>
      <c r="I396" s="160"/>
      <c r="J396" s="160"/>
      <c r="K396" s="160"/>
      <c r="L396" s="160"/>
      <c r="M396" s="160"/>
      <c r="N396" s="160"/>
      <c r="O396" s="160"/>
      <c r="P396" s="160"/>
      <c r="Q396" s="160"/>
      <c r="R396" s="160"/>
      <c r="S396" s="160"/>
      <c r="T396" s="160"/>
      <c r="U396" s="160"/>
      <c r="V396" s="160"/>
      <c r="W396" s="160"/>
      <c r="X396" s="160"/>
      <c r="Y396" s="160"/>
      <c r="Z396" s="160"/>
      <c r="AA396" s="160"/>
    </row>
    <row r="397" spans="2:27" ht="12" customHeight="1">
      <c r="B397" s="160"/>
      <c r="C397" s="160"/>
      <c r="D397" s="160"/>
      <c r="E397" s="160"/>
      <c r="F397" s="160"/>
      <c r="G397" s="160"/>
      <c r="H397" s="160"/>
      <c r="I397" s="160"/>
      <c r="J397" s="160"/>
      <c r="K397" s="160"/>
      <c r="L397" s="160"/>
      <c r="M397" s="160"/>
      <c r="N397" s="160"/>
      <c r="O397" s="160"/>
      <c r="P397" s="160"/>
      <c r="Q397" s="160"/>
      <c r="R397" s="160"/>
      <c r="S397" s="160"/>
      <c r="T397" s="160"/>
      <c r="U397" s="160"/>
      <c r="V397" s="160"/>
      <c r="W397" s="160"/>
      <c r="X397" s="160"/>
      <c r="Y397" s="160"/>
      <c r="Z397" s="160"/>
      <c r="AA397" s="160"/>
    </row>
    <row r="398" spans="2:27" ht="12" customHeight="1">
      <c r="B398" s="160"/>
      <c r="C398" s="160"/>
      <c r="D398" s="160"/>
      <c r="E398" s="160"/>
      <c r="F398" s="160"/>
      <c r="G398" s="160"/>
      <c r="H398" s="160"/>
      <c r="I398" s="160"/>
      <c r="J398" s="160"/>
      <c r="K398" s="160"/>
      <c r="L398" s="160"/>
      <c r="M398" s="160"/>
      <c r="N398" s="160"/>
      <c r="O398" s="160"/>
      <c r="P398" s="160"/>
      <c r="Q398" s="160"/>
      <c r="R398" s="160"/>
      <c r="S398" s="160"/>
      <c r="T398" s="160"/>
      <c r="U398" s="160"/>
      <c r="V398" s="160"/>
      <c r="W398" s="160"/>
      <c r="X398" s="160"/>
      <c r="Y398" s="160"/>
      <c r="Z398" s="160"/>
      <c r="AA398" s="160"/>
    </row>
    <row r="399" spans="2:27" ht="12" customHeight="1">
      <c r="B399" s="160"/>
      <c r="C399" s="160"/>
      <c r="D399" s="160"/>
      <c r="E399" s="160"/>
      <c r="F399" s="160"/>
      <c r="G399" s="160"/>
      <c r="H399" s="160"/>
      <c r="I399" s="160"/>
      <c r="J399" s="160"/>
      <c r="K399" s="160"/>
      <c r="L399" s="160"/>
      <c r="M399" s="160"/>
      <c r="N399" s="160"/>
      <c r="O399" s="160"/>
      <c r="P399" s="160"/>
      <c r="Q399" s="160"/>
      <c r="R399" s="160"/>
      <c r="S399" s="160"/>
      <c r="T399" s="160"/>
      <c r="U399" s="160"/>
      <c r="V399" s="160"/>
      <c r="W399" s="160"/>
      <c r="X399" s="160"/>
      <c r="Y399" s="160"/>
      <c r="Z399" s="160"/>
      <c r="AA399" s="160"/>
    </row>
    <row r="400" spans="2:27" ht="12" customHeight="1">
      <c r="B400" s="160"/>
      <c r="C400" s="160"/>
      <c r="D400" s="160"/>
      <c r="E400" s="160"/>
      <c r="F400" s="160"/>
      <c r="G400" s="160"/>
      <c r="H400" s="160"/>
      <c r="I400" s="160"/>
      <c r="J400" s="160"/>
      <c r="K400" s="160"/>
      <c r="L400" s="160"/>
      <c r="M400" s="160"/>
      <c r="N400" s="160"/>
      <c r="O400" s="160"/>
      <c r="P400" s="160"/>
      <c r="Q400" s="160"/>
      <c r="R400" s="160"/>
      <c r="S400" s="160"/>
      <c r="T400" s="160"/>
      <c r="U400" s="160"/>
      <c r="V400" s="160"/>
      <c r="W400" s="160"/>
      <c r="X400" s="160"/>
      <c r="Y400" s="160"/>
      <c r="Z400" s="160"/>
      <c r="AA400" s="160"/>
    </row>
    <row r="401" spans="2:27" ht="12" customHeight="1">
      <c r="B401" s="160"/>
      <c r="C401" s="160"/>
      <c r="D401" s="160"/>
      <c r="E401" s="160"/>
      <c r="F401" s="160"/>
      <c r="G401" s="160"/>
      <c r="H401" s="160"/>
      <c r="I401" s="160"/>
      <c r="J401" s="160"/>
      <c r="K401" s="160"/>
      <c r="L401" s="160"/>
      <c r="M401" s="160"/>
      <c r="N401" s="160"/>
      <c r="O401" s="160"/>
      <c r="P401" s="160"/>
      <c r="Q401" s="160"/>
      <c r="R401" s="160"/>
      <c r="S401" s="160"/>
      <c r="T401" s="160"/>
      <c r="U401" s="160"/>
      <c r="V401" s="160"/>
      <c r="W401" s="160"/>
      <c r="X401" s="160"/>
      <c r="Y401" s="160"/>
      <c r="Z401" s="160"/>
      <c r="AA401" s="160"/>
    </row>
    <row r="402" spans="2:27" ht="12" customHeight="1">
      <c r="B402" s="160"/>
      <c r="C402" s="160"/>
      <c r="D402" s="160"/>
      <c r="E402" s="160"/>
      <c r="F402" s="160"/>
      <c r="G402" s="160"/>
      <c r="H402" s="160"/>
      <c r="I402" s="160"/>
      <c r="J402" s="160"/>
      <c r="K402" s="160"/>
      <c r="L402" s="160"/>
      <c r="M402" s="160"/>
      <c r="N402" s="160"/>
      <c r="O402" s="160"/>
      <c r="P402" s="160"/>
      <c r="Q402" s="160"/>
      <c r="R402" s="160"/>
      <c r="S402" s="160"/>
      <c r="T402" s="160"/>
      <c r="U402" s="160"/>
      <c r="V402" s="160"/>
      <c r="W402" s="160"/>
      <c r="X402" s="160"/>
      <c r="Y402" s="160"/>
      <c r="Z402" s="160"/>
      <c r="AA402" s="160"/>
    </row>
    <row r="403" spans="2:27" ht="12" customHeight="1">
      <c r="B403" s="160"/>
      <c r="C403" s="160"/>
      <c r="D403" s="160"/>
      <c r="E403" s="160"/>
      <c r="F403" s="160"/>
      <c r="G403" s="160"/>
      <c r="H403" s="160"/>
      <c r="I403" s="160"/>
      <c r="J403" s="160"/>
      <c r="K403" s="160"/>
      <c r="L403" s="160"/>
      <c r="M403" s="160"/>
      <c r="N403" s="160"/>
      <c r="O403" s="160"/>
      <c r="P403" s="160"/>
      <c r="Q403" s="160"/>
      <c r="R403" s="160"/>
      <c r="S403" s="160"/>
      <c r="T403" s="160"/>
      <c r="U403" s="160"/>
      <c r="V403" s="160"/>
      <c r="W403" s="160"/>
      <c r="X403" s="160"/>
      <c r="Y403" s="160"/>
      <c r="Z403" s="160"/>
      <c r="AA403" s="160"/>
    </row>
    <row r="404" spans="2:27" ht="12" customHeight="1">
      <c r="B404" s="160"/>
      <c r="C404" s="160"/>
      <c r="D404" s="160"/>
      <c r="E404" s="160"/>
      <c r="F404" s="160"/>
      <c r="G404" s="160"/>
      <c r="H404" s="160"/>
      <c r="I404" s="160"/>
      <c r="J404" s="160"/>
      <c r="K404" s="160"/>
      <c r="L404" s="160"/>
      <c r="M404" s="160"/>
      <c r="N404" s="160"/>
      <c r="O404" s="160"/>
      <c r="P404" s="160"/>
      <c r="Q404" s="160"/>
      <c r="R404" s="160"/>
      <c r="S404" s="160"/>
      <c r="T404" s="160"/>
      <c r="U404" s="160"/>
      <c r="V404" s="160"/>
      <c r="W404" s="160"/>
      <c r="X404" s="160"/>
      <c r="Y404" s="160"/>
      <c r="Z404" s="160"/>
      <c r="AA404" s="160"/>
    </row>
    <row r="405" spans="2:27" ht="12" customHeight="1">
      <c r="B405" s="160"/>
      <c r="C405" s="160"/>
      <c r="D405" s="160"/>
      <c r="E405" s="160"/>
      <c r="F405" s="160"/>
      <c r="G405" s="160"/>
      <c r="H405" s="160"/>
      <c r="I405" s="160"/>
      <c r="J405" s="160"/>
      <c r="K405" s="160"/>
      <c r="L405" s="160"/>
      <c r="M405" s="160"/>
      <c r="N405" s="160"/>
      <c r="O405" s="160"/>
      <c r="P405" s="160"/>
      <c r="Q405" s="160"/>
      <c r="R405" s="160"/>
      <c r="S405" s="160"/>
      <c r="T405" s="160"/>
      <c r="U405" s="160"/>
      <c r="V405" s="160"/>
      <c r="W405" s="160"/>
      <c r="X405" s="160"/>
      <c r="Y405" s="160"/>
      <c r="Z405" s="160"/>
      <c r="AA405" s="160"/>
    </row>
    <row r="406" spans="2:27" ht="12" customHeight="1">
      <c r="B406" s="160"/>
      <c r="C406" s="160"/>
      <c r="D406" s="160"/>
      <c r="E406" s="160"/>
      <c r="F406" s="160"/>
      <c r="G406" s="160"/>
      <c r="H406" s="160"/>
      <c r="I406" s="160"/>
      <c r="J406" s="160"/>
      <c r="K406" s="160"/>
      <c r="L406" s="160"/>
      <c r="M406" s="160"/>
      <c r="N406" s="160"/>
      <c r="O406" s="160"/>
      <c r="P406" s="160"/>
      <c r="Q406" s="160"/>
      <c r="R406" s="160"/>
      <c r="S406" s="160"/>
      <c r="T406" s="160"/>
      <c r="U406" s="160"/>
      <c r="V406" s="160"/>
      <c r="W406" s="160"/>
      <c r="X406" s="160"/>
      <c r="Y406" s="160"/>
      <c r="Z406" s="160"/>
      <c r="AA406" s="160"/>
    </row>
    <row r="407" spans="2:27" ht="12" customHeight="1">
      <c r="B407" s="160"/>
      <c r="C407" s="160"/>
      <c r="D407" s="160"/>
      <c r="E407" s="160"/>
      <c r="F407" s="160"/>
      <c r="G407" s="160"/>
      <c r="H407" s="160"/>
      <c r="I407" s="160"/>
      <c r="J407" s="160"/>
      <c r="K407" s="160"/>
      <c r="L407" s="160"/>
      <c r="M407" s="160"/>
      <c r="N407" s="160"/>
      <c r="O407" s="160"/>
      <c r="P407" s="160"/>
      <c r="Q407" s="160"/>
      <c r="R407" s="160"/>
      <c r="S407" s="160"/>
      <c r="T407" s="160"/>
      <c r="U407" s="160"/>
      <c r="V407" s="160"/>
      <c r="W407" s="160"/>
      <c r="X407" s="160"/>
      <c r="Y407" s="160"/>
      <c r="Z407" s="160"/>
      <c r="AA407" s="160"/>
    </row>
    <row r="408" spans="2:27" ht="12" customHeight="1">
      <c r="B408" s="160"/>
      <c r="C408" s="160"/>
      <c r="D408" s="160"/>
      <c r="E408" s="160"/>
      <c r="F408" s="160"/>
      <c r="G408" s="160"/>
      <c r="H408" s="160"/>
      <c r="I408" s="160"/>
      <c r="J408" s="160"/>
      <c r="K408" s="160"/>
      <c r="L408" s="160"/>
      <c r="M408" s="160"/>
      <c r="N408" s="160"/>
      <c r="O408" s="160"/>
      <c r="P408" s="160"/>
      <c r="Q408" s="160"/>
      <c r="R408" s="160"/>
      <c r="S408" s="160"/>
      <c r="T408" s="160"/>
      <c r="U408" s="160"/>
      <c r="V408" s="160"/>
      <c r="W408" s="160"/>
      <c r="X408" s="160"/>
      <c r="Y408" s="160"/>
      <c r="Z408" s="160"/>
      <c r="AA408" s="160"/>
    </row>
    <row r="409" spans="2:27" ht="12" customHeight="1">
      <c r="B409" s="160"/>
      <c r="C409" s="160"/>
      <c r="D409" s="160"/>
      <c r="E409" s="160"/>
      <c r="F409" s="160"/>
      <c r="G409" s="160"/>
      <c r="H409" s="160"/>
      <c r="I409" s="160"/>
      <c r="J409" s="160"/>
      <c r="K409" s="160"/>
      <c r="L409" s="160"/>
      <c r="M409" s="160"/>
      <c r="N409" s="160"/>
      <c r="O409" s="160"/>
      <c r="P409" s="160"/>
      <c r="Q409" s="160"/>
      <c r="R409" s="160"/>
      <c r="S409" s="160"/>
      <c r="T409" s="160"/>
      <c r="U409" s="160"/>
      <c r="V409" s="160"/>
      <c r="W409" s="160"/>
      <c r="X409" s="160"/>
      <c r="Y409" s="160"/>
      <c r="Z409" s="160"/>
      <c r="AA409" s="160"/>
    </row>
    <row r="410" spans="2:27" ht="12" customHeight="1">
      <c r="B410" s="160"/>
      <c r="C410" s="160"/>
      <c r="D410" s="160"/>
      <c r="E410" s="160"/>
      <c r="F410" s="160"/>
      <c r="G410" s="160"/>
      <c r="H410" s="160"/>
      <c r="I410" s="160"/>
      <c r="J410" s="160"/>
      <c r="K410" s="160"/>
      <c r="L410" s="160"/>
      <c r="M410" s="160"/>
      <c r="N410" s="160"/>
      <c r="O410" s="160"/>
      <c r="P410" s="160"/>
      <c r="Q410" s="160"/>
      <c r="R410" s="160"/>
      <c r="S410" s="160"/>
      <c r="T410" s="160"/>
      <c r="U410" s="160"/>
      <c r="V410" s="160"/>
      <c r="W410" s="160"/>
      <c r="X410" s="160"/>
      <c r="Y410" s="160"/>
      <c r="Z410" s="160"/>
      <c r="AA410" s="160"/>
    </row>
    <row r="411" spans="2:27" ht="12" customHeight="1">
      <c r="B411" s="160"/>
      <c r="C411" s="160"/>
      <c r="D411" s="160"/>
      <c r="E411" s="160"/>
      <c r="F411" s="160"/>
      <c r="G411" s="160"/>
      <c r="H411" s="160"/>
      <c r="I411" s="160"/>
      <c r="J411" s="160"/>
      <c r="K411" s="160"/>
      <c r="L411" s="160"/>
      <c r="M411" s="160"/>
      <c r="N411" s="160"/>
      <c r="O411" s="160"/>
      <c r="P411" s="160"/>
      <c r="Q411" s="160"/>
      <c r="R411" s="160"/>
      <c r="S411" s="160"/>
      <c r="T411" s="160"/>
      <c r="U411" s="160"/>
      <c r="V411" s="160"/>
      <c r="W411" s="160"/>
      <c r="X411" s="160"/>
      <c r="Y411" s="160"/>
      <c r="Z411" s="160"/>
      <c r="AA411" s="160"/>
    </row>
    <row r="412" spans="2:27" ht="12" customHeight="1">
      <c r="B412" s="160"/>
      <c r="C412" s="160"/>
      <c r="D412" s="160"/>
      <c r="E412" s="160"/>
      <c r="F412" s="160"/>
      <c r="G412" s="160"/>
      <c r="H412" s="160"/>
      <c r="I412" s="160"/>
      <c r="J412" s="160"/>
      <c r="K412" s="160"/>
      <c r="L412" s="160"/>
      <c r="M412" s="160"/>
      <c r="N412" s="160"/>
      <c r="O412" s="160"/>
      <c r="P412" s="160"/>
      <c r="Q412" s="160"/>
      <c r="R412" s="160"/>
      <c r="S412" s="160"/>
      <c r="T412" s="160"/>
      <c r="U412" s="160"/>
      <c r="V412" s="160"/>
      <c r="W412" s="160"/>
      <c r="X412" s="160"/>
      <c r="Y412" s="160"/>
      <c r="Z412" s="160"/>
      <c r="AA412" s="160"/>
    </row>
    <row r="413" spans="2:27" ht="12" customHeight="1">
      <c r="B413" s="160"/>
      <c r="C413" s="160"/>
      <c r="D413" s="160"/>
      <c r="E413" s="160"/>
      <c r="F413" s="160"/>
      <c r="G413" s="160"/>
      <c r="H413" s="160"/>
      <c r="I413" s="160"/>
      <c r="J413" s="160"/>
      <c r="K413" s="160"/>
      <c r="L413" s="160"/>
      <c r="M413" s="160"/>
      <c r="N413" s="160"/>
      <c r="O413" s="160"/>
      <c r="P413" s="160"/>
      <c r="Q413" s="160"/>
      <c r="R413" s="160"/>
      <c r="S413" s="160"/>
      <c r="T413" s="160"/>
      <c r="U413" s="160"/>
      <c r="V413" s="160"/>
      <c r="W413" s="160"/>
      <c r="X413" s="160"/>
      <c r="Y413" s="160"/>
      <c r="Z413" s="160"/>
      <c r="AA413" s="160"/>
    </row>
    <row r="414" spans="2:27" ht="12" customHeight="1">
      <c r="B414" s="160"/>
      <c r="C414" s="160"/>
      <c r="D414" s="160"/>
      <c r="E414" s="160"/>
      <c r="F414" s="160"/>
      <c r="G414" s="160"/>
      <c r="H414" s="160"/>
      <c r="I414" s="160"/>
      <c r="J414" s="160"/>
      <c r="K414" s="160"/>
      <c r="L414" s="160"/>
      <c r="M414" s="160"/>
      <c r="N414" s="160"/>
      <c r="O414" s="160"/>
      <c r="P414" s="160"/>
      <c r="Q414" s="160"/>
      <c r="R414" s="160"/>
      <c r="S414" s="160"/>
      <c r="T414" s="160"/>
      <c r="U414" s="160"/>
      <c r="V414" s="160"/>
      <c r="W414" s="160"/>
      <c r="X414" s="160"/>
      <c r="Y414" s="160"/>
      <c r="Z414" s="160"/>
      <c r="AA414" s="160"/>
    </row>
    <row r="415" spans="2:27" ht="12" customHeight="1">
      <c r="B415" s="160"/>
      <c r="C415" s="160"/>
      <c r="D415" s="160"/>
      <c r="E415" s="160"/>
      <c r="F415" s="160"/>
      <c r="G415" s="160"/>
      <c r="H415" s="160"/>
      <c r="I415" s="160"/>
      <c r="J415" s="160"/>
      <c r="K415" s="160"/>
      <c r="L415" s="160"/>
      <c r="M415" s="160"/>
      <c r="N415" s="160"/>
      <c r="O415" s="160"/>
      <c r="P415" s="160"/>
      <c r="Q415" s="160"/>
      <c r="R415" s="160"/>
      <c r="S415" s="160"/>
      <c r="T415" s="160"/>
      <c r="U415" s="160"/>
      <c r="V415" s="160"/>
      <c r="W415" s="160"/>
      <c r="X415" s="160"/>
      <c r="Y415" s="160"/>
      <c r="Z415" s="160"/>
      <c r="AA415" s="160"/>
    </row>
    <row r="416" spans="2:27" ht="12" customHeight="1">
      <c r="B416" s="160"/>
      <c r="C416" s="160"/>
      <c r="D416" s="160"/>
      <c r="E416" s="160"/>
      <c r="F416" s="160"/>
      <c r="G416" s="160"/>
      <c r="H416" s="160"/>
      <c r="I416" s="160"/>
      <c r="J416" s="160"/>
      <c r="K416" s="160"/>
      <c r="L416" s="160"/>
      <c r="M416" s="160"/>
      <c r="N416" s="160"/>
      <c r="O416" s="160"/>
      <c r="P416" s="160"/>
      <c r="Q416" s="160"/>
      <c r="R416" s="160"/>
      <c r="S416" s="160"/>
      <c r="T416" s="160"/>
      <c r="U416" s="160"/>
      <c r="V416" s="160"/>
      <c r="W416" s="160"/>
      <c r="X416" s="160"/>
      <c r="Y416" s="160"/>
      <c r="Z416" s="160"/>
      <c r="AA416" s="160"/>
    </row>
    <row r="417" spans="2:27" ht="12" customHeight="1">
      <c r="B417" s="160"/>
      <c r="C417" s="160"/>
      <c r="D417" s="160"/>
      <c r="E417" s="160"/>
      <c r="F417" s="160"/>
      <c r="G417" s="160"/>
      <c r="H417" s="160"/>
      <c r="I417" s="160"/>
      <c r="J417" s="160"/>
      <c r="K417" s="160"/>
      <c r="L417" s="160"/>
      <c r="M417" s="160"/>
      <c r="N417" s="160"/>
      <c r="O417" s="160"/>
      <c r="P417" s="160"/>
      <c r="Q417" s="160"/>
      <c r="R417" s="160"/>
      <c r="S417" s="160"/>
      <c r="T417" s="160"/>
      <c r="U417" s="160"/>
      <c r="V417" s="160"/>
      <c r="W417" s="160"/>
      <c r="X417" s="160"/>
      <c r="Y417" s="160"/>
      <c r="Z417" s="160"/>
      <c r="AA417" s="160"/>
    </row>
    <row r="418" spans="2:27" ht="12" customHeight="1">
      <c r="B418" s="160"/>
      <c r="C418" s="160"/>
      <c r="D418" s="160"/>
      <c r="E418" s="160"/>
      <c r="F418" s="160"/>
      <c r="G418" s="160"/>
      <c r="H418" s="160"/>
      <c r="I418" s="160"/>
      <c r="J418" s="160"/>
      <c r="K418" s="160"/>
      <c r="L418" s="160"/>
      <c r="M418" s="160"/>
      <c r="N418" s="160"/>
      <c r="O418" s="160"/>
      <c r="P418" s="160"/>
      <c r="Q418" s="160"/>
      <c r="R418" s="160"/>
      <c r="S418" s="160"/>
      <c r="T418" s="160"/>
      <c r="U418" s="160"/>
      <c r="V418" s="160"/>
      <c r="W418" s="160"/>
      <c r="X418" s="160"/>
      <c r="Y418" s="160"/>
      <c r="Z418" s="160"/>
      <c r="AA418" s="160"/>
    </row>
    <row r="419" spans="2:27" ht="12" customHeight="1">
      <c r="B419" s="160"/>
      <c r="C419" s="160"/>
      <c r="D419" s="160"/>
      <c r="E419" s="160"/>
      <c r="F419" s="160"/>
      <c r="G419" s="160"/>
      <c r="H419" s="160"/>
      <c r="I419" s="160"/>
      <c r="J419" s="160"/>
      <c r="K419" s="160"/>
      <c r="L419" s="160"/>
      <c r="M419" s="160"/>
      <c r="N419" s="160"/>
      <c r="O419" s="160"/>
      <c r="P419" s="160"/>
      <c r="Q419" s="160"/>
      <c r="R419" s="160"/>
      <c r="S419" s="160"/>
      <c r="T419" s="160"/>
      <c r="U419" s="160"/>
      <c r="V419" s="160"/>
      <c r="W419" s="160"/>
      <c r="X419" s="160"/>
      <c r="Y419" s="160"/>
      <c r="Z419" s="160"/>
      <c r="AA419" s="160"/>
    </row>
    <row r="420" spans="2:27" ht="12" customHeight="1">
      <c r="B420" s="160"/>
      <c r="C420" s="160"/>
      <c r="D420" s="160"/>
      <c r="E420" s="160"/>
      <c r="F420" s="160"/>
      <c r="G420" s="160"/>
      <c r="H420" s="160"/>
      <c r="I420" s="160"/>
      <c r="J420" s="160"/>
      <c r="K420" s="160"/>
      <c r="L420" s="160"/>
      <c r="M420" s="160"/>
      <c r="N420" s="160"/>
      <c r="O420" s="160"/>
      <c r="P420" s="160"/>
      <c r="Q420" s="160"/>
      <c r="R420" s="160"/>
      <c r="S420" s="160"/>
      <c r="T420" s="160"/>
      <c r="U420" s="160"/>
      <c r="V420" s="160"/>
      <c r="W420" s="160"/>
      <c r="X420" s="160"/>
      <c r="Y420" s="160"/>
      <c r="Z420" s="160"/>
      <c r="AA420" s="160"/>
    </row>
    <row r="421" spans="2:27" ht="12" customHeight="1">
      <c r="B421" s="160"/>
      <c r="C421" s="160"/>
      <c r="D421" s="160"/>
      <c r="E421" s="160"/>
      <c r="F421" s="160"/>
      <c r="G421" s="160"/>
      <c r="H421" s="160"/>
      <c r="I421" s="160"/>
      <c r="J421" s="160"/>
      <c r="K421" s="160"/>
      <c r="L421" s="160"/>
      <c r="M421" s="160"/>
      <c r="N421" s="160"/>
      <c r="O421" s="160"/>
      <c r="P421" s="160"/>
      <c r="Q421" s="160"/>
      <c r="R421" s="160"/>
      <c r="S421" s="160"/>
      <c r="T421" s="160"/>
      <c r="U421" s="160"/>
      <c r="V421" s="160"/>
      <c r="W421" s="160"/>
      <c r="X421" s="160"/>
      <c r="Y421" s="160"/>
      <c r="Z421" s="160"/>
      <c r="AA421" s="160"/>
    </row>
    <row r="422" spans="2:27" ht="12" customHeight="1">
      <c r="B422" s="160"/>
      <c r="C422" s="160"/>
      <c r="D422" s="160"/>
      <c r="E422" s="160"/>
      <c r="F422" s="160"/>
      <c r="G422" s="160"/>
      <c r="H422" s="160"/>
      <c r="I422" s="160"/>
      <c r="J422" s="160"/>
      <c r="K422" s="160"/>
      <c r="L422" s="160"/>
      <c r="M422" s="160"/>
      <c r="N422" s="160"/>
      <c r="O422" s="160"/>
      <c r="P422" s="160"/>
      <c r="Q422" s="160"/>
      <c r="R422" s="160"/>
      <c r="S422" s="160"/>
      <c r="T422" s="160"/>
      <c r="U422" s="160"/>
      <c r="V422" s="160"/>
      <c r="W422" s="160"/>
      <c r="X422" s="160"/>
      <c r="Y422" s="160"/>
      <c r="Z422" s="160"/>
      <c r="AA422" s="160"/>
    </row>
    <row r="423" spans="2:27" ht="12" customHeight="1">
      <c r="B423" s="160"/>
      <c r="C423" s="160"/>
      <c r="D423" s="160"/>
      <c r="E423" s="160"/>
      <c r="F423" s="160"/>
      <c r="G423" s="160"/>
      <c r="H423" s="160"/>
      <c r="I423" s="160"/>
      <c r="J423" s="160"/>
      <c r="K423" s="160"/>
      <c r="L423" s="160"/>
      <c r="M423" s="160"/>
      <c r="N423" s="160"/>
      <c r="O423" s="160"/>
      <c r="P423" s="160"/>
      <c r="Q423" s="160"/>
      <c r="R423" s="160"/>
      <c r="S423" s="160"/>
      <c r="T423" s="160"/>
      <c r="U423" s="160"/>
      <c r="V423" s="160"/>
      <c r="W423" s="160"/>
      <c r="X423" s="160"/>
      <c r="Y423" s="160"/>
      <c r="Z423" s="160"/>
      <c r="AA423" s="160"/>
    </row>
    <row r="424" spans="2:27" ht="12" customHeight="1">
      <c r="B424" s="160"/>
      <c r="C424" s="160"/>
      <c r="D424" s="160"/>
      <c r="E424" s="160"/>
      <c r="F424" s="160"/>
      <c r="G424" s="160"/>
      <c r="H424" s="160"/>
      <c r="I424" s="160"/>
      <c r="J424" s="160"/>
      <c r="K424" s="160"/>
      <c r="L424" s="160"/>
      <c r="M424" s="160"/>
      <c r="N424" s="160"/>
      <c r="O424" s="160"/>
      <c r="P424" s="160"/>
      <c r="Q424" s="160"/>
      <c r="R424" s="160"/>
      <c r="S424" s="160"/>
      <c r="T424" s="160"/>
      <c r="U424" s="160"/>
      <c r="V424" s="160"/>
      <c r="W424" s="160"/>
      <c r="X424" s="160"/>
      <c r="Y424" s="160"/>
      <c r="Z424" s="160"/>
      <c r="AA424" s="160"/>
    </row>
    <row r="425" spans="2:27" ht="12" customHeight="1">
      <c r="B425" s="160"/>
      <c r="C425" s="160"/>
      <c r="D425" s="160"/>
      <c r="E425" s="160"/>
      <c r="F425" s="160"/>
      <c r="G425" s="160"/>
      <c r="H425" s="160"/>
      <c r="I425" s="160"/>
      <c r="J425" s="160"/>
      <c r="K425" s="160"/>
      <c r="L425" s="160"/>
      <c r="M425" s="160"/>
      <c r="N425" s="160"/>
      <c r="O425" s="160"/>
      <c r="P425" s="160"/>
      <c r="Q425" s="160"/>
      <c r="R425" s="160"/>
      <c r="S425" s="160"/>
      <c r="T425" s="160"/>
      <c r="U425" s="160"/>
      <c r="V425" s="160"/>
      <c r="W425" s="160"/>
      <c r="X425" s="160"/>
      <c r="Y425" s="160"/>
      <c r="Z425" s="160"/>
      <c r="AA425" s="160"/>
    </row>
    <row r="426" spans="2:27" ht="12" customHeight="1">
      <c r="B426" s="160"/>
      <c r="C426" s="160"/>
      <c r="D426" s="160"/>
      <c r="E426" s="160"/>
      <c r="F426" s="160"/>
      <c r="G426" s="160"/>
      <c r="H426" s="160"/>
      <c r="I426" s="160"/>
      <c r="J426" s="160"/>
      <c r="K426" s="160"/>
      <c r="L426" s="160"/>
      <c r="M426" s="160"/>
      <c r="N426" s="160"/>
      <c r="O426" s="160"/>
      <c r="P426" s="160"/>
      <c r="Q426" s="160"/>
      <c r="R426" s="160"/>
      <c r="S426" s="160"/>
      <c r="T426" s="160"/>
      <c r="U426" s="160"/>
      <c r="V426" s="160"/>
      <c r="W426" s="160"/>
      <c r="X426" s="160"/>
      <c r="Y426" s="160"/>
      <c r="Z426" s="160"/>
      <c r="AA426" s="160"/>
    </row>
    <row r="427" spans="2:27" ht="12" customHeight="1">
      <c r="B427" s="160"/>
      <c r="C427" s="160"/>
      <c r="D427" s="160"/>
      <c r="E427" s="160"/>
      <c r="F427" s="160"/>
      <c r="G427" s="160"/>
      <c r="H427" s="160"/>
      <c r="I427" s="160"/>
      <c r="J427" s="160"/>
      <c r="K427" s="160"/>
      <c r="L427" s="160"/>
      <c r="M427" s="160"/>
      <c r="N427" s="160"/>
      <c r="O427" s="160"/>
      <c r="P427" s="160"/>
      <c r="Q427" s="160"/>
      <c r="R427" s="160"/>
      <c r="S427" s="160"/>
      <c r="T427" s="160"/>
      <c r="U427" s="160"/>
      <c r="V427" s="160"/>
      <c r="W427" s="160"/>
      <c r="X427" s="160"/>
      <c r="Y427" s="160"/>
      <c r="Z427" s="160"/>
      <c r="AA427" s="160"/>
    </row>
    <row r="428" spans="2:27" ht="12" customHeight="1">
      <c r="B428" s="160"/>
      <c r="C428" s="160"/>
      <c r="D428" s="160"/>
      <c r="E428" s="160"/>
      <c r="F428" s="160"/>
      <c r="G428" s="160"/>
      <c r="H428" s="160"/>
      <c r="I428" s="160"/>
      <c r="J428" s="160"/>
      <c r="K428" s="160"/>
      <c r="L428" s="160"/>
      <c r="M428" s="160"/>
      <c r="N428" s="160"/>
      <c r="O428" s="160"/>
      <c r="P428" s="160"/>
      <c r="Q428" s="160"/>
      <c r="R428" s="160"/>
      <c r="S428" s="160"/>
      <c r="T428" s="160"/>
      <c r="U428" s="160"/>
      <c r="V428" s="160"/>
      <c r="W428" s="160"/>
      <c r="X428" s="160"/>
      <c r="Y428" s="160"/>
      <c r="Z428" s="160"/>
      <c r="AA428" s="160"/>
    </row>
    <row r="429" spans="2:27" ht="12" customHeight="1">
      <c r="B429" s="160"/>
      <c r="C429" s="160"/>
      <c r="D429" s="160"/>
      <c r="E429" s="160"/>
      <c r="F429" s="160"/>
      <c r="G429" s="160"/>
      <c r="H429" s="160"/>
      <c r="I429" s="160"/>
      <c r="J429" s="160"/>
      <c r="K429" s="160"/>
      <c r="L429" s="160"/>
      <c r="M429" s="160"/>
      <c r="N429" s="160"/>
      <c r="O429" s="160"/>
      <c r="P429" s="160"/>
      <c r="Q429" s="160"/>
      <c r="R429" s="160"/>
      <c r="S429" s="160"/>
      <c r="T429" s="160"/>
      <c r="U429" s="160"/>
      <c r="V429" s="160"/>
      <c r="W429" s="160"/>
      <c r="X429" s="160"/>
      <c r="Y429" s="160"/>
      <c r="Z429" s="160"/>
      <c r="AA429" s="160"/>
    </row>
    <row r="430" spans="2:27" ht="12" customHeight="1">
      <c r="B430" s="160"/>
      <c r="C430" s="160"/>
      <c r="D430" s="160"/>
      <c r="E430" s="160"/>
      <c r="F430" s="160"/>
      <c r="G430" s="160"/>
      <c r="H430" s="160"/>
      <c r="I430" s="160"/>
      <c r="J430" s="160"/>
      <c r="K430" s="160"/>
      <c r="L430" s="160"/>
      <c r="M430" s="160"/>
      <c r="N430" s="160"/>
      <c r="O430" s="160"/>
      <c r="P430" s="160"/>
      <c r="Q430" s="160"/>
      <c r="R430" s="160"/>
      <c r="S430" s="160"/>
      <c r="T430" s="160"/>
      <c r="U430" s="160"/>
      <c r="V430" s="160"/>
      <c r="W430" s="160"/>
      <c r="X430" s="160"/>
      <c r="Y430" s="160"/>
      <c r="Z430" s="160"/>
      <c r="AA430" s="160"/>
    </row>
    <row r="431" spans="2:27" ht="12" customHeight="1">
      <c r="B431" s="160"/>
      <c r="C431" s="160"/>
      <c r="D431" s="160"/>
      <c r="E431" s="160"/>
      <c r="F431" s="160"/>
      <c r="G431" s="160"/>
      <c r="H431" s="160"/>
      <c r="I431" s="160"/>
      <c r="J431" s="160"/>
      <c r="K431" s="160"/>
      <c r="L431" s="160"/>
      <c r="M431" s="160"/>
      <c r="N431" s="160"/>
      <c r="O431" s="160"/>
      <c r="P431" s="160"/>
      <c r="Q431" s="160"/>
      <c r="R431" s="160"/>
      <c r="S431" s="160"/>
      <c r="T431" s="160"/>
      <c r="U431" s="160"/>
      <c r="V431" s="160"/>
      <c r="W431" s="160"/>
      <c r="X431" s="160"/>
      <c r="Y431" s="160"/>
      <c r="Z431" s="160"/>
      <c r="AA431" s="160"/>
    </row>
    <row r="432" spans="2:27" ht="12" customHeight="1">
      <c r="B432" s="160"/>
      <c r="C432" s="160"/>
      <c r="D432" s="160"/>
      <c r="E432" s="160"/>
      <c r="F432" s="160"/>
      <c r="G432" s="160"/>
      <c r="H432" s="160"/>
      <c r="I432" s="160"/>
      <c r="J432" s="160"/>
      <c r="K432" s="160"/>
      <c r="L432" s="160"/>
      <c r="M432" s="160"/>
      <c r="N432" s="160"/>
      <c r="O432" s="160"/>
      <c r="P432" s="160"/>
      <c r="Q432" s="160"/>
      <c r="R432" s="160"/>
      <c r="S432" s="160"/>
      <c r="T432" s="160"/>
      <c r="U432" s="160"/>
      <c r="V432" s="160"/>
      <c r="W432" s="160"/>
      <c r="X432" s="160"/>
      <c r="Y432" s="160"/>
      <c r="Z432" s="160"/>
      <c r="AA432" s="160"/>
    </row>
    <row r="433" spans="2:27" ht="12" customHeight="1">
      <c r="B433" s="160"/>
      <c r="C433" s="160"/>
      <c r="D433" s="160"/>
      <c r="E433" s="160"/>
      <c r="F433" s="160"/>
      <c r="G433" s="160"/>
      <c r="H433" s="160"/>
      <c r="I433" s="160"/>
      <c r="J433" s="160"/>
      <c r="K433" s="160"/>
      <c r="L433" s="160"/>
      <c r="M433" s="160"/>
      <c r="N433" s="160"/>
      <c r="O433" s="160"/>
      <c r="P433" s="160"/>
      <c r="Q433" s="160"/>
      <c r="R433" s="160"/>
      <c r="S433" s="160"/>
      <c r="T433" s="160"/>
      <c r="U433" s="160"/>
      <c r="V433" s="160"/>
      <c r="W433" s="160"/>
      <c r="X433" s="160"/>
      <c r="Y433" s="160"/>
      <c r="Z433" s="160"/>
      <c r="AA433" s="160"/>
    </row>
    <row r="434" spans="2:27" ht="12" customHeight="1">
      <c r="B434" s="160"/>
      <c r="C434" s="160"/>
      <c r="D434" s="160"/>
      <c r="E434" s="160"/>
      <c r="F434" s="160"/>
      <c r="G434" s="160"/>
      <c r="H434" s="160"/>
      <c r="I434" s="160"/>
      <c r="J434" s="160"/>
      <c r="K434" s="160"/>
      <c r="L434" s="160"/>
      <c r="M434" s="160"/>
      <c r="N434" s="160"/>
      <c r="O434" s="160"/>
      <c r="P434" s="160"/>
      <c r="Q434" s="160"/>
      <c r="R434" s="160"/>
      <c r="S434" s="160"/>
      <c r="T434" s="160"/>
      <c r="U434" s="160"/>
      <c r="V434" s="160"/>
      <c r="W434" s="160"/>
      <c r="X434" s="160"/>
      <c r="Y434" s="160"/>
      <c r="Z434" s="160"/>
      <c r="AA434" s="160"/>
    </row>
    <row r="435" spans="2:27" ht="12" customHeight="1">
      <c r="B435" s="160"/>
      <c r="C435" s="160"/>
      <c r="D435" s="160"/>
      <c r="E435" s="160"/>
      <c r="F435" s="160"/>
      <c r="G435" s="160"/>
      <c r="H435" s="160"/>
      <c r="I435" s="160"/>
      <c r="J435" s="160"/>
      <c r="K435" s="160"/>
      <c r="L435" s="160"/>
      <c r="M435" s="160"/>
      <c r="N435" s="160"/>
      <c r="O435" s="160"/>
      <c r="P435" s="160"/>
      <c r="Q435" s="160"/>
      <c r="R435" s="160"/>
      <c r="S435" s="160"/>
      <c r="T435" s="160"/>
      <c r="U435" s="160"/>
      <c r="V435" s="160"/>
      <c r="W435" s="160"/>
      <c r="X435" s="160"/>
      <c r="Y435" s="160"/>
      <c r="Z435" s="160"/>
      <c r="AA435" s="160"/>
    </row>
    <row r="436" spans="2:27" ht="12" customHeight="1">
      <c r="B436" s="160"/>
      <c r="C436" s="160"/>
      <c r="D436" s="160"/>
      <c r="E436" s="160"/>
      <c r="F436" s="160"/>
      <c r="G436" s="160"/>
      <c r="H436" s="160"/>
      <c r="I436" s="160"/>
      <c r="J436" s="160"/>
      <c r="K436" s="160"/>
      <c r="L436" s="160"/>
      <c r="M436" s="160"/>
      <c r="N436" s="160"/>
      <c r="O436" s="160"/>
      <c r="P436" s="160"/>
      <c r="Q436" s="160"/>
      <c r="R436" s="160"/>
      <c r="S436" s="160"/>
      <c r="T436" s="160"/>
      <c r="U436" s="160"/>
      <c r="V436" s="160"/>
      <c r="W436" s="160"/>
      <c r="X436" s="160"/>
      <c r="Y436" s="160"/>
      <c r="Z436" s="160"/>
      <c r="AA436" s="160"/>
    </row>
    <row r="437" spans="2:27" ht="12" customHeight="1">
      <c r="B437" s="160"/>
      <c r="C437" s="160"/>
      <c r="D437" s="160"/>
      <c r="E437" s="160"/>
      <c r="F437" s="160"/>
      <c r="G437" s="160"/>
      <c r="H437" s="160"/>
      <c r="I437" s="160"/>
      <c r="J437" s="160"/>
      <c r="K437" s="160"/>
      <c r="L437" s="160"/>
      <c r="M437" s="160"/>
      <c r="N437" s="160"/>
      <c r="O437" s="160"/>
      <c r="P437" s="160"/>
      <c r="Q437" s="160"/>
      <c r="R437" s="160"/>
      <c r="S437" s="160"/>
      <c r="T437" s="160"/>
      <c r="U437" s="160"/>
      <c r="V437" s="160"/>
      <c r="W437" s="160"/>
      <c r="X437" s="160"/>
      <c r="Y437" s="160"/>
      <c r="Z437" s="160"/>
      <c r="AA437" s="160"/>
    </row>
    <row r="438" spans="2:27" ht="12" customHeight="1">
      <c r="B438" s="160"/>
      <c r="C438" s="160"/>
      <c r="D438" s="160"/>
      <c r="E438" s="160"/>
      <c r="F438" s="160"/>
      <c r="G438" s="160"/>
      <c r="H438" s="160"/>
      <c r="I438" s="160"/>
      <c r="J438" s="160"/>
      <c r="K438" s="160"/>
      <c r="L438" s="160"/>
      <c r="M438" s="160"/>
      <c r="N438" s="160"/>
      <c r="O438" s="160"/>
      <c r="P438" s="160"/>
      <c r="Q438" s="160"/>
      <c r="R438" s="160"/>
      <c r="S438" s="160"/>
      <c r="T438" s="160"/>
      <c r="U438" s="160"/>
      <c r="V438" s="160"/>
      <c r="W438" s="160"/>
      <c r="X438" s="160"/>
      <c r="Y438" s="160"/>
      <c r="Z438" s="160"/>
      <c r="AA438" s="160"/>
    </row>
    <row r="439" spans="2:27" ht="12" customHeight="1">
      <c r="B439" s="160"/>
      <c r="C439" s="160"/>
      <c r="D439" s="160"/>
      <c r="E439" s="160"/>
      <c r="F439" s="160"/>
      <c r="G439" s="160"/>
      <c r="H439" s="160"/>
      <c r="I439" s="160"/>
      <c r="J439" s="160"/>
      <c r="K439" s="160"/>
      <c r="L439" s="160"/>
      <c r="M439" s="160"/>
      <c r="N439" s="160"/>
      <c r="O439" s="160"/>
      <c r="P439" s="160"/>
      <c r="Q439" s="160"/>
      <c r="R439" s="160"/>
      <c r="S439" s="160"/>
      <c r="T439" s="160"/>
      <c r="U439" s="160"/>
      <c r="V439" s="160"/>
      <c r="W439" s="160"/>
      <c r="X439" s="160"/>
      <c r="Y439" s="160"/>
      <c r="Z439" s="160"/>
      <c r="AA439" s="160"/>
    </row>
    <row r="440" spans="2:27" ht="12" customHeight="1">
      <c r="B440" s="160"/>
      <c r="C440" s="160"/>
      <c r="D440" s="160"/>
      <c r="E440" s="160"/>
      <c r="F440" s="160"/>
      <c r="G440" s="160"/>
      <c r="H440" s="160"/>
      <c r="I440" s="160"/>
      <c r="J440" s="160"/>
      <c r="K440" s="160"/>
      <c r="L440" s="160"/>
      <c r="M440" s="160"/>
      <c r="N440" s="160"/>
      <c r="O440" s="160"/>
      <c r="P440" s="160"/>
      <c r="Q440" s="160"/>
      <c r="R440" s="160"/>
      <c r="S440" s="160"/>
      <c r="T440" s="160"/>
      <c r="U440" s="160"/>
      <c r="V440" s="160"/>
      <c r="W440" s="160"/>
      <c r="X440" s="160"/>
      <c r="Y440" s="160"/>
      <c r="Z440" s="160"/>
      <c r="AA440" s="160"/>
    </row>
    <row r="441" spans="2:27" ht="12" customHeight="1">
      <c r="B441" s="160"/>
      <c r="C441" s="160"/>
      <c r="D441" s="160"/>
      <c r="E441" s="160"/>
      <c r="F441" s="160"/>
      <c r="G441" s="160"/>
      <c r="H441" s="160"/>
      <c r="I441" s="160"/>
      <c r="J441" s="160"/>
      <c r="K441" s="160"/>
      <c r="L441" s="160"/>
      <c r="M441" s="160"/>
      <c r="N441" s="160"/>
      <c r="O441" s="160"/>
      <c r="P441" s="160"/>
      <c r="Q441" s="160"/>
      <c r="R441" s="160"/>
      <c r="S441" s="160"/>
      <c r="T441" s="160"/>
      <c r="U441" s="160"/>
      <c r="V441" s="160"/>
      <c r="W441" s="160"/>
      <c r="X441" s="160"/>
      <c r="Y441" s="160"/>
      <c r="Z441" s="160"/>
      <c r="AA441" s="160"/>
    </row>
    <row r="442" spans="2:27" ht="12" customHeight="1">
      <c r="B442" s="160"/>
      <c r="C442" s="160"/>
      <c r="D442" s="160"/>
      <c r="E442" s="160"/>
      <c r="F442" s="160"/>
      <c r="G442" s="160"/>
      <c r="H442" s="160"/>
      <c r="I442" s="160"/>
      <c r="J442" s="160"/>
      <c r="K442" s="160"/>
      <c r="L442" s="160"/>
      <c r="M442" s="160"/>
      <c r="N442" s="160"/>
      <c r="O442" s="160"/>
      <c r="P442" s="160"/>
      <c r="Q442" s="160"/>
      <c r="R442" s="160"/>
      <c r="S442" s="160"/>
      <c r="T442" s="160"/>
      <c r="U442" s="160"/>
      <c r="V442" s="160"/>
      <c r="W442" s="160"/>
      <c r="X442" s="160"/>
      <c r="Y442" s="160"/>
      <c r="Z442" s="160"/>
      <c r="AA442" s="160"/>
    </row>
    <row r="443" spans="2:27" ht="12" customHeight="1">
      <c r="B443" s="160"/>
      <c r="C443" s="160"/>
      <c r="D443" s="160"/>
      <c r="E443" s="160"/>
      <c r="F443" s="160"/>
      <c r="G443" s="160"/>
      <c r="H443" s="160"/>
      <c r="I443" s="160"/>
      <c r="J443" s="160"/>
      <c r="K443" s="160"/>
      <c r="L443" s="160"/>
      <c r="M443" s="160"/>
      <c r="N443" s="160"/>
      <c r="O443" s="160"/>
      <c r="P443" s="160"/>
      <c r="Q443" s="160"/>
      <c r="R443" s="160"/>
      <c r="S443" s="160"/>
      <c r="T443" s="160"/>
      <c r="U443" s="160"/>
      <c r="V443" s="160"/>
      <c r="W443" s="160"/>
      <c r="X443" s="160"/>
      <c r="Y443" s="160"/>
      <c r="Z443" s="160"/>
      <c r="AA443" s="160"/>
    </row>
    <row r="444" spans="2:27" ht="12" customHeight="1">
      <c r="B444" s="160"/>
      <c r="C444" s="160"/>
      <c r="D444" s="160"/>
      <c r="E444" s="160"/>
      <c r="F444" s="160"/>
      <c r="G444" s="160"/>
      <c r="H444" s="160"/>
      <c r="I444" s="160"/>
      <c r="J444" s="160"/>
      <c r="K444" s="160"/>
      <c r="L444" s="160"/>
      <c r="M444" s="160"/>
      <c r="N444" s="160"/>
      <c r="O444" s="160"/>
      <c r="P444" s="160"/>
      <c r="Q444" s="160"/>
      <c r="R444" s="160"/>
      <c r="S444" s="160"/>
      <c r="T444" s="160"/>
      <c r="U444" s="160"/>
      <c r="V444" s="160"/>
      <c r="W444" s="160"/>
      <c r="X444" s="160"/>
      <c r="Y444" s="160"/>
      <c r="Z444" s="160"/>
      <c r="AA444" s="160"/>
    </row>
    <row r="445" spans="2:27" ht="12" customHeight="1">
      <c r="B445" s="160"/>
      <c r="C445" s="160"/>
      <c r="D445" s="160"/>
      <c r="E445" s="160"/>
      <c r="F445" s="160"/>
      <c r="G445" s="160"/>
      <c r="H445" s="160"/>
      <c r="I445" s="160"/>
      <c r="J445" s="160"/>
      <c r="K445" s="160"/>
      <c r="L445" s="160"/>
      <c r="M445" s="160"/>
      <c r="N445" s="160"/>
      <c r="O445" s="160"/>
      <c r="P445" s="160"/>
      <c r="Q445" s="160"/>
      <c r="R445" s="160"/>
      <c r="S445" s="160"/>
      <c r="T445" s="160"/>
      <c r="U445" s="160"/>
      <c r="V445" s="160"/>
      <c r="W445" s="160"/>
      <c r="X445" s="160"/>
      <c r="Y445" s="160"/>
      <c r="Z445" s="160"/>
      <c r="AA445" s="160"/>
    </row>
    <row r="446" spans="2:27" ht="12" customHeight="1">
      <c r="B446" s="160"/>
      <c r="C446" s="160"/>
      <c r="D446" s="160"/>
      <c r="E446" s="160"/>
      <c r="F446" s="160"/>
      <c r="G446" s="160"/>
      <c r="H446" s="160"/>
      <c r="I446" s="160"/>
      <c r="J446" s="160"/>
      <c r="K446" s="160"/>
      <c r="L446" s="160"/>
      <c r="M446" s="160"/>
      <c r="N446" s="160"/>
      <c r="O446" s="160"/>
      <c r="P446" s="160"/>
      <c r="Q446" s="160"/>
      <c r="R446" s="160"/>
      <c r="S446" s="160"/>
      <c r="T446" s="160"/>
      <c r="U446" s="160"/>
      <c r="V446" s="160"/>
      <c r="W446" s="160"/>
      <c r="X446" s="160"/>
      <c r="Y446" s="160"/>
      <c r="Z446" s="160"/>
      <c r="AA446" s="160"/>
    </row>
    <row r="447" spans="2:27" ht="12" customHeight="1">
      <c r="B447" s="160"/>
      <c r="C447" s="160"/>
      <c r="D447" s="160"/>
      <c r="E447" s="160"/>
      <c r="F447" s="160"/>
      <c r="G447" s="160"/>
      <c r="H447" s="160"/>
      <c r="I447" s="160"/>
      <c r="J447" s="160"/>
      <c r="K447" s="160"/>
      <c r="L447" s="160"/>
      <c r="M447" s="160"/>
      <c r="N447" s="160"/>
      <c r="O447" s="160"/>
      <c r="P447" s="160"/>
      <c r="Q447" s="160"/>
      <c r="R447" s="160"/>
      <c r="S447" s="160"/>
      <c r="T447" s="160"/>
      <c r="U447" s="160"/>
      <c r="V447" s="160"/>
      <c r="W447" s="160"/>
      <c r="X447" s="160"/>
      <c r="Y447" s="160"/>
      <c r="Z447" s="160"/>
      <c r="AA447" s="160"/>
    </row>
    <row r="448" spans="2:27" ht="12" customHeight="1">
      <c r="B448" s="160"/>
      <c r="C448" s="160"/>
      <c r="D448" s="160"/>
      <c r="E448" s="160"/>
      <c r="F448" s="160"/>
      <c r="G448" s="160"/>
      <c r="H448" s="160"/>
      <c r="I448" s="160"/>
      <c r="J448" s="160"/>
      <c r="K448" s="160"/>
      <c r="L448" s="160"/>
      <c r="M448" s="160"/>
      <c r="N448" s="160"/>
      <c r="O448" s="160"/>
      <c r="P448" s="160"/>
      <c r="Q448" s="160"/>
      <c r="R448" s="160"/>
      <c r="S448" s="160"/>
      <c r="T448" s="160"/>
      <c r="U448" s="160"/>
      <c r="V448" s="160"/>
      <c r="W448" s="160"/>
      <c r="X448" s="160"/>
      <c r="Y448" s="160"/>
      <c r="Z448" s="160"/>
      <c r="AA448" s="160"/>
    </row>
    <row r="449" spans="2:27" ht="12" customHeight="1">
      <c r="B449" s="160"/>
      <c r="C449" s="160"/>
      <c r="D449" s="160"/>
      <c r="E449" s="160"/>
      <c r="F449" s="160"/>
      <c r="G449" s="160"/>
      <c r="H449" s="160"/>
      <c r="I449" s="160"/>
      <c r="J449" s="160"/>
      <c r="K449" s="160"/>
      <c r="L449" s="160"/>
      <c r="M449" s="160"/>
      <c r="N449" s="160"/>
      <c r="O449" s="160"/>
      <c r="P449" s="160"/>
      <c r="Q449" s="160"/>
      <c r="R449" s="160"/>
      <c r="S449" s="160"/>
      <c r="T449" s="160"/>
      <c r="U449" s="160"/>
      <c r="V449" s="160"/>
      <c r="W449" s="160"/>
      <c r="X449" s="160"/>
      <c r="Y449" s="160"/>
      <c r="Z449" s="160"/>
      <c r="AA449" s="160"/>
    </row>
    <row r="450" spans="2:27" ht="12" customHeight="1">
      <c r="B450" s="160"/>
      <c r="C450" s="160"/>
      <c r="D450" s="160"/>
      <c r="E450" s="160"/>
      <c r="F450" s="160"/>
      <c r="G450" s="160"/>
      <c r="H450" s="160"/>
      <c r="I450" s="160"/>
      <c r="J450" s="160"/>
      <c r="K450" s="160"/>
      <c r="L450" s="160"/>
      <c r="M450" s="160"/>
      <c r="N450" s="160"/>
      <c r="O450" s="160"/>
      <c r="P450" s="160"/>
      <c r="Q450" s="160"/>
      <c r="R450" s="160"/>
      <c r="S450" s="160"/>
      <c r="T450" s="160"/>
      <c r="U450" s="160"/>
      <c r="V450" s="160"/>
      <c r="W450" s="160"/>
      <c r="X450" s="160"/>
      <c r="Y450" s="160"/>
      <c r="Z450" s="160"/>
      <c r="AA450" s="160"/>
    </row>
    <row r="451" spans="2:27" ht="12" customHeight="1">
      <c r="B451" s="160"/>
      <c r="C451" s="160"/>
      <c r="D451" s="160"/>
      <c r="E451" s="160"/>
      <c r="F451" s="160"/>
      <c r="G451" s="160"/>
      <c r="H451" s="160"/>
      <c r="I451" s="160"/>
      <c r="J451" s="160"/>
      <c r="K451" s="160"/>
      <c r="L451" s="160"/>
      <c r="M451" s="160"/>
      <c r="N451" s="160"/>
      <c r="O451" s="160"/>
      <c r="P451" s="160"/>
      <c r="Q451" s="160"/>
      <c r="R451" s="160"/>
      <c r="S451" s="160"/>
      <c r="T451" s="160"/>
      <c r="U451" s="160"/>
      <c r="V451" s="160"/>
      <c r="W451" s="160"/>
      <c r="X451" s="160"/>
      <c r="Y451" s="160"/>
      <c r="Z451" s="160"/>
      <c r="AA451" s="160"/>
    </row>
    <row r="452" spans="2:27" ht="12" customHeight="1">
      <c r="B452" s="160"/>
      <c r="C452" s="160"/>
      <c r="D452" s="160"/>
      <c r="E452" s="160"/>
      <c r="F452" s="160"/>
      <c r="G452" s="160"/>
      <c r="H452" s="160"/>
      <c r="I452" s="160"/>
      <c r="J452" s="160"/>
      <c r="K452" s="160"/>
      <c r="L452" s="160"/>
      <c r="M452" s="160"/>
      <c r="N452" s="160"/>
      <c r="O452" s="160"/>
      <c r="P452" s="160"/>
      <c r="Q452" s="160"/>
      <c r="R452" s="160"/>
      <c r="S452" s="160"/>
      <c r="T452" s="160"/>
      <c r="U452" s="160"/>
      <c r="V452" s="160"/>
      <c r="W452" s="160"/>
      <c r="X452" s="160"/>
      <c r="Y452" s="160"/>
      <c r="Z452" s="160"/>
      <c r="AA452" s="160"/>
    </row>
    <row r="453" spans="2:27" ht="12" customHeight="1">
      <c r="B453" s="160"/>
      <c r="C453" s="160"/>
      <c r="D453" s="160"/>
      <c r="E453" s="160"/>
      <c r="F453" s="160"/>
      <c r="G453" s="160"/>
      <c r="H453" s="160"/>
      <c r="I453" s="160"/>
      <c r="J453" s="160"/>
      <c r="K453" s="160"/>
      <c r="L453" s="160"/>
      <c r="M453" s="160"/>
      <c r="N453" s="160"/>
      <c r="O453" s="160"/>
      <c r="P453" s="160"/>
      <c r="Q453" s="160"/>
      <c r="R453" s="160"/>
      <c r="S453" s="160"/>
      <c r="T453" s="160"/>
      <c r="U453" s="160"/>
      <c r="V453" s="160"/>
      <c r="W453" s="160"/>
      <c r="X453" s="160"/>
      <c r="Y453" s="160"/>
      <c r="Z453" s="160"/>
      <c r="AA453" s="160"/>
    </row>
    <row r="454" spans="2:27" ht="12" customHeight="1">
      <c r="B454" s="160"/>
      <c r="C454" s="160"/>
      <c r="D454" s="160"/>
      <c r="E454" s="160"/>
      <c r="F454" s="160"/>
      <c r="G454" s="160"/>
      <c r="H454" s="160"/>
      <c r="I454" s="160"/>
      <c r="J454" s="160"/>
      <c r="K454" s="160"/>
      <c r="L454" s="160"/>
      <c r="M454" s="160"/>
      <c r="N454" s="160"/>
      <c r="O454" s="160"/>
      <c r="P454" s="160"/>
      <c r="Q454" s="160"/>
      <c r="R454" s="160"/>
      <c r="S454" s="160"/>
      <c r="T454" s="160"/>
      <c r="U454" s="160"/>
      <c r="V454" s="160"/>
      <c r="W454" s="160"/>
      <c r="X454" s="160"/>
      <c r="Y454" s="160"/>
      <c r="Z454" s="160"/>
      <c r="AA454" s="160"/>
    </row>
    <row r="455" spans="2:27" ht="12" customHeight="1">
      <c r="B455" s="160"/>
      <c r="C455" s="160"/>
      <c r="D455" s="160"/>
      <c r="E455" s="160"/>
      <c r="F455" s="160"/>
      <c r="G455" s="160"/>
      <c r="H455" s="160"/>
      <c r="I455" s="160"/>
      <c r="J455" s="160"/>
      <c r="K455" s="160"/>
      <c r="L455" s="160"/>
      <c r="M455" s="160"/>
      <c r="N455" s="160"/>
      <c r="O455" s="160"/>
      <c r="P455" s="160"/>
      <c r="Q455" s="160"/>
      <c r="R455" s="160"/>
      <c r="S455" s="160"/>
      <c r="T455" s="160"/>
      <c r="U455" s="160"/>
      <c r="V455" s="160"/>
      <c r="W455" s="160"/>
      <c r="X455" s="160"/>
      <c r="Y455" s="160"/>
      <c r="Z455" s="160"/>
      <c r="AA455" s="160"/>
    </row>
    <row r="456" spans="2:27" ht="12" customHeight="1">
      <c r="B456" s="160"/>
      <c r="C456" s="160"/>
      <c r="D456" s="160"/>
      <c r="E456" s="160"/>
      <c r="F456" s="160"/>
      <c r="G456" s="160"/>
      <c r="H456" s="160"/>
      <c r="I456" s="160"/>
      <c r="J456" s="160"/>
      <c r="K456" s="160"/>
      <c r="L456" s="160"/>
      <c r="M456" s="160"/>
      <c r="N456" s="160"/>
      <c r="O456" s="160"/>
      <c r="P456" s="160"/>
      <c r="Q456" s="160"/>
      <c r="R456" s="160"/>
      <c r="S456" s="160"/>
      <c r="T456" s="160"/>
      <c r="U456" s="160"/>
      <c r="V456" s="160"/>
      <c r="W456" s="160"/>
      <c r="X456" s="160"/>
      <c r="Y456" s="160"/>
      <c r="Z456" s="160"/>
      <c r="AA456" s="160"/>
    </row>
    <row r="457" spans="2:27" ht="12" customHeight="1">
      <c r="B457" s="160"/>
      <c r="C457" s="160"/>
      <c r="D457" s="160"/>
      <c r="E457" s="160"/>
      <c r="F457" s="160"/>
      <c r="G457" s="160"/>
      <c r="H457" s="160"/>
      <c r="I457" s="160"/>
      <c r="J457" s="160"/>
      <c r="K457" s="160"/>
      <c r="L457" s="160"/>
      <c r="M457" s="160"/>
      <c r="N457" s="160"/>
      <c r="O457" s="160"/>
      <c r="P457" s="160"/>
      <c r="Q457" s="160"/>
      <c r="R457" s="160"/>
      <c r="S457" s="160"/>
      <c r="T457" s="160"/>
      <c r="U457" s="160"/>
      <c r="V457" s="160"/>
      <c r="W457" s="160"/>
      <c r="X457" s="160"/>
      <c r="Y457" s="160"/>
      <c r="Z457" s="160"/>
      <c r="AA457" s="160"/>
    </row>
    <row r="458" spans="2:27" ht="12" customHeight="1">
      <c r="B458" s="160"/>
      <c r="C458" s="160"/>
      <c r="D458" s="160"/>
      <c r="E458" s="160"/>
      <c r="F458" s="160"/>
      <c r="G458" s="160"/>
      <c r="H458" s="160"/>
      <c r="I458" s="160"/>
      <c r="J458" s="160"/>
      <c r="K458" s="160"/>
      <c r="L458" s="160"/>
      <c r="M458" s="160"/>
      <c r="N458" s="160"/>
      <c r="O458" s="160"/>
      <c r="P458" s="160"/>
      <c r="Q458" s="160"/>
      <c r="R458" s="160"/>
      <c r="S458" s="160"/>
      <c r="T458" s="160"/>
      <c r="U458" s="160"/>
      <c r="V458" s="160"/>
      <c r="W458" s="160"/>
      <c r="X458" s="160"/>
      <c r="Y458" s="160"/>
      <c r="Z458" s="160"/>
      <c r="AA458" s="160"/>
    </row>
    <row r="459" spans="2:27" ht="12" customHeight="1">
      <c r="B459" s="160"/>
      <c r="C459" s="160"/>
      <c r="D459" s="160"/>
      <c r="E459" s="160"/>
      <c r="F459" s="160"/>
      <c r="G459" s="160"/>
      <c r="H459" s="160"/>
      <c r="I459" s="160"/>
      <c r="J459" s="160"/>
      <c r="K459" s="160"/>
      <c r="L459" s="160"/>
      <c r="M459" s="160"/>
      <c r="N459" s="160"/>
      <c r="O459" s="160"/>
      <c r="P459" s="160"/>
      <c r="Q459" s="160"/>
      <c r="R459" s="160"/>
      <c r="S459" s="160"/>
      <c r="T459" s="160"/>
      <c r="U459" s="160"/>
      <c r="V459" s="160"/>
      <c r="W459" s="160"/>
      <c r="X459" s="160"/>
      <c r="Y459" s="160"/>
      <c r="Z459" s="160"/>
      <c r="AA459" s="160"/>
    </row>
    <row r="460" spans="2:27" ht="12" customHeight="1">
      <c r="B460" s="160"/>
      <c r="C460" s="160"/>
      <c r="D460" s="160"/>
      <c r="E460" s="160"/>
      <c r="F460" s="160"/>
      <c r="G460" s="160"/>
      <c r="H460" s="160"/>
      <c r="I460" s="160"/>
      <c r="J460" s="160"/>
      <c r="K460" s="160"/>
      <c r="L460" s="160"/>
      <c r="M460" s="160"/>
      <c r="N460" s="160"/>
      <c r="O460" s="160"/>
      <c r="P460" s="160"/>
      <c r="Q460" s="160"/>
      <c r="R460" s="160"/>
      <c r="S460" s="160"/>
      <c r="T460" s="160"/>
      <c r="U460" s="160"/>
      <c r="V460" s="160"/>
      <c r="W460" s="160"/>
      <c r="X460" s="160"/>
      <c r="Y460" s="160"/>
      <c r="Z460" s="160"/>
      <c r="AA460" s="160"/>
    </row>
    <row r="461" spans="2:27" ht="12" customHeight="1">
      <c r="B461" s="160"/>
      <c r="C461" s="160"/>
      <c r="D461" s="160"/>
      <c r="E461" s="160"/>
      <c r="F461" s="160"/>
      <c r="G461" s="160"/>
      <c r="H461" s="160"/>
      <c r="I461" s="160"/>
      <c r="J461" s="160"/>
      <c r="K461" s="160"/>
      <c r="L461" s="160"/>
      <c r="M461" s="160"/>
      <c r="N461" s="160"/>
      <c r="O461" s="160"/>
      <c r="P461" s="160"/>
      <c r="Q461" s="160"/>
      <c r="R461" s="160"/>
      <c r="S461" s="160"/>
      <c r="T461" s="160"/>
      <c r="U461" s="160"/>
      <c r="V461" s="160"/>
      <c r="W461" s="160"/>
      <c r="X461" s="160"/>
      <c r="Y461" s="160"/>
      <c r="Z461" s="160"/>
      <c r="AA461" s="160"/>
    </row>
    <row r="462" spans="2:27" ht="12" customHeight="1">
      <c r="B462" s="160"/>
      <c r="C462" s="160"/>
      <c r="D462" s="160"/>
      <c r="E462" s="160"/>
      <c r="F462" s="160"/>
      <c r="G462" s="160"/>
      <c r="H462" s="160"/>
      <c r="I462" s="160"/>
      <c r="J462" s="160"/>
      <c r="K462" s="160"/>
      <c r="L462" s="160"/>
      <c r="M462" s="160"/>
      <c r="N462" s="160"/>
      <c r="O462" s="160"/>
      <c r="P462" s="160"/>
      <c r="Q462" s="160"/>
      <c r="R462" s="160"/>
      <c r="S462" s="160"/>
      <c r="T462" s="160"/>
      <c r="U462" s="160"/>
      <c r="V462" s="160"/>
      <c r="W462" s="160"/>
      <c r="X462" s="160"/>
      <c r="Y462" s="160"/>
      <c r="Z462" s="160"/>
      <c r="AA462" s="160"/>
    </row>
    <row r="463" spans="2:27" ht="12" customHeight="1">
      <c r="B463" s="160"/>
      <c r="C463" s="160"/>
      <c r="D463" s="160"/>
      <c r="E463" s="160"/>
      <c r="F463" s="160"/>
      <c r="G463" s="160"/>
      <c r="H463" s="160"/>
      <c r="I463" s="160"/>
      <c r="J463" s="160"/>
      <c r="K463" s="160"/>
      <c r="L463" s="160"/>
      <c r="M463" s="160"/>
      <c r="N463" s="160"/>
      <c r="O463" s="160"/>
      <c r="P463" s="160"/>
      <c r="Q463" s="160"/>
      <c r="R463" s="160"/>
      <c r="S463" s="160"/>
      <c r="T463" s="160"/>
      <c r="U463" s="160"/>
      <c r="V463" s="160"/>
      <c r="W463" s="160"/>
      <c r="X463" s="160"/>
      <c r="Y463" s="160"/>
      <c r="Z463" s="160"/>
      <c r="AA463" s="160"/>
    </row>
    <row r="464" spans="2:27" ht="12" customHeight="1">
      <c r="B464" s="160"/>
      <c r="C464" s="160"/>
      <c r="D464" s="160"/>
      <c r="E464" s="160"/>
      <c r="F464" s="160"/>
      <c r="G464" s="160"/>
      <c r="H464" s="160"/>
      <c r="I464" s="160"/>
      <c r="J464" s="160"/>
      <c r="K464" s="160"/>
      <c r="L464" s="160"/>
      <c r="M464" s="160"/>
      <c r="N464" s="160"/>
      <c r="O464" s="160"/>
      <c r="P464" s="160"/>
      <c r="Q464" s="160"/>
      <c r="R464" s="160"/>
      <c r="S464" s="160"/>
      <c r="T464" s="160"/>
      <c r="U464" s="160"/>
      <c r="V464" s="160"/>
      <c r="W464" s="160"/>
      <c r="X464" s="160"/>
      <c r="Y464" s="160"/>
      <c r="Z464" s="160"/>
      <c r="AA464" s="160"/>
    </row>
    <row r="465" spans="2:27" ht="12" customHeight="1">
      <c r="B465" s="160"/>
      <c r="C465" s="160"/>
      <c r="D465" s="160"/>
      <c r="E465" s="160"/>
      <c r="F465" s="160"/>
      <c r="G465" s="160"/>
      <c r="H465" s="160"/>
      <c r="I465" s="160"/>
      <c r="J465" s="160"/>
      <c r="K465" s="160"/>
      <c r="L465" s="160"/>
      <c r="M465" s="160"/>
      <c r="N465" s="160"/>
      <c r="O465" s="160"/>
      <c r="P465" s="160"/>
      <c r="Q465" s="160"/>
      <c r="R465" s="160"/>
      <c r="S465" s="160"/>
      <c r="T465" s="160"/>
      <c r="U465" s="160"/>
      <c r="V465" s="160"/>
      <c r="W465" s="160"/>
      <c r="X465" s="160"/>
      <c r="Y465" s="160"/>
      <c r="Z465" s="160"/>
      <c r="AA465" s="160"/>
    </row>
    <row r="466" spans="2:27" ht="12" customHeight="1">
      <c r="B466" s="160"/>
      <c r="C466" s="160"/>
      <c r="D466" s="160"/>
      <c r="E466" s="160"/>
      <c r="F466" s="160"/>
      <c r="G466" s="160"/>
      <c r="H466" s="160"/>
      <c r="I466" s="160"/>
      <c r="J466" s="160"/>
      <c r="K466" s="160"/>
      <c r="L466" s="160"/>
      <c r="M466" s="160"/>
      <c r="N466" s="160"/>
      <c r="O466" s="160"/>
      <c r="P466" s="160"/>
      <c r="Q466" s="160"/>
      <c r="R466" s="160"/>
      <c r="S466" s="160"/>
      <c r="T466" s="160"/>
      <c r="U466" s="160"/>
      <c r="V466" s="160"/>
      <c r="W466" s="160"/>
      <c r="X466" s="160"/>
      <c r="Y466" s="160"/>
      <c r="Z466" s="160"/>
      <c r="AA466" s="160"/>
    </row>
    <row r="467" spans="2:27" ht="12" customHeight="1">
      <c r="B467" s="160"/>
      <c r="C467" s="160"/>
      <c r="D467" s="160"/>
      <c r="E467" s="160"/>
      <c r="F467" s="160"/>
      <c r="G467" s="160"/>
      <c r="H467" s="160"/>
      <c r="I467" s="160"/>
      <c r="J467" s="160"/>
      <c r="K467" s="160"/>
      <c r="L467" s="160"/>
      <c r="M467" s="160"/>
      <c r="N467" s="160"/>
      <c r="O467" s="160"/>
      <c r="P467" s="160"/>
      <c r="Q467" s="160"/>
      <c r="R467" s="160"/>
      <c r="S467" s="160"/>
      <c r="T467" s="160"/>
      <c r="U467" s="160"/>
      <c r="V467" s="160"/>
      <c r="W467" s="160"/>
      <c r="X467" s="160"/>
      <c r="Y467" s="160"/>
      <c r="Z467" s="160"/>
      <c r="AA467" s="160"/>
    </row>
    <row r="468" spans="2:27" ht="12" customHeight="1">
      <c r="B468" s="160"/>
      <c r="C468" s="160"/>
      <c r="D468" s="160"/>
      <c r="E468" s="160"/>
      <c r="F468" s="160"/>
      <c r="G468" s="160"/>
      <c r="H468" s="160"/>
      <c r="I468" s="160"/>
      <c r="J468" s="160"/>
      <c r="K468" s="160"/>
      <c r="L468" s="160"/>
      <c r="M468" s="160"/>
      <c r="N468" s="160"/>
      <c r="O468" s="160"/>
      <c r="P468" s="160"/>
      <c r="Q468" s="160"/>
      <c r="R468" s="160"/>
      <c r="S468" s="160"/>
      <c r="T468" s="160"/>
      <c r="U468" s="160"/>
      <c r="V468" s="160"/>
      <c r="W468" s="160"/>
      <c r="X468" s="160"/>
      <c r="Y468" s="160"/>
      <c r="Z468" s="160"/>
      <c r="AA468" s="160"/>
    </row>
    <row r="469" spans="2:27" ht="12" customHeight="1">
      <c r="B469" s="160"/>
      <c r="C469" s="160"/>
      <c r="D469" s="160"/>
      <c r="E469" s="160"/>
      <c r="F469" s="160"/>
      <c r="G469" s="160"/>
      <c r="H469" s="160"/>
      <c r="I469" s="160"/>
      <c r="J469" s="160"/>
      <c r="K469" s="160"/>
      <c r="L469" s="160"/>
      <c r="M469" s="160"/>
      <c r="N469" s="160"/>
      <c r="O469" s="160"/>
      <c r="P469" s="160"/>
      <c r="Q469" s="160"/>
      <c r="R469" s="160"/>
      <c r="S469" s="160"/>
      <c r="T469" s="160"/>
      <c r="U469" s="160"/>
      <c r="V469" s="160"/>
      <c r="W469" s="160"/>
      <c r="X469" s="160"/>
      <c r="Y469" s="160"/>
      <c r="Z469" s="160"/>
      <c r="AA469" s="160"/>
    </row>
    <row r="470" spans="2:27" ht="12" customHeight="1">
      <c r="B470" s="160"/>
      <c r="C470" s="160"/>
      <c r="D470" s="160"/>
      <c r="E470" s="160"/>
      <c r="F470" s="160"/>
      <c r="G470" s="160"/>
      <c r="H470" s="160"/>
      <c r="I470" s="160"/>
      <c r="J470" s="160"/>
      <c r="K470" s="160"/>
      <c r="L470" s="160"/>
      <c r="M470" s="160"/>
      <c r="N470" s="160"/>
      <c r="O470" s="160"/>
      <c r="P470" s="160"/>
      <c r="Q470" s="160"/>
      <c r="R470" s="160"/>
      <c r="S470" s="160"/>
      <c r="T470" s="160"/>
      <c r="U470" s="160"/>
      <c r="V470" s="160"/>
      <c r="W470" s="160"/>
      <c r="X470" s="160"/>
      <c r="Y470" s="160"/>
      <c r="Z470" s="160"/>
      <c r="AA470" s="160"/>
    </row>
    <row r="471" spans="2:27" ht="12" customHeight="1">
      <c r="B471" s="160"/>
      <c r="C471" s="160"/>
      <c r="D471" s="160"/>
      <c r="E471" s="160"/>
      <c r="F471" s="160"/>
      <c r="G471" s="160"/>
      <c r="H471" s="160"/>
      <c r="I471" s="160"/>
      <c r="J471" s="160"/>
      <c r="K471" s="160"/>
      <c r="L471" s="160"/>
      <c r="M471" s="160"/>
      <c r="N471" s="160"/>
      <c r="O471" s="160"/>
      <c r="P471" s="160"/>
      <c r="Q471" s="160"/>
      <c r="R471" s="160"/>
      <c r="S471" s="160"/>
      <c r="T471" s="160"/>
      <c r="U471" s="160"/>
      <c r="V471" s="160"/>
      <c r="W471" s="160"/>
      <c r="X471" s="160"/>
      <c r="Y471" s="160"/>
      <c r="Z471" s="160"/>
      <c r="AA471" s="160"/>
    </row>
    <row r="472" spans="2:27" ht="12" customHeight="1">
      <c r="B472" s="160"/>
      <c r="C472" s="160"/>
      <c r="D472" s="160"/>
      <c r="E472" s="160"/>
      <c r="F472" s="160"/>
      <c r="G472" s="160"/>
      <c r="H472" s="160"/>
      <c r="I472" s="160"/>
      <c r="J472" s="160"/>
      <c r="K472" s="160"/>
      <c r="L472" s="160"/>
      <c r="M472" s="160"/>
      <c r="N472" s="160"/>
      <c r="O472" s="160"/>
      <c r="P472" s="160"/>
      <c r="Q472" s="160"/>
      <c r="R472" s="160"/>
      <c r="S472" s="160"/>
      <c r="T472" s="160"/>
      <c r="U472" s="160"/>
      <c r="V472" s="160"/>
      <c r="W472" s="160"/>
      <c r="X472" s="160"/>
      <c r="Y472" s="160"/>
      <c r="Z472" s="160"/>
      <c r="AA472" s="160"/>
    </row>
    <row r="473" spans="2:27" ht="12" customHeight="1">
      <c r="B473" s="160"/>
      <c r="C473" s="160"/>
      <c r="D473" s="160"/>
      <c r="E473" s="160"/>
      <c r="F473" s="160"/>
      <c r="G473" s="160"/>
      <c r="H473" s="160"/>
      <c r="I473" s="160"/>
      <c r="J473" s="160"/>
      <c r="K473" s="160"/>
      <c r="L473" s="160"/>
      <c r="M473" s="160"/>
      <c r="N473" s="160"/>
      <c r="O473" s="160"/>
      <c r="P473" s="160"/>
      <c r="Q473" s="160"/>
      <c r="R473" s="160"/>
      <c r="S473" s="160"/>
      <c r="T473" s="160"/>
      <c r="U473" s="160"/>
      <c r="V473" s="160"/>
      <c r="W473" s="160"/>
      <c r="X473" s="160"/>
      <c r="Y473" s="160"/>
      <c r="Z473" s="160"/>
      <c r="AA473" s="160"/>
    </row>
    <row r="474" spans="2:27" ht="12" customHeight="1">
      <c r="B474" s="160"/>
      <c r="C474" s="160"/>
      <c r="D474" s="160"/>
      <c r="E474" s="160"/>
      <c r="F474" s="160"/>
      <c r="G474" s="160"/>
      <c r="H474" s="160"/>
      <c r="I474" s="160"/>
      <c r="J474" s="160"/>
      <c r="K474" s="160"/>
      <c r="L474" s="160"/>
      <c r="M474" s="160"/>
      <c r="N474" s="160"/>
      <c r="O474" s="160"/>
      <c r="P474" s="160"/>
      <c r="Q474" s="160"/>
      <c r="R474" s="160"/>
      <c r="S474" s="160"/>
      <c r="T474" s="160"/>
      <c r="U474" s="160"/>
      <c r="V474" s="160"/>
      <c r="W474" s="160"/>
      <c r="X474" s="160"/>
      <c r="Y474" s="160"/>
      <c r="Z474" s="160"/>
      <c r="AA474" s="160"/>
    </row>
    <row r="475" spans="2:27" ht="12" customHeight="1">
      <c r="B475" s="160"/>
      <c r="C475" s="160"/>
      <c r="D475" s="160"/>
      <c r="E475" s="160"/>
      <c r="F475" s="160"/>
      <c r="G475" s="160"/>
      <c r="H475" s="160"/>
      <c r="I475" s="160"/>
      <c r="J475" s="160"/>
      <c r="K475" s="160"/>
      <c r="L475" s="160"/>
      <c r="M475" s="160"/>
      <c r="N475" s="160"/>
      <c r="O475" s="160"/>
      <c r="P475" s="160"/>
      <c r="Q475" s="160"/>
      <c r="R475" s="160"/>
      <c r="S475" s="160"/>
      <c r="T475" s="160"/>
      <c r="U475" s="160"/>
      <c r="V475" s="160"/>
      <c r="W475" s="160"/>
      <c r="X475" s="160"/>
      <c r="Y475" s="160"/>
      <c r="Z475" s="160"/>
      <c r="AA475" s="160"/>
    </row>
    <row r="476" spans="2:27" ht="12" customHeight="1">
      <c r="B476" s="160"/>
      <c r="C476" s="160"/>
      <c r="D476" s="160"/>
      <c r="E476" s="160"/>
      <c r="F476" s="160"/>
      <c r="G476" s="160"/>
      <c r="H476" s="160"/>
      <c r="I476" s="160"/>
      <c r="J476" s="160"/>
      <c r="K476" s="160"/>
      <c r="L476" s="160"/>
      <c r="M476" s="160"/>
      <c r="N476" s="160"/>
      <c r="O476" s="160"/>
      <c r="P476" s="160"/>
      <c r="Q476" s="160"/>
      <c r="R476" s="160"/>
      <c r="S476" s="160"/>
      <c r="T476" s="160"/>
      <c r="U476" s="160"/>
      <c r="V476" s="160"/>
      <c r="W476" s="160"/>
      <c r="X476" s="160"/>
      <c r="Y476" s="160"/>
      <c r="Z476" s="160"/>
      <c r="AA476" s="160"/>
    </row>
    <row r="477" spans="2:27" ht="12" customHeight="1">
      <c r="B477" s="160"/>
      <c r="C477" s="160"/>
      <c r="D477" s="160"/>
      <c r="E477" s="160"/>
      <c r="F477" s="160"/>
      <c r="G477" s="160"/>
      <c r="H477" s="160"/>
      <c r="I477" s="160"/>
      <c r="J477" s="160"/>
      <c r="K477" s="160"/>
      <c r="L477" s="160"/>
      <c r="M477" s="160"/>
      <c r="N477" s="160"/>
      <c r="O477" s="160"/>
      <c r="P477" s="160"/>
      <c r="Q477" s="160"/>
      <c r="R477" s="160"/>
      <c r="S477" s="160"/>
      <c r="T477" s="160"/>
      <c r="U477" s="160"/>
      <c r="V477" s="160"/>
      <c r="W477" s="160"/>
      <c r="X477" s="160"/>
      <c r="Y477" s="160"/>
      <c r="Z477" s="160"/>
      <c r="AA477" s="160"/>
    </row>
    <row r="478" spans="2:27" ht="12" customHeight="1">
      <c r="B478" s="160"/>
      <c r="C478" s="160"/>
      <c r="D478" s="160"/>
      <c r="E478" s="160"/>
      <c r="F478" s="160"/>
      <c r="G478" s="160"/>
      <c r="H478" s="160"/>
      <c r="I478" s="160"/>
      <c r="J478" s="160"/>
      <c r="K478" s="160"/>
      <c r="L478" s="160"/>
      <c r="M478" s="160"/>
      <c r="N478" s="160"/>
      <c r="O478" s="160"/>
      <c r="P478" s="160"/>
      <c r="Q478" s="160"/>
      <c r="R478" s="160"/>
      <c r="S478" s="160"/>
      <c r="T478" s="160"/>
      <c r="U478" s="160"/>
      <c r="V478" s="160"/>
      <c r="W478" s="160"/>
      <c r="X478" s="160"/>
      <c r="Y478" s="160"/>
      <c r="Z478" s="160"/>
      <c r="AA478" s="160"/>
    </row>
    <row r="479" spans="2:27" ht="12" customHeight="1">
      <c r="B479" s="160"/>
      <c r="C479" s="160"/>
      <c r="D479" s="160"/>
      <c r="E479" s="160"/>
      <c r="F479" s="160"/>
      <c r="G479" s="160"/>
      <c r="H479" s="160"/>
      <c r="I479" s="160"/>
      <c r="J479" s="160"/>
      <c r="K479" s="160"/>
      <c r="L479" s="160"/>
      <c r="M479" s="160"/>
      <c r="N479" s="160"/>
      <c r="O479" s="160"/>
      <c r="P479" s="160"/>
      <c r="Q479" s="160"/>
      <c r="R479" s="160"/>
      <c r="S479" s="160"/>
      <c r="T479" s="160"/>
      <c r="U479" s="160"/>
      <c r="V479" s="160"/>
      <c r="W479" s="160"/>
      <c r="X479" s="160"/>
      <c r="Y479" s="160"/>
      <c r="Z479" s="160"/>
      <c r="AA479" s="160"/>
    </row>
    <row r="480" spans="2:27" ht="12" customHeight="1">
      <c r="B480" s="160"/>
      <c r="C480" s="160"/>
      <c r="D480" s="160"/>
      <c r="E480" s="160"/>
      <c r="F480" s="160"/>
      <c r="G480" s="160"/>
      <c r="H480" s="160"/>
      <c r="I480" s="160"/>
      <c r="J480" s="160"/>
      <c r="K480" s="160"/>
      <c r="L480" s="160"/>
      <c r="M480" s="160"/>
      <c r="N480" s="160"/>
      <c r="O480" s="160"/>
      <c r="P480" s="160"/>
      <c r="Q480" s="160"/>
      <c r="R480" s="160"/>
      <c r="S480" s="160"/>
      <c r="T480" s="160"/>
      <c r="U480" s="160"/>
      <c r="V480" s="160"/>
      <c r="W480" s="160"/>
      <c r="X480" s="160"/>
      <c r="Y480" s="160"/>
      <c r="Z480" s="160"/>
      <c r="AA480" s="160"/>
    </row>
    <row r="481" spans="2:27" ht="12" customHeight="1">
      <c r="B481" s="160"/>
      <c r="C481" s="160"/>
      <c r="D481" s="160"/>
      <c r="E481" s="160"/>
      <c r="F481" s="160"/>
      <c r="G481" s="160"/>
      <c r="H481" s="160"/>
      <c r="I481" s="160"/>
      <c r="J481" s="160"/>
      <c r="K481" s="160"/>
      <c r="L481" s="160"/>
      <c r="M481" s="160"/>
      <c r="N481" s="160"/>
      <c r="O481" s="160"/>
      <c r="P481" s="160"/>
      <c r="Q481" s="160"/>
      <c r="R481" s="160"/>
      <c r="S481" s="160"/>
      <c r="T481" s="160"/>
      <c r="U481" s="160"/>
      <c r="V481" s="160"/>
      <c r="W481" s="160"/>
      <c r="X481" s="160"/>
      <c r="Y481" s="160"/>
      <c r="Z481" s="160"/>
      <c r="AA481" s="160"/>
    </row>
    <row r="482" spans="2:27" ht="12" customHeight="1">
      <c r="B482" s="160"/>
      <c r="C482" s="160"/>
      <c r="D482" s="160"/>
      <c r="E482" s="160"/>
      <c r="F482" s="160"/>
      <c r="G482" s="160"/>
      <c r="H482" s="160"/>
      <c r="I482" s="160"/>
      <c r="J482" s="160"/>
      <c r="K482" s="160"/>
      <c r="L482" s="160"/>
      <c r="M482" s="160"/>
      <c r="N482" s="160"/>
      <c r="O482" s="160"/>
      <c r="P482" s="160"/>
      <c r="Q482" s="160"/>
      <c r="R482" s="160"/>
      <c r="S482" s="160"/>
      <c r="T482" s="160"/>
      <c r="U482" s="160"/>
      <c r="V482" s="160"/>
      <c r="W482" s="160"/>
      <c r="X482" s="160"/>
      <c r="Y482" s="160"/>
      <c r="Z482" s="160"/>
      <c r="AA482" s="160"/>
    </row>
    <row r="483" spans="2:27" ht="12" customHeight="1">
      <c r="B483" s="160"/>
      <c r="C483" s="160"/>
      <c r="D483" s="160"/>
      <c r="E483" s="160"/>
      <c r="F483" s="160"/>
      <c r="G483" s="160"/>
      <c r="H483" s="160"/>
      <c r="I483" s="160"/>
      <c r="J483" s="160"/>
      <c r="K483" s="160"/>
      <c r="L483" s="160"/>
      <c r="M483" s="160"/>
      <c r="N483" s="160"/>
      <c r="O483" s="160"/>
      <c r="P483" s="160"/>
      <c r="Q483" s="160"/>
      <c r="R483" s="160"/>
      <c r="S483" s="160"/>
      <c r="T483" s="160"/>
      <c r="U483" s="160"/>
      <c r="V483" s="160"/>
      <c r="W483" s="160"/>
      <c r="X483" s="160"/>
      <c r="Y483" s="160"/>
      <c r="Z483" s="160"/>
      <c r="AA483" s="160"/>
    </row>
    <row r="484" spans="2:27" ht="12" customHeight="1">
      <c r="B484" s="160"/>
      <c r="C484" s="160"/>
      <c r="D484" s="160"/>
      <c r="E484" s="160"/>
      <c r="F484" s="160"/>
      <c r="G484" s="160"/>
      <c r="H484" s="160"/>
      <c r="I484" s="160"/>
      <c r="J484" s="160"/>
      <c r="K484" s="160"/>
      <c r="L484" s="160"/>
      <c r="M484" s="160"/>
      <c r="N484" s="160"/>
      <c r="O484" s="160"/>
      <c r="P484" s="160"/>
      <c r="Q484" s="160"/>
      <c r="R484" s="160"/>
      <c r="S484" s="160"/>
      <c r="T484" s="160"/>
      <c r="U484" s="160"/>
      <c r="V484" s="160"/>
      <c r="W484" s="160"/>
      <c r="X484" s="160"/>
      <c r="Y484" s="160"/>
      <c r="Z484" s="160"/>
      <c r="AA484" s="160"/>
    </row>
    <row r="485" spans="2:27" ht="12" customHeight="1">
      <c r="B485" s="160"/>
      <c r="C485" s="160"/>
      <c r="D485" s="160"/>
      <c r="E485" s="160"/>
      <c r="F485" s="160"/>
      <c r="G485" s="160"/>
      <c r="H485" s="160"/>
      <c r="I485" s="160"/>
      <c r="J485" s="160"/>
      <c r="K485" s="160"/>
      <c r="L485" s="160"/>
      <c r="M485" s="160"/>
      <c r="N485" s="160"/>
      <c r="O485" s="160"/>
      <c r="P485" s="160"/>
      <c r="Q485" s="160"/>
      <c r="R485" s="160"/>
      <c r="S485" s="160"/>
      <c r="T485" s="160"/>
      <c r="U485" s="160"/>
      <c r="V485" s="160"/>
      <c r="W485" s="160"/>
      <c r="X485" s="160"/>
      <c r="Y485" s="160"/>
      <c r="Z485" s="160"/>
      <c r="AA485" s="160"/>
    </row>
    <row r="486" spans="2:27" ht="12" customHeight="1">
      <c r="B486" s="160"/>
      <c r="C486" s="160"/>
      <c r="D486" s="160"/>
      <c r="E486" s="160"/>
      <c r="F486" s="160"/>
      <c r="G486" s="160"/>
      <c r="H486" s="160"/>
      <c r="I486" s="160"/>
      <c r="J486" s="160"/>
      <c r="K486" s="160"/>
      <c r="L486" s="160"/>
      <c r="M486" s="160"/>
      <c r="N486" s="160"/>
      <c r="O486" s="160"/>
      <c r="P486" s="160"/>
      <c r="Q486" s="160"/>
      <c r="R486" s="160"/>
      <c r="S486" s="160"/>
      <c r="T486" s="160"/>
      <c r="U486" s="160"/>
      <c r="V486" s="160"/>
      <c r="W486" s="160"/>
      <c r="X486" s="160"/>
      <c r="Y486" s="160"/>
      <c r="Z486" s="160"/>
      <c r="AA486" s="160"/>
    </row>
    <row r="487" spans="2:27" ht="12" customHeight="1">
      <c r="B487" s="160"/>
      <c r="C487" s="160"/>
      <c r="D487" s="160"/>
      <c r="E487" s="160"/>
      <c r="F487" s="160"/>
      <c r="G487" s="160"/>
      <c r="H487" s="160"/>
      <c r="I487" s="160"/>
      <c r="J487" s="160"/>
      <c r="K487" s="160"/>
      <c r="L487" s="160"/>
      <c r="M487" s="160"/>
      <c r="N487" s="160"/>
      <c r="O487" s="160"/>
      <c r="P487" s="160"/>
      <c r="Q487" s="160"/>
      <c r="R487" s="160"/>
      <c r="S487" s="160"/>
      <c r="T487" s="160"/>
      <c r="U487" s="160"/>
      <c r="V487" s="160"/>
      <c r="W487" s="160"/>
      <c r="X487" s="160"/>
      <c r="Y487" s="160"/>
      <c r="Z487" s="160"/>
      <c r="AA487" s="160"/>
    </row>
    <row r="488" spans="2:27" ht="12" customHeight="1">
      <c r="B488" s="160"/>
      <c r="C488" s="160"/>
      <c r="D488" s="160"/>
      <c r="E488" s="160"/>
      <c r="F488" s="160"/>
      <c r="G488" s="160"/>
      <c r="H488" s="160"/>
      <c r="I488" s="160"/>
      <c r="J488" s="160"/>
      <c r="K488" s="160"/>
      <c r="L488" s="160"/>
      <c r="M488" s="160"/>
      <c r="N488" s="160"/>
      <c r="O488" s="160"/>
      <c r="P488" s="160"/>
      <c r="Q488" s="160"/>
      <c r="R488" s="160"/>
      <c r="S488" s="160"/>
      <c r="T488" s="160"/>
      <c r="U488" s="160"/>
      <c r="V488" s="160"/>
      <c r="W488" s="160"/>
      <c r="X488" s="160"/>
      <c r="Y488" s="160"/>
      <c r="Z488" s="160"/>
      <c r="AA488" s="160"/>
    </row>
    <row r="489" spans="2:27" ht="12" customHeight="1">
      <c r="B489" s="160"/>
      <c r="C489" s="160"/>
      <c r="D489" s="160"/>
      <c r="E489" s="160"/>
      <c r="F489" s="160"/>
      <c r="G489" s="160"/>
      <c r="H489" s="160"/>
      <c r="I489" s="160"/>
      <c r="J489" s="160"/>
      <c r="K489" s="160"/>
      <c r="L489" s="160"/>
      <c r="M489" s="160"/>
      <c r="N489" s="160"/>
      <c r="O489" s="160"/>
      <c r="P489" s="160"/>
      <c r="Q489" s="160"/>
      <c r="R489" s="160"/>
      <c r="S489" s="160"/>
      <c r="T489" s="160"/>
      <c r="U489" s="160"/>
      <c r="V489" s="160"/>
      <c r="W489" s="160"/>
      <c r="X489" s="160"/>
      <c r="Y489" s="160"/>
      <c r="Z489" s="160"/>
      <c r="AA489" s="160"/>
    </row>
    <row r="490" spans="2:27" ht="12" customHeight="1">
      <c r="B490" s="160"/>
      <c r="C490" s="160"/>
      <c r="D490" s="160"/>
      <c r="E490" s="160"/>
      <c r="F490" s="160"/>
      <c r="G490" s="160"/>
      <c r="H490" s="160"/>
      <c r="I490" s="160"/>
      <c r="J490" s="160"/>
      <c r="K490" s="160"/>
      <c r="L490" s="160"/>
      <c r="M490" s="160"/>
      <c r="N490" s="160"/>
      <c r="O490" s="160"/>
      <c r="P490" s="160"/>
      <c r="Q490" s="160"/>
      <c r="R490" s="160"/>
      <c r="S490" s="160"/>
      <c r="T490" s="160"/>
      <c r="U490" s="160"/>
      <c r="V490" s="160"/>
      <c r="W490" s="160"/>
      <c r="X490" s="160"/>
      <c r="Y490" s="160"/>
      <c r="Z490" s="160"/>
      <c r="AA490" s="160"/>
    </row>
    <row r="491" spans="2:27" ht="12" customHeight="1">
      <c r="B491" s="160"/>
      <c r="C491" s="160"/>
      <c r="D491" s="160"/>
      <c r="E491" s="160"/>
      <c r="F491" s="160"/>
      <c r="G491" s="160"/>
      <c r="H491" s="160"/>
      <c r="I491" s="160"/>
      <c r="J491" s="160"/>
      <c r="K491" s="160"/>
      <c r="L491" s="160"/>
      <c r="M491" s="160"/>
      <c r="N491" s="160"/>
      <c r="O491" s="160"/>
      <c r="P491" s="160"/>
      <c r="Q491" s="160"/>
      <c r="R491" s="160"/>
      <c r="S491" s="160"/>
      <c r="T491" s="160"/>
      <c r="U491" s="160"/>
      <c r="V491" s="160"/>
      <c r="W491" s="160"/>
      <c r="X491" s="160"/>
      <c r="Y491" s="160"/>
      <c r="Z491" s="160"/>
      <c r="AA491" s="160"/>
    </row>
    <row r="492" spans="2:27" ht="12" customHeight="1">
      <c r="B492" s="160"/>
      <c r="C492" s="160"/>
      <c r="D492" s="160"/>
      <c r="E492" s="160"/>
      <c r="F492" s="160"/>
      <c r="G492" s="160"/>
      <c r="H492" s="160"/>
      <c r="I492" s="160"/>
      <c r="J492" s="160"/>
      <c r="K492" s="160"/>
      <c r="L492" s="160"/>
      <c r="M492" s="160"/>
      <c r="N492" s="160"/>
      <c r="O492" s="160"/>
      <c r="P492" s="160"/>
      <c r="Q492" s="160"/>
      <c r="R492" s="160"/>
      <c r="S492" s="160"/>
      <c r="T492" s="160"/>
      <c r="U492" s="160"/>
      <c r="V492" s="160"/>
      <c r="W492" s="160"/>
      <c r="X492" s="160"/>
      <c r="Y492" s="160"/>
      <c r="Z492" s="160"/>
      <c r="AA492" s="160"/>
    </row>
    <row r="493" spans="2:27" ht="12" customHeight="1">
      <c r="B493" s="160"/>
      <c r="C493" s="160"/>
      <c r="D493" s="160"/>
      <c r="E493" s="160"/>
      <c r="F493" s="160"/>
      <c r="G493" s="160"/>
      <c r="H493" s="160"/>
      <c r="I493" s="160"/>
      <c r="J493" s="160"/>
      <c r="K493" s="160"/>
      <c r="L493" s="160"/>
      <c r="M493" s="160"/>
      <c r="N493" s="160"/>
      <c r="O493" s="160"/>
      <c r="P493" s="160"/>
      <c r="Q493" s="160"/>
      <c r="R493" s="160"/>
      <c r="S493" s="160"/>
      <c r="T493" s="160"/>
      <c r="U493" s="160"/>
      <c r="V493" s="160"/>
      <c r="W493" s="160"/>
      <c r="X493" s="160"/>
      <c r="Y493" s="160"/>
      <c r="Z493" s="160"/>
      <c r="AA493" s="160"/>
    </row>
    <row r="494" spans="2:27" ht="12" customHeight="1">
      <c r="B494" s="160"/>
      <c r="C494" s="160"/>
      <c r="D494" s="160"/>
      <c r="E494" s="160"/>
      <c r="F494" s="160"/>
      <c r="G494" s="160"/>
      <c r="H494" s="160"/>
      <c r="I494" s="160"/>
      <c r="J494" s="160"/>
      <c r="K494" s="160"/>
      <c r="L494" s="160"/>
      <c r="M494" s="160"/>
      <c r="N494" s="160"/>
      <c r="O494" s="160"/>
      <c r="P494" s="160"/>
      <c r="Q494" s="160"/>
      <c r="R494" s="160"/>
      <c r="S494" s="160"/>
      <c r="T494" s="160"/>
      <c r="U494" s="160"/>
      <c r="V494" s="160"/>
      <c r="W494" s="160"/>
      <c r="X494" s="160"/>
      <c r="Y494" s="160"/>
      <c r="Z494" s="160"/>
      <c r="AA494" s="160"/>
    </row>
    <row r="495" spans="2:27" ht="12" customHeight="1">
      <c r="B495" s="160"/>
      <c r="C495" s="160"/>
      <c r="D495" s="160"/>
      <c r="E495" s="160"/>
      <c r="F495" s="160"/>
      <c r="G495" s="160"/>
      <c r="H495" s="160"/>
      <c r="I495" s="160"/>
      <c r="J495" s="160"/>
      <c r="K495" s="160"/>
      <c r="L495" s="160"/>
      <c r="M495" s="160"/>
      <c r="N495" s="160"/>
      <c r="O495" s="160"/>
      <c r="P495" s="160"/>
      <c r="Q495" s="160"/>
      <c r="R495" s="160"/>
      <c r="S495" s="160"/>
      <c r="T495" s="160"/>
      <c r="U495" s="160"/>
      <c r="V495" s="160"/>
      <c r="W495" s="160"/>
      <c r="X495" s="160"/>
      <c r="Y495" s="160"/>
      <c r="Z495" s="160"/>
      <c r="AA495" s="160"/>
    </row>
    <row r="496" spans="2:27" ht="12" customHeight="1">
      <c r="B496" s="160"/>
      <c r="C496" s="160"/>
      <c r="D496" s="160"/>
      <c r="E496" s="160"/>
      <c r="F496" s="160"/>
      <c r="G496" s="160"/>
      <c r="H496" s="160"/>
      <c r="I496" s="160"/>
      <c r="J496" s="160"/>
      <c r="K496" s="160"/>
      <c r="L496" s="160"/>
      <c r="M496" s="160"/>
      <c r="N496" s="160"/>
      <c r="O496" s="160"/>
      <c r="P496" s="160"/>
      <c r="Q496" s="160"/>
      <c r="R496" s="160"/>
      <c r="S496" s="160"/>
      <c r="T496" s="160"/>
      <c r="U496" s="160"/>
      <c r="V496" s="160"/>
      <c r="W496" s="160"/>
      <c r="X496" s="160"/>
      <c r="Y496" s="160"/>
      <c r="Z496" s="160"/>
      <c r="AA496" s="160"/>
    </row>
    <row r="497" spans="2:27" ht="12" customHeight="1">
      <c r="B497" s="160"/>
      <c r="C497" s="160"/>
      <c r="D497" s="160"/>
      <c r="E497" s="160"/>
      <c r="F497" s="160"/>
      <c r="G497" s="160"/>
      <c r="H497" s="160"/>
      <c r="I497" s="160"/>
      <c r="J497" s="160"/>
      <c r="K497" s="160"/>
      <c r="L497" s="160"/>
      <c r="M497" s="160"/>
      <c r="N497" s="160"/>
      <c r="O497" s="160"/>
      <c r="P497" s="160"/>
      <c r="Q497" s="160"/>
      <c r="R497" s="160"/>
      <c r="S497" s="160"/>
      <c r="T497" s="160"/>
      <c r="U497" s="160"/>
      <c r="V497" s="160"/>
      <c r="W497" s="160"/>
      <c r="X497" s="160"/>
      <c r="Y497" s="160"/>
      <c r="Z497" s="160"/>
      <c r="AA497" s="160"/>
    </row>
    <row r="498" spans="2:27" ht="12" customHeight="1">
      <c r="B498" s="160"/>
      <c r="C498" s="160"/>
      <c r="D498" s="160"/>
      <c r="E498" s="160"/>
      <c r="F498" s="160"/>
      <c r="G498" s="160"/>
      <c r="H498" s="160"/>
      <c r="I498" s="160"/>
      <c r="J498" s="160"/>
      <c r="K498" s="160"/>
      <c r="L498" s="160"/>
      <c r="M498" s="160"/>
      <c r="N498" s="160"/>
      <c r="O498" s="160"/>
      <c r="P498" s="160"/>
      <c r="Q498" s="160"/>
      <c r="R498" s="160"/>
      <c r="S498" s="160"/>
      <c r="T498" s="160"/>
      <c r="U498" s="160"/>
      <c r="V498" s="160"/>
      <c r="W498" s="160"/>
      <c r="X498" s="160"/>
      <c r="Y498" s="160"/>
      <c r="Z498" s="160"/>
      <c r="AA498" s="160"/>
    </row>
    <row r="499" spans="2:27" ht="12" customHeight="1">
      <c r="B499" s="160"/>
      <c r="C499" s="160"/>
      <c r="D499" s="160"/>
      <c r="E499" s="160"/>
      <c r="F499" s="160"/>
      <c r="G499" s="160"/>
      <c r="H499" s="160"/>
      <c r="I499" s="160"/>
      <c r="J499" s="160"/>
      <c r="K499" s="160"/>
      <c r="L499" s="160"/>
      <c r="M499" s="160"/>
      <c r="N499" s="160"/>
      <c r="O499" s="160"/>
      <c r="P499" s="160"/>
      <c r="Q499" s="160"/>
      <c r="R499" s="160"/>
      <c r="S499" s="160"/>
      <c r="T499" s="160"/>
      <c r="U499" s="160"/>
      <c r="V499" s="160"/>
      <c r="W499" s="160"/>
      <c r="X499" s="160"/>
      <c r="Y499" s="160"/>
      <c r="Z499" s="160"/>
      <c r="AA499" s="160"/>
    </row>
    <row r="500" spans="2:27" ht="12" customHeight="1">
      <c r="B500" s="160"/>
      <c r="C500" s="160"/>
      <c r="D500" s="160"/>
      <c r="E500" s="160"/>
      <c r="F500" s="160"/>
      <c r="G500" s="160"/>
      <c r="H500" s="160"/>
      <c r="I500" s="160"/>
      <c r="J500" s="160"/>
      <c r="K500" s="160"/>
      <c r="L500" s="160"/>
      <c r="M500" s="160"/>
      <c r="N500" s="160"/>
      <c r="O500" s="160"/>
      <c r="P500" s="160"/>
      <c r="Q500" s="160"/>
      <c r="R500" s="160"/>
      <c r="S500" s="160"/>
      <c r="T500" s="160"/>
      <c r="U500" s="160"/>
      <c r="V500" s="160"/>
      <c r="W500" s="160"/>
      <c r="X500" s="160"/>
      <c r="Y500" s="160"/>
      <c r="Z500" s="160"/>
      <c r="AA500" s="160"/>
    </row>
    <row r="501" spans="2:27" ht="12" customHeight="1">
      <c r="B501" s="160"/>
      <c r="C501" s="160"/>
      <c r="D501" s="160"/>
      <c r="E501" s="160"/>
      <c r="F501" s="160"/>
      <c r="G501" s="160"/>
      <c r="H501" s="160"/>
      <c r="I501" s="160"/>
      <c r="J501" s="160"/>
      <c r="K501" s="160"/>
      <c r="L501" s="160"/>
      <c r="M501" s="160"/>
      <c r="N501" s="160"/>
      <c r="O501" s="160"/>
      <c r="P501" s="160"/>
      <c r="Q501" s="160"/>
      <c r="R501" s="160"/>
      <c r="S501" s="160"/>
      <c r="T501" s="160"/>
      <c r="U501" s="160"/>
      <c r="V501" s="160"/>
      <c r="W501" s="160"/>
      <c r="X501" s="160"/>
      <c r="Y501" s="160"/>
      <c r="Z501" s="160"/>
      <c r="AA501" s="160"/>
    </row>
    <row r="502" spans="2:27" ht="12" customHeight="1">
      <c r="B502" s="160"/>
      <c r="C502" s="160"/>
      <c r="D502" s="160"/>
      <c r="E502" s="160"/>
      <c r="F502" s="160"/>
      <c r="G502" s="160"/>
      <c r="H502" s="160"/>
      <c r="I502" s="160"/>
      <c r="J502" s="160"/>
      <c r="K502" s="160"/>
      <c r="L502" s="160"/>
      <c r="M502" s="160"/>
      <c r="N502" s="160"/>
      <c r="O502" s="160"/>
      <c r="P502" s="160"/>
      <c r="Q502" s="160"/>
      <c r="R502" s="160"/>
      <c r="S502" s="160"/>
      <c r="T502" s="160"/>
      <c r="U502" s="160"/>
      <c r="V502" s="160"/>
      <c r="W502" s="160"/>
      <c r="X502" s="160"/>
      <c r="Y502" s="160"/>
      <c r="Z502" s="160"/>
      <c r="AA502" s="160"/>
    </row>
    <row r="503" spans="2:27" ht="12" customHeight="1">
      <c r="B503" s="160"/>
      <c r="C503" s="160"/>
      <c r="D503" s="160"/>
      <c r="E503" s="160"/>
      <c r="F503" s="160"/>
      <c r="G503" s="160"/>
      <c r="H503" s="160"/>
      <c r="I503" s="160"/>
      <c r="J503" s="160"/>
      <c r="K503" s="160"/>
      <c r="L503" s="160"/>
      <c r="M503" s="160"/>
      <c r="N503" s="160"/>
      <c r="O503" s="160"/>
      <c r="P503" s="160"/>
      <c r="Q503" s="160"/>
      <c r="R503" s="160"/>
      <c r="S503" s="160"/>
      <c r="T503" s="160"/>
      <c r="U503" s="160"/>
      <c r="V503" s="160"/>
      <c r="W503" s="160"/>
      <c r="X503" s="160"/>
      <c r="Y503" s="160"/>
      <c r="Z503" s="160"/>
      <c r="AA503" s="160"/>
    </row>
    <row r="504" spans="2:27" ht="12" customHeight="1">
      <c r="B504" s="160"/>
      <c r="C504" s="160"/>
      <c r="D504" s="160"/>
      <c r="E504" s="160"/>
      <c r="F504" s="160"/>
      <c r="G504" s="160"/>
      <c r="H504" s="160"/>
      <c r="I504" s="160"/>
      <c r="J504" s="160"/>
      <c r="K504" s="160"/>
      <c r="L504" s="160"/>
      <c r="M504" s="160"/>
      <c r="N504" s="160"/>
      <c r="O504" s="160"/>
      <c r="P504" s="160"/>
      <c r="Q504" s="160"/>
      <c r="R504" s="160"/>
      <c r="S504" s="160"/>
      <c r="T504" s="160"/>
      <c r="U504" s="160"/>
      <c r="V504" s="160"/>
      <c r="W504" s="160"/>
      <c r="X504" s="160"/>
      <c r="Y504" s="160"/>
      <c r="Z504" s="160"/>
      <c r="AA504" s="160"/>
    </row>
    <row r="505" spans="2:27" ht="12" customHeight="1">
      <c r="B505" s="160"/>
      <c r="C505" s="160"/>
      <c r="D505" s="160"/>
      <c r="E505" s="160"/>
      <c r="F505" s="160"/>
      <c r="G505" s="160"/>
      <c r="H505" s="160"/>
      <c r="I505" s="160"/>
      <c r="J505" s="160"/>
      <c r="K505" s="160"/>
      <c r="L505" s="160"/>
      <c r="M505" s="160"/>
      <c r="N505" s="160"/>
      <c r="O505" s="160"/>
      <c r="P505" s="160"/>
      <c r="Q505" s="160"/>
      <c r="R505" s="160"/>
      <c r="S505" s="160"/>
      <c r="T505" s="160"/>
      <c r="U505" s="160"/>
      <c r="V505" s="160"/>
      <c r="W505" s="160"/>
      <c r="X505" s="160"/>
      <c r="Y505" s="160"/>
      <c r="Z505" s="160"/>
      <c r="AA505" s="160"/>
    </row>
    <row r="506" spans="2:27" ht="12" customHeight="1">
      <c r="B506" s="160"/>
      <c r="C506" s="160"/>
      <c r="D506" s="160"/>
      <c r="E506" s="160"/>
      <c r="F506" s="160"/>
      <c r="G506" s="160"/>
      <c r="H506" s="160"/>
      <c r="I506" s="160"/>
      <c r="J506" s="160"/>
      <c r="K506" s="160"/>
      <c r="L506" s="160"/>
      <c r="M506" s="160"/>
      <c r="N506" s="160"/>
      <c r="O506" s="160"/>
      <c r="P506" s="160"/>
      <c r="Q506" s="160"/>
      <c r="R506" s="160"/>
      <c r="S506" s="160"/>
      <c r="T506" s="160"/>
      <c r="U506" s="160"/>
      <c r="V506" s="160"/>
      <c r="W506" s="160"/>
      <c r="X506" s="160"/>
      <c r="Y506" s="160"/>
      <c r="Z506" s="160"/>
      <c r="AA506" s="160"/>
    </row>
    <row r="507" spans="2:27" ht="12" customHeight="1">
      <c r="B507" s="160"/>
      <c r="C507" s="160"/>
      <c r="D507" s="160"/>
      <c r="E507" s="160"/>
      <c r="F507" s="160"/>
      <c r="G507" s="160"/>
      <c r="H507" s="160"/>
      <c r="I507" s="160"/>
      <c r="J507" s="160"/>
      <c r="K507" s="160"/>
      <c r="L507" s="160"/>
      <c r="M507" s="160"/>
      <c r="N507" s="160"/>
      <c r="O507" s="160"/>
      <c r="P507" s="160"/>
      <c r="Q507" s="160"/>
      <c r="R507" s="160"/>
      <c r="S507" s="160"/>
      <c r="T507" s="160"/>
      <c r="U507" s="160"/>
      <c r="V507" s="160"/>
      <c r="W507" s="160"/>
      <c r="X507" s="160"/>
      <c r="Y507" s="160"/>
      <c r="Z507" s="160"/>
      <c r="AA507" s="160"/>
    </row>
    <row r="508" spans="2:27" ht="12" customHeight="1">
      <c r="B508" s="160"/>
      <c r="C508" s="160"/>
      <c r="D508" s="160"/>
      <c r="E508" s="160"/>
      <c r="F508" s="160"/>
      <c r="G508" s="160"/>
      <c r="H508" s="160"/>
      <c r="I508" s="160"/>
      <c r="J508" s="160"/>
      <c r="K508" s="160"/>
      <c r="L508" s="160"/>
      <c r="M508" s="160"/>
      <c r="N508" s="160"/>
      <c r="O508" s="160"/>
      <c r="P508" s="160"/>
      <c r="Q508" s="160"/>
      <c r="R508" s="160"/>
      <c r="S508" s="160"/>
      <c r="T508" s="160"/>
      <c r="U508" s="160"/>
      <c r="V508" s="160"/>
      <c r="W508" s="160"/>
      <c r="X508" s="160"/>
      <c r="Y508" s="160"/>
      <c r="Z508" s="160"/>
      <c r="AA508" s="160"/>
    </row>
    <row r="509" spans="2:27" ht="12" customHeight="1">
      <c r="B509" s="160"/>
      <c r="C509" s="160"/>
      <c r="D509" s="160"/>
      <c r="E509" s="160"/>
      <c r="F509" s="160"/>
      <c r="G509" s="160"/>
      <c r="H509" s="160"/>
      <c r="I509" s="160"/>
      <c r="J509" s="160"/>
      <c r="K509" s="160"/>
      <c r="L509" s="160"/>
      <c r="M509" s="160"/>
      <c r="N509" s="160"/>
      <c r="O509" s="160"/>
      <c r="P509" s="160"/>
      <c r="Q509" s="160"/>
      <c r="R509" s="160"/>
      <c r="S509" s="160"/>
      <c r="T509" s="160"/>
      <c r="U509" s="160"/>
      <c r="V509" s="160"/>
      <c r="W509" s="160"/>
      <c r="X509" s="160"/>
      <c r="Y509" s="160"/>
      <c r="Z509" s="160"/>
      <c r="AA509" s="160"/>
    </row>
    <row r="510" spans="2:27" ht="12" customHeight="1">
      <c r="B510" s="160"/>
      <c r="C510" s="160"/>
      <c r="D510" s="160"/>
      <c r="E510" s="160"/>
      <c r="F510" s="160"/>
      <c r="G510" s="160"/>
      <c r="H510" s="160"/>
      <c r="I510" s="160"/>
      <c r="J510" s="160"/>
      <c r="K510" s="160"/>
      <c r="L510" s="160"/>
      <c r="M510" s="160"/>
      <c r="N510" s="160"/>
      <c r="O510" s="160"/>
      <c r="P510" s="160"/>
      <c r="Q510" s="160"/>
      <c r="R510" s="160"/>
      <c r="S510" s="160"/>
      <c r="T510" s="160"/>
      <c r="U510" s="160"/>
      <c r="V510" s="160"/>
      <c r="W510" s="160"/>
      <c r="X510" s="160"/>
      <c r="Y510" s="160"/>
      <c r="Z510" s="160"/>
      <c r="AA510" s="160"/>
    </row>
    <row r="511" spans="2:27" ht="12" customHeight="1">
      <c r="B511" s="160"/>
      <c r="C511" s="160"/>
      <c r="D511" s="160"/>
      <c r="E511" s="160"/>
      <c r="F511" s="160"/>
      <c r="G511" s="160"/>
      <c r="H511" s="160"/>
      <c r="I511" s="160"/>
      <c r="J511" s="160"/>
      <c r="K511" s="160"/>
      <c r="L511" s="160"/>
      <c r="M511" s="160"/>
      <c r="N511" s="160"/>
      <c r="O511" s="160"/>
      <c r="P511" s="160"/>
      <c r="Q511" s="160"/>
      <c r="R511" s="160"/>
      <c r="S511" s="160"/>
      <c r="T511" s="160"/>
      <c r="U511" s="160"/>
      <c r="V511" s="160"/>
      <c r="W511" s="160"/>
      <c r="X511" s="160"/>
      <c r="Y511" s="160"/>
      <c r="Z511" s="160"/>
      <c r="AA511" s="160"/>
    </row>
    <row r="512" spans="2:27" ht="12" customHeight="1">
      <c r="B512" s="160"/>
      <c r="C512" s="160"/>
      <c r="D512" s="160"/>
      <c r="E512" s="160"/>
      <c r="F512" s="160"/>
      <c r="G512" s="160"/>
      <c r="H512" s="160"/>
      <c r="I512" s="160"/>
      <c r="J512" s="160"/>
      <c r="K512" s="160"/>
      <c r="L512" s="160"/>
      <c r="M512" s="160"/>
      <c r="N512" s="160"/>
      <c r="O512" s="160"/>
      <c r="P512" s="160"/>
      <c r="Q512" s="160"/>
      <c r="R512" s="160"/>
      <c r="S512" s="160"/>
      <c r="T512" s="160"/>
      <c r="U512" s="160"/>
      <c r="V512" s="160"/>
      <c r="W512" s="160"/>
      <c r="X512" s="160"/>
      <c r="Y512" s="160"/>
      <c r="Z512" s="160"/>
      <c r="AA512" s="160"/>
    </row>
    <row r="513" spans="2:27" ht="12" customHeight="1">
      <c r="B513" s="160"/>
      <c r="C513" s="160"/>
      <c r="D513" s="160"/>
      <c r="E513" s="160"/>
      <c r="F513" s="160"/>
      <c r="G513" s="160"/>
      <c r="H513" s="160"/>
      <c r="I513" s="160"/>
      <c r="J513" s="160"/>
      <c r="K513" s="160"/>
      <c r="L513" s="160"/>
      <c r="M513" s="160"/>
      <c r="N513" s="160"/>
      <c r="O513" s="160"/>
      <c r="P513" s="160"/>
      <c r="Q513" s="160"/>
      <c r="R513" s="160"/>
      <c r="S513" s="160"/>
      <c r="T513" s="160"/>
      <c r="U513" s="160"/>
      <c r="V513" s="160"/>
      <c r="W513" s="160"/>
      <c r="X513" s="160"/>
      <c r="Y513" s="160"/>
      <c r="Z513" s="160"/>
      <c r="AA513" s="160"/>
    </row>
    <row r="514" spans="2:27" ht="12" customHeight="1">
      <c r="B514" s="160"/>
      <c r="C514" s="160"/>
      <c r="D514" s="160"/>
      <c r="E514" s="160"/>
      <c r="F514" s="160"/>
      <c r="G514" s="160"/>
      <c r="H514" s="160"/>
      <c r="I514" s="160"/>
      <c r="J514" s="160"/>
      <c r="K514" s="160"/>
      <c r="L514" s="160"/>
      <c r="M514" s="160"/>
      <c r="N514" s="160"/>
      <c r="O514" s="160"/>
      <c r="P514" s="160"/>
      <c r="Q514" s="160"/>
      <c r="R514" s="160"/>
      <c r="S514" s="160"/>
      <c r="T514" s="160"/>
      <c r="U514" s="160"/>
      <c r="V514" s="160"/>
      <c r="W514" s="160"/>
      <c r="X514" s="160"/>
      <c r="Y514" s="160"/>
      <c r="Z514" s="160"/>
      <c r="AA514" s="160"/>
    </row>
    <row r="515" spans="2:27" ht="12" customHeight="1">
      <c r="B515" s="160"/>
      <c r="C515" s="160"/>
      <c r="D515" s="160"/>
      <c r="E515" s="160"/>
      <c r="F515" s="160"/>
      <c r="G515" s="160"/>
      <c r="H515" s="160"/>
      <c r="I515" s="160"/>
      <c r="J515" s="160"/>
      <c r="K515" s="160"/>
      <c r="L515" s="160"/>
      <c r="M515" s="160"/>
      <c r="N515" s="160"/>
      <c r="O515" s="160"/>
      <c r="P515" s="160"/>
      <c r="Q515" s="160"/>
      <c r="R515" s="160"/>
      <c r="S515" s="160"/>
      <c r="T515" s="160"/>
      <c r="U515" s="160"/>
      <c r="V515" s="160"/>
      <c r="W515" s="160"/>
      <c r="X515" s="160"/>
      <c r="Y515" s="160"/>
      <c r="Z515" s="160"/>
      <c r="AA515" s="160"/>
    </row>
    <row r="516" spans="2:27" ht="12" customHeight="1">
      <c r="B516" s="160"/>
      <c r="C516" s="160"/>
      <c r="D516" s="160"/>
      <c r="E516" s="160"/>
      <c r="F516" s="160"/>
      <c r="G516" s="160"/>
      <c r="H516" s="160"/>
      <c r="I516" s="160"/>
      <c r="J516" s="160"/>
      <c r="K516" s="160"/>
      <c r="L516" s="160"/>
      <c r="M516" s="160"/>
      <c r="N516" s="160"/>
      <c r="O516" s="160"/>
      <c r="P516" s="160"/>
      <c r="Q516" s="160"/>
      <c r="R516" s="160"/>
      <c r="S516" s="160"/>
      <c r="T516" s="160"/>
      <c r="U516" s="160"/>
      <c r="V516" s="160"/>
      <c r="W516" s="160"/>
      <c r="X516" s="160"/>
      <c r="Y516" s="160"/>
      <c r="Z516" s="160"/>
      <c r="AA516" s="160"/>
    </row>
    <row r="517" spans="2:27" ht="12" customHeight="1">
      <c r="B517" s="160"/>
      <c r="C517" s="160"/>
      <c r="D517" s="160"/>
      <c r="E517" s="160"/>
      <c r="F517" s="160"/>
      <c r="G517" s="160"/>
      <c r="H517" s="160"/>
      <c r="I517" s="160"/>
      <c r="J517" s="160"/>
      <c r="K517" s="160"/>
      <c r="L517" s="160"/>
      <c r="M517" s="160"/>
      <c r="N517" s="160"/>
      <c r="O517" s="160"/>
      <c r="P517" s="160"/>
      <c r="Q517" s="160"/>
      <c r="R517" s="160"/>
      <c r="S517" s="160"/>
      <c r="T517" s="160"/>
      <c r="U517" s="160"/>
      <c r="V517" s="160"/>
      <c r="W517" s="160"/>
      <c r="X517" s="160"/>
      <c r="Y517" s="160"/>
      <c r="Z517" s="160"/>
      <c r="AA517" s="160"/>
    </row>
    <row r="518" spans="2:27" ht="12" customHeight="1">
      <c r="B518" s="160"/>
      <c r="C518" s="160"/>
      <c r="D518" s="160"/>
      <c r="E518" s="160"/>
      <c r="F518" s="160"/>
      <c r="G518" s="160"/>
      <c r="H518" s="160"/>
      <c r="I518" s="160"/>
      <c r="J518" s="160"/>
      <c r="K518" s="160"/>
      <c r="L518" s="160"/>
      <c r="M518" s="160"/>
      <c r="N518" s="160"/>
      <c r="O518" s="160"/>
      <c r="P518" s="160"/>
      <c r="Q518" s="160"/>
      <c r="R518" s="160"/>
      <c r="S518" s="160"/>
      <c r="T518" s="160"/>
      <c r="U518" s="160"/>
      <c r="V518" s="160"/>
      <c r="W518" s="160"/>
      <c r="X518" s="160"/>
      <c r="Y518" s="160"/>
      <c r="Z518" s="160"/>
      <c r="AA518" s="160"/>
    </row>
    <row r="519" spans="2:27" ht="12" customHeight="1">
      <c r="B519" s="160"/>
      <c r="C519" s="160"/>
      <c r="D519" s="160"/>
      <c r="E519" s="160"/>
      <c r="F519" s="160"/>
      <c r="G519" s="160"/>
      <c r="H519" s="160"/>
      <c r="I519" s="160"/>
      <c r="J519" s="160"/>
      <c r="K519" s="160"/>
      <c r="L519" s="160"/>
      <c r="M519" s="160"/>
      <c r="N519" s="160"/>
      <c r="O519" s="160"/>
      <c r="P519" s="160"/>
      <c r="Q519" s="160"/>
      <c r="R519" s="160"/>
      <c r="S519" s="160"/>
      <c r="T519" s="160"/>
      <c r="U519" s="160"/>
      <c r="V519" s="160"/>
      <c r="W519" s="160"/>
      <c r="X519" s="160"/>
      <c r="Y519" s="160"/>
      <c r="Z519" s="160"/>
      <c r="AA519" s="160"/>
    </row>
    <row r="520" spans="2:27" ht="12" customHeight="1">
      <c r="B520" s="160"/>
      <c r="C520" s="160"/>
      <c r="D520" s="160"/>
      <c r="E520" s="160"/>
      <c r="F520" s="160"/>
      <c r="G520" s="160"/>
      <c r="H520" s="160"/>
      <c r="I520" s="160"/>
      <c r="J520" s="160"/>
      <c r="K520" s="160"/>
      <c r="L520" s="160"/>
      <c r="M520" s="160"/>
      <c r="N520" s="160"/>
      <c r="O520" s="160"/>
      <c r="P520" s="160"/>
      <c r="Q520" s="160"/>
      <c r="R520" s="160"/>
      <c r="S520" s="160"/>
      <c r="T520" s="160"/>
      <c r="U520" s="160"/>
      <c r="V520" s="160"/>
      <c r="W520" s="160"/>
      <c r="X520" s="160"/>
      <c r="Y520" s="160"/>
      <c r="Z520" s="160"/>
      <c r="AA520" s="160"/>
    </row>
    <row r="521" spans="2:27" ht="12" customHeight="1">
      <c r="B521" s="160"/>
      <c r="C521" s="160"/>
      <c r="D521" s="160"/>
      <c r="E521" s="160"/>
      <c r="F521" s="160"/>
      <c r="G521" s="160"/>
      <c r="H521" s="160"/>
      <c r="I521" s="160"/>
      <c r="J521" s="160"/>
      <c r="K521" s="160"/>
      <c r="L521" s="160"/>
      <c r="M521" s="160"/>
      <c r="N521" s="160"/>
      <c r="O521" s="160"/>
      <c r="P521" s="160"/>
      <c r="Q521" s="160"/>
      <c r="R521" s="160"/>
      <c r="S521" s="160"/>
      <c r="T521" s="160"/>
      <c r="U521" s="160"/>
      <c r="V521" s="160"/>
      <c r="W521" s="160"/>
      <c r="X521" s="160"/>
      <c r="Y521" s="160"/>
      <c r="Z521" s="160"/>
      <c r="AA521" s="160"/>
    </row>
    <row r="522" spans="2:27" ht="12" customHeight="1">
      <c r="B522" s="160"/>
      <c r="C522" s="160"/>
      <c r="D522" s="160"/>
      <c r="E522" s="160"/>
      <c r="F522" s="160"/>
      <c r="G522" s="160"/>
      <c r="H522" s="160"/>
      <c r="I522" s="160"/>
      <c r="J522" s="160"/>
      <c r="K522" s="160"/>
      <c r="L522" s="160"/>
      <c r="M522" s="160"/>
      <c r="N522" s="160"/>
      <c r="O522" s="160"/>
      <c r="P522" s="160"/>
      <c r="Q522" s="160"/>
      <c r="R522" s="160"/>
      <c r="S522" s="160"/>
      <c r="T522" s="160"/>
      <c r="U522" s="160"/>
      <c r="V522" s="160"/>
      <c r="W522" s="160"/>
      <c r="X522" s="160"/>
      <c r="Y522" s="160"/>
      <c r="Z522" s="160"/>
      <c r="AA522" s="160"/>
    </row>
    <row r="523" spans="2:27" ht="12" customHeight="1">
      <c r="B523" s="160"/>
      <c r="C523" s="160"/>
      <c r="D523" s="160"/>
      <c r="E523" s="160"/>
      <c r="F523" s="160"/>
      <c r="G523" s="160"/>
      <c r="H523" s="160"/>
      <c r="I523" s="160"/>
      <c r="J523" s="160"/>
      <c r="K523" s="160"/>
      <c r="L523" s="160"/>
      <c r="M523" s="160"/>
      <c r="N523" s="160"/>
      <c r="O523" s="160"/>
      <c r="P523" s="160"/>
      <c r="Q523" s="160"/>
      <c r="R523" s="160"/>
      <c r="S523" s="160"/>
      <c r="T523" s="160"/>
      <c r="U523" s="160"/>
      <c r="V523" s="160"/>
      <c r="W523" s="160"/>
      <c r="X523" s="160"/>
      <c r="Y523" s="160"/>
      <c r="Z523" s="160"/>
      <c r="AA523" s="160"/>
    </row>
    <row r="524" spans="2:27" ht="12" customHeight="1">
      <c r="B524" s="160"/>
      <c r="C524" s="160"/>
      <c r="D524" s="160"/>
      <c r="E524" s="160"/>
      <c r="F524" s="160"/>
      <c r="G524" s="160"/>
      <c r="H524" s="160"/>
      <c r="I524" s="160"/>
      <c r="J524" s="160"/>
      <c r="K524" s="160"/>
      <c r="L524" s="160"/>
      <c r="M524" s="160"/>
      <c r="N524" s="160"/>
      <c r="O524" s="160"/>
      <c r="P524" s="160"/>
      <c r="Q524" s="160"/>
      <c r="R524" s="160"/>
      <c r="S524" s="160"/>
      <c r="T524" s="160"/>
      <c r="U524" s="160"/>
      <c r="V524" s="160"/>
      <c r="W524" s="160"/>
      <c r="X524" s="160"/>
      <c r="Y524" s="160"/>
      <c r="Z524" s="160"/>
      <c r="AA524" s="160"/>
    </row>
    <row r="525" spans="2:27" ht="12" customHeight="1">
      <c r="B525" s="160"/>
      <c r="C525" s="160"/>
      <c r="D525" s="160"/>
      <c r="E525" s="160"/>
      <c r="F525" s="160"/>
      <c r="G525" s="160"/>
      <c r="H525" s="160"/>
      <c r="I525" s="160"/>
      <c r="J525" s="160"/>
      <c r="K525" s="160"/>
      <c r="L525" s="160"/>
      <c r="M525" s="160"/>
      <c r="N525" s="160"/>
      <c r="O525" s="160"/>
      <c r="P525" s="160"/>
      <c r="Q525" s="160"/>
      <c r="R525" s="160"/>
      <c r="S525" s="160"/>
      <c r="T525" s="160"/>
      <c r="U525" s="160"/>
      <c r="V525" s="160"/>
      <c r="W525" s="160"/>
      <c r="X525" s="160"/>
      <c r="Y525" s="160"/>
      <c r="Z525" s="160"/>
      <c r="AA525" s="160"/>
    </row>
    <row r="526" spans="2:27" ht="12" customHeight="1">
      <c r="B526" s="160"/>
      <c r="C526" s="160"/>
      <c r="D526" s="160"/>
      <c r="E526" s="160"/>
      <c r="F526" s="160"/>
      <c r="G526" s="160"/>
      <c r="H526" s="160"/>
      <c r="I526" s="160"/>
      <c r="J526" s="160"/>
      <c r="K526" s="160"/>
      <c r="L526" s="160"/>
      <c r="M526" s="160"/>
      <c r="N526" s="160"/>
      <c r="O526" s="160"/>
      <c r="P526" s="160"/>
      <c r="Q526" s="160"/>
      <c r="R526" s="160"/>
      <c r="S526" s="160"/>
      <c r="T526" s="160"/>
      <c r="U526" s="160"/>
      <c r="V526" s="160"/>
      <c r="W526" s="160"/>
      <c r="X526" s="160"/>
      <c r="Y526" s="160"/>
      <c r="Z526" s="160"/>
      <c r="AA526" s="160"/>
    </row>
    <row r="527" spans="2:27" ht="12" customHeight="1">
      <c r="B527" s="160"/>
      <c r="C527" s="160"/>
      <c r="D527" s="160"/>
      <c r="E527" s="160"/>
      <c r="F527" s="160"/>
      <c r="G527" s="160"/>
      <c r="H527" s="160"/>
      <c r="I527" s="160"/>
      <c r="J527" s="160"/>
      <c r="K527" s="160"/>
      <c r="L527" s="160"/>
      <c r="M527" s="160"/>
      <c r="N527" s="160"/>
      <c r="O527" s="160"/>
      <c r="P527" s="160"/>
      <c r="Q527" s="160"/>
      <c r="R527" s="160"/>
      <c r="S527" s="160"/>
      <c r="T527" s="160"/>
      <c r="U527" s="160"/>
      <c r="V527" s="160"/>
      <c r="W527" s="160"/>
      <c r="X527" s="160"/>
      <c r="Y527" s="160"/>
      <c r="Z527" s="160"/>
      <c r="AA527" s="160"/>
    </row>
    <row r="528" spans="2:27" ht="12" customHeight="1">
      <c r="B528" s="160"/>
      <c r="C528" s="160"/>
      <c r="D528" s="160"/>
      <c r="E528" s="160"/>
      <c r="F528" s="160"/>
      <c r="G528" s="160"/>
      <c r="H528" s="160"/>
      <c r="I528" s="160"/>
      <c r="J528" s="160"/>
      <c r="K528" s="160"/>
      <c r="L528" s="160"/>
      <c r="M528" s="160"/>
      <c r="N528" s="160"/>
      <c r="O528" s="160"/>
      <c r="P528" s="160"/>
      <c r="Q528" s="160"/>
      <c r="R528" s="160"/>
      <c r="S528" s="160"/>
      <c r="T528" s="160"/>
      <c r="U528" s="160"/>
      <c r="V528" s="160"/>
      <c r="W528" s="160"/>
      <c r="X528" s="160"/>
      <c r="Y528" s="160"/>
      <c r="Z528" s="160"/>
      <c r="AA528" s="160"/>
    </row>
    <row r="529" spans="2:27" ht="12" customHeight="1">
      <c r="B529" s="160"/>
      <c r="C529" s="160"/>
      <c r="D529" s="160"/>
      <c r="E529" s="160"/>
      <c r="F529" s="160"/>
      <c r="G529" s="160"/>
      <c r="H529" s="160"/>
      <c r="I529" s="160"/>
      <c r="J529" s="160"/>
      <c r="K529" s="160"/>
      <c r="L529" s="160"/>
      <c r="M529" s="160"/>
      <c r="N529" s="160"/>
      <c r="O529" s="160"/>
      <c r="P529" s="160"/>
      <c r="Q529" s="160"/>
      <c r="R529" s="160"/>
      <c r="S529" s="160"/>
      <c r="T529" s="160"/>
      <c r="U529" s="160"/>
      <c r="V529" s="160"/>
      <c r="W529" s="160"/>
      <c r="X529" s="160"/>
      <c r="Y529" s="160"/>
      <c r="Z529" s="160"/>
      <c r="AA529" s="160"/>
    </row>
    <row r="530" spans="2:27" ht="12" customHeight="1">
      <c r="B530" s="160"/>
      <c r="C530" s="160"/>
      <c r="D530" s="160"/>
      <c r="E530" s="160"/>
      <c r="F530" s="160"/>
      <c r="G530" s="160"/>
      <c r="H530" s="160"/>
      <c r="I530" s="160"/>
      <c r="J530" s="160"/>
      <c r="K530" s="160"/>
      <c r="L530" s="160"/>
      <c r="M530" s="160"/>
      <c r="N530" s="160"/>
      <c r="O530" s="160"/>
      <c r="P530" s="160"/>
      <c r="Q530" s="160"/>
      <c r="R530" s="160"/>
      <c r="S530" s="160"/>
      <c r="T530" s="160"/>
      <c r="U530" s="160"/>
      <c r="V530" s="160"/>
      <c r="W530" s="160"/>
      <c r="X530" s="160"/>
      <c r="Y530" s="160"/>
      <c r="Z530" s="160"/>
      <c r="AA530" s="160"/>
    </row>
    <row r="531" spans="2:27" ht="12" customHeight="1">
      <c r="B531" s="160"/>
      <c r="C531" s="160"/>
      <c r="D531" s="160"/>
      <c r="E531" s="160"/>
      <c r="F531" s="160"/>
      <c r="G531" s="160"/>
      <c r="H531" s="160"/>
      <c r="I531" s="160"/>
      <c r="J531" s="160"/>
      <c r="K531" s="160"/>
      <c r="L531" s="160"/>
      <c r="M531" s="160"/>
      <c r="N531" s="160"/>
      <c r="O531" s="160"/>
      <c r="P531" s="160"/>
      <c r="Q531" s="160"/>
      <c r="R531" s="160"/>
      <c r="S531" s="160"/>
      <c r="T531" s="160"/>
      <c r="U531" s="160"/>
      <c r="V531" s="160"/>
      <c r="W531" s="160"/>
      <c r="X531" s="160"/>
      <c r="Y531" s="160"/>
      <c r="Z531" s="160"/>
      <c r="AA531" s="160"/>
    </row>
    <row r="532" spans="2:27" ht="12" customHeight="1">
      <c r="B532" s="160"/>
      <c r="C532" s="160"/>
      <c r="D532" s="160"/>
      <c r="E532" s="160"/>
      <c r="F532" s="160"/>
      <c r="G532" s="160"/>
      <c r="H532" s="160"/>
      <c r="I532" s="160"/>
      <c r="J532" s="160"/>
      <c r="K532" s="160"/>
      <c r="L532" s="160"/>
      <c r="M532" s="160"/>
      <c r="N532" s="160"/>
      <c r="O532" s="160"/>
      <c r="P532" s="160"/>
      <c r="Q532" s="160"/>
      <c r="R532" s="160"/>
      <c r="S532" s="160"/>
      <c r="T532" s="160"/>
      <c r="U532" s="160"/>
      <c r="V532" s="160"/>
      <c r="W532" s="160"/>
      <c r="X532" s="160"/>
      <c r="Y532" s="160"/>
      <c r="Z532" s="160"/>
      <c r="AA532" s="160"/>
    </row>
    <row r="533" spans="2:27" ht="12" customHeight="1">
      <c r="B533" s="160"/>
      <c r="C533" s="160"/>
      <c r="D533" s="160"/>
      <c r="E533" s="160"/>
      <c r="F533" s="160"/>
      <c r="G533" s="160"/>
      <c r="H533" s="160"/>
      <c r="I533" s="160"/>
      <c r="J533" s="160"/>
      <c r="K533" s="160"/>
      <c r="L533" s="160"/>
      <c r="M533" s="160"/>
      <c r="N533" s="160"/>
      <c r="O533" s="160"/>
      <c r="P533" s="160"/>
      <c r="Q533" s="160"/>
      <c r="R533" s="160"/>
      <c r="S533" s="160"/>
      <c r="T533" s="160"/>
      <c r="U533" s="160"/>
      <c r="V533" s="160"/>
      <c r="W533" s="160"/>
      <c r="X533" s="160"/>
      <c r="Y533" s="160"/>
      <c r="Z533" s="160"/>
      <c r="AA533" s="160"/>
    </row>
    <row r="534" spans="2:27" ht="12" customHeight="1">
      <c r="B534" s="160"/>
      <c r="C534" s="160"/>
      <c r="D534" s="160"/>
      <c r="E534" s="160"/>
      <c r="F534" s="160"/>
      <c r="G534" s="160"/>
      <c r="H534" s="160"/>
      <c r="I534" s="160"/>
      <c r="J534" s="160"/>
      <c r="K534" s="160"/>
      <c r="L534" s="160"/>
      <c r="M534" s="160"/>
      <c r="N534" s="160"/>
      <c r="O534" s="160"/>
      <c r="P534" s="160"/>
      <c r="Q534" s="160"/>
      <c r="R534" s="160"/>
      <c r="S534" s="160"/>
      <c r="T534" s="160"/>
      <c r="U534" s="160"/>
      <c r="V534" s="160"/>
      <c r="W534" s="160"/>
      <c r="X534" s="160"/>
      <c r="Y534" s="160"/>
      <c r="Z534" s="160"/>
      <c r="AA534" s="160"/>
    </row>
    <row r="535" spans="2:27" ht="12" customHeight="1">
      <c r="B535" s="160"/>
      <c r="C535" s="160"/>
      <c r="D535" s="160"/>
      <c r="E535" s="160"/>
      <c r="F535" s="160"/>
      <c r="G535" s="160"/>
      <c r="H535" s="160"/>
      <c r="I535" s="160"/>
      <c r="J535" s="160"/>
      <c r="K535" s="160"/>
      <c r="L535" s="160"/>
      <c r="M535" s="160"/>
      <c r="N535" s="160"/>
      <c r="O535" s="160"/>
      <c r="P535" s="160"/>
      <c r="Q535" s="160"/>
      <c r="R535" s="160"/>
      <c r="S535" s="160"/>
      <c r="T535" s="160"/>
      <c r="U535" s="160"/>
      <c r="V535" s="160"/>
      <c r="W535" s="160"/>
      <c r="X535" s="160"/>
      <c r="Y535" s="160"/>
      <c r="Z535" s="160"/>
      <c r="AA535" s="160"/>
    </row>
    <row r="536" spans="2:27" ht="12" customHeight="1">
      <c r="B536" s="160"/>
      <c r="C536" s="160"/>
      <c r="D536" s="160"/>
      <c r="E536" s="160"/>
      <c r="F536" s="160"/>
      <c r="G536" s="160"/>
      <c r="H536" s="160"/>
      <c r="I536" s="160"/>
      <c r="J536" s="160"/>
      <c r="K536" s="160"/>
      <c r="L536" s="160"/>
      <c r="M536" s="160"/>
      <c r="N536" s="160"/>
      <c r="O536" s="160"/>
      <c r="P536" s="160"/>
      <c r="Q536" s="160"/>
      <c r="R536" s="160"/>
      <c r="S536" s="160"/>
      <c r="T536" s="160"/>
      <c r="U536" s="160"/>
      <c r="V536" s="160"/>
      <c r="W536" s="160"/>
      <c r="X536" s="160"/>
      <c r="Y536" s="160"/>
      <c r="Z536" s="160"/>
      <c r="AA536" s="160"/>
    </row>
    <row r="537" spans="2:27" ht="12" customHeight="1">
      <c r="B537" s="160"/>
      <c r="C537" s="160"/>
      <c r="D537" s="160"/>
      <c r="E537" s="160"/>
      <c r="F537" s="160"/>
      <c r="G537" s="160"/>
      <c r="H537" s="160"/>
      <c r="I537" s="160"/>
      <c r="J537" s="160"/>
      <c r="K537" s="160"/>
      <c r="L537" s="160"/>
      <c r="M537" s="160"/>
      <c r="N537" s="160"/>
      <c r="O537" s="160"/>
      <c r="P537" s="160"/>
      <c r="Q537" s="160"/>
      <c r="R537" s="160"/>
      <c r="S537" s="160"/>
      <c r="T537" s="160"/>
      <c r="U537" s="160"/>
      <c r="V537" s="160"/>
      <c r="W537" s="160"/>
      <c r="X537" s="160"/>
      <c r="Y537" s="160"/>
      <c r="Z537" s="160"/>
      <c r="AA537" s="160"/>
    </row>
    <row r="538" spans="2:27" ht="12" customHeight="1">
      <c r="B538" s="160"/>
      <c r="C538" s="160"/>
      <c r="D538" s="160"/>
      <c r="E538" s="160"/>
      <c r="F538" s="160"/>
      <c r="G538" s="160"/>
      <c r="H538" s="160"/>
      <c r="I538" s="160"/>
      <c r="J538" s="160"/>
      <c r="K538" s="160"/>
      <c r="L538" s="160"/>
      <c r="M538" s="160"/>
      <c r="N538" s="160"/>
      <c r="O538" s="160"/>
      <c r="P538" s="160"/>
      <c r="Q538" s="160"/>
      <c r="R538" s="160"/>
      <c r="S538" s="160"/>
      <c r="T538" s="160"/>
      <c r="U538" s="160"/>
      <c r="V538" s="160"/>
      <c r="W538" s="160"/>
      <c r="X538" s="160"/>
      <c r="Y538" s="160"/>
      <c r="Z538" s="160"/>
      <c r="AA538" s="160"/>
    </row>
    <row r="539" spans="2:27" ht="12" customHeight="1">
      <c r="B539" s="160"/>
      <c r="C539" s="160"/>
      <c r="D539" s="160"/>
      <c r="E539" s="160"/>
      <c r="F539" s="160"/>
      <c r="G539" s="160"/>
      <c r="H539" s="160"/>
      <c r="I539" s="160"/>
      <c r="J539" s="160"/>
      <c r="K539" s="160"/>
      <c r="L539" s="160"/>
      <c r="M539" s="160"/>
      <c r="N539" s="160"/>
      <c r="O539" s="160"/>
      <c r="P539" s="160"/>
      <c r="Q539" s="160"/>
      <c r="R539" s="160"/>
      <c r="S539" s="160"/>
      <c r="T539" s="160"/>
      <c r="U539" s="160"/>
      <c r="V539" s="160"/>
      <c r="W539" s="160"/>
      <c r="X539" s="160"/>
      <c r="Y539" s="160"/>
      <c r="Z539" s="160"/>
      <c r="AA539" s="160"/>
    </row>
    <row r="540" spans="2:27" ht="12" customHeight="1">
      <c r="B540" s="160"/>
      <c r="C540" s="160"/>
      <c r="D540" s="160"/>
      <c r="E540" s="160"/>
      <c r="F540" s="160"/>
      <c r="G540" s="160"/>
      <c r="H540" s="160"/>
      <c r="I540" s="160"/>
      <c r="J540" s="160"/>
      <c r="K540" s="160"/>
      <c r="L540" s="160"/>
      <c r="M540" s="160"/>
      <c r="N540" s="160"/>
      <c r="O540" s="160"/>
      <c r="P540" s="160"/>
      <c r="Q540" s="160"/>
      <c r="R540" s="160"/>
      <c r="S540" s="160"/>
      <c r="T540" s="160"/>
      <c r="U540" s="160"/>
      <c r="V540" s="160"/>
      <c r="W540" s="160"/>
      <c r="X540" s="160"/>
      <c r="Y540" s="160"/>
      <c r="Z540" s="160"/>
      <c r="AA540" s="160"/>
    </row>
    <row r="541" spans="2:27" ht="12" customHeight="1">
      <c r="B541" s="160"/>
      <c r="C541" s="160"/>
      <c r="D541" s="160"/>
      <c r="E541" s="160"/>
      <c r="F541" s="160"/>
      <c r="G541" s="160"/>
      <c r="H541" s="160"/>
      <c r="I541" s="160"/>
      <c r="J541" s="160"/>
      <c r="K541" s="160"/>
      <c r="L541" s="160"/>
      <c r="M541" s="160"/>
      <c r="N541" s="160"/>
      <c r="O541" s="160"/>
      <c r="P541" s="160"/>
      <c r="Q541" s="160"/>
      <c r="R541" s="160"/>
      <c r="S541" s="160"/>
      <c r="T541" s="160"/>
      <c r="U541" s="160"/>
      <c r="V541" s="160"/>
      <c r="W541" s="160"/>
      <c r="X541" s="160"/>
      <c r="Y541" s="160"/>
      <c r="Z541" s="160"/>
      <c r="AA541" s="160"/>
    </row>
    <row r="542" spans="2:27" ht="12" customHeight="1">
      <c r="B542" s="160"/>
      <c r="C542" s="160"/>
      <c r="D542" s="160"/>
      <c r="E542" s="160"/>
      <c r="F542" s="160"/>
      <c r="G542" s="160"/>
      <c r="H542" s="160"/>
      <c r="I542" s="160"/>
      <c r="J542" s="160"/>
      <c r="K542" s="160"/>
      <c r="L542" s="160"/>
      <c r="M542" s="160"/>
      <c r="N542" s="160"/>
      <c r="O542" s="160"/>
      <c r="P542" s="160"/>
      <c r="Q542" s="160"/>
      <c r="R542" s="160"/>
      <c r="S542" s="160"/>
      <c r="T542" s="160"/>
      <c r="U542" s="160"/>
      <c r="V542" s="160"/>
      <c r="W542" s="160"/>
      <c r="X542" s="160"/>
      <c r="Y542" s="160"/>
      <c r="Z542" s="160"/>
      <c r="AA542" s="160"/>
    </row>
    <row r="543" spans="2:27" ht="12" customHeight="1">
      <c r="B543" s="160"/>
      <c r="C543" s="160"/>
      <c r="D543" s="160"/>
      <c r="E543" s="160"/>
      <c r="F543" s="160"/>
      <c r="G543" s="160"/>
      <c r="H543" s="160"/>
      <c r="I543" s="160"/>
      <c r="J543" s="160"/>
      <c r="K543" s="160"/>
      <c r="L543" s="160"/>
      <c r="M543" s="160"/>
      <c r="N543" s="160"/>
      <c r="O543" s="160"/>
      <c r="P543" s="160"/>
      <c r="Q543" s="160"/>
      <c r="R543" s="160"/>
      <c r="S543" s="160"/>
      <c r="T543" s="160"/>
      <c r="U543" s="160"/>
      <c r="V543" s="160"/>
      <c r="W543" s="160"/>
      <c r="X543" s="160"/>
      <c r="Y543" s="160"/>
      <c r="Z543" s="160"/>
      <c r="AA543" s="160"/>
    </row>
    <row r="544" spans="2:27" ht="12" customHeight="1">
      <c r="B544" s="160"/>
      <c r="C544" s="160"/>
      <c r="D544" s="160"/>
      <c r="E544" s="160"/>
      <c r="F544" s="160"/>
      <c r="G544" s="160"/>
      <c r="H544" s="160"/>
      <c r="I544" s="160"/>
      <c r="J544" s="160"/>
      <c r="K544" s="160"/>
      <c r="L544" s="160"/>
      <c r="M544" s="160"/>
      <c r="N544" s="160"/>
      <c r="O544" s="160"/>
      <c r="P544" s="160"/>
      <c r="Q544" s="160"/>
      <c r="R544" s="160"/>
      <c r="S544" s="160"/>
      <c r="T544" s="160"/>
      <c r="U544" s="160"/>
      <c r="V544" s="160"/>
      <c r="W544" s="160"/>
      <c r="X544" s="160"/>
      <c r="Y544" s="160"/>
      <c r="Z544" s="160"/>
      <c r="AA544" s="160"/>
    </row>
    <row r="545" spans="2:27" ht="12" customHeight="1">
      <c r="B545" s="160"/>
      <c r="C545" s="160"/>
      <c r="D545" s="160"/>
      <c r="E545" s="160"/>
      <c r="F545" s="160"/>
      <c r="G545" s="160"/>
      <c r="H545" s="160"/>
      <c r="I545" s="160"/>
      <c r="J545" s="160"/>
      <c r="K545" s="160"/>
      <c r="L545" s="160"/>
      <c r="M545" s="160"/>
      <c r="N545" s="160"/>
      <c r="O545" s="160"/>
      <c r="P545" s="160"/>
      <c r="Q545" s="160"/>
      <c r="R545" s="160"/>
      <c r="S545" s="160"/>
      <c r="T545" s="160"/>
      <c r="U545" s="160"/>
      <c r="V545" s="160"/>
      <c r="W545" s="160"/>
      <c r="X545" s="160"/>
      <c r="Y545" s="160"/>
      <c r="Z545" s="160"/>
      <c r="AA545" s="160"/>
    </row>
    <row r="546" spans="2:27" ht="12" customHeight="1">
      <c r="B546" s="160"/>
      <c r="C546" s="160"/>
      <c r="D546" s="160"/>
      <c r="E546" s="160"/>
      <c r="F546" s="160"/>
      <c r="G546" s="160"/>
      <c r="H546" s="160"/>
      <c r="I546" s="160"/>
      <c r="J546" s="160"/>
      <c r="K546" s="160"/>
      <c r="L546" s="160"/>
      <c r="M546" s="160"/>
      <c r="N546" s="160"/>
      <c r="O546" s="160"/>
      <c r="P546" s="160"/>
      <c r="Q546" s="160"/>
      <c r="R546" s="160"/>
      <c r="S546" s="160"/>
      <c r="T546" s="160"/>
      <c r="U546" s="160"/>
      <c r="V546" s="160"/>
      <c r="W546" s="160"/>
      <c r="X546" s="160"/>
      <c r="Y546" s="160"/>
      <c r="Z546" s="160"/>
      <c r="AA546" s="160"/>
    </row>
    <row r="547" spans="2:27" ht="12" customHeight="1">
      <c r="B547" s="160"/>
      <c r="C547" s="160"/>
      <c r="D547" s="160"/>
      <c r="E547" s="160"/>
      <c r="F547" s="160"/>
      <c r="G547" s="160"/>
      <c r="H547" s="160"/>
      <c r="I547" s="160"/>
      <c r="J547" s="160"/>
      <c r="K547" s="160"/>
      <c r="L547" s="160"/>
      <c r="M547" s="160"/>
      <c r="N547" s="160"/>
      <c r="O547" s="160"/>
      <c r="P547" s="160"/>
      <c r="Q547" s="160"/>
      <c r="R547" s="160"/>
      <c r="S547" s="160"/>
      <c r="T547" s="160"/>
      <c r="U547" s="160"/>
      <c r="V547" s="160"/>
      <c r="W547" s="160"/>
      <c r="X547" s="160"/>
      <c r="Y547" s="160"/>
      <c r="Z547" s="160"/>
      <c r="AA547" s="160"/>
    </row>
    <row r="548" spans="2:27" ht="12" customHeight="1">
      <c r="B548" s="160"/>
      <c r="C548" s="160"/>
      <c r="D548" s="160"/>
      <c r="E548" s="160"/>
      <c r="F548" s="160"/>
      <c r="G548" s="160"/>
      <c r="H548" s="160"/>
      <c r="I548" s="160"/>
      <c r="J548" s="160"/>
      <c r="K548" s="160"/>
      <c r="L548" s="160"/>
      <c r="M548" s="160"/>
      <c r="N548" s="160"/>
      <c r="O548" s="160"/>
      <c r="P548" s="160"/>
      <c r="Q548" s="160"/>
      <c r="R548" s="160"/>
      <c r="S548" s="160"/>
      <c r="T548" s="160"/>
      <c r="U548" s="160"/>
      <c r="V548" s="160"/>
      <c r="W548" s="160"/>
      <c r="X548" s="160"/>
      <c r="Y548" s="160"/>
      <c r="Z548" s="160"/>
      <c r="AA548" s="160"/>
    </row>
    <row r="549" spans="2:27" ht="12" customHeight="1">
      <c r="B549" s="160"/>
      <c r="C549" s="160"/>
      <c r="D549" s="160"/>
      <c r="E549" s="160"/>
      <c r="F549" s="160"/>
      <c r="G549" s="160"/>
      <c r="H549" s="160"/>
      <c r="I549" s="160"/>
      <c r="J549" s="160"/>
      <c r="K549" s="160"/>
      <c r="L549" s="160"/>
      <c r="M549" s="160"/>
      <c r="N549" s="160"/>
      <c r="O549" s="160"/>
      <c r="P549" s="160"/>
      <c r="Q549" s="160"/>
      <c r="R549" s="160"/>
      <c r="S549" s="160"/>
      <c r="T549" s="160"/>
      <c r="U549" s="160"/>
      <c r="V549" s="160"/>
      <c r="W549" s="160"/>
      <c r="X549" s="160"/>
      <c r="Y549" s="160"/>
      <c r="Z549" s="160"/>
      <c r="AA549" s="160"/>
    </row>
    <row r="550" spans="2:27" ht="12" customHeight="1">
      <c r="B550" s="160"/>
      <c r="C550" s="160"/>
      <c r="D550" s="160"/>
      <c r="E550" s="160"/>
      <c r="F550" s="160"/>
      <c r="G550" s="160"/>
      <c r="H550" s="160"/>
      <c r="I550" s="160"/>
      <c r="J550" s="160"/>
      <c r="K550" s="160"/>
      <c r="L550" s="160"/>
      <c r="M550" s="160"/>
      <c r="N550" s="160"/>
      <c r="O550" s="160"/>
      <c r="P550" s="160"/>
      <c r="Q550" s="160"/>
      <c r="R550" s="160"/>
      <c r="S550" s="160"/>
      <c r="T550" s="160"/>
      <c r="U550" s="160"/>
      <c r="V550" s="160"/>
      <c r="W550" s="160"/>
      <c r="X550" s="160"/>
      <c r="Y550" s="160"/>
      <c r="Z550" s="160"/>
      <c r="AA550" s="160"/>
    </row>
    <row r="551" spans="2:27" ht="12" customHeight="1">
      <c r="B551" s="160"/>
      <c r="C551" s="160"/>
      <c r="D551" s="160"/>
      <c r="E551" s="160"/>
      <c r="F551" s="160"/>
      <c r="G551" s="160"/>
      <c r="H551" s="160"/>
      <c r="I551" s="160"/>
      <c r="J551" s="160"/>
      <c r="K551" s="160"/>
      <c r="L551" s="160"/>
      <c r="M551" s="160"/>
      <c r="N551" s="160"/>
      <c r="O551" s="160"/>
      <c r="P551" s="160"/>
      <c r="Q551" s="160"/>
      <c r="R551" s="160"/>
      <c r="S551" s="160"/>
      <c r="T551" s="160"/>
      <c r="U551" s="160"/>
      <c r="V551" s="160"/>
      <c r="W551" s="160"/>
      <c r="X551" s="160"/>
      <c r="Y551" s="160"/>
      <c r="Z551" s="160"/>
      <c r="AA551" s="160"/>
    </row>
    <row r="552" spans="2:27" ht="12" customHeight="1">
      <c r="B552" s="160"/>
      <c r="C552" s="160"/>
      <c r="D552" s="160"/>
      <c r="E552" s="160"/>
      <c r="F552" s="160"/>
      <c r="G552" s="160"/>
      <c r="H552" s="160"/>
      <c r="I552" s="160"/>
      <c r="J552" s="160"/>
      <c r="K552" s="160"/>
      <c r="L552" s="160"/>
      <c r="M552" s="160"/>
      <c r="N552" s="160"/>
      <c r="O552" s="160"/>
      <c r="P552" s="160"/>
      <c r="Q552" s="160"/>
      <c r="R552" s="160"/>
      <c r="S552" s="160"/>
      <c r="T552" s="160"/>
      <c r="U552" s="160"/>
      <c r="V552" s="160"/>
      <c r="W552" s="160"/>
      <c r="X552" s="160"/>
      <c r="Y552" s="160"/>
      <c r="Z552" s="160"/>
      <c r="AA552" s="160"/>
    </row>
    <row r="553" spans="2:27" ht="12" customHeight="1">
      <c r="B553" s="160"/>
      <c r="C553" s="160"/>
      <c r="D553" s="160"/>
      <c r="E553" s="160"/>
      <c r="F553" s="160"/>
      <c r="G553" s="160"/>
      <c r="H553" s="160"/>
      <c r="I553" s="160"/>
      <c r="J553" s="160"/>
      <c r="K553" s="160"/>
      <c r="L553" s="160"/>
      <c r="M553" s="160"/>
      <c r="N553" s="160"/>
      <c r="O553" s="160"/>
      <c r="P553" s="160"/>
      <c r="Q553" s="160"/>
      <c r="R553" s="160"/>
      <c r="S553" s="160"/>
      <c r="T553" s="160"/>
      <c r="U553" s="160"/>
      <c r="V553" s="160"/>
      <c r="W553" s="160"/>
      <c r="X553" s="160"/>
      <c r="Y553" s="160"/>
      <c r="Z553" s="160"/>
      <c r="AA553" s="160"/>
    </row>
    <row r="554" spans="2:27" ht="12" customHeight="1">
      <c r="B554" s="160"/>
      <c r="C554" s="160"/>
      <c r="D554" s="160"/>
      <c r="E554" s="160"/>
      <c r="F554" s="160"/>
      <c r="G554" s="160"/>
      <c r="H554" s="160"/>
      <c r="I554" s="160"/>
      <c r="J554" s="160"/>
      <c r="K554" s="160"/>
      <c r="L554" s="160"/>
      <c r="M554" s="160"/>
      <c r="N554" s="160"/>
      <c r="O554" s="160"/>
      <c r="P554" s="160"/>
      <c r="Q554" s="160"/>
      <c r="R554" s="160"/>
      <c r="S554" s="160"/>
      <c r="T554" s="160"/>
      <c r="U554" s="160"/>
      <c r="V554" s="160"/>
      <c r="W554" s="160"/>
      <c r="X554" s="160"/>
      <c r="Y554" s="160"/>
      <c r="Z554" s="160"/>
      <c r="AA554" s="160"/>
    </row>
    <row r="555" spans="2:27" ht="12" customHeight="1">
      <c r="B555" s="160"/>
      <c r="C555" s="160"/>
      <c r="D555" s="160"/>
      <c r="E555" s="160"/>
      <c r="F555" s="160"/>
      <c r="G555" s="160"/>
      <c r="H555" s="160"/>
      <c r="I555" s="160"/>
      <c r="J555" s="160"/>
      <c r="K555" s="160"/>
      <c r="L555" s="160"/>
      <c r="M555" s="160"/>
      <c r="N555" s="160"/>
      <c r="O555" s="160"/>
      <c r="P555" s="160"/>
      <c r="Q555" s="160"/>
      <c r="R555" s="160"/>
      <c r="S555" s="160"/>
      <c r="T555" s="160"/>
      <c r="U555" s="160"/>
      <c r="V555" s="160"/>
      <c r="W555" s="160"/>
      <c r="X555" s="160"/>
      <c r="Y555" s="160"/>
      <c r="Z555" s="160"/>
      <c r="AA555" s="160"/>
    </row>
    <row r="556" spans="2:27" ht="12" customHeight="1">
      <c r="B556" s="160"/>
      <c r="C556" s="160"/>
      <c r="D556" s="160"/>
      <c r="E556" s="160"/>
      <c r="F556" s="160"/>
      <c r="G556" s="160"/>
      <c r="H556" s="160"/>
      <c r="I556" s="160"/>
      <c r="J556" s="160"/>
      <c r="K556" s="160"/>
      <c r="L556" s="160"/>
      <c r="M556" s="160"/>
      <c r="N556" s="160"/>
      <c r="O556" s="160"/>
      <c r="P556" s="160"/>
      <c r="Q556" s="160"/>
      <c r="R556" s="160"/>
      <c r="S556" s="160"/>
      <c r="T556" s="160"/>
      <c r="U556" s="160"/>
      <c r="V556" s="160"/>
      <c r="W556" s="160"/>
      <c r="X556" s="160"/>
      <c r="Y556" s="160"/>
      <c r="Z556" s="160"/>
      <c r="AA556" s="160"/>
    </row>
    <row r="557" spans="2:27" ht="12" customHeight="1">
      <c r="B557" s="160"/>
      <c r="C557" s="160"/>
      <c r="D557" s="160"/>
      <c r="E557" s="160"/>
      <c r="F557" s="160"/>
      <c r="G557" s="160"/>
      <c r="H557" s="160"/>
      <c r="I557" s="160"/>
      <c r="J557" s="160"/>
      <c r="K557" s="160"/>
      <c r="L557" s="160"/>
      <c r="M557" s="160"/>
      <c r="N557" s="160"/>
      <c r="O557" s="160"/>
      <c r="P557" s="160"/>
      <c r="Q557" s="160"/>
      <c r="R557" s="160"/>
      <c r="S557" s="160"/>
      <c r="T557" s="160"/>
      <c r="U557" s="160"/>
      <c r="V557" s="160"/>
      <c r="W557" s="160"/>
      <c r="X557" s="160"/>
      <c r="Y557" s="160"/>
      <c r="Z557" s="160"/>
      <c r="AA557" s="160"/>
    </row>
    <row r="558" spans="2:27" ht="12" customHeight="1">
      <c r="B558" s="160"/>
      <c r="C558" s="160"/>
      <c r="D558" s="160"/>
      <c r="E558" s="160"/>
      <c r="F558" s="160"/>
      <c r="G558" s="160"/>
      <c r="H558" s="160"/>
      <c r="I558" s="160"/>
      <c r="J558" s="160"/>
      <c r="K558" s="160"/>
      <c r="L558" s="160"/>
      <c r="M558" s="160"/>
      <c r="N558" s="160"/>
      <c r="O558" s="160"/>
      <c r="P558" s="160"/>
      <c r="Q558" s="160"/>
      <c r="R558" s="160"/>
      <c r="S558" s="160"/>
      <c r="T558" s="160"/>
      <c r="U558" s="160"/>
      <c r="V558" s="160"/>
      <c r="W558" s="160"/>
      <c r="X558" s="160"/>
      <c r="Y558" s="160"/>
      <c r="Z558" s="160"/>
      <c r="AA558" s="160"/>
    </row>
    <row r="559" spans="2:27" ht="12" customHeight="1">
      <c r="B559" s="160"/>
      <c r="C559" s="160"/>
      <c r="D559" s="160"/>
      <c r="E559" s="160"/>
      <c r="F559" s="160"/>
      <c r="G559" s="160"/>
      <c r="H559" s="160"/>
      <c r="I559" s="160"/>
      <c r="J559" s="160"/>
      <c r="K559" s="160"/>
      <c r="L559" s="160"/>
      <c r="M559" s="160"/>
      <c r="N559" s="160"/>
      <c r="O559" s="160"/>
      <c r="P559" s="160"/>
      <c r="Q559" s="160"/>
      <c r="R559" s="160"/>
      <c r="S559" s="160"/>
      <c r="T559" s="160"/>
      <c r="U559" s="160"/>
      <c r="V559" s="160"/>
      <c r="W559" s="160"/>
      <c r="X559" s="160"/>
      <c r="Y559" s="160"/>
      <c r="Z559" s="160"/>
      <c r="AA559" s="160"/>
    </row>
    <row r="560" spans="2:27" ht="12" customHeight="1">
      <c r="B560" s="160"/>
      <c r="C560" s="160"/>
      <c r="D560" s="160"/>
      <c r="E560" s="160"/>
      <c r="F560" s="160"/>
      <c r="G560" s="160"/>
      <c r="H560" s="160"/>
      <c r="I560" s="160"/>
      <c r="J560" s="160"/>
      <c r="K560" s="160"/>
      <c r="L560" s="160"/>
      <c r="M560" s="160"/>
      <c r="N560" s="160"/>
      <c r="O560" s="160"/>
      <c r="P560" s="160"/>
      <c r="Q560" s="160"/>
      <c r="R560" s="160"/>
      <c r="S560" s="160"/>
      <c r="T560" s="160"/>
      <c r="U560" s="160"/>
      <c r="V560" s="160"/>
      <c r="W560" s="160"/>
      <c r="X560" s="160"/>
      <c r="Y560" s="160"/>
      <c r="Z560" s="160"/>
      <c r="AA560" s="160"/>
    </row>
    <row r="561" spans="2:27" ht="12" customHeight="1">
      <c r="B561" s="160"/>
      <c r="C561" s="160"/>
      <c r="D561" s="160"/>
      <c r="E561" s="160"/>
      <c r="F561" s="160"/>
      <c r="G561" s="160"/>
      <c r="H561" s="160"/>
      <c r="I561" s="160"/>
      <c r="J561" s="160"/>
      <c r="K561" s="160"/>
      <c r="L561" s="160"/>
      <c r="M561" s="160"/>
      <c r="N561" s="160"/>
      <c r="O561" s="160"/>
      <c r="P561" s="160"/>
      <c r="Q561" s="160"/>
      <c r="R561" s="160"/>
      <c r="S561" s="160"/>
      <c r="T561" s="160"/>
      <c r="U561" s="160"/>
      <c r="V561" s="160"/>
      <c r="W561" s="160"/>
      <c r="X561" s="160"/>
      <c r="Y561" s="160"/>
      <c r="Z561" s="160"/>
      <c r="AA561" s="160"/>
    </row>
    <row r="562" spans="2:27" ht="12" customHeight="1">
      <c r="B562" s="160"/>
      <c r="C562" s="160"/>
      <c r="D562" s="160"/>
      <c r="E562" s="160"/>
      <c r="F562" s="160"/>
      <c r="G562" s="160"/>
      <c r="H562" s="160"/>
      <c r="I562" s="160"/>
      <c r="J562" s="160"/>
      <c r="K562" s="160"/>
      <c r="L562" s="160"/>
      <c r="M562" s="160"/>
      <c r="N562" s="160"/>
      <c r="O562" s="160"/>
      <c r="P562" s="160"/>
      <c r="Q562" s="160"/>
      <c r="R562" s="160"/>
      <c r="S562" s="160"/>
      <c r="T562" s="160"/>
      <c r="U562" s="160"/>
      <c r="V562" s="160"/>
      <c r="W562" s="160"/>
      <c r="X562" s="160"/>
      <c r="Y562" s="160"/>
      <c r="Z562" s="160"/>
      <c r="AA562" s="160"/>
    </row>
    <row r="563" spans="2:27" ht="12" customHeight="1">
      <c r="B563" s="160"/>
      <c r="C563" s="160"/>
      <c r="D563" s="160"/>
      <c r="E563" s="160"/>
      <c r="F563" s="160"/>
      <c r="G563" s="160"/>
      <c r="H563" s="160"/>
      <c r="I563" s="160"/>
      <c r="J563" s="160"/>
      <c r="K563" s="160"/>
      <c r="L563" s="160"/>
      <c r="M563" s="160"/>
      <c r="N563" s="160"/>
      <c r="O563" s="160"/>
      <c r="P563" s="160"/>
      <c r="Q563" s="160"/>
      <c r="R563" s="160"/>
      <c r="S563" s="160"/>
      <c r="T563" s="160"/>
      <c r="U563" s="160"/>
      <c r="V563" s="160"/>
      <c r="W563" s="160"/>
      <c r="X563" s="160"/>
      <c r="Y563" s="160"/>
      <c r="Z563" s="160"/>
      <c r="AA563" s="160"/>
    </row>
    <row r="564" spans="2:27" ht="12" customHeight="1">
      <c r="B564" s="160"/>
      <c r="C564" s="160"/>
      <c r="D564" s="160"/>
      <c r="E564" s="160"/>
      <c r="F564" s="160"/>
      <c r="G564" s="160"/>
      <c r="H564" s="160"/>
      <c r="I564" s="160"/>
      <c r="J564" s="160"/>
      <c r="K564" s="160"/>
      <c r="L564" s="160"/>
      <c r="M564" s="160"/>
      <c r="N564" s="160"/>
      <c r="O564" s="160"/>
      <c r="P564" s="160"/>
      <c r="Q564" s="160"/>
      <c r="R564" s="160"/>
      <c r="S564" s="160"/>
      <c r="T564" s="160"/>
      <c r="U564" s="160"/>
      <c r="V564" s="160"/>
      <c r="W564" s="160"/>
      <c r="X564" s="160"/>
      <c r="Y564" s="160"/>
      <c r="Z564" s="160"/>
      <c r="AA564" s="160"/>
    </row>
    <row r="565" spans="2:27" ht="12" customHeight="1">
      <c r="B565" s="160"/>
      <c r="C565" s="160"/>
      <c r="D565" s="160"/>
      <c r="E565" s="160"/>
      <c r="F565" s="160"/>
      <c r="G565" s="160"/>
      <c r="H565" s="160"/>
      <c r="I565" s="160"/>
      <c r="J565" s="160"/>
      <c r="K565" s="160"/>
      <c r="L565" s="160"/>
      <c r="M565" s="160"/>
      <c r="N565" s="160"/>
      <c r="O565" s="160"/>
      <c r="P565" s="160"/>
      <c r="Q565" s="160"/>
      <c r="R565" s="160"/>
      <c r="S565" s="160"/>
      <c r="T565" s="160"/>
      <c r="U565" s="160"/>
      <c r="V565" s="160"/>
      <c r="W565" s="160"/>
      <c r="X565" s="160"/>
      <c r="Y565" s="160"/>
      <c r="Z565" s="160"/>
      <c r="AA565" s="160"/>
    </row>
    <row r="566" spans="2:27" ht="12" customHeight="1">
      <c r="B566" s="160"/>
      <c r="C566" s="160"/>
      <c r="D566" s="160"/>
      <c r="E566" s="160"/>
      <c r="F566" s="160"/>
      <c r="G566" s="160"/>
      <c r="H566" s="160"/>
      <c r="I566" s="160"/>
      <c r="J566" s="160"/>
      <c r="K566" s="160"/>
      <c r="L566" s="160"/>
      <c r="M566" s="160"/>
      <c r="N566" s="160"/>
      <c r="O566" s="160"/>
      <c r="P566" s="160"/>
      <c r="Q566" s="160"/>
      <c r="R566" s="160"/>
      <c r="S566" s="160"/>
      <c r="T566" s="160"/>
      <c r="U566" s="160"/>
      <c r="V566" s="160"/>
      <c r="W566" s="160"/>
      <c r="X566" s="160"/>
      <c r="Y566" s="160"/>
      <c r="Z566" s="160"/>
      <c r="AA566" s="160"/>
    </row>
    <row r="567" spans="2:27" ht="12" customHeight="1">
      <c r="B567" s="160"/>
      <c r="C567" s="160"/>
      <c r="D567" s="160"/>
      <c r="E567" s="160"/>
      <c r="F567" s="160"/>
      <c r="G567" s="160"/>
      <c r="H567" s="160"/>
      <c r="I567" s="160"/>
      <c r="J567" s="160"/>
      <c r="K567" s="160"/>
      <c r="L567" s="160"/>
      <c r="M567" s="160"/>
      <c r="N567" s="160"/>
      <c r="O567" s="160"/>
      <c r="P567" s="160"/>
      <c r="Q567" s="160"/>
      <c r="R567" s="160"/>
      <c r="S567" s="160"/>
      <c r="T567" s="160"/>
      <c r="U567" s="160"/>
      <c r="V567" s="160"/>
      <c r="W567" s="160"/>
      <c r="X567" s="160"/>
      <c r="Y567" s="160"/>
      <c r="Z567" s="160"/>
      <c r="AA567" s="160"/>
    </row>
    <row r="568" spans="2:27" ht="12" customHeight="1">
      <c r="B568" s="160"/>
      <c r="C568" s="160"/>
      <c r="D568" s="160"/>
      <c r="E568" s="160"/>
      <c r="F568" s="160"/>
      <c r="G568" s="160"/>
      <c r="H568" s="160"/>
      <c r="I568" s="160"/>
      <c r="J568" s="160"/>
      <c r="K568" s="160"/>
      <c r="L568" s="160"/>
      <c r="M568" s="160"/>
      <c r="N568" s="160"/>
      <c r="O568" s="160"/>
      <c r="P568" s="160"/>
      <c r="Q568" s="160"/>
      <c r="R568" s="160"/>
      <c r="S568" s="160"/>
      <c r="T568" s="160"/>
      <c r="U568" s="160"/>
      <c r="V568" s="160"/>
      <c r="W568" s="160"/>
      <c r="X568" s="160"/>
      <c r="Y568" s="160"/>
      <c r="Z568" s="160"/>
      <c r="AA568" s="160"/>
    </row>
    <row r="569" spans="2:27" ht="12" customHeight="1">
      <c r="B569" s="160"/>
      <c r="C569" s="160"/>
      <c r="D569" s="160"/>
      <c r="E569" s="160"/>
      <c r="F569" s="160"/>
      <c r="G569" s="160"/>
      <c r="H569" s="160"/>
      <c r="I569" s="160"/>
      <c r="J569" s="160"/>
      <c r="K569" s="160"/>
      <c r="L569" s="160"/>
      <c r="M569" s="160"/>
      <c r="N569" s="160"/>
      <c r="O569" s="160"/>
      <c r="P569" s="160"/>
      <c r="Q569" s="160"/>
      <c r="R569" s="160"/>
      <c r="S569" s="160"/>
      <c r="T569" s="160"/>
      <c r="U569" s="160"/>
      <c r="V569" s="160"/>
      <c r="W569" s="160"/>
      <c r="X569" s="160"/>
      <c r="Y569" s="160"/>
      <c r="Z569" s="160"/>
      <c r="AA569" s="160"/>
    </row>
    <row r="570" spans="2:27" ht="12" customHeight="1">
      <c r="B570" s="160"/>
      <c r="C570" s="160"/>
      <c r="D570" s="160"/>
      <c r="E570" s="160"/>
      <c r="F570" s="160"/>
      <c r="G570" s="160"/>
      <c r="H570" s="160"/>
      <c r="I570" s="160"/>
      <c r="J570" s="160"/>
      <c r="K570" s="160"/>
      <c r="L570" s="160"/>
      <c r="M570" s="160"/>
      <c r="N570" s="160"/>
      <c r="O570" s="160"/>
      <c r="P570" s="160"/>
      <c r="Q570" s="160"/>
      <c r="R570" s="160"/>
      <c r="S570" s="160"/>
      <c r="T570" s="160"/>
      <c r="U570" s="160"/>
      <c r="V570" s="160"/>
      <c r="W570" s="160"/>
      <c r="X570" s="160"/>
      <c r="Y570" s="160"/>
      <c r="Z570" s="160"/>
      <c r="AA570" s="160"/>
    </row>
    <row r="571" spans="2:27" ht="12" customHeight="1">
      <c r="B571" s="160"/>
      <c r="C571" s="160"/>
      <c r="D571" s="160"/>
      <c r="E571" s="160"/>
      <c r="F571" s="160"/>
      <c r="G571" s="160"/>
      <c r="H571" s="160"/>
      <c r="I571" s="160"/>
      <c r="J571" s="160"/>
      <c r="K571" s="160"/>
      <c r="L571" s="160"/>
      <c r="M571" s="160"/>
      <c r="N571" s="160"/>
      <c r="O571" s="160"/>
      <c r="P571" s="160"/>
      <c r="Q571" s="160"/>
      <c r="R571" s="160"/>
      <c r="S571" s="160"/>
      <c r="T571" s="160"/>
      <c r="U571" s="160"/>
      <c r="V571" s="160"/>
      <c r="W571" s="160"/>
      <c r="X571" s="160"/>
      <c r="Y571" s="160"/>
      <c r="Z571" s="160"/>
      <c r="AA571" s="160"/>
    </row>
    <row r="572" spans="2:27" ht="12" customHeight="1">
      <c r="B572" s="160"/>
      <c r="C572" s="160"/>
      <c r="D572" s="160"/>
      <c r="E572" s="160"/>
      <c r="F572" s="160"/>
      <c r="G572" s="160"/>
      <c r="H572" s="160"/>
      <c r="I572" s="160"/>
      <c r="J572" s="160"/>
      <c r="K572" s="160"/>
      <c r="L572" s="160"/>
      <c r="M572" s="160"/>
      <c r="N572" s="160"/>
      <c r="O572" s="160"/>
      <c r="P572" s="160"/>
      <c r="Q572" s="160"/>
      <c r="R572" s="160"/>
      <c r="S572" s="160"/>
      <c r="T572" s="160"/>
      <c r="U572" s="160"/>
      <c r="V572" s="160"/>
      <c r="W572" s="160"/>
      <c r="X572" s="160"/>
      <c r="Y572" s="160"/>
      <c r="Z572" s="160"/>
      <c r="AA572" s="160"/>
    </row>
    <row r="573" spans="2:27" ht="12" customHeight="1">
      <c r="B573" s="160"/>
      <c r="C573" s="160"/>
      <c r="D573" s="160"/>
      <c r="E573" s="160"/>
      <c r="F573" s="160"/>
      <c r="G573" s="160"/>
      <c r="H573" s="160"/>
      <c r="I573" s="160"/>
      <c r="J573" s="160"/>
      <c r="K573" s="160"/>
      <c r="L573" s="160"/>
      <c r="M573" s="160"/>
      <c r="N573" s="160"/>
      <c r="O573" s="160"/>
      <c r="P573" s="160"/>
      <c r="Q573" s="160"/>
      <c r="R573" s="160"/>
      <c r="S573" s="160"/>
      <c r="T573" s="160"/>
      <c r="U573" s="160"/>
      <c r="V573" s="160"/>
      <c r="W573" s="160"/>
      <c r="X573" s="160"/>
      <c r="Y573" s="160"/>
      <c r="Z573" s="160"/>
      <c r="AA573" s="160"/>
    </row>
    <row r="574" spans="2:27" ht="12" customHeight="1">
      <c r="B574" s="160"/>
      <c r="C574" s="160"/>
      <c r="D574" s="160"/>
      <c r="E574" s="160"/>
      <c r="F574" s="160"/>
      <c r="G574" s="160"/>
      <c r="H574" s="160"/>
      <c r="I574" s="160"/>
      <c r="J574" s="160"/>
      <c r="K574" s="160"/>
      <c r="L574" s="160"/>
      <c r="M574" s="160"/>
      <c r="N574" s="160"/>
      <c r="O574" s="160"/>
      <c r="P574" s="160"/>
      <c r="Q574" s="160"/>
      <c r="R574" s="160"/>
      <c r="S574" s="160"/>
      <c r="T574" s="160"/>
      <c r="U574" s="160"/>
      <c r="V574" s="160"/>
      <c r="W574" s="160"/>
      <c r="X574" s="160"/>
      <c r="Y574" s="160"/>
      <c r="Z574" s="160"/>
      <c r="AA574" s="160"/>
    </row>
    <row r="575" spans="2:27" ht="12" customHeight="1">
      <c r="B575" s="160"/>
      <c r="C575" s="160"/>
      <c r="D575" s="160"/>
      <c r="E575" s="160"/>
      <c r="F575" s="160"/>
      <c r="G575" s="160"/>
      <c r="H575" s="160"/>
      <c r="I575" s="160"/>
      <c r="J575" s="160"/>
      <c r="K575" s="160"/>
      <c r="L575" s="160"/>
      <c r="M575" s="160"/>
      <c r="N575" s="160"/>
      <c r="O575" s="160"/>
      <c r="P575" s="160"/>
      <c r="Q575" s="160"/>
      <c r="R575" s="160"/>
      <c r="S575" s="160"/>
      <c r="T575" s="160"/>
      <c r="U575" s="160"/>
      <c r="V575" s="160"/>
      <c r="W575" s="160"/>
      <c r="X575" s="160"/>
      <c r="Y575" s="160"/>
      <c r="Z575" s="160"/>
      <c r="AA575" s="160"/>
    </row>
    <row r="576" spans="2:27" ht="12" customHeight="1">
      <c r="B576" s="160"/>
      <c r="C576" s="160"/>
      <c r="D576" s="160"/>
      <c r="E576" s="160"/>
      <c r="F576" s="160"/>
      <c r="G576" s="160"/>
      <c r="H576" s="160"/>
      <c r="I576" s="160"/>
      <c r="J576" s="160"/>
      <c r="K576" s="160"/>
      <c r="L576" s="160"/>
      <c r="M576" s="160"/>
      <c r="N576" s="160"/>
      <c r="O576" s="160"/>
      <c r="P576" s="160"/>
      <c r="Q576" s="160"/>
      <c r="R576" s="160"/>
      <c r="S576" s="160"/>
      <c r="T576" s="160"/>
      <c r="U576" s="160"/>
      <c r="V576" s="160"/>
      <c r="W576" s="160"/>
      <c r="X576" s="160"/>
      <c r="Y576" s="160"/>
      <c r="Z576" s="160"/>
      <c r="AA576" s="160"/>
    </row>
    <row r="577" spans="2:27" ht="12" customHeight="1">
      <c r="B577" s="160"/>
      <c r="C577" s="160"/>
      <c r="D577" s="160"/>
      <c r="E577" s="160"/>
      <c r="F577" s="160"/>
      <c r="G577" s="160"/>
      <c r="H577" s="160"/>
      <c r="I577" s="160"/>
      <c r="J577" s="160"/>
      <c r="K577" s="160"/>
      <c r="L577" s="160"/>
      <c r="M577" s="160"/>
      <c r="N577" s="160"/>
      <c r="O577" s="160"/>
      <c r="P577" s="160"/>
      <c r="Q577" s="160"/>
      <c r="R577" s="160"/>
      <c r="S577" s="160"/>
      <c r="T577" s="160"/>
      <c r="U577" s="160"/>
      <c r="V577" s="160"/>
      <c r="W577" s="160"/>
      <c r="X577" s="160"/>
      <c r="Y577" s="160"/>
      <c r="Z577" s="160"/>
      <c r="AA577" s="160"/>
    </row>
    <row r="578" spans="2:27" ht="12" customHeight="1">
      <c r="B578" s="160"/>
      <c r="C578" s="160"/>
      <c r="D578" s="160"/>
      <c r="E578" s="160"/>
      <c r="F578" s="160"/>
      <c r="G578" s="160"/>
      <c r="H578" s="160"/>
      <c r="I578" s="160"/>
      <c r="J578" s="160"/>
      <c r="K578" s="160"/>
      <c r="L578" s="160"/>
      <c r="M578" s="160"/>
      <c r="N578" s="160"/>
      <c r="O578" s="160"/>
      <c r="P578" s="160"/>
      <c r="Q578" s="160"/>
      <c r="R578" s="160"/>
      <c r="S578" s="160"/>
      <c r="T578" s="160"/>
      <c r="U578" s="160"/>
      <c r="V578" s="160"/>
      <c r="W578" s="160"/>
      <c r="X578" s="160"/>
      <c r="Y578" s="160"/>
      <c r="Z578" s="160"/>
      <c r="AA578" s="160"/>
    </row>
    <row r="579" spans="2:27" ht="12" customHeight="1">
      <c r="B579" s="160"/>
      <c r="C579" s="160"/>
      <c r="D579" s="160"/>
      <c r="E579" s="160"/>
      <c r="F579" s="160"/>
      <c r="G579" s="160"/>
      <c r="H579" s="160"/>
      <c r="I579" s="160"/>
      <c r="J579" s="160"/>
      <c r="K579" s="160"/>
      <c r="L579" s="160"/>
      <c r="M579" s="160"/>
      <c r="N579" s="160"/>
      <c r="O579" s="160"/>
      <c r="P579" s="160"/>
      <c r="Q579" s="160"/>
      <c r="R579" s="160"/>
      <c r="S579" s="160"/>
      <c r="T579" s="160"/>
      <c r="U579" s="160"/>
      <c r="V579" s="160"/>
      <c r="W579" s="160"/>
      <c r="X579" s="160"/>
      <c r="Y579" s="160"/>
      <c r="Z579" s="160"/>
      <c r="AA579" s="160"/>
    </row>
    <row r="580" spans="2:27" ht="12" customHeight="1">
      <c r="B580" s="160"/>
      <c r="C580" s="160"/>
      <c r="D580" s="160"/>
      <c r="E580" s="160"/>
      <c r="F580" s="160"/>
      <c r="G580" s="160"/>
      <c r="H580" s="160"/>
      <c r="I580" s="160"/>
      <c r="J580" s="160"/>
      <c r="K580" s="160"/>
      <c r="L580" s="160"/>
      <c r="M580" s="160"/>
      <c r="N580" s="160"/>
      <c r="O580" s="160"/>
      <c r="P580" s="160"/>
      <c r="Q580" s="160"/>
      <c r="R580" s="160"/>
      <c r="S580" s="160"/>
      <c r="T580" s="160"/>
      <c r="U580" s="160"/>
      <c r="V580" s="160"/>
      <c r="W580" s="160"/>
      <c r="X580" s="160"/>
      <c r="Y580" s="160"/>
      <c r="Z580" s="160"/>
      <c r="AA580" s="160"/>
    </row>
    <row r="581" spans="2:27" ht="12" customHeight="1">
      <c r="B581" s="160"/>
      <c r="C581" s="160"/>
      <c r="D581" s="160"/>
      <c r="E581" s="160"/>
      <c r="F581" s="160"/>
      <c r="G581" s="160"/>
      <c r="H581" s="160"/>
      <c r="I581" s="160"/>
      <c r="J581" s="160"/>
      <c r="K581" s="160"/>
      <c r="L581" s="160"/>
      <c r="M581" s="160"/>
      <c r="N581" s="160"/>
      <c r="O581" s="160"/>
      <c r="P581" s="160"/>
      <c r="Q581" s="160"/>
      <c r="R581" s="160"/>
      <c r="S581" s="160"/>
      <c r="T581" s="160"/>
      <c r="U581" s="160"/>
      <c r="V581" s="160"/>
      <c r="W581" s="160"/>
      <c r="X581" s="160"/>
      <c r="Y581" s="160"/>
      <c r="Z581" s="160"/>
      <c r="AA581" s="160"/>
    </row>
    <row r="582" spans="2:27" ht="12" customHeight="1">
      <c r="B582" s="160"/>
      <c r="C582" s="160"/>
      <c r="D582" s="160"/>
      <c r="E582" s="160"/>
      <c r="F582" s="160"/>
      <c r="G582" s="160"/>
      <c r="H582" s="160"/>
      <c r="I582" s="160"/>
      <c r="J582" s="160"/>
      <c r="K582" s="160"/>
      <c r="L582" s="160"/>
      <c r="M582" s="160"/>
      <c r="N582" s="160"/>
      <c r="O582" s="160"/>
      <c r="P582" s="160"/>
      <c r="Q582" s="160"/>
      <c r="R582" s="160"/>
      <c r="S582" s="160"/>
      <c r="T582" s="160"/>
      <c r="U582" s="160"/>
      <c r="V582" s="160"/>
      <c r="W582" s="160"/>
      <c r="X582" s="160"/>
      <c r="Y582" s="160"/>
      <c r="Z582" s="160"/>
      <c r="AA582" s="160"/>
    </row>
    <row r="583" spans="2:27" ht="12" customHeight="1">
      <c r="B583" s="160"/>
      <c r="C583" s="160"/>
      <c r="D583" s="160"/>
      <c r="E583" s="160"/>
      <c r="F583" s="160"/>
      <c r="G583" s="160"/>
      <c r="H583" s="160"/>
      <c r="I583" s="160"/>
      <c r="J583" s="160"/>
      <c r="K583" s="160"/>
      <c r="L583" s="160"/>
      <c r="M583" s="160"/>
      <c r="N583" s="160"/>
      <c r="O583" s="160"/>
      <c r="P583" s="160"/>
      <c r="Q583" s="160"/>
      <c r="R583" s="160"/>
      <c r="S583" s="160"/>
      <c r="T583" s="160"/>
      <c r="U583" s="160"/>
      <c r="V583" s="160"/>
      <c r="W583" s="160"/>
      <c r="X583" s="160"/>
      <c r="Y583" s="160"/>
      <c r="Z583" s="160"/>
      <c r="AA583" s="160"/>
    </row>
    <row r="584" spans="2:27" ht="12" customHeight="1">
      <c r="B584" s="160"/>
      <c r="C584" s="160"/>
      <c r="D584" s="160"/>
      <c r="E584" s="160"/>
      <c r="F584" s="160"/>
      <c r="G584" s="160"/>
      <c r="H584" s="160"/>
      <c r="I584" s="160"/>
      <c r="J584" s="160"/>
      <c r="K584" s="160"/>
      <c r="L584" s="160"/>
      <c r="M584" s="160"/>
      <c r="N584" s="160"/>
      <c r="O584" s="160"/>
      <c r="P584" s="160"/>
      <c r="Q584" s="160"/>
      <c r="R584" s="160"/>
      <c r="S584" s="160"/>
      <c r="T584" s="160"/>
      <c r="U584" s="160"/>
      <c r="V584" s="160"/>
      <c r="W584" s="160"/>
      <c r="X584" s="160"/>
      <c r="Y584" s="160"/>
      <c r="Z584" s="160"/>
      <c r="AA584" s="160"/>
    </row>
    <row r="585" spans="2:27" ht="12" customHeight="1">
      <c r="B585" s="160"/>
      <c r="C585" s="160"/>
      <c r="D585" s="160"/>
      <c r="E585" s="160"/>
      <c r="F585" s="160"/>
      <c r="G585" s="160"/>
      <c r="H585" s="160"/>
      <c r="I585" s="160"/>
      <c r="J585" s="160"/>
      <c r="K585" s="160"/>
      <c r="L585" s="160"/>
      <c r="M585" s="160"/>
      <c r="N585" s="160"/>
      <c r="O585" s="160"/>
      <c r="P585" s="160"/>
      <c r="Q585" s="160"/>
      <c r="R585" s="160"/>
      <c r="S585" s="160"/>
      <c r="T585" s="160"/>
      <c r="U585" s="160"/>
      <c r="V585" s="160"/>
      <c r="W585" s="160"/>
      <c r="X585" s="160"/>
      <c r="Y585" s="160"/>
      <c r="Z585" s="160"/>
      <c r="AA585" s="160"/>
    </row>
    <row r="586" spans="2:27" ht="12" customHeight="1">
      <c r="B586" s="160"/>
      <c r="C586" s="160"/>
      <c r="D586" s="160"/>
      <c r="E586" s="160"/>
      <c r="F586" s="160"/>
      <c r="G586" s="160"/>
      <c r="H586" s="160"/>
      <c r="I586" s="160"/>
      <c r="J586" s="160"/>
      <c r="K586" s="160"/>
      <c r="L586" s="160"/>
      <c r="M586" s="160"/>
      <c r="N586" s="160"/>
      <c r="O586" s="160"/>
      <c r="P586" s="160"/>
      <c r="Q586" s="160"/>
      <c r="R586" s="160"/>
      <c r="S586" s="160"/>
      <c r="T586" s="160"/>
      <c r="U586" s="160"/>
      <c r="V586" s="160"/>
      <c r="W586" s="160"/>
      <c r="X586" s="160"/>
      <c r="Y586" s="160"/>
      <c r="Z586" s="160"/>
      <c r="AA586" s="160"/>
    </row>
    <row r="587" spans="2:27" ht="12" customHeight="1">
      <c r="B587" s="160"/>
      <c r="C587" s="160"/>
      <c r="D587" s="160"/>
      <c r="E587" s="160"/>
      <c r="F587" s="160"/>
      <c r="G587" s="160"/>
      <c r="H587" s="160"/>
      <c r="I587" s="160"/>
      <c r="J587" s="160"/>
      <c r="K587" s="160"/>
      <c r="L587" s="160"/>
      <c r="M587" s="160"/>
      <c r="N587" s="160"/>
      <c r="O587" s="160"/>
      <c r="P587" s="160"/>
      <c r="Q587" s="160"/>
      <c r="R587" s="160"/>
      <c r="S587" s="160"/>
      <c r="T587" s="160"/>
      <c r="U587" s="160"/>
      <c r="V587" s="160"/>
      <c r="W587" s="160"/>
      <c r="X587" s="160"/>
      <c r="Y587" s="160"/>
      <c r="Z587" s="160"/>
      <c r="AA587" s="160"/>
    </row>
    <row r="588" spans="2:27" ht="12" customHeight="1">
      <c r="B588" s="160"/>
      <c r="C588" s="160"/>
      <c r="D588" s="160"/>
      <c r="E588" s="160"/>
      <c r="F588" s="160"/>
      <c r="G588" s="160"/>
      <c r="H588" s="160"/>
      <c r="I588" s="160"/>
      <c r="J588" s="160"/>
      <c r="K588" s="160"/>
      <c r="L588" s="160"/>
      <c r="M588" s="160"/>
      <c r="N588" s="160"/>
      <c r="O588" s="160"/>
      <c r="P588" s="160"/>
      <c r="Q588" s="160"/>
      <c r="R588" s="160"/>
      <c r="S588" s="160"/>
      <c r="T588" s="160"/>
      <c r="U588" s="160"/>
      <c r="V588" s="160"/>
      <c r="W588" s="160"/>
      <c r="X588" s="160"/>
      <c r="Y588" s="160"/>
      <c r="Z588" s="160"/>
      <c r="AA588" s="160"/>
    </row>
    <row r="589" spans="2:27" ht="12" customHeight="1">
      <c r="B589" s="160"/>
      <c r="C589" s="160"/>
      <c r="D589" s="160"/>
      <c r="E589" s="160"/>
      <c r="F589" s="160"/>
      <c r="G589" s="160"/>
      <c r="H589" s="160"/>
      <c r="I589" s="160"/>
      <c r="J589" s="160"/>
      <c r="K589" s="160"/>
      <c r="L589" s="160"/>
      <c r="M589" s="160"/>
      <c r="N589" s="160"/>
      <c r="O589" s="160"/>
      <c r="P589" s="160"/>
      <c r="Q589" s="160"/>
      <c r="R589" s="160"/>
      <c r="S589" s="160"/>
      <c r="T589" s="160"/>
      <c r="U589" s="160"/>
      <c r="V589" s="160"/>
      <c r="W589" s="160"/>
      <c r="X589" s="160"/>
      <c r="Y589" s="160"/>
      <c r="Z589" s="160"/>
      <c r="AA589" s="160"/>
    </row>
    <row r="590" spans="2:27" ht="12" customHeight="1">
      <c r="B590" s="160"/>
      <c r="C590" s="160"/>
      <c r="D590" s="160"/>
      <c r="E590" s="160"/>
      <c r="F590" s="160"/>
      <c r="G590" s="160"/>
      <c r="H590" s="160"/>
      <c r="I590" s="160"/>
      <c r="J590" s="160"/>
      <c r="K590" s="160"/>
      <c r="L590" s="160"/>
      <c r="M590" s="160"/>
      <c r="N590" s="160"/>
      <c r="O590" s="160"/>
      <c r="P590" s="160"/>
      <c r="Q590" s="160"/>
      <c r="R590" s="160"/>
      <c r="S590" s="160"/>
      <c r="T590" s="160"/>
      <c r="U590" s="160"/>
      <c r="V590" s="160"/>
      <c r="W590" s="160"/>
      <c r="X590" s="160"/>
      <c r="Y590" s="160"/>
      <c r="Z590" s="160"/>
      <c r="AA590" s="160"/>
    </row>
    <row r="591" spans="2:27" ht="12" customHeight="1">
      <c r="B591" s="160"/>
      <c r="C591" s="160"/>
      <c r="D591" s="160"/>
      <c r="E591" s="160"/>
      <c r="F591" s="160"/>
      <c r="G591" s="160"/>
      <c r="H591" s="160"/>
      <c r="I591" s="160"/>
      <c r="J591" s="160"/>
      <c r="K591" s="160"/>
      <c r="L591" s="160"/>
      <c r="M591" s="160"/>
      <c r="N591" s="160"/>
      <c r="O591" s="160"/>
      <c r="P591" s="160"/>
      <c r="Q591" s="160"/>
      <c r="R591" s="160"/>
      <c r="S591" s="160"/>
      <c r="T591" s="160"/>
      <c r="U591" s="160"/>
      <c r="V591" s="160"/>
      <c r="W591" s="160"/>
      <c r="X591" s="160"/>
      <c r="Y591" s="160"/>
      <c r="Z591" s="160"/>
      <c r="AA591" s="160"/>
    </row>
    <row r="592" spans="2:27" ht="12" customHeight="1">
      <c r="B592" s="160"/>
      <c r="C592" s="160"/>
      <c r="D592" s="160"/>
      <c r="E592" s="160"/>
      <c r="F592" s="160"/>
      <c r="G592" s="160"/>
      <c r="H592" s="160"/>
      <c r="I592" s="160"/>
      <c r="J592" s="160"/>
      <c r="K592" s="160"/>
      <c r="L592" s="160"/>
      <c r="M592" s="160"/>
      <c r="N592" s="160"/>
      <c r="O592" s="160"/>
      <c r="P592" s="160"/>
      <c r="Q592" s="160"/>
      <c r="R592" s="160"/>
      <c r="S592" s="160"/>
      <c r="T592" s="160"/>
      <c r="U592" s="160"/>
      <c r="V592" s="160"/>
      <c r="W592" s="160"/>
      <c r="X592" s="160"/>
      <c r="Y592" s="160"/>
      <c r="Z592" s="160"/>
      <c r="AA592" s="160"/>
    </row>
    <row r="593" spans="2:27" ht="12" customHeight="1">
      <c r="B593" s="160"/>
      <c r="C593" s="160"/>
      <c r="D593" s="160"/>
      <c r="E593" s="160"/>
      <c r="F593" s="160"/>
      <c r="G593" s="160"/>
      <c r="H593" s="160"/>
      <c r="I593" s="160"/>
      <c r="J593" s="160"/>
      <c r="K593" s="160"/>
      <c r="L593" s="160"/>
      <c r="M593" s="160"/>
      <c r="N593" s="160"/>
      <c r="O593" s="160"/>
      <c r="P593" s="160"/>
      <c r="Q593" s="160"/>
      <c r="R593" s="160"/>
      <c r="S593" s="160"/>
      <c r="T593" s="160"/>
      <c r="U593" s="160"/>
      <c r="V593" s="160"/>
      <c r="W593" s="160"/>
      <c r="X593" s="160"/>
      <c r="Y593" s="160"/>
      <c r="Z593" s="160"/>
      <c r="AA593" s="160"/>
    </row>
    <row r="594" spans="2:27" ht="12" customHeight="1">
      <c r="B594" s="160"/>
      <c r="C594" s="160"/>
      <c r="D594" s="160"/>
      <c r="E594" s="160"/>
      <c r="F594" s="160"/>
      <c r="G594" s="160"/>
      <c r="H594" s="160"/>
      <c r="I594" s="160"/>
      <c r="J594" s="160"/>
      <c r="K594" s="160"/>
      <c r="L594" s="160"/>
      <c r="M594" s="160"/>
      <c r="N594" s="160"/>
      <c r="O594" s="160"/>
      <c r="P594" s="160"/>
      <c r="Q594" s="160"/>
      <c r="R594" s="160"/>
      <c r="S594" s="160"/>
      <c r="T594" s="160"/>
      <c r="U594" s="160"/>
      <c r="V594" s="160"/>
      <c r="W594" s="160"/>
      <c r="X594" s="160"/>
      <c r="Y594" s="160"/>
      <c r="Z594" s="160"/>
      <c r="AA594" s="160"/>
    </row>
    <row r="595" spans="2:27" ht="12" customHeight="1">
      <c r="B595" s="160"/>
      <c r="C595" s="160"/>
      <c r="D595" s="160"/>
      <c r="E595" s="160"/>
      <c r="F595" s="160"/>
      <c r="G595" s="160"/>
      <c r="H595" s="160"/>
      <c r="I595" s="160"/>
      <c r="J595" s="160"/>
      <c r="K595" s="160"/>
      <c r="L595" s="160"/>
      <c r="M595" s="160"/>
      <c r="N595" s="160"/>
      <c r="O595" s="160"/>
      <c r="P595" s="160"/>
      <c r="Q595" s="160"/>
      <c r="R595" s="160"/>
      <c r="S595" s="160"/>
      <c r="T595" s="160"/>
      <c r="U595" s="160"/>
      <c r="V595" s="160"/>
      <c r="W595" s="160"/>
      <c r="X595" s="160"/>
      <c r="Y595" s="160"/>
      <c r="Z595" s="160"/>
      <c r="AA595" s="160"/>
    </row>
    <row r="596" spans="2:27" ht="12" customHeight="1">
      <c r="B596" s="160"/>
      <c r="C596" s="160"/>
      <c r="D596" s="160"/>
      <c r="E596" s="160"/>
      <c r="F596" s="160"/>
      <c r="G596" s="160"/>
      <c r="H596" s="160"/>
      <c r="I596" s="160"/>
      <c r="J596" s="160"/>
      <c r="K596" s="160"/>
      <c r="L596" s="160"/>
      <c r="M596" s="160"/>
      <c r="N596" s="160"/>
      <c r="O596" s="160"/>
      <c r="P596" s="160"/>
      <c r="Q596" s="160"/>
      <c r="R596" s="160"/>
      <c r="S596" s="160"/>
      <c r="T596" s="160"/>
      <c r="U596" s="160"/>
      <c r="V596" s="160"/>
      <c r="W596" s="160"/>
      <c r="X596" s="160"/>
      <c r="Y596" s="160"/>
      <c r="Z596" s="160"/>
      <c r="AA596" s="160"/>
    </row>
    <row r="597" spans="2:27" ht="12" customHeight="1">
      <c r="B597" s="160"/>
      <c r="C597" s="160"/>
      <c r="D597" s="160"/>
      <c r="E597" s="160"/>
      <c r="F597" s="160"/>
      <c r="G597" s="160"/>
      <c r="H597" s="160"/>
      <c r="I597" s="160"/>
      <c r="J597" s="160"/>
      <c r="K597" s="160"/>
      <c r="L597" s="160"/>
      <c r="M597" s="160"/>
      <c r="N597" s="160"/>
      <c r="O597" s="160"/>
      <c r="P597" s="160"/>
      <c r="Q597" s="160"/>
      <c r="R597" s="160"/>
      <c r="S597" s="160"/>
      <c r="T597" s="160"/>
      <c r="U597" s="160"/>
      <c r="V597" s="160"/>
      <c r="W597" s="160"/>
      <c r="X597" s="160"/>
      <c r="Y597" s="160"/>
      <c r="Z597" s="160"/>
      <c r="AA597" s="160"/>
    </row>
    <row r="598" spans="2:27" ht="12" customHeight="1">
      <c r="B598" s="160"/>
      <c r="C598" s="160"/>
      <c r="D598" s="160"/>
      <c r="E598" s="160"/>
      <c r="F598" s="160"/>
      <c r="G598" s="160"/>
      <c r="H598" s="160"/>
      <c r="I598" s="160"/>
      <c r="J598" s="160"/>
      <c r="K598" s="160"/>
      <c r="L598" s="160"/>
      <c r="M598" s="160"/>
      <c r="N598" s="160"/>
      <c r="O598" s="160"/>
      <c r="P598" s="160"/>
      <c r="Q598" s="160"/>
      <c r="R598" s="160"/>
      <c r="S598" s="160"/>
      <c r="T598" s="160"/>
      <c r="U598" s="160"/>
      <c r="V598" s="160"/>
      <c r="W598" s="160"/>
      <c r="X598" s="160"/>
      <c r="Y598" s="160"/>
      <c r="Z598" s="160"/>
      <c r="AA598" s="160"/>
    </row>
    <row r="599" spans="2:27" ht="12" customHeight="1">
      <c r="B599" s="160"/>
      <c r="C599" s="160"/>
      <c r="D599" s="160"/>
      <c r="E599" s="160"/>
      <c r="F599" s="160"/>
      <c r="G599" s="160"/>
      <c r="H599" s="160"/>
      <c r="I599" s="160"/>
      <c r="J599" s="160"/>
      <c r="K599" s="160"/>
      <c r="L599" s="160"/>
      <c r="M599" s="160"/>
      <c r="N599" s="160"/>
      <c r="O599" s="160"/>
      <c r="P599" s="160"/>
      <c r="Q599" s="160"/>
      <c r="R599" s="160"/>
      <c r="S599" s="160"/>
      <c r="T599" s="160"/>
      <c r="U599" s="160"/>
      <c r="V599" s="160"/>
      <c r="W599" s="160"/>
      <c r="X599" s="160"/>
      <c r="Y599" s="160"/>
      <c r="Z599" s="160"/>
      <c r="AA599" s="160"/>
    </row>
    <row r="600" spans="2:27" ht="12" customHeight="1">
      <c r="B600" s="160"/>
      <c r="C600" s="160"/>
      <c r="D600" s="160"/>
      <c r="E600" s="160"/>
      <c r="F600" s="160"/>
      <c r="G600" s="160"/>
      <c r="H600" s="160"/>
      <c r="I600" s="160"/>
      <c r="J600" s="160"/>
      <c r="K600" s="160"/>
      <c r="L600" s="160"/>
      <c r="M600" s="160"/>
      <c r="N600" s="160"/>
      <c r="O600" s="160"/>
      <c r="P600" s="160"/>
      <c r="Q600" s="160"/>
      <c r="R600" s="160"/>
      <c r="S600" s="160"/>
      <c r="T600" s="160"/>
      <c r="U600" s="160"/>
      <c r="V600" s="160"/>
      <c r="W600" s="160"/>
      <c r="X600" s="160"/>
      <c r="Y600" s="160"/>
      <c r="Z600" s="160"/>
      <c r="AA600" s="160"/>
    </row>
    <row r="601" spans="2:27" ht="12" customHeight="1">
      <c r="B601" s="160"/>
      <c r="C601" s="160"/>
      <c r="D601" s="160"/>
      <c r="E601" s="160"/>
      <c r="F601" s="160"/>
      <c r="G601" s="160"/>
      <c r="H601" s="160"/>
      <c r="I601" s="160"/>
      <c r="J601" s="160"/>
      <c r="K601" s="160"/>
      <c r="L601" s="160"/>
      <c r="M601" s="160"/>
      <c r="N601" s="160"/>
      <c r="O601" s="160"/>
      <c r="P601" s="160"/>
      <c r="Q601" s="160"/>
      <c r="R601" s="160"/>
      <c r="S601" s="160"/>
      <c r="T601" s="160"/>
      <c r="U601" s="160"/>
      <c r="V601" s="160"/>
      <c r="W601" s="160"/>
      <c r="X601" s="160"/>
      <c r="Y601" s="160"/>
      <c r="Z601" s="160"/>
      <c r="AA601" s="160"/>
    </row>
    <row r="602" spans="2:27" ht="12" customHeight="1">
      <c r="B602" s="160"/>
      <c r="C602" s="160"/>
      <c r="D602" s="160"/>
      <c r="E602" s="160"/>
      <c r="F602" s="160"/>
      <c r="G602" s="160"/>
      <c r="H602" s="160"/>
      <c r="I602" s="160"/>
      <c r="J602" s="160"/>
      <c r="K602" s="160"/>
      <c r="L602" s="160"/>
      <c r="M602" s="160"/>
      <c r="N602" s="160"/>
      <c r="O602" s="160"/>
      <c r="P602" s="160"/>
      <c r="Q602" s="160"/>
      <c r="R602" s="160"/>
      <c r="S602" s="160"/>
      <c r="T602" s="160"/>
      <c r="U602" s="160"/>
      <c r="V602" s="160"/>
      <c r="W602" s="160"/>
      <c r="X602" s="160"/>
      <c r="Y602" s="160"/>
      <c r="Z602" s="160"/>
      <c r="AA602" s="160"/>
    </row>
    <row r="603" spans="2:27" ht="12" customHeight="1">
      <c r="B603" s="160"/>
      <c r="C603" s="160"/>
      <c r="D603" s="160"/>
      <c r="E603" s="160"/>
      <c r="F603" s="160"/>
      <c r="G603" s="160"/>
      <c r="H603" s="160"/>
      <c r="I603" s="160"/>
      <c r="J603" s="160"/>
      <c r="K603" s="160"/>
      <c r="L603" s="160"/>
      <c r="M603" s="160"/>
      <c r="N603" s="160"/>
      <c r="O603" s="160"/>
      <c r="P603" s="160"/>
      <c r="Q603" s="160"/>
      <c r="R603" s="160"/>
      <c r="S603" s="160"/>
      <c r="T603" s="160"/>
      <c r="U603" s="160"/>
      <c r="V603" s="160"/>
      <c r="W603" s="160"/>
      <c r="X603" s="160"/>
      <c r="Y603" s="160"/>
      <c r="Z603" s="160"/>
      <c r="AA603" s="160"/>
    </row>
    <row r="604" spans="2:27" ht="12" customHeight="1">
      <c r="B604" s="160"/>
      <c r="C604" s="160"/>
      <c r="D604" s="160"/>
      <c r="E604" s="160"/>
      <c r="F604" s="160"/>
      <c r="G604" s="160"/>
      <c r="H604" s="160"/>
      <c r="I604" s="160"/>
      <c r="J604" s="160"/>
      <c r="K604" s="160"/>
      <c r="L604" s="160"/>
      <c r="M604" s="160"/>
      <c r="N604" s="160"/>
      <c r="O604" s="160"/>
      <c r="P604" s="160"/>
      <c r="Q604" s="160"/>
      <c r="R604" s="160"/>
      <c r="S604" s="160"/>
      <c r="T604" s="160"/>
      <c r="U604" s="160"/>
      <c r="V604" s="160"/>
      <c r="W604" s="160"/>
      <c r="X604" s="160"/>
      <c r="Y604" s="160"/>
      <c r="Z604" s="160"/>
      <c r="AA604" s="160"/>
    </row>
    <row r="605" spans="2:27" ht="12" customHeight="1">
      <c r="B605" s="160"/>
      <c r="C605" s="160"/>
      <c r="D605" s="160"/>
      <c r="E605" s="160"/>
      <c r="F605" s="160"/>
      <c r="G605" s="160"/>
      <c r="H605" s="160"/>
      <c r="I605" s="160"/>
      <c r="J605" s="160"/>
      <c r="K605" s="160"/>
      <c r="L605" s="160"/>
      <c r="M605" s="160"/>
      <c r="N605" s="160"/>
      <c r="O605" s="160"/>
      <c r="P605" s="160"/>
      <c r="Q605" s="160"/>
      <c r="R605" s="160"/>
      <c r="S605" s="160"/>
      <c r="T605" s="160"/>
      <c r="U605" s="160"/>
      <c r="V605" s="160"/>
      <c r="W605" s="160"/>
      <c r="X605" s="160"/>
      <c r="Y605" s="160"/>
      <c r="Z605" s="160"/>
      <c r="AA605" s="160"/>
    </row>
    <row r="606" spans="2:27" ht="12" customHeight="1">
      <c r="B606" s="160"/>
      <c r="C606" s="160"/>
      <c r="D606" s="160"/>
      <c r="E606" s="160"/>
      <c r="F606" s="160"/>
      <c r="G606" s="160"/>
      <c r="H606" s="160"/>
      <c r="I606" s="160"/>
      <c r="J606" s="160"/>
      <c r="K606" s="160"/>
      <c r="L606" s="160"/>
      <c r="M606" s="160"/>
      <c r="N606" s="160"/>
      <c r="O606" s="160"/>
      <c r="P606" s="160"/>
      <c r="Q606" s="160"/>
      <c r="R606" s="160"/>
      <c r="S606" s="160"/>
      <c r="T606" s="160"/>
      <c r="U606" s="160"/>
      <c r="V606" s="160"/>
      <c r="W606" s="160"/>
      <c r="X606" s="160"/>
      <c r="Y606" s="160"/>
      <c r="Z606" s="160"/>
      <c r="AA606" s="160"/>
    </row>
    <row r="607" spans="2:27" ht="12" customHeight="1">
      <c r="B607" s="160"/>
      <c r="C607" s="160"/>
      <c r="D607" s="160"/>
      <c r="E607" s="160"/>
      <c r="F607" s="160"/>
      <c r="G607" s="160"/>
      <c r="H607" s="160"/>
      <c r="I607" s="160"/>
      <c r="J607" s="160"/>
      <c r="K607" s="160"/>
      <c r="L607" s="160"/>
      <c r="M607" s="160"/>
      <c r="N607" s="160"/>
      <c r="O607" s="160"/>
      <c r="P607" s="160"/>
      <c r="Q607" s="160"/>
      <c r="R607" s="160"/>
      <c r="S607" s="160"/>
      <c r="T607" s="160"/>
      <c r="U607" s="160"/>
      <c r="V607" s="160"/>
      <c r="W607" s="160"/>
      <c r="X607" s="160"/>
      <c r="Y607" s="160"/>
      <c r="Z607" s="160"/>
      <c r="AA607" s="160"/>
    </row>
    <row r="608" spans="2:27" ht="12" customHeight="1">
      <c r="B608" s="160"/>
      <c r="C608" s="160"/>
      <c r="D608" s="160"/>
      <c r="E608" s="160"/>
      <c r="F608" s="160"/>
      <c r="G608" s="160"/>
      <c r="H608" s="160"/>
      <c r="I608" s="160"/>
      <c r="J608" s="160"/>
      <c r="K608" s="160"/>
      <c r="L608" s="160"/>
      <c r="M608" s="160"/>
      <c r="N608" s="160"/>
      <c r="O608" s="160"/>
      <c r="P608" s="160"/>
      <c r="Q608" s="160"/>
      <c r="R608" s="160"/>
      <c r="S608" s="160"/>
      <c r="T608" s="160"/>
      <c r="U608" s="160"/>
      <c r="V608" s="160"/>
      <c r="W608" s="160"/>
      <c r="X608" s="160"/>
      <c r="Y608" s="160"/>
      <c r="Z608" s="160"/>
      <c r="AA608" s="160"/>
    </row>
    <row r="609" spans="2:27" ht="12" customHeight="1">
      <c r="B609" s="160"/>
      <c r="C609" s="160"/>
      <c r="D609" s="160"/>
      <c r="E609" s="160"/>
      <c r="F609" s="160"/>
      <c r="G609" s="160"/>
      <c r="H609" s="160"/>
      <c r="I609" s="160"/>
      <c r="J609" s="160"/>
      <c r="K609" s="160"/>
      <c r="L609" s="160"/>
      <c r="M609" s="160"/>
      <c r="N609" s="160"/>
      <c r="O609" s="160"/>
      <c r="P609" s="160"/>
      <c r="Q609" s="160"/>
      <c r="R609" s="160"/>
      <c r="S609" s="160"/>
      <c r="T609" s="160"/>
      <c r="U609" s="160"/>
      <c r="V609" s="160"/>
      <c r="W609" s="160"/>
      <c r="X609" s="160"/>
      <c r="Y609" s="160"/>
      <c r="Z609" s="160"/>
      <c r="AA609" s="160"/>
    </row>
    <row r="610" spans="2:27" ht="12" customHeight="1">
      <c r="B610" s="160"/>
      <c r="C610" s="160"/>
      <c r="D610" s="160"/>
      <c r="E610" s="160"/>
      <c r="F610" s="160"/>
      <c r="G610" s="160"/>
      <c r="H610" s="160"/>
      <c r="I610" s="160"/>
      <c r="J610" s="160"/>
      <c r="K610" s="160"/>
      <c r="L610" s="160"/>
      <c r="M610" s="160"/>
      <c r="N610" s="160"/>
      <c r="O610" s="160"/>
      <c r="P610" s="160"/>
      <c r="Q610" s="160"/>
      <c r="R610" s="160"/>
      <c r="S610" s="160"/>
      <c r="T610" s="160"/>
      <c r="U610" s="160"/>
      <c r="V610" s="160"/>
      <c r="W610" s="160"/>
      <c r="X610" s="160"/>
      <c r="Y610" s="160"/>
      <c r="Z610" s="160"/>
      <c r="AA610" s="160"/>
    </row>
    <row r="611" spans="2:27" ht="12" customHeight="1">
      <c r="B611" s="160"/>
      <c r="C611" s="160"/>
      <c r="D611" s="160"/>
      <c r="E611" s="160"/>
      <c r="F611" s="160"/>
      <c r="G611" s="160"/>
      <c r="H611" s="160"/>
      <c r="I611" s="160"/>
      <c r="J611" s="160"/>
      <c r="K611" s="160"/>
      <c r="L611" s="160"/>
      <c r="M611" s="160"/>
      <c r="N611" s="160"/>
      <c r="O611" s="160"/>
      <c r="P611" s="160"/>
      <c r="Q611" s="160"/>
      <c r="R611" s="160"/>
      <c r="S611" s="160"/>
      <c r="T611" s="160"/>
      <c r="U611" s="160"/>
      <c r="V611" s="160"/>
      <c r="W611" s="160"/>
      <c r="X611" s="160"/>
      <c r="Y611" s="160"/>
      <c r="Z611" s="160"/>
      <c r="AA611" s="160"/>
    </row>
    <row r="612" spans="2:27" ht="12" customHeight="1">
      <c r="B612" s="160"/>
      <c r="C612" s="160"/>
      <c r="D612" s="160"/>
      <c r="E612" s="160"/>
      <c r="F612" s="160"/>
      <c r="G612" s="160"/>
      <c r="H612" s="160"/>
      <c r="I612" s="160"/>
      <c r="J612" s="160"/>
      <c r="K612" s="160"/>
      <c r="L612" s="160"/>
      <c r="M612" s="160"/>
      <c r="N612" s="160"/>
      <c r="O612" s="160"/>
      <c r="P612" s="160"/>
      <c r="Q612" s="160"/>
      <c r="R612" s="160"/>
      <c r="S612" s="160"/>
      <c r="T612" s="160"/>
      <c r="U612" s="160"/>
      <c r="V612" s="160"/>
      <c r="W612" s="160"/>
      <c r="X612" s="160"/>
      <c r="Y612" s="160"/>
      <c r="Z612" s="160"/>
      <c r="AA612" s="160"/>
    </row>
    <row r="613" spans="2:27" ht="12" customHeight="1">
      <c r="B613" s="160"/>
      <c r="C613" s="160"/>
      <c r="D613" s="160"/>
      <c r="E613" s="160"/>
      <c r="F613" s="160"/>
      <c r="G613" s="160"/>
      <c r="H613" s="160"/>
      <c r="I613" s="160"/>
      <c r="J613" s="160"/>
      <c r="K613" s="160"/>
      <c r="L613" s="160"/>
      <c r="M613" s="160"/>
      <c r="N613" s="160"/>
      <c r="O613" s="160"/>
      <c r="P613" s="160"/>
      <c r="Q613" s="160"/>
      <c r="R613" s="160"/>
      <c r="S613" s="160"/>
      <c r="T613" s="160"/>
      <c r="U613" s="160"/>
      <c r="V613" s="160"/>
      <c r="W613" s="160"/>
      <c r="X613" s="160"/>
      <c r="Y613" s="160"/>
      <c r="Z613" s="160"/>
      <c r="AA613" s="160"/>
    </row>
    <row r="614" spans="2:27" ht="12" customHeight="1">
      <c r="B614" s="160"/>
      <c r="C614" s="160"/>
      <c r="D614" s="160"/>
      <c r="E614" s="160"/>
      <c r="F614" s="160"/>
      <c r="G614" s="160"/>
      <c r="H614" s="160"/>
      <c r="I614" s="160"/>
      <c r="J614" s="160"/>
      <c r="K614" s="160"/>
      <c r="L614" s="160"/>
      <c r="M614" s="160"/>
      <c r="N614" s="160"/>
      <c r="O614" s="160"/>
      <c r="P614" s="160"/>
      <c r="Q614" s="160"/>
      <c r="R614" s="160"/>
      <c r="S614" s="160"/>
      <c r="T614" s="160"/>
      <c r="U614" s="160"/>
      <c r="V614" s="160"/>
      <c r="W614" s="160"/>
      <c r="X614" s="160"/>
      <c r="Y614" s="160"/>
      <c r="Z614" s="160"/>
      <c r="AA614" s="160"/>
    </row>
    <row r="615" spans="2:27" ht="12" customHeight="1">
      <c r="B615" s="160"/>
      <c r="C615" s="160"/>
      <c r="D615" s="160"/>
      <c r="E615" s="160"/>
      <c r="F615" s="160"/>
      <c r="G615" s="160"/>
      <c r="H615" s="160"/>
      <c r="I615" s="160"/>
      <c r="J615" s="160"/>
      <c r="K615" s="160"/>
      <c r="L615" s="160"/>
      <c r="M615" s="160"/>
      <c r="N615" s="160"/>
      <c r="O615" s="160"/>
      <c r="P615" s="160"/>
      <c r="Q615" s="160"/>
      <c r="R615" s="160"/>
      <c r="S615" s="160"/>
      <c r="T615" s="160"/>
      <c r="U615" s="160"/>
      <c r="V615" s="160"/>
      <c r="W615" s="160"/>
      <c r="X615" s="160"/>
      <c r="Y615" s="160"/>
      <c r="Z615" s="160"/>
      <c r="AA615" s="160"/>
    </row>
    <row r="616" spans="2:27" ht="12" customHeight="1">
      <c r="B616" s="160"/>
      <c r="C616" s="160"/>
      <c r="D616" s="160"/>
      <c r="E616" s="160"/>
      <c r="F616" s="160"/>
      <c r="G616" s="160"/>
      <c r="H616" s="160"/>
      <c r="I616" s="160"/>
      <c r="J616" s="160"/>
      <c r="K616" s="160"/>
      <c r="L616" s="160"/>
      <c r="M616" s="160"/>
      <c r="N616" s="160"/>
      <c r="O616" s="160"/>
      <c r="P616" s="160"/>
      <c r="Q616" s="160"/>
      <c r="R616" s="160"/>
      <c r="S616" s="160"/>
      <c r="T616" s="160"/>
      <c r="U616" s="160"/>
      <c r="V616" s="160"/>
      <c r="W616" s="160"/>
      <c r="X616" s="160"/>
      <c r="Y616" s="160"/>
      <c r="Z616" s="160"/>
      <c r="AA616" s="160"/>
    </row>
    <row r="617" spans="2:27" ht="12" customHeight="1">
      <c r="B617" s="160"/>
      <c r="C617" s="160"/>
      <c r="D617" s="160"/>
      <c r="E617" s="160"/>
      <c r="F617" s="160"/>
      <c r="G617" s="160"/>
      <c r="H617" s="160"/>
      <c r="I617" s="160"/>
      <c r="J617" s="160"/>
      <c r="K617" s="160"/>
      <c r="L617" s="160"/>
      <c r="M617" s="160"/>
      <c r="N617" s="160"/>
      <c r="O617" s="160"/>
      <c r="P617" s="160"/>
      <c r="Q617" s="160"/>
      <c r="R617" s="160"/>
      <c r="S617" s="160"/>
      <c r="T617" s="160"/>
      <c r="U617" s="160"/>
      <c r="V617" s="160"/>
      <c r="W617" s="160"/>
      <c r="X617" s="160"/>
      <c r="Y617" s="160"/>
      <c r="Z617" s="160"/>
      <c r="AA617" s="160"/>
    </row>
    <row r="618" spans="2:27" ht="12" customHeight="1">
      <c r="B618" s="160"/>
      <c r="C618" s="160"/>
      <c r="D618" s="160"/>
      <c r="E618" s="160"/>
      <c r="F618" s="160"/>
      <c r="G618" s="160"/>
      <c r="H618" s="160"/>
      <c r="I618" s="160"/>
      <c r="J618" s="160"/>
      <c r="K618" s="160"/>
      <c r="L618" s="160"/>
      <c r="M618" s="160"/>
      <c r="N618" s="160"/>
      <c r="O618" s="160"/>
      <c r="P618" s="160"/>
      <c r="Q618" s="160"/>
      <c r="R618" s="160"/>
      <c r="S618" s="160"/>
      <c r="T618" s="160"/>
      <c r="U618" s="160"/>
      <c r="V618" s="160"/>
      <c r="W618" s="160"/>
      <c r="X618" s="160"/>
      <c r="Y618" s="160"/>
      <c r="Z618" s="160"/>
      <c r="AA618" s="160"/>
    </row>
    <row r="619" spans="2:27" ht="12" customHeight="1">
      <c r="B619" s="160"/>
      <c r="C619" s="160"/>
      <c r="D619" s="160"/>
      <c r="E619" s="160"/>
      <c r="F619" s="160"/>
      <c r="G619" s="160"/>
      <c r="H619" s="160"/>
      <c r="I619" s="160"/>
      <c r="J619" s="160"/>
      <c r="K619" s="160"/>
      <c r="L619" s="160"/>
      <c r="M619" s="160"/>
      <c r="N619" s="160"/>
      <c r="O619" s="160"/>
      <c r="P619" s="160"/>
      <c r="Q619" s="160"/>
      <c r="R619" s="160"/>
      <c r="S619" s="160"/>
      <c r="T619" s="160"/>
      <c r="U619" s="160"/>
      <c r="V619" s="160"/>
      <c r="W619" s="160"/>
      <c r="X619" s="160"/>
      <c r="Y619" s="160"/>
      <c r="Z619" s="160"/>
      <c r="AA619" s="160"/>
    </row>
    <row r="620" spans="2:27" ht="12" customHeight="1">
      <c r="B620" s="160"/>
      <c r="C620" s="160"/>
      <c r="D620" s="160"/>
      <c r="E620" s="160"/>
      <c r="F620" s="160"/>
      <c r="G620" s="160"/>
      <c r="H620" s="160"/>
      <c r="I620" s="160"/>
      <c r="J620" s="160"/>
      <c r="K620" s="160"/>
      <c r="L620" s="160"/>
      <c r="M620" s="160"/>
      <c r="N620" s="160"/>
      <c r="O620" s="160"/>
      <c r="P620" s="160"/>
      <c r="Q620" s="160"/>
      <c r="R620" s="160"/>
      <c r="S620" s="160"/>
      <c r="T620" s="160"/>
      <c r="U620" s="160"/>
      <c r="V620" s="160"/>
      <c r="W620" s="160"/>
      <c r="X620" s="160"/>
      <c r="Y620" s="160"/>
      <c r="Z620" s="160"/>
      <c r="AA620" s="160"/>
    </row>
    <row r="621" spans="2:27" ht="12" customHeight="1">
      <c r="B621" s="160"/>
      <c r="C621" s="160"/>
      <c r="D621" s="160"/>
      <c r="E621" s="160"/>
      <c r="F621" s="160"/>
      <c r="G621" s="160"/>
      <c r="H621" s="160"/>
      <c r="I621" s="160"/>
      <c r="J621" s="160"/>
      <c r="K621" s="160"/>
      <c r="L621" s="160"/>
      <c r="M621" s="160"/>
      <c r="N621" s="160"/>
      <c r="O621" s="160"/>
      <c r="P621" s="160"/>
      <c r="Q621" s="160"/>
      <c r="R621" s="160"/>
      <c r="S621" s="160"/>
      <c r="T621" s="160"/>
      <c r="U621" s="160"/>
      <c r="V621" s="160"/>
      <c r="W621" s="160"/>
      <c r="X621" s="160"/>
      <c r="Y621" s="160"/>
      <c r="Z621" s="160"/>
      <c r="AA621" s="160"/>
    </row>
    <row r="622" spans="2:27" ht="12" customHeight="1">
      <c r="B622" s="160"/>
      <c r="C622" s="160"/>
      <c r="D622" s="160"/>
      <c r="E622" s="160"/>
      <c r="F622" s="160"/>
      <c r="G622" s="160"/>
      <c r="H622" s="160"/>
      <c r="I622" s="160"/>
      <c r="J622" s="160"/>
      <c r="K622" s="160"/>
      <c r="L622" s="160"/>
      <c r="M622" s="160"/>
      <c r="N622" s="160"/>
      <c r="O622" s="160"/>
      <c r="P622" s="160"/>
      <c r="Q622" s="160"/>
      <c r="R622" s="160"/>
      <c r="S622" s="160"/>
      <c r="T622" s="160"/>
      <c r="U622" s="160"/>
      <c r="V622" s="160"/>
      <c r="W622" s="160"/>
      <c r="X622" s="160"/>
      <c r="Y622" s="160"/>
      <c r="Z622" s="160"/>
      <c r="AA622" s="160"/>
    </row>
    <row r="623" spans="2:27" ht="12" customHeight="1">
      <c r="B623" s="160"/>
      <c r="C623" s="160"/>
      <c r="D623" s="160"/>
      <c r="E623" s="160"/>
      <c r="F623" s="160"/>
      <c r="G623" s="160"/>
      <c r="H623" s="160"/>
      <c r="I623" s="160"/>
      <c r="J623" s="160"/>
      <c r="K623" s="160"/>
      <c r="L623" s="160"/>
      <c r="M623" s="160"/>
      <c r="N623" s="160"/>
      <c r="O623" s="160"/>
      <c r="P623" s="160"/>
      <c r="Q623" s="160"/>
      <c r="R623" s="160"/>
      <c r="S623" s="160"/>
      <c r="T623" s="160"/>
      <c r="U623" s="160"/>
      <c r="V623" s="160"/>
      <c r="W623" s="160"/>
      <c r="X623" s="160"/>
      <c r="Y623" s="160"/>
      <c r="Z623" s="160"/>
      <c r="AA623" s="160"/>
    </row>
    <row r="624" spans="2:27" ht="12" customHeight="1">
      <c r="B624" s="160"/>
      <c r="C624" s="160"/>
      <c r="D624" s="160"/>
      <c r="E624" s="160"/>
      <c r="F624" s="160"/>
      <c r="G624" s="160"/>
      <c r="H624" s="160"/>
      <c r="I624" s="160"/>
      <c r="J624" s="160"/>
      <c r="K624" s="160"/>
      <c r="L624" s="160"/>
      <c r="M624" s="160"/>
      <c r="N624" s="160"/>
      <c r="O624" s="160"/>
      <c r="P624" s="160"/>
      <c r="Q624" s="160"/>
      <c r="R624" s="160"/>
      <c r="S624" s="160"/>
      <c r="T624" s="160"/>
      <c r="U624" s="160"/>
      <c r="V624" s="160"/>
      <c r="W624" s="160"/>
      <c r="X624" s="160"/>
      <c r="Y624" s="160"/>
      <c r="Z624" s="160"/>
      <c r="AA624" s="160"/>
    </row>
    <row r="625" spans="2:27" ht="12" customHeight="1">
      <c r="B625" s="160"/>
      <c r="C625" s="160"/>
      <c r="D625" s="160"/>
      <c r="E625" s="160"/>
      <c r="F625" s="160"/>
      <c r="G625" s="160"/>
      <c r="H625" s="160"/>
      <c r="I625" s="160"/>
      <c r="J625" s="160"/>
      <c r="K625" s="160"/>
      <c r="L625" s="160"/>
      <c r="M625" s="160"/>
      <c r="N625" s="160"/>
      <c r="O625" s="160"/>
      <c r="P625" s="160"/>
      <c r="Q625" s="160"/>
      <c r="R625" s="160"/>
      <c r="S625" s="160"/>
      <c r="T625" s="160"/>
      <c r="U625" s="160"/>
      <c r="V625" s="160"/>
      <c r="W625" s="160"/>
      <c r="X625" s="160"/>
      <c r="Y625" s="160"/>
      <c r="Z625" s="160"/>
      <c r="AA625" s="160"/>
    </row>
    <row r="626" spans="2:27" ht="12" customHeight="1">
      <c r="B626" s="160"/>
      <c r="C626" s="160"/>
      <c r="D626" s="160"/>
      <c r="E626" s="160"/>
      <c r="F626" s="160"/>
      <c r="G626" s="160"/>
      <c r="H626" s="160"/>
      <c r="I626" s="160"/>
      <c r="J626" s="160"/>
      <c r="K626" s="160"/>
      <c r="L626" s="160"/>
      <c r="M626" s="160"/>
      <c r="N626" s="160"/>
      <c r="O626" s="160"/>
      <c r="P626" s="160"/>
      <c r="Q626" s="160"/>
      <c r="R626" s="160"/>
      <c r="S626" s="160"/>
      <c r="T626" s="160"/>
      <c r="U626" s="160"/>
      <c r="V626" s="160"/>
      <c r="W626" s="160"/>
      <c r="X626" s="160"/>
      <c r="Y626" s="160"/>
      <c r="Z626" s="160"/>
      <c r="AA626" s="160"/>
    </row>
    <row r="627" spans="2:27" ht="12" customHeight="1">
      <c r="B627" s="160"/>
      <c r="C627" s="160"/>
      <c r="D627" s="160"/>
      <c r="E627" s="160"/>
      <c r="F627" s="160"/>
      <c r="G627" s="160"/>
      <c r="H627" s="160"/>
      <c r="I627" s="160"/>
      <c r="J627" s="160"/>
      <c r="K627" s="160"/>
      <c r="L627" s="160"/>
      <c r="M627" s="160"/>
      <c r="N627" s="160"/>
      <c r="O627" s="160"/>
      <c r="P627" s="160"/>
      <c r="Q627" s="160"/>
      <c r="R627" s="160"/>
      <c r="S627" s="160"/>
      <c r="T627" s="160"/>
      <c r="U627" s="160"/>
      <c r="V627" s="160"/>
      <c r="W627" s="160"/>
      <c r="X627" s="160"/>
      <c r="Y627" s="160"/>
      <c r="Z627" s="160"/>
      <c r="AA627" s="160"/>
    </row>
    <row r="628" spans="2:27" ht="12" customHeight="1">
      <c r="B628" s="160"/>
      <c r="C628" s="160"/>
      <c r="D628" s="160"/>
      <c r="E628" s="160"/>
      <c r="F628" s="160"/>
      <c r="G628" s="160"/>
      <c r="H628" s="160"/>
      <c r="I628" s="160"/>
      <c r="J628" s="160"/>
      <c r="K628" s="160"/>
      <c r="L628" s="160"/>
      <c r="M628" s="160"/>
      <c r="N628" s="160"/>
      <c r="O628" s="160"/>
      <c r="P628" s="160"/>
      <c r="Q628" s="160"/>
      <c r="R628" s="160"/>
      <c r="S628" s="160"/>
      <c r="T628" s="160"/>
      <c r="U628" s="160"/>
      <c r="V628" s="160"/>
      <c r="W628" s="160"/>
      <c r="X628" s="160"/>
      <c r="Y628" s="160"/>
      <c r="Z628" s="160"/>
      <c r="AA628" s="160"/>
    </row>
    <row r="629" spans="2:27" ht="12" customHeight="1">
      <c r="B629" s="160"/>
      <c r="C629" s="160"/>
      <c r="D629" s="160"/>
      <c r="E629" s="160"/>
      <c r="F629" s="160"/>
      <c r="G629" s="160"/>
      <c r="H629" s="160"/>
      <c r="I629" s="160"/>
      <c r="J629" s="160"/>
      <c r="K629" s="160"/>
      <c r="L629" s="160"/>
      <c r="M629" s="160"/>
      <c r="N629" s="160"/>
      <c r="O629" s="160"/>
      <c r="P629" s="160"/>
      <c r="Q629" s="160"/>
      <c r="R629" s="160"/>
      <c r="S629" s="160"/>
      <c r="T629" s="160"/>
      <c r="U629" s="160"/>
      <c r="V629" s="160"/>
      <c r="W629" s="160"/>
      <c r="X629" s="160"/>
      <c r="Y629" s="160"/>
      <c r="Z629" s="160"/>
      <c r="AA629" s="160"/>
    </row>
    <row r="630" spans="2:27" ht="12" customHeight="1">
      <c r="B630" s="160"/>
      <c r="C630" s="160"/>
      <c r="D630" s="160"/>
      <c r="E630" s="160"/>
      <c r="F630" s="160"/>
      <c r="G630" s="160"/>
      <c r="H630" s="160"/>
      <c r="I630" s="160"/>
      <c r="J630" s="160"/>
      <c r="K630" s="160"/>
      <c r="L630" s="160"/>
      <c r="M630" s="160"/>
      <c r="N630" s="160"/>
      <c r="O630" s="160"/>
      <c r="P630" s="160"/>
      <c r="Q630" s="160"/>
      <c r="R630" s="160"/>
      <c r="S630" s="160"/>
      <c r="T630" s="160"/>
      <c r="U630" s="160"/>
      <c r="V630" s="160"/>
      <c r="W630" s="160"/>
      <c r="X630" s="160"/>
      <c r="Y630" s="160"/>
      <c r="Z630" s="160"/>
      <c r="AA630" s="160"/>
    </row>
    <row r="631" spans="2:27" ht="12" customHeight="1">
      <c r="B631" s="160"/>
      <c r="C631" s="160"/>
      <c r="D631" s="160"/>
      <c r="E631" s="160"/>
      <c r="F631" s="160"/>
      <c r="G631" s="160"/>
      <c r="H631" s="160"/>
      <c r="I631" s="160"/>
      <c r="J631" s="160"/>
      <c r="K631" s="160"/>
      <c r="L631" s="160"/>
      <c r="M631" s="160"/>
      <c r="N631" s="160"/>
      <c r="O631" s="160"/>
      <c r="P631" s="160"/>
      <c r="Q631" s="160"/>
      <c r="R631" s="160"/>
      <c r="S631" s="160"/>
      <c r="T631" s="160"/>
      <c r="U631" s="160"/>
      <c r="V631" s="160"/>
      <c r="W631" s="160"/>
      <c r="X631" s="160"/>
      <c r="Y631" s="160"/>
      <c r="Z631" s="160"/>
      <c r="AA631" s="160"/>
    </row>
    <row r="632" spans="2:27" ht="12" customHeight="1">
      <c r="B632" s="160"/>
      <c r="C632" s="160"/>
      <c r="D632" s="160"/>
      <c r="E632" s="160"/>
      <c r="F632" s="160"/>
      <c r="G632" s="160"/>
      <c r="H632" s="160"/>
      <c r="I632" s="160"/>
      <c r="J632" s="160"/>
      <c r="K632" s="160"/>
      <c r="L632" s="160"/>
      <c r="M632" s="160"/>
      <c r="N632" s="160"/>
      <c r="O632" s="160"/>
      <c r="P632" s="160"/>
      <c r="Q632" s="160"/>
      <c r="R632" s="160"/>
      <c r="S632" s="160"/>
      <c r="T632" s="160"/>
      <c r="U632" s="160"/>
      <c r="V632" s="160"/>
      <c r="W632" s="160"/>
      <c r="X632" s="160"/>
      <c r="Y632" s="160"/>
      <c r="Z632" s="160"/>
      <c r="AA632" s="160"/>
    </row>
    <row r="633" spans="2:27" ht="12" customHeight="1">
      <c r="B633" s="160"/>
      <c r="C633" s="160"/>
      <c r="D633" s="160"/>
      <c r="E633" s="160"/>
      <c r="F633" s="160"/>
      <c r="G633" s="160"/>
      <c r="H633" s="160"/>
      <c r="I633" s="160"/>
      <c r="J633" s="160"/>
      <c r="K633" s="160"/>
      <c r="L633" s="160"/>
      <c r="M633" s="160"/>
      <c r="N633" s="160"/>
      <c r="O633" s="160"/>
      <c r="P633" s="160"/>
      <c r="Q633" s="160"/>
      <c r="R633" s="160"/>
      <c r="S633" s="160"/>
      <c r="T633" s="160"/>
      <c r="U633" s="160"/>
      <c r="V633" s="160"/>
      <c r="W633" s="160"/>
      <c r="X633" s="160"/>
      <c r="Y633" s="160"/>
      <c r="Z633" s="160"/>
      <c r="AA633" s="160"/>
    </row>
    <row r="634" spans="2:27" ht="12" customHeight="1">
      <c r="B634" s="160"/>
      <c r="C634" s="160"/>
      <c r="D634" s="160"/>
      <c r="E634" s="160"/>
      <c r="F634" s="160"/>
      <c r="G634" s="160"/>
      <c r="H634" s="160"/>
      <c r="I634" s="160"/>
      <c r="J634" s="160"/>
      <c r="K634" s="160"/>
      <c r="L634" s="160"/>
      <c r="M634" s="160"/>
      <c r="N634" s="160"/>
      <c r="O634" s="160"/>
      <c r="P634" s="160"/>
      <c r="Q634" s="160"/>
      <c r="R634" s="160"/>
      <c r="S634" s="160"/>
      <c r="T634" s="160"/>
      <c r="U634" s="160"/>
      <c r="V634" s="160"/>
      <c r="W634" s="160"/>
      <c r="X634" s="160"/>
      <c r="Y634" s="160"/>
      <c r="Z634" s="160"/>
      <c r="AA634" s="160"/>
    </row>
    <row r="635" spans="2:27" ht="12" customHeight="1">
      <c r="B635" s="160"/>
      <c r="C635" s="160"/>
      <c r="D635" s="160"/>
      <c r="E635" s="160"/>
      <c r="F635" s="160"/>
      <c r="G635" s="160"/>
      <c r="H635" s="160"/>
      <c r="I635" s="160"/>
      <c r="J635" s="160"/>
      <c r="K635" s="160"/>
      <c r="L635" s="160"/>
      <c r="M635" s="160"/>
      <c r="N635" s="160"/>
      <c r="O635" s="160"/>
      <c r="P635" s="160"/>
      <c r="Q635" s="160"/>
      <c r="R635" s="160"/>
      <c r="S635" s="160"/>
      <c r="T635" s="160"/>
      <c r="U635" s="160"/>
      <c r="V635" s="160"/>
      <c r="W635" s="160"/>
      <c r="X635" s="160"/>
      <c r="Y635" s="160"/>
      <c r="Z635" s="160"/>
      <c r="AA635" s="160"/>
    </row>
    <row r="636" spans="2:27" ht="12" customHeight="1">
      <c r="B636" s="160"/>
      <c r="C636" s="160"/>
      <c r="D636" s="160"/>
      <c r="E636" s="160"/>
      <c r="F636" s="160"/>
      <c r="G636" s="160"/>
      <c r="H636" s="160"/>
      <c r="I636" s="160"/>
      <c r="J636" s="160"/>
      <c r="K636" s="160"/>
      <c r="L636" s="160"/>
      <c r="M636" s="160"/>
      <c r="N636" s="160"/>
      <c r="O636" s="160"/>
      <c r="P636" s="160"/>
      <c r="Q636" s="160"/>
      <c r="R636" s="160"/>
      <c r="S636" s="160"/>
      <c r="T636" s="160"/>
      <c r="U636" s="160"/>
      <c r="V636" s="160"/>
      <c r="W636" s="160"/>
      <c r="X636" s="160"/>
      <c r="Y636" s="160"/>
      <c r="Z636" s="160"/>
      <c r="AA636" s="160"/>
    </row>
    <row r="637" spans="2:27" ht="12" customHeight="1">
      <c r="B637" s="160"/>
      <c r="C637" s="160"/>
      <c r="D637" s="160"/>
      <c r="E637" s="160"/>
      <c r="F637" s="160"/>
      <c r="G637" s="160"/>
      <c r="H637" s="160"/>
      <c r="I637" s="160"/>
      <c r="J637" s="160"/>
      <c r="K637" s="160"/>
      <c r="L637" s="160"/>
      <c r="M637" s="160"/>
      <c r="N637" s="160"/>
      <c r="O637" s="160"/>
      <c r="P637" s="160"/>
      <c r="Q637" s="160"/>
      <c r="R637" s="160"/>
      <c r="S637" s="160"/>
      <c r="T637" s="160"/>
      <c r="U637" s="160"/>
      <c r="V637" s="160"/>
      <c r="W637" s="160"/>
      <c r="X637" s="160"/>
      <c r="Y637" s="160"/>
      <c r="Z637" s="160"/>
      <c r="AA637" s="160"/>
    </row>
    <row r="638" spans="2:27" ht="12" customHeight="1">
      <c r="B638" s="160"/>
      <c r="C638" s="160"/>
      <c r="D638" s="160"/>
      <c r="E638" s="160"/>
      <c r="F638" s="160"/>
      <c r="G638" s="160"/>
      <c r="H638" s="160"/>
      <c r="I638" s="160"/>
      <c r="J638" s="160"/>
      <c r="K638" s="160"/>
      <c r="L638" s="160"/>
      <c r="M638" s="160"/>
      <c r="N638" s="160"/>
      <c r="O638" s="160"/>
      <c r="P638" s="160"/>
      <c r="Q638" s="160"/>
      <c r="R638" s="160"/>
      <c r="S638" s="160"/>
      <c r="T638" s="160"/>
      <c r="U638" s="160"/>
      <c r="V638" s="160"/>
      <c r="W638" s="160"/>
      <c r="X638" s="160"/>
      <c r="Y638" s="160"/>
      <c r="Z638" s="160"/>
      <c r="AA638" s="160"/>
    </row>
    <row r="639" spans="2:27" ht="12" customHeight="1">
      <c r="B639" s="160"/>
      <c r="C639" s="160"/>
      <c r="D639" s="160"/>
      <c r="E639" s="160"/>
      <c r="F639" s="160"/>
      <c r="G639" s="160"/>
      <c r="H639" s="160"/>
      <c r="I639" s="160"/>
      <c r="J639" s="160"/>
      <c r="K639" s="160"/>
      <c r="L639" s="160"/>
      <c r="M639" s="160"/>
      <c r="N639" s="160"/>
      <c r="O639" s="160"/>
      <c r="P639" s="160"/>
      <c r="Q639" s="160"/>
      <c r="R639" s="160"/>
      <c r="S639" s="160"/>
      <c r="T639" s="160"/>
      <c r="U639" s="160"/>
      <c r="V639" s="160"/>
      <c r="W639" s="160"/>
      <c r="X639" s="160"/>
      <c r="Y639" s="160"/>
      <c r="Z639" s="160"/>
      <c r="AA639" s="160"/>
    </row>
    <row r="640" spans="2:27" ht="12" customHeight="1">
      <c r="B640" s="160"/>
      <c r="C640" s="160"/>
      <c r="D640" s="160"/>
      <c r="E640" s="160"/>
      <c r="F640" s="160"/>
      <c r="G640" s="160"/>
      <c r="H640" s="160"/>
      <c r="I640" s="160"/>
      <c r="J640" s="160"/>
      <c r="K640" s="160"/>
      <c r="L640" s="160"/>
      <c r="M640" s="160"/>
      <c r="N640" s="160"/>
      <c r="O640" s="160"/>
      <c r="P640" s="160"/>
      <c r="Q640" s="160"/>
      <c r="R640" s="160"/>
      <c r="S640" s="160"/>
      <c r="T640" s="160"/>
      <c r="U640" s="160"/>
      <c r="V640" s="160"/>
      <c r="W640" s="160"/>
      <c r="X640" s="160"/>
      <c r="Y640" s="160"/>
      <c r="Z640" s="160"/>
      <c r="AA640" s="160"/>
    </row>
    <row r="641" spans="2:27" ht="12" customHeight="1">
      <c r="B641" s="160"/>
      <c r="C641" s="160"/>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0"/>
      <c r="AA641" s="160"/>
    </row>
    <row r="642" spans="2:27" ht="12" customHeight="1">
      <c r="B642" s="160"/>
      <c r="C642" s="160"/>
      <c r="D642" s="160"/>
      <c r="E642" s="160"/>
      <c r="F642" s="160"/>
      <c r="G642" s="160"/>
      <c r="H642" s="160"/>
      <c r="I642" s="160"/>
      <c r="J642" s="160"/>
      <c r="K642" s="160"/>
      <c r="L642" s="160"/>
      <c r="M642" s="160"/>
      <c r="N642" s="160"/>
      <c r="O642" s="160"/>
      <c r="P642" s="160"/>
      <c r="Q642" s="160"/>
      <c r="R642" s="160"/>
      <c r="S642" s="160"/>
      <c r="T642" s="160"/>
      <c r="U642" s="160"/>
      <c r="V642" s="160"/>
      <c r="W642" s="160"/>
      <c r="X642" s="160"/>
      <c r="Y642" s="160"/>
      <c r="Z642" s="160"/>
      <c r="AA642" s="160"/>
    </row>
    <row r="643" spans="2:27" ht="12" customHeight="1">
      <c r="B643" s="160"/>
      <c r="C643" s="160"/>
      <c r="D643" s="160"/>
      <c r="E643" s="160"/>
      <c r="F643" s="160"/>
      <c r="G643" s="160"/>
      <c r="H643" s="160"/>
      <c r="I643" s="160"/>
      <c r="J643" s="160"/>
      <c r="K643" s="160"/>
      <c r="L643" s="160"/>
      <c r="M643" s="160"/>
      <c r="N643" s="160"/>
      <c r="O643" s="160"/>
      <c r="P643" s="160"/>
      <c r="Q643" s="160"/>
      <c r="R643" s="160"/>
      <c r="S643" s="160"/>
      <c r="T643" s="160"/>
      <c r="U643" s="160"/>
      <c r="V643" s="160"/>
      <c r="W643" s="160"/>
      <c r="X643" s="160"/>
      <c r="Y643" s="160"/>
      <c r="Z643" s="160"/>
      <c r="AA643" s="160"/>
    </row>
    <row r="644" spans="2:27" ht="12" customHeight="1">
      <c r="B644" s="160"/>
      <c r="C644" s="160"/>
      <c r="D644" s="160"/>
      <c r="E644" s="160"/>
      <c r="F644" s="160"/>
      <c r="G644" s="160"/>
      <c r="H644" s="160"/>
      <c r="I644" s="160"/>
      <c r="J644" s="160"/>
      <c r="K644" s="160"/>
      <c r="L644" s="160"/>
      <c r="M644" s="160"/>
      <c r="N644" s="160"/>
      <c r="O644" s="160"/>
      <c r="P644" s="160"/>
      <c r="Q644" s="160"/>
      <c r="R644" s="160"/>
      <c r="S644" s="160"/>
      <c r="T644" s="160"/>
      <c r="U644" s="160"/>
      <c r="V644" s="160"/>
      <c r="W644" s="160"/>
      <c r="X644" s="160"/>
      <c r="Y644" s="160"/>
      <c r="Z644" s="160"/>
      <c r="AA644" s="160"/>
    </row>
    <row r="645" spans="2:27" ht="12" customHeight="1">
      <c r="B645" s="160"/>
      <c r="C645" s="160"/>
      <c r="D645" s="160"/>
      <c r="E645" s="160"/>
      <c r="F645" s="160"/>
      <c r="G645" s="160"/>
      <c r="H645" s="160"/>
      <c r="I645" s="160"/>
      <c r="J645" s="160"/>
      <c r="K645" s="160"/>
      <c r="L645" s="160"/>
      <c r="M645" s="160"/>
      <c r="N645" s="160"/>
      <c r="O645" s="160"/>
      <c r="P645" s="160"/>
      <c r="Q645" s="160"/>
      <c r="R645" s="160"/>
      <c r="S645" s="160"/>
      <c r="T645" s="160"/>
      <c r="U645" s="160"/>
      <c r="V645" s="160"/>
      <c r="W645" s="160"/>
      <c r="X645" s="160"/>
      <c r="Y645" s="160"/>
      <c r="Z645" s="160"/>
      <c r="AA645" s="160"/>
    </row>
    <row r="646" spans="2:27" ht="12" customHeight="1">
      <c r="B646" s="160"/>
      <c r="C646" s="160"/>
      <c r="D646" s="160"/>
      <c r="E646" s="160"/>
      <c r="F646" s="160"/>
      <c r="G646" s="160"/>
      <c r="H646" s="160"/>
      <c r="I646" s="160"/>
      <c r="J646" s="160"/>
      <c r="K646" s="160"/>
      <c r="L646" s="160"/>
      <c r="M646" s="160"/>
      <c r="N646" s="160"/>
      <c r="O646" s="160"/>
      <c r="P646" s="160"/>
      <c r="Q646" s="160"/>
      <c r="R646" s="160"/>
      <c r="S646" s="160"/>
      <c r="T646" s="160"/>
      <c r="U646" s="160"/>
      <c r="V646" s="160"/>
      <c r="W646" s="160"/>
      <c r="X646" s="160"/>
      <c r="Y646" s="160"/>
      <c r="Z646" s="160"/>
      <c r="AA646" s="160"/>
    </row>
    <row r="647" spans="2:27" ht="12" customHeight="1">
      <c r="B647" s="160"/>
      <c r="C647" s="160"/>
      <c r="D647" s="160"/>
      <c r="E647" s="160"/>
      <c r="F647" s="160"/>
      <c r="G647" s="160"/>
      <c r="H647" s="160"/>
      <c r="I647" s="160"/>
      <c r="J647" s="160"/>
      <c r="K647" s="160"/>
      <c r="L647" s="160"/>
      <c r="M647" s="160"/>
      <c r="N647" s="160"/>
      <c r="O647" s="160"/>
      <c r="P647" s="160"/>
      <c r="Q647" s="160"/>
      <c r="R647" s="160"/>
      <c r="S647" s="160"/>
      <c r="T647" s="160"/>
      <c r="U647" s="160"/>
      <c r="V647" s="160"/>
      <c r="W647" s="160"/>
      <c r="X647" s="160"/>
      <c r="Y647" s="160"/>
      <c r="Z647" s="160"/>
      <c r="AA647" s="160"/>
    </row>
    <row r="648" spans="2:27" ht="12" customHeight="1">
      <c r="B648" s="160"/>
      <c r="C648" s="160"/>
      <c r="D648" s="160"/>
      <c r="E648" s="160"/>
      <c r="F648" s="160"/>
      <c r="G648" s="160"/>
      <c r="H648" s="160"/>
      <c r="I648" s="160"/>
      <c r="J648" s="160"/>
      <c r="K648" s="160"/>
      <c r="L648" s="160"/>
      <c r="M648" s="160"/>
      <c r="N648" s="160"/>
      <c r="O648" s="160"/>
      <c r="P648" s="160"/>
      <c r="Q648" s="160"/>
      <c r="R648" s="160"/>
      <c r="S648" s="160"/>
      <c r="T648" s="160"/>
      <c r="U648" s="160"/>
      <c r="V648" s="160"/>
      <c r="W648" s="160"/>
      <c r="X648" s="160"/>
      <c r="Y648" s="160"/>
      <c r="Z648" s="160"/>
      <c r="AA648" s="160"/>
    </row>
    <row r="649" spans="2:27" ht="12" customHeight="1">
      <c r="B649" s="160"/>
      <c r="C649" s="160"/>
      <c r="D649" s="160"/>
      <c r="E649" s="160"/>
      <c r="F649" s="160"/>
      <c r="G649" s="160"/>
      <c r="H649" s="160"/>
      <c r="I649" s="160"/>
      <c r="J649" s="160"/>
      <c r="K649" s="160"/>
      <c r="L649" s="160"/>
      <c r="M649" s="160"/>
      <c r="N649" s="160"/>
      <c r="O649" s="160"/>
      <c r="P649" s="160"/>
      <c r="Q649" s="160"/>
      <c r="R649" s="160"/>
      <c r="S649" s="160"/>
      <c r="T649" s="160"/>
      <c r="U649" s="160"/>
      <c r="V649" s="160"/>
      <c r="W649" s="160"/>
      <c r="X649" s="160"/>
      <c r="Y649" s="160"/>
      <c r="Z649" s="160"/>
      <c r="AA649" s="160"/>
    </row>
    <row r="650" spans="2:27" ht="12" customHeight="1">
      <c r="B650" s="160"/>
      <c r="C650" s="160"/>
      <c r="D650" s="160"/>
      <c r="E650" s="160"/>
      <c r="F650" s="160"/>
      <c r="G650" s="160"/>
      <c r="H650" s="160"/>
      <c r="I650" s="160"/>
      <c r="J650" s="160"/>
      <c r="K650" s="160"/>
      <c r="L650" s="160"/>
      <c r="M650" s="160"/>
      <c r="N650" s="160"/>
      <c r="O650" s="160"/>
      <c r="P650" s="160"/>
      <c r="Q650" s="160"/>
      <c r="R650" s="160"/>
      <c r="S650" s="160"/>
      <c r="T650" s="160"/>
      <c r="U650" s="160"/>
      <c r="V650" s="160"/>
      <c r="W650" s="160"/>
      <c r="X650" s="160"/>
      <c r="Y650" s="160"/>
      <c r="Z650" s="160"/>
      <c r="AA650" s="160"/>
    </row>
    <row r="651" spans="2:27" ht="12" customHeight="1">
      <c r="B651" s="160"/>
      <c r="C651" s="160"/>
      <c r="D651" s="160"/>
      <c r="E651" s="160"/>
      <c r="F651" s="160"/>
      <c r="G651" s="160"/>
      <c r="H651" s="160"/>
      <c r="I651" s="160"/>
      <c r="J651" s="160"/>
      <c r="K651" s="160"/>
      <c r="L651" s="160"/>
      <c r="M651" s="160"/>
      <c r="N651" s="160"/>
      <c r="O651" s="160"/>
      <c r="P651" s="160"/>
      <c r="Q651" s="160"/>
      <c r="R651" s="160"/>
      <c r="S651" s="160"/>
      <c r="T651" s="160"/>
      <c r="U651" s="160"/>
      <c r="V651" s="160"/>
      <c r="W651" s="160"/>
      <c r="X651" s="160"/>
      <c r="Y651" s="160"/>
      <c r="Z651" s="160"/>
      <c r="AA651" s="160"/>
    </row>
    <row r="652" spans="2:27" ht="12" customHeight="1">
      <c r="B652" s="160"/>
      <c r="C652" s="160"/>
      <c r="D652" s="160"/>
      <c r="E652" s="160"/>
      <c r="F652" s="160"/>
      <c r="G652" s="160"/>
      <c r="H652" s="160"/>
      <c r="I652" s="160"/>
      <c r="J652" s="160"/>
      <c r="K652" s="160"/>
      <c r="L652" s="160"/>
      <c r="M652" s="160"/>
      <c r="N652" s="160"/>
      <c r="O652" s="160"/>
      <c r="P652" s="160"/>
      <c r="Q652" s="160"/>
      <c r="R652" s="160"/>
      <c r="S652" s="160"/>
      <c r="T652" s="160"/>
      <c r="U652" s="160"/>
      <c r="V652" s="160"/>
      <c r="W652" s="160"/>
      <c r="X652" s="160"/>
      <c r="Y652" s="160"/>
      <c r="Z652" s="160"/>
      <c r="AA652" s="160"/>
    </row>
    <row r="653" spans="2:27" ht="12" customHeight="1">
      <c r="B653" s="160"/>
      <c r="C653" s="160"/>
      <c r="D653" s="160"/>
      <c r="E653" s="160"/>
      <c r="F653" s="160"/>
      <c r="G653" s="160"/>
      <c r="H653" s="160"/>
      <c r="I653" s="160"/>
      <c r="J653" s="160"/>
      <c r="K653" s="160"/>
      <c r="L653" s="160"/>
      <c r="M653" s="160"/>
      <c r="N653" s="160"/>
      <c r="O653" s="160"/>
      <c r="P653" s="160"/>
      <c r="Q653" s="160"/>
      <c r="R653" s="160"/>
      <c r="S653" s="160"/>
      <c r="T653" s="160"/>
      <c r="U653" s="160"/>
      <c r="V653" s="160"/>
      <c r="W653" s="160"/>
      <c r="X653" s="160"/>
      <c r="Y653" s="160"/>
      <c r="Z653" s="160"/>
      <c r="AA653" s="160"/>
    </row>
    <row r="654" spans="2:27" ht="12" customHeight="1">
      <c r="B654" s="160"/>
      <c r="C654" s="160"/>
      <c r="D654" s="160"/>
      <c r="E654" s="160"/>
      <c r="F654" s="160"/>
      <c r="G654" s="160"/>
      <c r="H654" s="160"/>
      <c r="I654" s="160"/>
      <c r="J654" s="160"/>
      <c r="K654" s="160"/>
      <c r="L654" s="160"/>
      <c r="M654" s="160"/>
      <c r="N654" s="160"/>
      <c r="O654" s="160"/>
      <c r="P654" s="160"/>
      <c r="Q654" s="160"/>
      <c r="R654" s="160"/>
      <c r="S654" s="160"/>
      <c r="T654" s="160"/>
      <c r="U654" s="160"/>
      <c r="V654" s="160"/>
      <c r="W654" s="160"/>
      <c r="X654" s="160"/>
      <c r="Y654" s="160"/>
      <c r="Z654" s="160"/>
      <c r="AA654" s="160"/>
    </row>
    <row r="655" spans="2:27" ht="12" customHeight="1">
      <c r="B655" s="160"/>
      <c r="C655" s="160"/>
      <c r="D655" s="160"/>
      <c r="E655" s="160"/>
      <c r="F655" s="160"/>
      <c r="G655" s="160"/>
      <c r="H655" s="160"/>
      <c r="I655" s="160"/>
      <c r="J655" s="160"/>
      <c r="K655" s="160"/>
      <c r="L655" s="160"/>
      <c r="M655" s="160"/>
      <c r="N655" s="160"/>
      <c r="O655" s="160"/>
      <c r="P655" s="160"/>
      <c r="Q655" s="160"/>
      <c r="R655" s="160"/>
      <c r="S655" s="160"/>
      <c r="T655" s="160"/>
      <c r="U655" s="160"/>
      <c r="V655" s="160"/>
      <c r="W655" s="160"/>
      <c r="X655" s="160"/>
      <c r="Y655" s="160"/>
      <c r="Z655" s="160"/>
      <c r="AA655" s="160"/>
    </row>
    <row r="656" spans="2:27" ht="12" customHeight="1">
      <c r="B656" s="160"/>
      <c r="C656" s="160"/>
      <c r="D656" s="160"/>
      <c r="E656" s="160"/>
      <c r="F656" s="160"/>
      <c r="G656" s="160"/>
      <c r="H656" s="160"/>
      <c r="I656" s="160"/>
      <c r="J656" s="160"/>
      <c r="K656" s="160"/>
      <c r="L656" s="160"/>
      <c r="M656" s="160"/>
      <c r="N656" s="160"/>
      <c r="O656" s="160"/>
      <c r="P656" s="160"/>
      <c r="Q656" s="160"/>
      <c r="R656" s="160"/>
      <c r="S656" s="160"/>
      <c r="T656" s="160"/>
      <c r="U656" s="160"/>
      <c r="V656" s="160"/>
      <c r="W656" s="160"/>
      <c r="X656" s="160"/>
      <c r="Y656" s="160"/>
      <c r="Z656" s="160"/>
      <c r="AA656" s="160"/>
    </row>
    <row r="657" spans="2:27" ht="12" customHeight="1">
      <c r="B657" s="160"/>
      <c r="C657" s="160"/>
      <c r="D657" s="160"/>
      <c r="E657" s="160"/>
      <c r="F657" s="160"/>
      <c r="G657" s="160"/>
      <c r="H657" s="160"/>
      <c r="I657" s="160"/>
      <c r="J657" s="160"/>
      <c r="K657" s="160"/>
      <c r="L657" s="160"/>
      <c r="M657" s="160"/>
      <c r="N657" s="160"/>
      <c r="O657" s="160"/>
      <c r="P657" s="160"/>
      <c r="Q657" s="160"/>
      <c r="R657" s="160"/>
      <c r="S657" s="160"/>
      <c r="T657" s="160"/>
      <c r="U657" s="160"/>
      <c r="V657" s="160"/>
      <c r="W657" s="160"/>
      <c r="X657" s="160"/>
      <c r="Y657" s="160"/>
      <c r="Z657" s="160"/>
      <c r="AA657" s="160"/>
    </row>
    <row r="658" spans="2:27" ht="12" customHeight="1">
      <c r="B658" s="160"/>
      <c r="C658" s="160"/>
      <c r="D658" s="160"/>
      <c r="E658" s="160"/>
      <c r="F658" s="160"/>
      <c r="G658" s="160"/>
      <c r="H658" s="160"/>
      <c r="I658" s="160"/>
      <c r="J658" s="160"/>
      <c r="K658" s="160"/>
      <c r="L658" s="160"/>
      <c r="M658" s="160"/>
      <c r="N658" s="160"/>
      <c r="O658" s="160"/>
      <c r="P658" s="160"/>
      <c r="Q658" s="160"/>
      <c r="R658" s="160"/>
      <c r="S658" s="160"/>
      <c r="T658" s="160"/>
      <c r="U658" s="160"/>
      <c r="V658" s="160"/>
      <c r="W658" s="160"/>
      <c r="X658" s="160"/>
      <c r="Y658" s="160"/>
      <c r="Z658" s="160"/>
      <c r="AA658" s="160"/>
    </row>
    <row r="659" spans="2:27" ht="12" customHeight="1">
      <c r="B659" s="160"/>
      <c r="C659" s="160"/>
      <c r="D659" s="160"/>
      <c r="E659" s="160"/>
      <c r="F659" s="160"/>
      <c r="G659" s="160"/>
      <c r="H659" s="160"/>
      <c r="I659" s="160"/>
      <c r="J659" s="160"/>
      <c r="K659" s="160"/>
      <c r="L659" s="160"/>
      <c r="M659" s="160"/>
      <c r="N659" s="160"/>
      <c r="O659" s="160"/>
      <c r="P659" s="160"/>
      <c r="Q659" s="160"/>
      <c r="R659" s="160"/>
      <c r="S659" s="160"/>
      <c r="T659" s="160"/>
      <c r="U659" s="160"/>
      <c r="V659" s="160"/>
      <c r="W659" s="160"/>
      <c r="X659" s="160"/>
      <c r="Y659" s="160"/>
      <c r="Z659" s="160"/>
      <c r="AA659" s="160"/>
    </row>
    <row r="660" spans="2:27" ht="12" customHeight="1">
      <c r="B660" s="160"/>
      <c r="C660" s="160"/>
      <c r="D660" s="160"/>
      <c r="E660" s="160"/>
      <c r="F660" s="160"/>
      <c r="G660" s="160"/>
      <c r="H660" s="160"/>
      <c r="I660" s="160"/>
      <c r="J660" s="160"/>
      <c r="K660" s="160"/>
      <c r="L660" s="160"/>
      <c r="M660" s="160"/>
      <c r="N660" s="160"/>
      <c r="O660" s="160"/>
      <c r="P660" s="160"/>
      <c r="Q660" s="160"/>
      <c r="R660" s="160"/>
      <c r="S660" s="160"/>
      <c r="T660" s="160"/>
      <c r="U660" s="160"/>
      <c r="V660" s="160"/>
      <c r="W660" s="160"/>
      <c r="X660" s="160"/>
      <c r="Y660" s="160"/>
      <c r="Z660" s="160"/>
      <c r="AA660" s="160"/>
    </row>
    <row r="661" spans="2:27" ht="12" customHeight="1">
      <c r="B661" s="160"/>
      <c r="C661" s="160"/>
      <c r="D661" s="160"/>
      <c r="E661" s="160"/>
      <c r="F661" s="160"/>
      <c r="G661" s="160"/>
      <c r="H661" s="160"/>
      <c r="I661" s="160"/>
      <c r="J661" s="160"/>
      <c r="K661" s="160"/>
      <c r="L661" s="160"/>
      <c r="M661" s="160"/>
      <c r="N661" s="160"/>
      <c r="O661" s="160"/>
      <c r="P661" s="160"/>
      <c r="Q661" s="160"/>
      <c r="R661" s="160"/>
      <c r="S661" s="160"/>
      <c r="T661" s="160"/>
      <c r="U661" s="160"/>
      <c r="V661" s="160"/>
      <c r="W661" s="160"/>
      <c r="X661" s="160"/>
      <c r="Y661" s="160"/>
      <c r="Z661" s="160"/>
      <c r="AA661" s="160"/>
    </row>
    <row r="662" spans="2:27" ht="12" customHeight="1">
      <c r="B662" s="160"/>
      <c r="C662" s="160"/>
      <c r="D662" s="160"/>
      <c r="E662" s="160"/>
      <c r="F662" s="160"/>
      <c r="G662" s="160"/>
      <c r="H662" s="160"/>
      <c r="I662" s="160"/>
      <c r="J662" s="160"/>
      <c r="K662" s="160"/>
      <c r="L662" s="160"/>
      <c r="M662" s="160"/>
      <c r="N662" s="160"/>
      <c r="O662" s="160"/>
      <c r="P662" s="160"/>
      <c r="Q662" s="160"/>
      <c r="R662" s="160"/>
      <c r="S662" s="160"/>
      <c r="T662" s="160"/>
      <c r="U662" s="160"/>
      <c r="V662" s="160"/>
      <c r="W662" s="160"/>
      <c r="X662" s="160"/>
      <c r="Y662" s="160"/>
      <c r="Z662" s="160"/>
      <c r="AA662" s="160"/>
    </row>
    <row r="663" spans="2:27" ht="12" customHeight="1">
      <c r="B663" s="160"/>
      <c r="C663" s="160"/>
      <c r="D663" s="160"/>
      <c r="E663" s="160"/>
      <c r="F663" s="160"/>
      <c r="G663" s="160"/>
      <c r="H663" s="160"/>
      <c r="I663" s="160"/>
      <c r="J663" s="160"/>
      <c r="K663" s="160"/>
      <c r="L663" s="160"/>
      <c r="M663" s="160"/>
      <c r="N663" s="160"/>
      <c r="O663" s="160"/>
      <c r="P663" s="160"/>
      <c r="Q663" s="160"/>
      <c r="R663" s="160"/>
      <c r="S663" s="160"/>
      <c r="T663" s="160"/>
      <c r="U663" s="160"/>
      <c r="V663" s="160"/>
      <c r="W663" s="160"/>
      <c r="X663" s="160"/>
      <c r="Y663" s="160"/>
      <c r="Z663" s="160"/>
      <c r="AA663" s="160"/>
    </row>
    <row r="664" spans="2:27" ht="12" customHeight="1">
      <c r="B664" s="160"/>
      <c r="C664" s="160"/>
      <c r="D664" s="160"/>
      <c r="E664" s="160"/>
      <c r="F664" s="160"/>
      <c r="G664" s="160"/>
      <c r="H664" s="160"/>
      <c r="I664" s="160"/>
      <c r="J664" s="160"/>
      <c r="K664" s="160"/>
      <c r="L664" s="160"/>
      <c r="M664" s="160"/>
      <c r="N664" s="160"/>
      <c r="O664" s="160"/>
      <c r="P664" s="160"/>
      <c r="Q664" s="160"/>
      <c r="R664" s="160"/>
      <c r="S664" s="160"/>
      <c r="T664" s="160"/>
      <c r="U664" s="160"/>
      <c r="V664" s="160"/>
      <c r="W664" s="160"/>
      <c r="X664" s="160"/>
      <c r="Y664" s="160"/>
      <c r="Z664" s="160"/>
      <c r="AA664" s="160"/>
    </row>
    <row r="665" spans="2:27" ht="12" customHeight="1">
      <c r="B665" s="160"/>
      <c r="C665" s="160"/>
      <c r="D665" s="160"/>
      <c r="E665" s="160"/>
      <c r="F665" s="160"/>
      <c r="G665" s="160"/>
      <c r="H665" s="160"/>
      <c r="I665" s="160"/>
      <c r="J665" s="160"/>
      <c r="K665" s="160"/>
      <c r="L665" s="160"/>
      <c r="M665" s="160"/>
      <c r="N665" s="160"/>
      <c r="O665" s="160"/>
      <c r="P665" s="160"/>
      <c r="Q665" s="160"/>
      <c r="R665" s="160"/>
      <c r="S665" s="160"/>
      <c r="T665" s="160"/>
      <c r="U665" s="160"/>
      <c r="V665" s="160"/>
      <c r="W665" s="160"/>
      <c r="X665" s="160"/>
      <c r="Y665" s="160"/>
      <c r="Z665" s="160"/>
      <c r="AA665" s="160"/>
    </row>
    <row r="666" spans="2:27" ht="12" customHeight="1">
      <c r="B666" s="160"/>
      <c r="C666" s="160"/>
      <c r="D666" s="160"/>
      <c r="E666" s="160"/>
      <c r="F666" s="160"/>
      <c r="G666" s="160"/>
      <c r="H666" s="160"/>
      <c r="I666" s="160"/>
      <c r="J666" s="160"/>
      <c r="K666" s="160"/>
      <c r="L666" s="160"/>
      <c r="M666" s="160"/>
      <c r="N666" s="160"/>
      <c r="O666" s="160"/>
      <c r="P666" s="160"/>
      <c r="Q666" s="160"/>
      <c r="R666" s="160"/>
      <c r="S666" s="160"/>
      <c r="T666" s="160"/>
      <c r="U666" s="160"/>
      <c r="V666" s="160"/>
      <c r="W666" s="160"/>
      <c r="X666" s="160"/>
      <c r="Y666" s="160"/>
      <c r="Z666" s="160"/>
      <c r="AA666" s="160"/>
    </row>
    <row r="667" spans="2:27" ht="12" customHeight="1">
      <c r="B667" s="160"/>
      <c r="C667" s="160"/>
      <c r="D667" s="160"/>
      <c r="E667" s="160"/>
      <c r="F667" s="160"/>
      <c r="G667" s="160"/>
      <c r="H667" s="160"/>
      <c r="I667" s="160"/>
      <c r="J667" s="160"/>
      <c r="K667" s="160"/>
      <c r="L667" s="160"/>
      <c r="M667" s="160"/>
      <c r="N667" s="160"/>
      <c r="O667" s="160"/>
      <c r="P667" s="160"/>
      <c r="Q667" s="160"/>
      <c r="R667" s="160"/>
      <c r="S667" s="160"/>
      <c r="T667" s="160"/>
      <c r="U667" s="160"/>
      <c r="V667" s="160"/>
      <c r="W667" s="160"/>
      <c r="X667" s="160"/>
      <c r="Y667" s="160"/>
      <c r="Z667" s="160"/>
      <c r="AA667" s="160"/>
    </row>
    <row r="668" spans="2:27" ht="12" customHeight="1">
      <c r="B668" s="160"/>
      <c r="C668" s="160"/>
      <c r="D668" s="160"/>
      <c r="E668" s="160"/>
      <c r="F668" s="160"/>
      <c r="G668" s="160"/>
      <c r="H668" s="160"/>
      <c r="I668" s="160"/>
      <c r="J668" s="160"/>
      <c r="K668" s="160"/>
      <c r="L668" s="160"/>
      <c r="M668" s="160"/>
      <c r="N668" s="160"/>
      <c r="O668" s="160"/>
      <c r="P668" s="160"/>
      <c r="Q668" s="160"/>
      <c r="R668" s="160"/>
      <c r="S668" s="160"/>
      <c r="T668" s="160"/>
      <c r="U668" s="160"/>
      <c r="V668" s="160"/>
      <c r="W668" s="160"/>
      <c r="X668" s="160"/>
      <c r="Y668" s="160"/>
      <c r="Z668" s="160"/>
      <c r="AA668" s="160"/>
    </row>
    <row r="669" spans="2:27" ht="12" customHeight="1">
      <c r="B669" s="160"/>
      <c r="C669" s="160"/>
      <c r="D669" s="160"/>
      <c r="E669" s="160"/>
      <c r="F669" s="160"/>
      <c r="G669" s="160"/>
      <c r="H669" s="160"/>
      <c r="I669" s="160"/>
      <c r="J669" s="160"/>
      <c r="K669" s="160"/>
      <c r="L669" s="160"/>
      <c r="M669" s="160"/>
      <c r="N669" s="160"/>
      <c r="O669" s="160"/>
      <c r="P669" s="160"/>
      <c r="Q669" s="160"/>
      <c r="R669" s="160"/>
      <c r="S669" s="160"/>
      <c r="T669" s="160"/>
      <c r="U669" s="160"/>
      <c r="V669" s="160"/>
      <c r="W669" s="160"/>
      <c r="X669" s="160"/>
      <c r="Y669" s="160"/>
      <c r="Z669" s="160"/>
      <c r="AA669" s="160"/>
    </row>
    <row r="670" spans="2:27" ht="12" customHeight="1">
      <c r="B670" s="160"/>
      <c r="C670" s="160"/>
      <c r="D670" s="160"/>
      <c r="E670" s="160"/>
      <c r="F670" s="160"/>
      <c r="G670" s="160"/>
      <c r="H670" s="160"/>
      <c r="I670" s="160"/>
      <c r="J670" s="160"/>
      <c r="K670" s="160"/>
      <c r="L670" s="160"/>
      <c r="M670" s="160"/>
      <c r="N670" s="160"/>
      <c r="O670" s="160"/>
      <c r="P670" s="160"/>
      <c r="Q670" s="160"/>
      <c r="R670" s="160"/>
      <c r="S670" s="160"/>
      <c r="T670" s="160"/>
      <c r="U670" s="160"/>
      <c r="V670" s="160"/>
      <c r="W670" s="160"/>
      <c r="X670" s="160"/>
      <c r="Y670" s="160"/>
      <c r="Z670" s="160"/>
      <c r="AA670" s="160"/>
    </row>
    <row r="671" spans="2:27" ht="12" customHeight="1">
      <c r="B671" s="160"/>
      <c r="C671" s="160"/>
      <c r="D671" s="160"/>
      <c r="E671" s="160"/>
      <c r="F671" s="160"/>
      <c r="G671" s="160"/>
      <c r="H671" s="160"/>
      <c r="I671" s="160"/>
      <c r="J671" s="160"/>
      <c r="K671" s="160"/>
      <c r="L671" s="160"/>
      <c r="M671" s="160"/>
      <c r="N671" s="160"/>
      <c r="O671" s="160"/>
      <c r="P671" s="160"/>
      <c r="Q671" s="160"/>
      <c r="R671" s="160"/>
      <c r="S671" s="160"/>
      <c r="T671" s="160"/>
      <c r="U671" s="160"/>
      <c r="V671" s="160"/>
      <c r="W671" s="160"/>
      <c r="X671" s="160"/>
      <c r="Y671" s="160"/>
      <c r="Z671" s="160"/>
      <c r="AA671" s="160"/>
    </row>
    <row r="672" spans="2:27" ht="12" customHeight="1">
      <c r="B672" s="160"/>
      <c r="C672" s="160"/>
      <c r="D672" s="160"/>
      <c r="E672" s="160"/>
      <c r="F672" s="160"/>
      <c r="G672" s="160"/>
      <c r="H672" s="160"/>
      <c r="I672" s="160"/>
      <c r="J672" s="160"/>
      <c r="K672" s="160"/>
      <c r="L672" s="160"/>
      <c r="M672" s="160"/>
      <c r="N672" s="160"/>
      <c r="O672" s="160"/>
      <c r="P672" s="160"/>
      <c r="Q672" s="160"/>
      <c r="R672" s="160"/>
      <c r="S672" s="160"/>
      <c r="T672" s="160"/>
      <c r="U672" s="160"/>
      <c r="V672" s="160"/>
      <c r="W672" s="160"/>
      <c r="X672" s="160"/>
      <c r="Y672" s="160"/>
      <c r="Z672" s="160"/>
      <c r="AA672" s="160"/>
    </row>
    <row r="673" spans="2:27" ht="12" customHeight="1">
      <c r="B673" s="160"/>
      <c r="C673" s="160"/>
      <c r="D673" s="160"/>
      <c r="E673" s="160"/>
      <c r="F673" s="160"/>
      <c r="G673" s="160"/>
      <c r="H673" s="160"/>
      <c r="I673" s="160"/>
      <c r="J673" s="160"/>
      <c r="K673" s="160"/>
      <c r="L673" s="160"/>
      <c r="M673" s="160"/>
      <c r="N673" s="160"/>
      <c r="O673" s="160"/>
      <c r="P673" s="160"/>
      <c r="Q673" s="160"/>
      <c r="R673" s="160"/>
      <c r="S673" s="160"/>
      <c r="T673" s="160"/>
      <c r="U673" s="160"/>
      <c r="V673" s="160"/>
      <c r="W673" s="160"/>
      <c r="X673" s="160"/>
      <c r="Y673" s="160"/>
      <c r="Z673" s="160"/>
      <c r="AA673" s="160"/>
    </row>
    <row r="674" spans="2:27" ht="12" customHeight="1">
      <c r="B674" s="160"/>
      <c r="C674" s="160"/>
      <c r="D674" s="160"/>
      <c r="E674" s="160"/>
      <c r="F674" s="160"/>
      <c r="G674" s="160"/>
      <c r="H674" s="160"/>
      <c r="I674" s="160"/>
      <c r="J674" s="160"/>
      <c r="K674" s="160"/>
      <c r="L674" s="160"/>
      <c r="M674" s="160"/>
      <c r="N674" s="160"/>
      <c r="O674" s="160"/>
      <c r="P674" s="160"/>
      <c r="Q674" s="160"/>
      <c r="R674" s="160"/>
      <c r="S674" s="160"/>
      <c r="T674" s="160"/>
      <c r="U674" s="160"/>
      <c r="V674" s="160"/>
      <c r="W674" s="160"/>
      <c r="X674" s="160"/>
      <c r="Y674" s="160"/>
      <c r="Z674" s="160"/>
      <c r="AA674" s="160"/>
    </row>
    <row r="675" spans="2:27" ht="12" customHeight="1">
      <c r="B675" s="160"/>
      <c r="C675" s="160"/>
      <c r="D675" s="160"/>
      <c r="E675" s="160"/>
      <c r="F675" s="160"/>
      <c r="G675" s="160"/>
      <c r="H675" s="160"/>
      <c r="I675" s="160"/>
      <c r="J675" s="160"/>
      <c r="K675" s="160"/>
      <c r="L675" s="160"/>
      <c r="M675" s="160"/>
      <c r="N675" s="160"/>
      <c r="O675" s="160"/>
      <c r="P675" s="160"/>
      <c r="Q675" s="160"/>
      <c r="R675" s="160"/>
      <c r="S675" s="160"/>
      <c r="T675" s="160"/>
      <c r="U675" s="160"/>
      <c r="V675" s="160"/>
      <c r="W675" s="160"/>
      <c r="X675" s="160"/>
      <c r="Y675" s="160"/>
      <c r="Z675" s="160"/>
      <c r="AA675" s="160"/>
    </row>
    <row r="676" spans="2:27" ht="12" customHeight="1">
      <c r="B676" s="160"/>
      <c r="C676" s="160"/>
      <c r="D676" s="160"/>
      <c r="E676" s="160"/>
      <c r="F676" s="160"/>
      <c r="G676" s="160"/>
      <c r="H676" s="160"/>
      <c r="I676" s="160"/>
      <c r="J676" s="160"/>
      <c r="K676" s="160"/>
      <c r="L676" s="160"/>
      <c r="M676" s="160"/>
      <c r="N676" s="160"/>
      <c r="O676" s="160"/>
      <c r="P676" s="160"/>
      <c r="Q676" s="160"/>
      <c r="R676" s="160"/>
      <c r="S676" s="160"/>
      <c r="T676" s="160"/>
      <c r="U676" s="160"/>
      <c r="V676" s="160"/>
      <c r="W676" s="160"/>
      <c r="X676" s="160"/>
      <c r="Y676" s="160"/>
      <c r="Z676" s="160"/>
      <c r="AA676" s="160"/>
    </row>
    <row r="677" spans="2:27" ht="12" customHeight="1">
      <c r="B677" s="160"/>
      <c r="C677" s="160"/>
      <c r="D677" s="160"/>
      <c r="E677" s="160"/>
      <c r="F677" s="160"/>
      <c r="G677" s="160"/>
      <c r="H677" s="160"/>
      <c r="I677" s="160"/>
      <c r="J677" s="160"/>
      <c r="K677" s="160"/>
      <c r="L677" s="160"/>
      <c r="M677" s="160"/>
      <c r="N677" s="160"/>
      <c r="O677" s="160"/>
      <c r="P677" s="160"/>
      <c r="Q677" s="160"/>
      <c r="R677" s="160"/>
      <c r="S677" s="160"/>
      <c r="T677" s="160"/>
      <c r="U677" s="160"/>
      <c r="V677" s="160"/>
      <c r="W677" s="160"/>
      <c r="X677" s="160"/>
      <c r="Y677" s="160"/>
      <c r="Z677" s="160"/>
      <c r="AA677" s="160"/>
    </row>
    <row r="678" spans="2:27" ht="12" customHeight="1">
      <c r="B678" s="160"/>
      <c r="C678" s="160"/>
      <c r="D678" s="160"/>
      <c r="E678" s="160"/>
      <c r="F678" s="160"/>
      <c r="G678" s="160"/>
      <c r="H678" s="160"/>
      <c r="I678" s="160"/>
      <c r="J678" s="160"/>
      <c r="K678" s="160"/>
      <c r="L678" s="160"/>
      <c r="M678" s="160"/>
      <c r="N678" s="160"/>
      <c r="O678" s="160"/>
      <c r="P678" s="160"/>
      <c r="Q678" s="160"/>
      <c r="R678" s="160"/>
      <c r="S678" s="160"/>
      <c r="T678" s="160"/>
      <c r="U678" s="160"/>
      <c r="V678" s="160"/>
      <c r="W678" s="160"/>
      <c r="X678" s="160"/>
      <c r="Y678" s="160"/>
      <c r="Z678" s="160"/>
      <c r="AA678" s="160"/>
    </row>
    <row r="679" spans="2:27" ht="12" customHeight="1">
      <c r="B679" s="160"/>
      <c r="C679" s="160"/>
      <c r="D679" s="160"/>
      <c r="E679" s="160"/>
      <c r="F679" s="160"/>
      <c r="G679" s="160"/>
      <c r="H679" s="160"/>
      <c r="I679" s="160"/>
      <c r="J679" s="160"/>
      <c r="K679" s="160"/>
      <c r="L679" s="160"/>
      <c r="M679" s="160"/>
      <c r="N679" s="160"/>
      <c r="O679" s="160"/>
      <c r="P679" s="160"/>
      <c r="Q679" s="160"/>
      <c r="R679" s="160"/>
      <c r="S679" s="160"/>
      <c r="T679" s="160"/>
      <c r="U679" s="160"/>
      <c r="V679" s="160"/>
      <c r="W679" s="160"/>
      <c r="X679" s="160"/>
      <c r="Y679" s="160"/>
      <c r="Z679" s="160"/>
      <c r="AA679" s="160"/>
    </row>
    <row r="680" spans="2:27" ht="12" customHeight="1">
      <c r="B680" s="160"/>
      <c r="C680" s="160"/>
      <c r="D680" s="160"/>
      <c r="E680" s="160"/>
      <c r="F680" s="160"/>
      <c r="G680" s="160"/>
      <c r="H680" s="160"/>
      <c r="I680" s="160"/>
      <c r="J680" s="160"/>
      <c r="K680" s="160"/>
      <c r="L680" s="160"/>
      <c r="M680" s="160"/>
      <c r="N680" s="160"/>
      <c r="O680" s="160"/>
      <c r="P680" s="160"/>
      <c r="Q680" s="160"/>
      <c r="R680" s="160"/>
      <c r="S680" s="160"/>
      <c r="T680" s="160"/>
      <c r="U680" s="160"/>
      <c r="V680" s="160"/>
      <c r="W680" s="160"/>
      <c r="X680" s="160"/>
      <c r="Y680" s="160"/>
      <c r="Z680" s="160"/>
      <c r="AA680" s="160"/>
    </row>
    <row r="681" spans="2:27" ht="12" customHeight="1">
      <c r="B681" s="160"/>
      <c r="C681" s="160"/>
      <c r="D681" s="160"/>
      <c r="E681" s="160"/>
      <c r="F681" s="160"/>
      <c r="G681" s="160"/>
      <c r="H681" s="160"/>
      <c r="I681" s="160"/>
      <c r="J681" s="160"/>
      <c r="K681" s="160"/>
      <c r="L681" s="160"/>
      <c r="M681" s="160"/>
      <c r="N681" s="160"/>
      <c r="O681" s="160"/>
      <c r="P681" s="160"/>
      <c r="Q681" s="160"/>
      <c r="R681" s="160"/>
      <c r="S681" s="160"/>
      <c r="T681" s="160"/>
      <c r="U681" s="160"/>
      <c r="V681" s="160"/>
      <c r="W681" s="160"/>
      <c r="X681" s="160"/>
      <c r="Y681" s="160"/>
      <c r="Z681" s="160"/>
      <c r="AA681" s="160"/>
    </row>
    <row r="682" spans="2:27" ht="12" customHeight="1">
      <c r="B682" s="160"/>
      <c r="C682" s="160"/>
      <c r="D682" s="160"/>
      <c r="E682" s="160"/>
      <c r="F682" s="160"/>
      <c r="G682" s="160"/>
      <c r="H682" s="160"/>
      <c r="I682" s="160"/>
      <c r="J682" s="160"/>
      <c r="K682" s="160"/>
      <c r="L682" s="160"/>
      <c r="M682" s="160"/>
      <c r="N682" s="160"/>
      <c r="O682" s="160"/>
      <c r="P682" s="160"/>
      <c r="Q682" s="160"/>
      <c r="R682" s="160"/>
      <c r="S682" s="160"/>
      <c r="T682" s="160"/>
      <c r="U682" s="160"/>
      <c r="V682" s="160"/>
      <c r="W682" s="160"/>
      <c r="X682" s="160"/>
      <c r="Y682" s="160"/>
      <c r="Z682" s="160"/>
      <c r="AA682" s="160"/>
    </row>
    <row r="683" spans="2:27" ht="12" customHeight="1">
      <c r="B683" s="160"/>
      <c r="C683" s="160"/>
      <c r="D683" s="160"/>
      <c r="E683" s="160"/>
      <c r="F683" s="160"/>
      <c r="G683" s="160"/>
      <c r="H683" s="160"/>
      <c r="I683" s="160"/>
      <c r="J683" s="160"/>
      <c r="K683" s="160"/>
      <c r="L683" s="160"/>
      <c r="M683" s="160"/>
      <c r="N683" s="160"/>
      <c r="O683" s="160"/>
      <c r="P683" s="160"/>
      <c r="Q683" s="160"/>
      <c r="R683" s="160"/>
      <c r="S683" s="160"/>
      <c r="T683" s="160"/>
      <c r="U683" s="160"/>
      <c r="V683" s="160"/>
      <c r="W683" s="160"/>
      <c r="X683" s="160"/>
      <c r="Y683" s="160"/>
      <c r="Z683" s="160"/>
      <c r="AA683" s="160"/>
    </row>
    <row r="684" spans="2:27" ht="12" customHeight="1">
      <c r="B684" s="160"/>
      <c r="C684" s="160"/>
      <c r="D684" s="160"/>
      <c r="E684" s="160"/>
      <c r="F684" s="160"/>
      <c r="G684" s="160"/>
      <c r="H684" s="160"/>
      <c r="I684" s="160"/>
      <c r="J684" s="160"/>
      <c r="K684" s="160"/>
      <c r="L684" s="160"/>
      <c r="M684" s="160"/>
      <c r="N684" s="160"/>
      <c r="O684" s="160"/>
      <c r="P684" s="160"/>
      <c r="Q684" s="160"/>
      <c r="R684" s="160"/>
      <c r="S684" s="160"/>
      <c r="T684" s="160"/>
      <c r="U684" s="160"/>
      <c r="V684" s="160"/>
      <c r="W684" s="160"/>
      <c r="X684" s="160"/>
      <c r="Y684" s="160"/>
      <c r="Z684" s="160"/>
      <c r="AA684" s="160"/>
    </row>
    <row r="685" spans="2:27" ht="12" customHeight="1">
      <c r="B685" s="160"/>
      <c r="C685" s="160"/>
      <c r="D685" s="160"/>
      <c r="E685" s="160"/>
      <c r="F685" s="160"/>
      <c r="G685" s="160"/>
      <c r="H685" s="160"/>
      <c r="I685" s="160"/>
      <c r="J685" s="160"/>
      <c r="K685" s="160"/>
      <c r="L685" s="160"/>
      <c r="M685" s="160"/>
      <c r="N685" s="160"/>
      <c r="O685" s="160"/>
      <c r="P685" s="160"/>
      <c r="Q685" s="160"/>
      <c r="R685" s="160"/>
      <c r="S685" s="160"/>
      <c r="T685" s="160"/>
      <c r="U685" s="160"/>
      <c r="V685" s="160"/>
      <c r="W685" s="160"/>
      <c r="X685" s="160"/>
      <c r="Y685" s="160"/>
      <c r="Z685" s="160"/>
      <c r="AA685" s="160"/>
    </row>
    <row r="686" spans="2:27" ht="12" customHeight="1">
      <c r="B686" s="160"/>
      <c r="C686" s="160"/>
      <c r="D686" s="160"/>
      <c r="E686" s="160"/>
      <c r="F686" s="160"/>
      <c r="G686" s="160"/>
      <c r="H686" s="160"/>
      <c r="I686" s="160"/>
      <c r="J686" s="160"/>
      <c r="K686" s="160"/>
      <c r="L686" s="160"/>
      <c r="M686" s="160"/>
      <c r="N686" s="160"/>
      <c r="O686" s="160"/>
      <c r="P686" s="160"/>
      <c r="Q686" s="160"/>
      <c r="R686" s="160"/>
      <c r="S686" s="160"/>
      <c r="T686" s="160"/>
      <c r="U686" s="160"/>
      <c r="V686" s="160"/>
      <c r="W686" s="160"/>
      <c r="X686" s="160"/>
      <c r="Y686" s="160"/>
      <c r="Z686" s="160"/>
      <c r="AA686" s="160"/>
    </row>
    <row r="687" spans="2:27" ht="12" customHeight="1">
      <c r="B687" s="160"/>
      <c r="C687" s="160"/>
      <c r="D687" s="160"/>
      <c r="E687" s="160"/>
      <c r="F687" s="160"/>
      <c r="G687" s="160"/>
      <c r="H687" s="160"/>
      <c r="I687" s="160"/>
      <c r="J687" s="160"/>
      <c r="K687" s="160"/>
      <c r="L687" s="160"/>
      <c r="M687" s="160"/>
      <c r="N687" s="160"/>
      <c r="O687" s="160"/>
      <c r="P687" s="160"/>
      <c r="Q687" s="160"/>
      <c r="R687" s="160"/>
      <c r="S687" s="160"/>
      <c r="T687" s="160"/>
      <c r="U687" s="160"/>
      <c r="V687" s="160"/>
      <c r="W687" s="160"/>
      <c r="X687" s="160"/>
      <c r="Y687" s="160"/>
      <c r="Z687" s="160"/>
      <c r="AA687" s="160"/>
    </row>
    <row r="688" spans="2:27" ht="12" customHeight="1">
      <c r="B688" s="160"/>
      <c r="C688" s="160"/>
      <c r="D688" s="160"/>
      <c r="E688" s="160"/>
      <c r="F688" s="160"/>
      <c r="G688" s="160"/>
      <c r="H688" s="160"/>
      <c r="I688" s="160"/>
      <c r="J688" s="160"/>
      <c r="K688" s="160"/>
      <c r="L688" s="160"/>
      <c r="M688" s="160"/>
      <c r="N688" s="160"/>
      <c r="O688" s="160"/>
      <c r="P688" s="160"/>
      <c r="Q688" s="160"/>
      <c r="R688" s="160"/>
      <c r="S688" s="160"/>
      <c r="T688" s="160"/>
      <c r="U688" s="160"/>
      <c r="V688" s="160"/>
      <c r="W688" s="160"/>
      <c r="X688" s="160"/>
      <c r="Y688" s="160"/>
      <c r="Z688" s="160"/>
      <c r="AA688" s="160"/>
    </row>
    <row r="689" spans="2:27" ht="12" customHeight="1">
      <c r="B689" s="160"/>
      <c r="C689" s="160"/>
      <c r="D689" s="160"/>
      <c r="E689" s="160"/>
      <c r="F689" s="160"/>
      <c r="G689" s="160"/>
      <c r="H689" s="160"/>
      <c r="I689" s="160"/>
      <c r="J689" s="160"/>
      <c r="K689" s="160"/>
      <c r="L689" s="160"/>
      <c r="M689" s="160"/>
      <c r="N689" s="160"/>
      <c r="O689" s="160"/>
      <c r="P689" s="160"/>
      <c r="Q689" s="160"/>
      <c r="R689" s="160"/>
      <c r="S689" s="160"/>
      <c r="T689" s="160"/>
      <c r="U689" s="160"/>
      <c r="V689" s="160"/>
      <c r="W689" s="160"/>
      <c r="X689" s="160"/>
      <c r="Y689" s="160"/>
      <c r="Z689" s="160"/>
      <c r="AA689" s="160"/>
    </row>
    <row r="690" spans="2:27" ht="12" customHeight="1">
      <c r="B690" s="160"/>
      <c r="C690" s="160"/>
      <c r="D690" s="160"/>
      <c r="E690" s="160"/>
      <c r="F690" s="160"/>
      <c r="G690" s="160"/>
      <c r="H690" s="160"/>
      <c r="I690" s="160"/>
      <c r="J690" s="160"/>
      <c r="K690" s="160"/>
      <c r="L690" s="160"/>
      <c r="M690" s="160"/>
      <c r="N690" s="160"/>
      <c r="O690" s="160"/>
      <c r="P690" s="160"/>
      <c r="Q690" s="160"/>
      <c r="R690" s="160"/>
      <c r="S690" s="160"/>
      <c r="T690" s="160"/>
      <c r="U690" s="160"/>
      <c r="V690" s="160"/>
      <c r="W690" s="160"/>
      <c r="X690" s="160"/>
      <c r="Y690" s="160"/>
      <c r="Z690" s="160"/>
      <c r="AA690" s="160"/>
    </row>
    <row r="691" spans="2:27" ht="12" customHeight="1">
      <c r="B691" s="160"/>
      <c r="C691" s="160"/>
      <c r="D691" s="160"/>
      <c r="E691" s="160"/>
      <c r="F691" s="160"/>
      <c r="G691" s="160"/>
      <c r="H691" s="160"/>
      <c r="I691" s="160"/>
      <c r="J691" s="160"/>
      <c r="K691" s="160"/>
      <c r="L691" s="160"/>
      <c r="M691" s="160"/>
      <c r="N691" s="160"/>
      <c r="O691" s="160"/>
      <c r="P691" s="160"/>
      <c r="Q691" s="160"/>
      <c r="R691" s="160"/>
      <c r="S691" s="160"/>
      <c r="T691" s="160"/>
      <c r="U691" s="160"/>
      <c r="V691" s="160"/>
      <c r="W691" s="160"/>
      <c r="X691" s="160"/>
      <c r="Y691" s="160"/>
      <c r="Z691" s="160"/>
      <c r="AA691" s="160"/>
    </row>
    <row r="692" spans="2:27" ht="12" customHeight="1">
      <c r="B692" s="160"/>
      <c r="C692" s="160"/>
      <c r="D692" s="160"/>
      <c r="E692" s="160"/>
      <c r="F692" s="160"/>
      <c r="G692" s="160"/>
      <c r="H692" s="160"/>
      <c r="I692" s="160"/>
      <c r="J692" s="160"/>
      <c r="K692" s="160"/>
      <c r="L692" s="160"/>
      <c r="M692" s="160"/>
      <c r="N692" s="160"/>
      <c r="O692" s="160"/>
      <c r="P692" s="160"/>
      <c r="Q692" s="160"/>
      <c r="R692" s="160"/>
      <c r="S692" s="160"/>
      <c r="T692" s="160"/>
      <c r="U692" s="160"/>
      <c r="V692" s="160"/>
      <c r="W692" s="160"/>
      <c r="X692" s="160"/>
      <c r="Y692" s="160"/>
      <c r="Z692" s="160"/>
      <c r="AA692" s="160"/>
    </row>
    <row r="693" spans="2:27" ht="12" customHeight="1">
      <c r="B693" s="160"/>
      <c r="C693" s="160"/>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0"/>
      <c r="AA693" s="160"/>
    </row>
    <row r="694" spans="2:27" ht="12" customHeight="1">
      <c r="B694" s="160"/>
      <c r="C694" s="160"/>
      <c r="D694" s="160"/>
      <c r="E694" s="160"/>
      <c r="F694" s="160"/>
      <c r="G694" s="160"/>
      <c r="H694" s="160"/>
      <c r="I694" s="160"/>
      <c r="J694" s="160"/>
      <c r="K694" s="160"/>
      <c r="L694" s="160"/>
      <c r="M694" s="160"/>
      <c r="N694" s="160"/>
      <c r="O694" s="160"/>
      <c r="P694" s="160"/>
      <c r="Q694" s="160"/>
      <c r="R694" s="160"/>
      <c r="S694" s="160"/>
      <c r="T694" s="160"/>
      <c r="U694" s="160"/>
      <c r="V694" s="160"/>
      <c r="W694" s="160"/>
      <c r="X694" s="160"/>
      <c r="Y694" s="160"/>
      <c r="Z694" s="160"/>
      <c r="AA694" s="160"/>
    </row>
    <row r="695" spans="2:27" ht="12" customHeight="1">
      <c r="B695" s="160"/>
      <c r="C695" s="160"/>
      <c r="D695" s="160"/>
      <c r="E695" s="160"/>
      <c r="F695" s="160"/>
      <c r="G695" s="160"/>
      <c r="H695" s="160"/>
      <c r="I695" s="160"/>
      <c r="J695" s="160"/>
      <c r="K695" s="160"/>
      <c r="L695" s="160"/>
      <c r="M695" s="160"/>
      <c r="N695" s="160"/>
      <c r="O695" s="160"/>
      <c r="P695" s="160"/>
      <c r="Q695" s="160"/>
      <c r="R695" s="160"/>
      <c r="S695" s="160"/>
      <c r="T695" s="160"/>
      <c r="U695" s="160"/>
      <c r="V695" s="160"/>
      <c r="W695" s="160"/>
      <c r="X695" s="160"/>
      <c r="Y695" s="160"/>
      <c r="Z695" s="160"/>
      <c r="AA695" s="160"/>
    </row>
    <row r="696" spans="2:27" ht="12" customHeight="1">
      <c r="B696" s="160"/>
      <c r="C696" s="160"/>
      <c r="D696" s="160"/>
      <c r="E696" s="160"/>
      <c r="F696" s="160"/>
      <c r="G696" s="160"/>
      <c r="H696" s="160"/>
      <c r="I696" s="160"/>
      <c r="J696" s="160"/>
      <c r="K696" s="160"/>
      <c r="L696" s="160"/>
      <c r="M696" s="160"/>
      <c r="N696" s="160"/>
      <c r="O696" s="160"/>
      <c r="P696" s="160"/>
      <c r="Q696" s="160"/>
      <c r="R696" s="160"/>
      <c r="S696" s="160"/>
      <c r="T696" s="160"/>
      <c r="U696" s="160"/>
      <c r="V696" s="160"/>
      <c r="W696" s="160"/>
      <c r="X696" s="160"/>
      <c r="Y696" s="160"/>
      <c r="Z696" s="160"/>
      <c r="AA696" s="160"/>
    </row>
    <row r="697" spans="2:27" ht="12" customHeight="1">
      <c r="B697" s="160"/>
      <c r="C697" s="160"/>
      <c r="D697" s="160"/>
      <c r="E697" s="160"/>
      <c r="F697" s="160"/>
      <c r="G697" s="160"/>
      <c r="H697" s="160"/>
      <c r="I697" s="160"/>
      <c r="J697" s="160"/>
      <c r="K697" s="160"/>
      <c r="L697" s="160"/>
      <c r="M697" s="160"/>
      <c r="N697" s="160"/>
      <c r="O697" s="160"/>
      <c r="P697" s="160"/>
      <c r="Q697" s="160"/>
      <c r="R697" s="160"/>
      <c r="S697" s="160"/>
      <c r="T697" s="160"/>
      <c r="U697" s="160"/>
      <c r="V697" s="160"/>
      <c r="W697" s="160"/>
      <c r="X697" s="160"/>
      <c r="Y697" s="160"/>
      <c r="Z697" s="160"/>
      <c r="AA697" s="160"/>
    </row>
    <row r="698" spans="2:27" ht="12" customHeight="1">
      <c r="B698" s="160"/>
      <c r="C698" s="160"/>
      <c r="D698" s="160"/>
      <c r="E698" s="160"/>
      <c r="F698" s="160"/>
      <c r="G698" s="160"/>
      <c r="H698" s="160"/>
      <c r="I698" s="160"/>
      <c r="J698" s="160"/>
      <c r="K698" s="160"/>
      <c r="L698" s="160"/>
      <c r="M698" s="160"/>
      <c r="N698" s="160"/>
      <c r="O698" s="160"/>
      <c r="P698" s="160"/>
      <c r="Q698" s="160"/>
      <c r="R698" s="160"/>
      <c r="S698" s="160"/>
      <c r="T698" s="160"/>
      <c r="U698" s="160"/>
      <c r="V698" s="160"/>
      <c r="W698" s="160"/>
      <c r="X698" s="160"/>
      <c r="Y698" s="160"/>
      <c r="Z698" s="160"/>
      <c r="AA698" s="160"/>
    </row>
    <row r="699" spans="2:27" ht="12" customHeight="1">
      <c r="B699" s="160"/>
      <c r="C699" s="160"/>
      <c r="D699" s="160"/>
      <c r="E699" s="160"/>
      <c r="F699" s="160"/>
      <c r="G699" s="160"/>
      <c r="H699" s="160"/>
      <c r="I699" s="160"/>
      <c r="J699" s="160"/>
      <c r="K699" s="160"/>
      <c r="L699" s="160"/>
      <c r="M699" s="160"/>
      <c r="N699" s="160"/>
      <c r="O699" s="160"/>
      <c r="P699" s="160"/>
      <c r="Q699" s="160"/>
      <c r="R699" s="160"/>
      <c r="S699" s="160"/>
      <c r="T699" s="160"/>
      <c r="U699" s="160"/>
      <c r="V699" s="160"/>
      <c r="W699" s="160"/>
      <c r="X699" s="160"/>
      <c r="Y699" s="160"/>
      <c r="Z699" s="160"/>
      <c r="AA699" s="160"/>
    </row>
    <row r="700" spans="2:27" ht="12" customHeight="1">
      <c r="B700" s="160"/>
      <c r="C700" s="160"/>
      <c r="D700" s="160"/>
      <c r="E700" s="160"/>
      <c r="F700" s="160"/>
      <c r="G700" s="160"/>
      <c r="H700" s="160"/>
      <c r="I700" s="160"/>
      <c r="J700" s="160"/>
      <c r="K700" s="160"/>
      <c r="L700" s="160"/>
      <c r="M700" s="160"/>
      <c r="N700" s="160"/>
      <c r="O700" s="160"/>
      <c r="P700" s="160"/>
      <c r="Q700" s="160"/>
      <c r="R700" s="160"/>
      <c r="S700" s="160"/>
      <c r="T700" s="160"/>
      <c r="U700" s="160"/>
      <c r="V700" s="160"/>
      <c r="W700" s="160"/>
      <c r="X700" s="160"/>
      <c r="Y700" s="160"/>
      <c r="Z700" s="160"/>
      <c r="AA700" s="160"/>
    </row>
    <row r="701" spans="2:27" ht="12" customHeight="1">
      <c r="B701" s="160"/>
      <c r="C701" s="160"/>
      <c r="D701" s="160"/>
      <c r="E701" s="160"/>
      <c r="F701" s="160"/>
      <c r="G701" s="160"/>
      <c r="H701" s="160"/>
      <c r="I701" s="160"/>
      <c r="J701" s="160"/>
      <c r="K701" s="160"/>
      <c r="L701" s="160"/>
      <c r="M701" s="160"/>
      <c r="N701" s="160"/>
      <c r="O701" s="160"/>
      <c r="P701" s="160"/>
      <c r="Q701" s="160"/>
      <c r="R701" s="160"/>
      <c r="S701" s="160"/>
      <c r="T701" s="160"/>
      <c r="U701" s="160"/>
      <c r="V701" s="160"/>
      <c r="W701" s="160"/>
      <c r="X701" s="160"/>
      <c r="Y701" s="160"/>
      <c r="Z701" s="160"/>
      <c r="AA701" s="160"/>
    </row>
    <row r="702" spans="2:27" ht="12" customHeight="1">
      <c r="B702" s="160"/>
      <c r="C702" s="160"/>
      <c r="D702" s="160"/>
      <c r="E702" s="160"/>
      <c r="F702" s="160"/>
      <c r="G702" s="160"/>
      <c r="H702" s="160"/>
      <c r="I702" s="160"/>
      <c r="J702" s="160"/>
      <c r="K702" s="160"/>
      <c r="L702" s="160"/>
      <c r="M702" s="160"/>
      <c r="N702" s="160"/>
      <c r="O702" s="160"/>
      <c r="P702" s="160"/>
      <c r="Q702" s="160"/>
      <c r="R702" s="160"/>
      <c r="S702" s="160"/>
      <c r="T702" s="160"/>
      <c r="U702" s="160"/>
      <c r="V702" s="160"/>
      <c r="W702" s="160"/>
      <c r="X702" s="160"/>
      <c r="Y702" s="160"/>
      <c r="Z702" s="160"/>
      <c r="AA702" s="160"/>
    </row>
    <row r="703" spans="2:27" ht="12" customHeight="1">
      <c r="B703" s="160"/>
      <c r="C703" s="160"/>
      <c r="D703" s="160"/>
      <c r="E703" s="160"/>
      <c r="F703" s="160"/>
      <c r="G703" s="160"/>
      <c r="H703" s="160"/>
      <c r="I703" s="160"/>
      <c r="J703" s="160"/>
      <c r="K703" s="160"/>
      <c r="L703" s="160"/>
      <c r="M703" s="160"/>
      <c r="N703" s="160"/>
      <c r="O703" s="160"/>
      <c r="P703" s="160"/>
      <c r="Q703" s="160"/>
      <c r="R703" s="160"/>
      <c r="S703" s="160"/>
      <c r="T703" s="160"/>
      <c r="U703" s="160"/>
      <c r="V703" s="160"/>
      <c r="W703" s="160"/>
      <c r="X703" s="160"/>
      <c r="Y703" s="160"/>
      <c r="Z703" s="160"/>
      <c r="AA703" s="160"/>
    </row>
    <row r="704" spans="2:27" ht="12" customHeight="1">
      <c r="B704" s="160"/>
      <c r="C704" s="160"/>
      <c r="D704" s="160"/>
      <c r="E704" s="160"/>
      <c r="F704" s="160"/>
      <c r="G704" s="160"/>
      <c r="H704" s="160"/>
      <c r="I704" s="160"/>
      <c r="J704" s="160"/>
      <c r="K704" s="160"/>
      <c r="L704" s="160"/>
      <c r="M704" s="160"/>
      <c r="N704" s="160"/>
      <c r="O704" s="160"/>
      <c r="P704" s="160"/>
      <c r="Q704" s="160"/>
      <c r="R704" s="160"/>
      <c r="S704" s="160"/>
      <c r="T704" s="160"/>
      <c r="U704" s="160"/>
      <c r="V704" s="160"/>
      <c r="W704" s="160"/>
      <c r="X704" s="160"/>
      <c r="Y704" s="160"/>
      <c r="Z704" s="160"/>
      <c r="AA704" s="160"/>
    </row>
    <row r="705" spans="2:27" ht="12" customHeight="1">
      <c r="B705" s="160"/>
      <c r="C705" s="160"/>
      <c r="D705" s="160"/>
      <c r="E705" s="160"/>
      <c r="F705" s="160"/>
      <c r="G705" s="160"/>
      <c r="H705" s="160"/>
      <c r="I705" s="160"/>
      <c r="J705" s="160"/>
      <c r="K705" s="160"/>
      <c r="L705" s="160"/>
      <c r="M705" s="160"/>
      <c r="N705" s="160"/>
      <c r="O705" s="160"/>
      <c r="P705" s="160"/>
      <c r="Q705" s="160"/>
      <c r="R705" s="160"/>
      <c r="S705" s="160"/>
      <c r="T705" s="160"/>
      <c r="U705" s="160"/>
      <c r="V705" s="160"/>
      <c r="W705" s="160"/>
      <c r="X705" s="160"/>
      <c r="Y705" s="160"/>
      <c r="Z705" s="160"/>
      <c r="AA705" s="160"/>
    </row>
    <row r="706" spans="2:27" ht="12" customHeight="1">
      <c r="B706" s="160"/>
      <c r="C706" s="160"/>
      <c r="D706" s="160"/>
      <c r="E706" s="160"/>
      <c r="F706" s="160"/>
      <c r="G706" s="160"/>
      <c r="H706" s="160"/>
      <c r="I706" s="160"/>
      <c r="J706" s="160"/>
      <c r="K706" s="160"/>
      <c r="L706" s="160"/>
      <c r="M706" s="160"/>
      <c r="N706" s="160"/>
      <c r="O706" s="160"/>
      <c r="P706" s="160"/>
      <c r="Q706" s="160"/>
      <c r="R706" s="160"/>
      <c r="S706" s="160"/>
      <c r="T706" s="160"/>
      <c r="U706" s="160"/>
      <c r="V706" s="160"/>
      <c r="W706" s="160"/>
      <c r="X706" s="160"/>
      <c r="Y706" s="160"/>
      <c r="Z706" s="160"/>
      <c r="AA706" s="160"/>
    </row>
    <row r="707" spans="2:27" ht="12" customHeight="1">
      <c r="B707" s="160"/>
      <c r="C707" s="160"/>
      <c r="D707" s="160"/>
      <c r="E707" s="160"/>
      <c r="F707" s="160"/>
      <c r="G707" s="160"/>
      <c r="H707" s="160"/>
      <c r="I707" s="160"/>
      <c r="J707" s="160"/>
      <c r="K707" s="160"/>
      <c r="L707" s="160"/>
      <c r="M707" s="160"/>
      <c r="N707" s="160"/>
      <c r="O707" s="160"/>
      <c r="P707" s="160"/>
      <c r="Q707" s="160"/>
      <c r="R707" s="160"/>
      <c r="S707" s="160"/>
      <c r="T707" s="160"/>
      <c r="U707" s="160"/>
      <c r="V707" s="160"/>
      <c r="W707" s="160"/>
      <c r="X707" s="160"/>
      <c r="Y707" s="160"/>
      <c r="Z707" s="160"/>
      <c r="AA707" s="160"/>
    </row>
    <row r="708" spans="2:27" ht="12" customHeight="1">
      <c r="B708" s="160"/>
      <c r="C708" s="160"/>
      <c r="D708" s="160"/>
      <c r="E708" s="160"/>
      <c r="F708" s="160"/>
      <c r="G708" s="160"/>
      <c r="H708" s="160"/>
      <c r="I708" s="160"/>
      <c r="J708" s="160"/>
      <c r="K708" s="160"/>
      <c r="L708" s="160"/>
      <c r="M708" s="160"/>
      <c r="N708" s="160"/>
      <c r="O708" s="160"/>
      <c r="P708" s="160"/>
      <c r="Q708" s="160"/>
      <c r="R708" s="160"/>
      <c r="S708" s="160"/>
      <c r="T708" s="160"/>
      <c r="U708" s="160"/>
      <c r="V708" s="160"/>
      <c r="W708" s="160"/>
      <c r="X708" s="160"/>
      <c r="Y708" s="160"/>
      <c r="Z708" s="160"/>
      <c r="AA708" s="160"/>
    </row>
    <row r="709" spans="2:27" ht="12" customHeight="1">
      <c r="B709" s="160"/>
      <c r="C709" s="160"/>
      <c r="D709" s="160"/>
      <c r="E709" s="160"/>
      <c r="F709" s="160"/>
      <c r="G709" s="160"/>
      <c r="H709" s="160"/>
      <c r="I709" s="160"/>
      <c r="J709" s="160"/>
      <c r="K709" s="160"/>
      <c r="L709" s="160"/>
      <c r="M709" s="160"/>
      <c r="N709" s="160"/>
      <c r="O709" s="160"/>
      <c r="P709" s="160"/>
      <c r="Q709" s="160"/>
      <c r="R709" s="160"/>
      <c r="S709" s="160"/>
      <c r="T709" s="160"/>
      <c r="U709" s="160"/>
      <c r="V709" s="160"/>
      <c r="W709" s="160"/>
      <c r="X709" s="160"/>
      <c r="Y709" s="160"/>
      <c r="Z709" s="160"/>
      <c r="AA709" s="160"/>
    </row>
    <row r="710" spans="2:27" ht="12" customHeight="1">
      <c r="B710" s="160"/>
      <c r="C710" s="160"/>
      <c r="D710" s="160"/>
      <c r="E710" s="160"/>
      <c r="F710" s="160"/>
      <c r="G710" s="160"/>
      <c r="H710" s="160"/>
      <c r="I710" s="160"/>
      <c r="J710" s="160"/>
      <c r="K710" s="160"/>
      <c r="L710" s="160"/>
      <c r="M710" s="160"/>
      <c r="N710" s="160"/>
      <c r="O710" s="160"/>
      <c r="P710" s="160"/>
      <c r="Q710" s="160"/>
      <c r="R710" s="160"/>
      <c r="S710" s="160"/>
      <c r="T710" s="160"/>
      <c r="U710" s="160"/>
      <c r="V710" s="160"/>
      <c r="W710" s="160"/>
      <c r="X710" s="160"/>
      <c r="Y710" s="160"/>
      <c r="Z710" s="160"/>
      <c r="AA710" s="160"/>
    </row>
    <row r="711" spans="2:27" ht="12" customHeight="1">
      <c r="B711" s="160"/>
      <c r="C711" s="160"/>
      <c r="D711" s="160"/>
      <c r="E711" s="160"/>
      <c r="F711" s="160"/>
      <c r="G711" s="160"/>
      <c r="H711" s="160"/>
      <c r="I711" s="160"/>
      <c r="J711" s="160"/>
      <c r="K711" s="160"/>
      <c r="L711" s="160"/>
      <c r="M711" s="160"/>
      <c r="N711" s="160"/>
      <c r="O711" s="160"/>
      <c r="P711" s="160"/>
      <c r="Q711" s="160"/>
      <c r="R711" s="160"/>
      <c r="S711" s="160"/>
      <c r="T711" s="160"/>
      <c r="U711" s="160"/>
      <c r="V711" s="160"/>
      <c r="W711" s="160"/>
      <c r="X711" s="160"/>
      <c r="Y711" s="160"/>
      <c r="Z711" s="160"/>
      <c r="AA711" s="160"/>
    </row>
    <row r="712" spans="2:27" ht="12" customHeight="1">
      <c r="B712" s="160"/>
      <c r="C712" s="160"/>
      <c r="D712" s="160"/>
      <c r="E712" s="160"/>
      <c r="F712" s="160"/>
      <c r="G712" s="160"/>
      <c r="H712" s="160"/>
      <c r="I712" s="160"/>
      <c r="J712" s="160"/>
      <c r="K712" s="160"/>
      <c r="L712" s="160"/>
      <c r="M712" s="160"/>
      <c r="N712" s="160"/>
      <c r="O712" s="160"/>
      <c r="P712" s="160"/>
      <c r="Q712" s="160"/>
      <c r="R712" s="160"/>
      <c r="S712" s="160"/>
      <c r="T712" s="160"/>
      <c r="U712" s="160"/>
      <c r="V712" s="160"/>
      <c r="W712" s="160"/>
      <c r="X712" s="160"/>
      <c r="Y712" s="160"/>
      <c r="Z712" s="160"/>
      <c r="AA712" s="160"/>
    </row>
    <row r="713" spans="2:27" ht="12" customHeight="1">
      <c r="B713" s="160"/>
      <c r="C713" s="160"/>
      <c r="D713" s="160"/>
      <c r="E713" s="160"/>
      <c r="F713" s="160"/>
      <c r="G713" s="160"/>
      <c r="H713" s="160"/>
      <c r="I713" s="160"/>
      <c r="J713" s="160"/>
      <c r="K713" s="160"/>
      <c r="L713" s="160"/>
      <c r="M713" s="160"/>
      <c r="N713" s="160"/>
      <c r="O713" s="160"/>
      <c r="P713" s="160"/>
      <c r="Q713" s="160"/>
      <c r="R713" s="160"/>
      <c r="S713" s="160"/>
      <c r="T713" s="160"/>
      <c r="U713" s="160"/>
      <c r="V713" s="160"/>
      <c r="W713" s="160"/>
      <c r="X713" s="160"/>
      <c r="Y713" s="160"/>
      <c r="Z713" s="160"/>
      <c r="AA713" s="160"/>
    </row>
    <row r="714" spans="2:27" ht="12" customHeight="1">
      <c r="B714" s="160"/>
      <c r="C714" s="160"/>
      <c r="D714" s="160"/>
      <c r="E714" s="160"/>
      <c r="F714" s="160"/>
      <c r="G714" s="160"/>
      <c r="H714" s="160"/>
      <c r="I714" s="160"/>
      <c r="J714" s="160"/>
      <c r="K714" s="160"/>
      <c r="L714" s="160"/>
      <c r="M714" s="160"/>
      <c r="N714" s="160"/>
      <c r="O714" s="160"/>
      <c r="P714" s="160"/>
      <c r="Q714" s="160"/>
      <c r="R714" s="160"/>
      <c r="S714" s="160"/>
      <c r="T714" s="160"/>
      <c r="U714" s="160"/>
      <c r="V714" s="160"/>
      <c r="W714" s="160"/>
      <c r="X714" s="160"/>
      <c r="Y714" s="160"/>
      <c r="Z714" s="160"/>
      <c r="AA714" s="160"/>
    </row>
    <row r="715" spans="2:27" ht="12" customHeight="1">
      <c r="B715" s="160"/>
      <c r="C715" s="160"/>
      <c r="D715" s="160"/>
      <c r="E715" s="160"/>
      <c r="F715" s="160"/>
      <c r="G715" s="160"/>
      <c r="H715" s="160"/>
      <c r="I715" s="160"/>
      <c r="J715" s="160"/>
      <c r="K715" s="160"/>
      <c r="L715" s="160"/>
      <c r="M715" s="160"/>
      <c r="N715" s="160"/>
      <c r="O715" s="160"/>
      <c r="P715" s="160"/>
      <c r="Q715" s="160"/>
      <c r="R715" s="160"/>
      <c r="S715" s="160"/>
      <c r="T715" s="160"/>
      <c r="U715" s="160"/>
      <c r="V715" s="160"/>
      <c r="W715" s="160"/>
      <c r="X715" s="160"/>
      <c r="Y715" s="160"/>
      <c r="Z715" s="160"/>
      <c r="AA715" s="160"/>
    </row>
    <row r="716" spans="2:27" ht="12" customHeight="1">
      <c r="B716" s="160"/>
      <c r="C716" s="160"/>
      <c r="D716" s="160"/>
      <c r="E716" s="160"/>
      <c r="F716" s="160"/>
      <c r="G716" s="160"/>
      <c r="H716" s="160"/>
      <c r="I716" s="160"/>
      <c r="J716" s="160"/>
      <c r="K716" s="160"/>
      <c r="L716" s="160"/>
      <c r="M716" s="160"/>
      <c r="N716" s="160"/>
      <c r="O716" s="160"/>
      <c r="P716" s="160"/>
      <c r="Q716" s="160"/>
      <c r="R716" s="160"/>
      <c r="S716" s="160"/>
      <c r="T716" s="160"/>
      <c r="U716" s="160"/>
      <c r="V716" s="160"/>
      <c r="W716" s="160"/>
      <c r="X716" s="160"/>
      <c r="Y716" s="160"/>
      <c r="Z716" s="160"/>
      <c r="AA716" s="160"/>
    </row>
    <row r="717" spans="2:27" ht="12" customHeight="1">
      <c r="B717" s="160"/>
      <c r="C717" s="160"/>
      <c r="D717" s="160"/>
      <c r="E717" s="160"/>
      <c r="F717" s="160"/>
      <c r="G717" s="160"/>
      <c r="H717" s="160"/>
      <c r="I717" s="160"/>
      <c r="J717" s="160"/>
      <c r="K717" s="160"/>
      <c r="L717" s="160"/>
      <c r="M717" s="160"/>
      <c r="N717" s="160"/>
      <c r="O717" s="160"/>
      <c r="P717" s="160"/>
      <c r="Q717" s="160"/>
      <c r="R717" s="160"/>
      <c r="S717" s="160"/>
      <c r="T717" s="160"/>
      <c r="U717" s="160"/>
      <c r="V717" s="160"/>
      <c r="W717" s="160"/>
      <c r="X717" s="160"/>
      <c r="Y717" s="160"/>
      <c r="Z717" s="160"/>
      <c r="AA717" s="160"/>
    </row>
    <row r="718" spans="2:27" ht="12" customHeight="1">
      <c r="B718" s="160"/>
      <c r="C718" s="160"/>
      <c r="D718" s="160"/>
      <c r="E718" s="160"/>
      <c r="F718" s="160"/>
      <c r="G718" s="160"/>
      <c r="H718" s="160"/>
      <c r="I718" s="160"/>
      <c r="J718" s="160"/>
      <c r="K718" s="160"/>
      <c r="L718" s="160"/>
      <c r="M718" s="160"/>
      <c r="N718" s="160"/>
      <c r="O718" s="160"/>
      <c r="P718" s="160"/>
      <c r="Q718" s="160"/>
      <c r="R718" s="160"/>
      <c r="S718" s="160"/>
      <c r="T718" s="160"/>
      <c r="U718" s="160"/>
      <c r="V718" s="160"/>
      <c r="W718" s="160"/>
      <c r="X718" s="160"/>
      <c r="Y718" s="160"/>
      <c r="Z718" s="160"/>
      <c r="AA718" s="160"/>
    </row>
    <row r="719" spans="2:27" ht="12" customHeight="1">
      <c r="B719" s="160"/>
      <c r="C719" s="160"/>
      <c r="D719" s="160"/>
      <c r="E719" s="160"/>
      <c r="F719" s="160"/>
      <c r="G719" s="160"/>
      <c r="H719" s="160"/>
      <c r="I719" s="160"/>
      <c r="J719" s="160"/>
      <c r="K719" s="160"/>
      <c r="L719" s="160"/>
      <c r="M719" s="160"/>
      <c r="N719" s="160"/>
      <c r="O719" s="160"/>
      <c r="P719" s="160"/>
      <c r="Q719" s="160"/>
      <c r="R719" s="160"/>
      <c r="S719" s="160"/>
      <c r="T719" s="160"/>
      <c r="U719" s="160"/>
      <c r="V719" s="160"/>
      <c r="W719" s="160"/>
      <c r="X719" s="160"/>
      <c r="Y719" s="160"/>
      <c r="Z719" s="160"/>
      <c r="AA719" s="160"/>
    </row>
    <row r="720" spans="2:27" ht="12" customHeight="1">
      <c r="B720" s="160"/>
      <c r="C720" s="160"/>
      <c r="D720" s="160"/>
      <c r="E720" s="160"/>
      <c r="F720" s="160"/>
      <c r="G720" s="160"/>
      <c r="H720" s="160"/>
      <c r="I720" s="160"/>
      <c r="J720" s="160"/>
      <c r="K720" s="160"/>
      <c r="L720" s="160"/>
      <c r="M720" s="160"/>
      <c r="N720" s="160"/>
      <c r="O720" s="160"/>
      <c r="P720" s="160"/>
      <c r="Q720" s="160"/>
      <c r="R720" s="160"/>
      <c r="S720" s="160"/>
      <c r="T720" s="160"/>
      <c r="U720" s="160"/>
      <c r="V720" s="160"/>
      <c r="W720" s="160"/>
      <c r="X720" s="160"/>
      <c r="Y720" s="160"/>
      <c r="Z720" s="160"/>
      <c r="AA720" s="160"/>
    </row>
    <row r="721" spans="2:27" ht="12" customHeight="1">
      <c r="B721" s="160"/>
      <c r="C721" s="160"/>
      <c r="D721" s="160"/>
      <c r="E721" s="160"/>
      <c r="F721" s="160"/>
      <c r="G721" s="160"/>
      <c r="H721" s="160"/>
      <c r="I721" s="160"/>
      <c r="J721" s="160"/>
      <c r="K721" s="160"/>
      <c r="L721" s="160"/>
      <c r="M721" s="160"/>
      <c r="N721" s="160"/>
      <c r="O721" s="160"/>
      <c r="P721" s="160"/>
      <c r="Q721" s="160"/>
      <c r="R721" s="160"/>
      <c r="S721" s="160"/>
      <c r="T721" s="160"/>
      <c r="U721" s="160"/>
      <c r="V721" s="160"/>
      <c r="W721" s="160"/>
      <c r="X721" s="160"/>
      <c r="Y721" s="160"/>
      <c r="Z721" s="160"/>
      <c r="AA721" s="160"/>
    </row>
    <row r="722" spans="2:27" ht="12" customHeight="1">
      <c r="B722" s="160"/>
      <c r="C722" s="160"/>
      <c r="D722" s="160"/>
      <c r="E722" s="160"/>
      <c r="F722" s="160"/>
      <c r="G722" s="160"/>
      <c r="H722" s="160"/>
      <c r="I722" s="160"/>
      <c r="J722" s="160"/>
      <c r="K722" s="160"/>
      <c r="L722" s="160"/>
      <c r="M722" s="160"/>
      <c r="N722" s="160"/>
      <c r="O722" s="160"/>
      <c r="P722" s="160"/>
      <c r="Q722" s="160"/>
      <c r="R722" s="160"/>
      <c r="S722" s="160"/>
      <c r="T722" s="160"/>
      <c r="U722" s="160"/>
      <c r="V722" s="160"/>
      <c r="W722" s="160"/>
      <c r="X722" s="160"/>
      <c r="Y722" s="160"/>
      <c r="Z722" s="160"/>
      <c r="AA722" s="160"/>
    </row>
    <row r="723" spans="2:27" ht="12" customHeight="1">
      <c r="B723" s="160"/>
      <c r="C723" s="160"/>
      <c r="D723" s="160"/>
      <c r="E723" s="160"/>
      <c r="F723" s="160"/>
      <c r="G723" s="160"/>
      <c r="H723" s="160"/>
      <c r="I723" s="160"/>
      <c r="J723" s="160"/>
      <c r="K723" s="160"/>
      <c r="L723" s="160"/>
      <c r="M723" s="160"/>
      <c r="N723" s="160"/>
      <c r="O723" s="160"/>
      <c r="P723" s="160"/>
      <c r="Q723" s="160"/>
      <c r="R723" s="160"/>
      <c r="S723" s="160"/>
      <c r="T723" s="160"/>
      <c r="U723" s="160"/>
      <c r="V723" s="160"/>
      <c r="W723" s="160"/>
      <c r="X723" s="160"/>
      <c r="Y723" s="160"/>
      <c r="Z723" s="160"/>
      <c r="AA723" s="160"/>
    </row>
    <row r="724" spans="2:27" ht="12" customHeight="1">
      <c r="B724" s="160"/>
      <c r="C724" s="160"/>
      <c r="D724" s="160"/>
      <c r="E724" s="160"/>
      <c r="F724" s="160"/>
      <c r="G724" s="160"/>
      <c r="H724" s="160"/>
      <c r="I724" s="160"/>
      <c r="J724" s="160"/>
      <c r="K724" s="160"/>
      <c r="L724" s="160"/>
      <c r="M724" s="160"/>
      <c r="N724" s="160"/>
      <c r="O724" s="160"/>
      <c r="P724" s="160"/>
      <c r="Q724" s="160"/>
      <c r="R724" s="160"/>
      <c r="S724" s="160"/>
      <c r="T724" s="160"/>
      <c r="U724" s="160"/>
      <c r="V724" s="160"/>
      <c r="W724" s="160"/>
      <c r="X724" s="160"/>
      <c r="Y724" s="160"/>
      <c r="Z724" s="160"/>
      <c r="AA724" s="160"/>
    </row>
    <row r="725" spans="2:27" ht="12" customHeight="1">
      <c r="B725" s="160"/>
      <c r="C725" s="160"/>
      <c r="D725" s="160"/>
      <c r="E725" s="160"/>
      <c r="F725" s="160"/>
      <c r="G725" s="160"/>
      <c r="H725" s="160"/>
      <c r="I725" s="160"/>
      <c r="J725" s="160"/>
      <c r="K725" s="160"/>
      <c r="L725" s="160"/>
      <c r="M725" s="160"/>
      <c r="N725" s="160"/>
      <c r="O725" s="160"/>
      <c r="P725" s="160"/>
      <c r="Q725" s="160"/>
      <c r="R725" s="160"/>
      <c r="S725" s="160"/>
      <c r="T725" s="160"/>
      <c r="U725" s="160"/>
      <c r="V725" s="160"/>
      <c r="W725" s="160"/>
      <c r="X725" s="160"/>
      <c r="Y725" s="160"/>
      <c r="Z725" s="160"/>
      <c r="AA725" s="160"/>
    </row>
    <row r="726" spans="2:27" ht="12" customHeight="1">
      <c r="B726" s="160"/>
      <c r="C726" s="160"/>
      <c r="D726" s="160"/>
      <c r="E726" s="160"/>
      <c r="F726" s="160"/>
      <c r="G726" s="160"/>
      <c r="H726" s="160"/>
      <c r="I726" s="160"/>
      <c r="J726" s="160"/>
      <c r="K726" s="160"/>
      <c r="L726" s="160"/>
      <c r="M726" s="160"/>
      <c r="N726" s="160"/>
      <c r="O726" s="160"/>
      <c r="P726" s="160"/>
      <c r="Q726" s="160"/>
      <c r="R726" s="160"/>
      <c r="S726" s="160"/>
      <c r="T726" s="160"/>
      <c r="U726" s="160"/>
      <c r="V726" s="160"/>
      <c r="W726" s="160"/>
      <c r="X726" s="160"/>
      <c r="Y726" s="160"/>
      <c r="Z726" s="160"/>
      <c r="AA726" s="160"/>
    </row>
    <row r="727" spans="2:27" ht="12" customHeight="1">
      <c r="B727" s="160"/>
      <c r="C727" s="160"/>
      <c r="D727" s="160"/>
      <c r="E727" s="160"/>
      <c r="F727" s="160"/>
      <c r="G727" s="160"/>
      <c r="H727" s="160"/>
      <c r="I727" s="160"/>
      <c r="J727" s="160"/>
      <c r="K727" s="160"/>
      <c r="L727" s="160"/>
      <c r="M727" s="160"/>
      <c r="N727" s="160"/>
      <c r="O727" s="160"/>
      <c r="P727" s="160"/>
      <c r="Q727" s="160"/>
      <c r="R727" s="160"/>
      <c r="S727" s="160"/>
      <c r="T727" s="160"/>
      <c r="U727" s="160"/>
      <c r="V727" s="160"/>
      <c r="W727" s="160"/>
      <c r="X727" s="160"/>
      <c r="Y727" s="160"/>
      <c r="Z727" s="160"/>
      <c r="AA727" s="160"/>
    </row>
    <row r="728" spans="2:27" ht="12" customHeight="1">
      <c r="B728" s="160"/>
      <c r="C728" s="160"/>
      <c r="D728" s="160"/>
      <c r="E728" s="160"/>
      <c r="F728" s="160"/>
      <c r="G728" s="160"/>
      <c r="H728" s="160"/>
      <c r="I728" s="160"/>
      <c r="J728" s="160"/>
      <c r="K728" s="160"/>
      <c r="L728" s="160"/>
      <c r="M728" s="160"/>
      <c r="N728" s="160"/>
      <c r="O728" s="160"/>
      <c r="P728" s="160"/>
      <c r="Q728" s="160"/>
      <c r="R728" s="160"/>
      <c r="S728" s="160"/>
      <c r="T728" s="160"/>
      <c r="U728" s="160"/>
      <c r="V728" s="160"/>
      <c r="W728" s="160"/>
      <c r="X728" s="160"/>
      <c r="Y728" s="160"/>
      <c r="Z728" s="160"/>
      <c r="AA728" s="160"/>
    </row>
    <row r="729" spans="2:27" ht="12" customHeight="1">
      <c r="B729" s="160"/>
      <c r="C729" s="160"/>
      <c r="D729" s="160"/>
      <c r="E729" s="160"/>
      <c r="F729" s="160"/>
      <c r="G729" s="160"/>
      <c r="H729" s="160"/>
      <c r="I729" s="160"/>
      <c r="J729" s="160"/>
      <c r="K729" s="160"/>
      <c r="L729" s="160"/>
      <c r="M729" s="160"/>
      <c r="N729" s="160"/>
      <c r="O729" s="160"/>
      <c r="P729" s="160"/>
      <c r="Q729" s="160"/>
      <c r="R729" s="160"/>
      <c r="S729" s="160"/>
      <c r="T729" s="160"/>
      <c r="U729" s="160"/>
      <c r="V729" s="160"/>
      <c r="W729" s="160"/>
      <c r="X729" s="160"/>
      <c r="Y729" s="160"/>
      <c r="Z729" s="160"/>
      <c r="AA729" s="160"/>
    </row>
    <row r="730" spans="2:27" ht="12" customHeight="1">
      <c r="B730" s="160"/>
      <c r="C730" s="160"/>
      <c r="D730" s="160"/>
      <c r="E730" s="160"/>
      <c r="F730" s="160"/>
      <c r="G730" s="160"/>
      <c r="H730" s="160"/>
      <c r="I730" s="160"/>
      <c r="J730" s="160"/>
      <c r="K730" s="160"/>
      <c r="L730" s="160"/>
      <c r="M730" s="160"/>
      <c r="N730" s="160"/>
      <c r="O730" s="160"/>
      <c r="P730" s="160"/>
      <c r="Q730" s="160"/>
      <c r="R730" s="160"/>
      <c r="S730" s="160"/>
      <c r="T730" s="160"/>
      <c r="U730" s="160"/>
      <c r="V730" s="160"/>
      <c r="W730" s="160"/>
      <c r="X730" s="160"/>
      <c r="Y730" s="160"/>
      <c r="Z730" s="160"/>
      <c r="AA730" s="160"/>
    </row>
    <row r="731" spans="2:27" ht="12" customHeight="1">
      <c r="B731" s="160"/>
      <c r="C731" s="160"/>
      <c r="D731" s="160"/>
      <c r="E731" s="160"/>
      <c r="F731" s="160"/>
      <c r="G731" s="160"/>
      <c r="H731" s="160"/>
      <c r="I731" s="160"/>
      <c r="J731" s="160"/>
      <c r="K731" s="160"/>
      <c r="L731" s="160"/>
      <c r="M731" s="160"/>
      <c r="N731" s="160"/>
      <c r="O731" s="160"/>
      <c r="P731" s="160"/>
      <c r="Q731" s="160"/>
      <c r="R731" s="160"/>
      <c r="S731" s="160"/>
      <c r="T731" s="160"/>
      <c r="U731" s="160"/>
      <c r="V731" s="160"/>
      <c r="W731" s="160"/>
      <c r="X731" s="160"/>
      <c r="Y731" s="160"/>
      <c r="Z731" s="160"/>
      <c r="AA731" s="160"/>
    </row>
    <row r="732" spans="2:27" ht="12" customHeight="1">
      <c r="B732" s="160"/>
      <c r="C732" s="160"/>
      <c r="D732" s="160"/>
      <c r="E732" s="160"/>
      <c r="F732" s="160"/>
      <c r="G732" s="160"/>
      <c r="H732" s="160"/>
      <c r="I732" s="160"/>
      <c r="J732" s="160"/>
      <c r="K732" s="160"/>
      <c r="L732" s="160"/>
      <c r="M732" s="160"/>
      <c r="N732" s="160"/>
      <c r="O732" s="160"/>
      <c r="P732" s="160"/>
      <c r="Q732" s="160"/>
      <c r="R732" s="160"/>
      <c r="S732" s="160"/>
      <c r="T732" s="160"/>
      <c r="U732" s="160"/>
      <c r="V732" s="160"/>
      <c r="W732" s="160"/>
      <c r="X732" s="160"/>
      <c r="Y732" s="160"/>
      <c r="Z732" s="160"/>
      <c r="AA732" s="160"/>
    </row>
    <row r="733" spans="2:27" ht="12" customHeight="1">
      <c r="B733" s="160"/>
      <c r="C733" s="160"/>
      <c r="D733" s="160"/>
      <c r="E733" s="160"/>
      <c r="F733" s="160"/>
      <c r="G733" s="160"/>
      <c r="H733" s="160"/>
      <c r="I733" s="160"/>
      <c r="J733" s="160"/>
      <c r="K733" s="160"/>
      <c r="L733" s="160"/>
      <c r="M733" s="160"/>
      <c r="N733" s="160"/>
      <c r="O733" s="160"/>
      <c r="P733" s="160"/>
      <c r="Q733" s="160"/>
      <c r="R733" s="160"/>
      <c r="S733" s="160"/>
      <c r="T733" s="160"/>
      <c r="U733" s="160"/>
      <c r="V733" s="160"/>
      <c r="W733" s="160"/>
      <c r="X733" s="160"/>
      <c r="Y733" s="160"/>
      <c r="Z733" s="160"/>
      <c r="AA733" s="160"/>
    </row>
    <row r="734" spans="2:27" ht="12" customHeight="1">
      <c r="B734" s="160"/>
      <c r="C734" s="160"/>
      <c r="D734" s="160"/>
      <c r="E734" s="160"/>
      <c r="F734" s="160"/>
      <c r="G734" s="160"/>
      <c r="H734" s="160"/>
      <c r="I734" s="160"/>
      <c r="J734" s="160"/>
      <c r="K734" s="160"/>
      <c r="L734" s="160"/>
      <c r="M734" s="160"/>
      <c r="N734" s="160"/>
      <c r="O734" s="160"/>
      <c r="P734" s="160"/>
      <c r="Q734" s="160"/>
      <c r="R734" s="160"/>
      <c r="S734" s="160"/>
      <c r="T734" s="160"/>
      <c r="U734" s="160"/>
      <c r="V734" s="160"/>
      <c r="W734" s="160"/>
      <c r="X734" s="160"/>
      <c r="Y734" s="160"/>
      <c r="Z734" s="160"/>
      <c r="AA734" s="160"/>
    </row>
    <row r="735" spans="2:27" ht="12" customHeight="1">
      <c r="B735" s="160"/>
      <c r="C735" s="160"/>
      <c r="D735" s="160"/>
      <c r="E735" s="160"/>
      <c r="F735" s="160"/>
      <c r="G735" s="160"/>
      <c r="H735" s="160"/>
      <c r="I735" s="160"/>
      <c r="J735" s="160"/>
      <c r="K735" s="160"/>
      <c r="L735" s="160"/>
      <c r="M735" s="160"/>
      <c r="N735" s="160"/>
      <c r="O735" s="160"/>
      <c r="P735" s="160"/>
      <c r="Q735" s="160"/>
      <c r="R735" s="160"/>
      <c r="S735" s="160"/>
      <c r="T735" s="160"/>
      <c r="U735" s="160"/>
      <c r="V735" s="160"/>
      <c r="W735" s="160"/>
      <c r="X735" s="160"/>
      <c r="Y735" s="160"/>
      <c r="Z735" s="160"/>
      <c r="AA735" s="160"/>
    </row>
    <row r="736" spans="2:27" ht="12" customHeight="1">
      <c r="B736" s="160"/>
      <c r="C736" s="160"/>
      <c r="D736" s="160"/>
      <c r="E736" s="160"/>
      <c r="F736" s="160"/>
      <c r="G736" s="160"/>
      <c r="H736" s="160"/>
      <c r="I736" s="160"/>
      <c r="J736" s="160"/>
      <c r="K736" s="160"/>
      <c r="L736" s="160"/>
      <c r="M736" s="160"/>
      <c r="N736" s="160"/>
      <c r="O736" s="160"/>
      <c r="P736" s="160"/>
      <c r="Q736" s="160"/>
      <c r="R736" s="160"/>
      <c r="S736" s="160"/>
      <c r="T736" s="160"/>
      <c r="U736" s="160"/>
      <c r="V736" s="160"/>
      <c r="W736" s="160"/>
      <c r="X736" s="160"/>
      <c r="Y736" s="160"/>
      <c r="Z736" s="160"/>
      <c r="AA736" s="160"/>
    </row>
    <row r="737" spans="2:27" ht="12" customHeight="1">
      <c r="B737" s="160"/>
      <c r="C737" s="160"/>
      <c r="D737" s="160"/>
      <c r="E737" s="160"/>
      <c r="F737" s="160"/>
      <c r="G737" s="160"/>
      <c r="H737" s="160"/>
      <c r="I737" s="160"/>
      <c r="J737" s="160"/>
      <c r="K737" s="160"/>
      <c r="L737" s="160"/>
      <c r="M737" s="160"/>
      <c r="N737" s="160"/>
      <c r="O737" s="160"/>
      <c r="P737" s="160"/>
      <c r="Q737" s="160"/>
      <c r="R737" s="160"/>
      <c r="S737" s="160"/>
      <c r="T737" s="160"/>
      <c r="U737" s="160"/>
      <c r="V737" s="160"/>
      <c r="W737" s="160"/>
      <c r="X737" s="160"/>
      <c r="Y737" s="160"/>
      <c r="Z737" s="160"/>
      <c r="AA737" s="160"/>
    </row>
    <row r="738" spans="2:27" ht="12" customHeight="1">
      <c r="B738" s="160"/>
      <c r="C738" s="160"/>
      <c r="D738" s="160"/>
      <c r="E738" s="160"/>
      <c r="F738" s="160"/>
      <c r="G738" s="160"/>
      <c r="H738" s="160"/>
      <c r="I738" s="160"/>
      <c r="J738" s="160"/>
      <c r="K738" s="160"/>
      <c r="L738" s="160"/>
      <c r="M738" s="160"/>
      <c r="N738" s="160"/>
      <c r="O738" s="160"/>
      <c r="P738" s="160"/>
      <c r="Q738" s="160"/>
      <c r="R738" s="160"/>
      <c r="S738" s="160"/>
      <c r="T738" s="160"/>
      <c r="U738" s="160"/>
      <c r="V738" s="160"/>
      <c r="W738" s="160"/>
      <c r="X738" s="160"/>
      <c r="Y738" s="160"/>
      <c r="Z738" s="160"/>
      <c r="AA738" s="160"/>
    </row>
    <row r="739" spans="2:27" ht="12" customHeight="1">
      <c r="B739" s="160"/>
      <c r="C739" s="160"/>
      <c r="D739" s="160"/>
      <c r="E739" s="160"/>
      <c r="F739" s="160"/>
      <c r="G739" s="160"/>
      <c r="H739" s="160"/>
      <c r="I739" s="160"/>
      <c r="J739" s="160"/>
      <c r="K739" s="160"/>
      <c r="L739" s="160"/>
      <c r="M739" s="160"/>
      <c r="N739" s="160"/>
      <c r="O739" s="160"/>
      <c r="P739" s="160"/>
      <c r="Q739" s="160"/>
      <c r="R739" s="160"/>
      <c r="S739" s="160"/>
      <c r="T739" s="160"/>
      <c r="U739" s="160"/>
      <c r="V739" s="160"/>
      <c r="W739" s="160"/>
      <c r="X739" s="160"/>
      <c r="Y739" s="160"/>
      <c r="Z739" s="160"/>
      <c r="AA739" s="160"/>
    </row>
    <row r="740" spans="2:27" ht="12" customHeight="1">
      <c r="B740" s="160"/>
      <c r="C740" s="160"/>
      <c r="D740" s="160"/>
      <c r="E740" s="160"/>
      <c r="F740" s="160"/>
      <c r="G740" s="160"/>
      <c r="H740" s="160"/>
      <c r="I740" s="160"/>
      <c r="J740" s="160"/>
      <c r="K740" s="160"/>
      <c r="L740" s="160"/>
      <c r="M740" s="160"/>
      <c r="N740" s="160"/>
      <c r="O740" s="160"/>
      <c r="P740" s="160"/>
      <c r="Q740" s="160"/>
      <c r="R740" s="160"/>
      <c r="S740" s="160"/>
      <c r="T740" s="160"/>
      <c r="U740" s="160"/>
      <c r="V740" s="160"/>
      <c r="W740" s="160"/>
      <c r="X740" s="160"/>
      <c r="Y740" s="160"/>
      <c r="Z740" s="160"/>
      <c r="AA740" s="160"/>
    </row>
    <row r="741" spans="2:27" ht="12" customHeight="1">
      <c r="B741" s="160"/>
      <c r="C741" s="160"/>
      <c r="D741" s="160"/>
      <c r="E741" s="160"/>
      <c r="F741" s="160"/>
      <c r="G741" s="160"/>
      <c r="H741" s="160"/>
      <c r="I741" s="160"/>
      <c r="J741" s="160"/>
      <c r="K741" s="160"/>
      <c r="L741" s="160"/>
      <c r="M741" s="160"/>
      <c r="N741" s="160"/>
      <c r="O741" s="160"/>
      <c r="P741" s="160"/>
      <c r="Q741" s="160"/>
      <c r="R741" s="160"/>
      <c r="S741" s="160"/>
      <c r="T741" s="160"/>
      <c r="U741" s="160"/>
      <c r="V741" s="160"/>
      <c r="W741" s="160"/>
      <c r="X741" s="160"/>
      <c r="Y741" s="160"/>
      <c r="Z741" s="160"/>
      <c r="AA741" s="160"/>
    </row>
    <row r="742" spans="2:27" ht="12" customHeight="1">
      <c r="B742" s="160"/>
      <c r="C742" s="160"/>
      <c r="D742" s="160"/>
      <c r="E742" s="160"/>
      <c r="F742" s="160"/>
      <c r="G742" s="160"/>
      <c r="H742" s="160"/>
      <c r="I742" s="160"/>
      <c r="J742" s="160"/>
      <c r="K742" s="160"/>
      <c r="L742" s="160"/>
      <c r="M742" s="160"/>
      <c r="N742" s="160"/>
      <c r="O742" s="160"/>
      <c r="P742" s="160"/>
      <c r="Q742" s="160"/>
      <c r="R742" s="160"/>
      <c r="S742" s="160"/>
      <c r="T742" s="160"/>
      <c r="U742" s="160"/>
      <c r="V742" s="160"/>
      <c r="W742" s="160"/>
      <c r="X742" s="160"/>
      <c r="Y742" s="160"/>
      <c r="Z742" s="160"/>
      <c r="AA742" s="160"/>
    </row>
    <row r="743" spans="2:27" ht="12" customHeight="1">
      <c r="B743" s="160"/>
      <c r="C743" s="160"/>
      <c r="D743" s="160"/>
      <c r="E743" s="160"/>
      <c r="F743" s="160"/>
      <c r="G743" s="160"/>
      <c r="H743" s="160"/>
      <c r="I743" s="160"/>
      <c r="J743" s="160"/>
      <c r="K743" s="160"/>
      <c r="L743" s="160"/>
      <c r="M743" s="160"/>
      <c r="N743" s="160"/>
      <c r="O743" s="160"/>
      <c r="P743" s="160"/>
      <c r="Q743" s="160"/>
      <c r="R743" s="160"/>
      <c r="S743" s="160"/>
      <c r="T743" s="160"/>
      <c r="U743" s="160"/>
      <c r="V743" s="160"/>
      <c r="W743" s="160"/>
      <c r="X743" s="160"/>
      <c r="Y743" s="160"/>
      <c r="Z743" s="160"/>
      <c r="AA743" s="160"/>
    </row>
    <row r="744" spans="2:27" ht="12" customHeight="1">
      <c r="B744" s="160"/>
      <c r="C744" s="160"/>
      <c r="D744" s="160"/>
      <c r="E744" s="160"/>
      <c r="F744" s="160"/>
      <c r="G744" s="160"/>
      <c r="H744" s="160"/>
      <c r="I744" s="160"/>
      <c r="J744" s="160"/>
      <c r="K744" s="160"/>
      <c r="L744" s="160"/>
      <c r="M744" s="160"/>
      <c r="N744" s="160"/>
      <c r="O744" s="160"/>
      <c r="P744" s="160"/>
      <c r="Q744" s="160"/>
      <c r="R744" s="160"/>
      <c r="S744" s="160"/>
      <c r="T744" s="160"/>
      <c r="U744" s="160"/>
      <c r="V744" s="160"/>
      <c r="W744" s="160"/>
      <c r="X744" s="160"/>
      <c r="Y744" s="160"/>
      <c r="Z744" s="160"/>
      <c r="AA744" s="160"/>
    </row>
    <row r="745" spans="2:27" ht="12" customHeight="1">
      <c r="B745" s="160"/>
      <c r="C745" s="160"/>
      <c r="D745" s="160"/>
      <c r="E745" s="160"/>
      <c r="F745" s="160"/>
      <c r="G745" s="160"/>
      <c r="H745" s="160"/>
      <c r="I745" s="160"/>
      <c r="J745" s="160"/>
      <c r="K745" s="160"/>
      <c r="L745" s="160"/>
      <c r="M745" s="160"/>
      <c r="N745" s="160"/>
      <c r="O745" s="160"/>
      <c r="P745" s="160"/>
      <c r="Q745" s="160"/>
      <c r="R745" s="160"/>
      <c r="S745" s="160"/>
      <c r="T745" s="160"/>
      <c r="U745" s="160"/>
      <c r="V745" s="160"/>
      <c r="W745" s="160"/>
      <c r="X745" s="160"/>
      <c r="Y745" s="160"/>
      <c r="Z745" s="160"/>
      <c r="AA745" s="160"/>
    </row>
    <row r="746" spans="2:27" ht="12" customHeight="1">
      <c r="B746" s="160"/>
      <c r="C746" s="160"/>
      <c r="D746" s="160"/>
      <c r="E746" s="160"/>
      <c r="F746" s="160"/>
      <c r="G746" s="160"/>
      <c r="H746" s="160"/>
      <c r="I746" s="160"/>
      <c r="J746" s="160"/>
      <c r="K746" s="160"/>
      <c r="L746" s="160"/>
      <c r="M746" s="160"/>
      <c r="N746" s="160"/>
      <c r="O746" s="160"/>
      <c r="P746" s="160"/>
      <c r="Q746" s="160"/>
      <c r="R746" s="160"/>
      <c r="S746" s="160"/>
      <c r="T746" s="160"/>
      <c r="U746" s="160"/>
      <c r="V746" s="160"/>
      <c r="W746" s="160"/>
      <c r="X746" s="160"/>
      <c r="Y746" s="160"/>
      <c r="Z746" s="160"/>
      <c r="AA746" s="160"/>
    </row>
    <row r="747" spans="2:27" ht="12" customHeight="1">
      <c r="B747" s="160"/>
      <c r="C747" s="160"/>
      <c r="D747" s="160"/>
      <c r="E747" s="160"/>
      <c r="F747" s="160"/>
      <c r="G747" s="160"/>
      <c r="H747" s="160"/>
      <c r="I747" s="160"/>
      <c r="J747" s="160"/>
      <c r="K747" s="160"/>
      <c r="L747" s="160"/>
      <c r="M747" s="160"/>
      <c r="N747" s="160"/>
      <c r="O747" s="160"/>
      <c r="P747" s="160"/>
      <c r="Q747" s="160"/>
      <c r="R747" s="160"/>
      <c r="S747" s="160"/>
      <c r="T747" s="160"/>
      <c r="U747" s="160"/>
      <c r="V747" s="160"/>
      <c r="W747" s="160"/>
      <c r="X747" s="160"/>
      <c r="Y747" s="160"/>
      <c r="Z747" s="160"/>
      <c r="AA747" s="160"/>
    </row>
    <row r="748" spans="2:27" ht="12" customHeight="1">
      <c r="B748" s="160"/>
      <c r="C748" s="160"/>
      <c r="D748" s="160"/>
      <c r="E748" s="160"/>
      <c r="F748" s="160"/>
      <c r="G748" s="160"/>
      <c r="H748" s="160"/>
      <c r="I748" s="160"/>
      <c r="J748" s="160"/>
      <c r="K748" s="160"/>
      <c r="L748" s="160"/>
      <c r="M748" s="160"/>
      <c r="N748" s="160"/>
      <c r="O748" s="160"/>
      <c r="P748" s="160"/>
      <c r="Q748" s="160"/>
      <c r="R748" s="160"/>
      <c r="S748" s="160"/>
      <c r="T748" s="160"/>
      <c r="U748" s="160"/>
      <c r="V748" s="160"/>
      <c r="W748" s="160"/>
      <c r="X748" s="160"/>
      <c r="Y748" s="160"/>
      <c r="Z748" s="160"/>
      <c r="AA748" s="160"/>
    </row>
    <row r="749" spans="2:27" ht="12" customHeight="1">
      <c r="B749" s="160"/>
      <c r="C749" s="160"/>
      <c r="D749" s="160"/>
      <c r="E749" s="160"/>
      <c r="F749" s="160"/>
      <c r="G749" s="160"/>
      <c r="H749" s="160"/>
      <c r="I749" s="160"/>
      <c r="J749" s="160"/>
      <c r="K749" s="160"/>
      <c r="L749" s="160"/>
      <c r="M749" s="160"/>
      <c r="N749" s="160"/>
      <c r="O749" s="160"/>
      <c r="P749" s="160"/>
      <c r="Q749" s="160"/>
      <c r="R749" s="160"/>
      <c r="S749" s="160"/>
      <c r="T749" s="160"/>
      <c r="U749" s="160"/>
      <c r="V749" s="160"/>
      <c r="W749" s="160"/>
      <c r="X749" s="160"/>
      <c r="Y749" s="160"/>
      <c r="Z749" s="160"/>
      <c r="AA749" s="160"/>
    </row>
    <row r="750" spans="2:27" ht="12" customHeight="1">
      <c r="B750" s="160"/>
      <c r="C750" s="160"/>
      <c r="D750" s="160"/>
      <c r="E750" s="160"/>
      <c r="F750" s="160"/>
      <c r="G750" s="160"/>
      <c r="H750" s="160"/>
      <c r="I750" s="160"/>
      <c r="J750" s="160"/>
      <c r="K750" s="160"/>
      <c r="L750" s="160"/>
      <c r="M750" s="160"/>
      <c r="N750" s="160"/>
      <c r="O750" s="160"/>
      <c r="P750" s="160"/>
      <c r="Q750" s="160"/>
      <c r="R750" s="160"/>
      <c r="S750" s="160"/>
      <c r="T750" s="160"/>
      <c r="U750" s="160"/>
      <c r="V750" s="160"/>
      <c r="W750" s="160"/>
      <c r="X750" s="160"/>
      <c r="Y750" s="160"/>
      <c r="Z750" s="160"/>
      <c r="AA750" s="160"/>
    </row>
    <row r="751" spans="2:27" ht="12" customHeight="1">
      <c r="B751" s="160"/>
      <c r="C751" s="160"/>
      <c r="D751" s="160"/>
      <c r="E751" s="160"/>
      <c r="F751" s="160"/>
      <c r="G751" s="160"/>
      <c r="H751" s="160"/>
      <c r="I751" s="160"/>
      <c r="J751" s="160"/>
      <c r="K751" s="160"/>
      <c r="L751" s="160"/>
      <c r="M751" s="160"/>
      <c r="N751" s="160"/>
      <c r="O751" s="160"/>
      <c r="P751" s="160"/>
      <c r="Q751" s="160"/>
      <c r="R751" s="160"/>
      <c r="S751" s="160"/>
      <c r="T751" s="160"/>
      <c r="U751" s="160"/>
      <c r="V751" s="160"/>
      <c r="W751" s="160"/>
      <c r="X751" s="160"/>
      <c r="Y751" s="160"/>
      <c r="Z751" s="160"/>
      <c r="AA751" s="160"/>
    </row>
    <row r="752" spans="2:27" ht="12" customHeight="1">
      <c r="B752" s="160"/>
      <c r="C752" s="160"/>
      <c r="D752" s="160"/>
      <c r="E752" s="160"/>
      <c r="F752" s="160"/>
      <c r="G752" s="160"/>
      <c r="H752" s="160"/>
      <c r="I752" s="160"/>
      <c r="J752" s="160"/>
      <c r="K752" s="160"/>
      <c r="L752" s="160"/>
      <c r="M752" s="160"/>
      <c r="N752" s="160"/>
      <c r="O752" s="160"/>
      <c r="P752" s="160"/>
      <c r="Q752" s="160"/>
      <c r="R752" s="160"/>
      <c r="S752" s="160"/>
      <c r="T752" s="160"/>
      <c r="U752" s="160"/>
      <c r="V752" s="160"/>
      <c r="W752" s="160"/>
      <c r="X752" s="160"/>
      <c r="Y752" s="160"/>
      <c r="Z752" s="160"/>
      <c r="AA752" s="160"/>
    </row>
    <row r="753" spans="2:27" ht="12" customHeight="1">
      <c r="B753" s="160"/>
      <c r="C753" s="160"/>
      <c r="D753" s="160"/>
      <c r="E753" s="160"/>
      <c r="F753" s="160"/>
      <c r="G753" s="160"/>
      <c r="H753" s="160"/>
      <c r="I753" s="160"/>
      <c r="J753" s="160"/>
      <c r="K753" s="160"/>
      <c r="L753" s="160"/>
      <c r="M753" s="160"/>
      <c r="N753" s="160"/>
      <c r="O753" s="160"/>
      <c r="P753" s="160"/>
      <c r="Q753" s="160"/>
      <c r="R753" s="160"/>
      <c r="S753" s="160"/>
      <c r="T753" s="160"/>
      <c r="U753" s="160"/>
      <c r="V753" s="160"/>
      <c r="W753" s="160"/>
      <c r="X753" s="160"/>
      <c r="Y753" s="160"/>
      <c r="Z753" s="160"/>
      <c r="AA753" s="160"/>
    </row>
    <row r="754" spans="2:27" ht="12" customHeight="1">
      <c r="B754" s="160"/>
      <c r="C754" s="160"/>
      <c r="D754" s="160"/>
      <c r="E754" s="160"/>
      <c r="F754" s="160"/>
      <c r="G754" s="160"/>
      <c r="H754" s="160"/>
      <c r="I754" s="160"/>
      <c r="J754" s="160"/>
      <c r="K754" s="160"/>
      <c r="L754" s="160"/>
      <c r="M754" s="160"/>
      <c r="N754" s="160"/>
      <c r="O754" s="160"/>
      <c r="P754" s="160"/>
      <c r="Q754" s="160"/>
      <c r="R754" s="160"/>
      <c r="S754" s="160"/>
      <c r="T754" s="160"/>
      <c r="U754" s="160"/>
      <c r="V754" s="160"/>
      <c r="W754" s="160"/>
      <c r="X754" s="160"/>
      <c r="Y754" s="160"/>
      <c r="Z754" s="160"/>
      <c r="AA754" s="160"/>
    </row>
    <row r="755" spans="2:27" ht="12" customHeight="1">
      <c r="B755" s="160"/>
      <c r="C755" s="160"/>
      <c r="D755" s="160"/>
      <c r="E755" s="160"/>
      <c r="F755" s="160"/>
      <c r="G755" s="160"/>
      <c r="H755" s="160"/>
      <c r="I755" s="160"/>
      <c r="J755" s="160"/>
      <c r="K755" s="160"/>
      <c r="L755" s="160"/>
      <c r="M755" s="160"/>
      <c r="N755" s="160"/>
      <c r="O755" s="160"/>
      <c r="P755" s="160"/>
      <c r="Q755" s="160"/>
      <c r="R755" s="160"/>
      <c r="S755" s="160"/>
      <c r="T755" s="160"/>
      <c r="U755" s="160"/>
      <c r="V755" s="160"/>
      <c r="W755" s="160"/>
      <c r="X755" s="160"/>
      <c r="Y755" s="160"/>
      <c r="Z755" s="160"/>
      <c r="AA755" s="160"/>
    </row>
    <row r="756" spans="2:27" ht="12" customHeight="1">
      <c r="B756" s="160"/>
      <c r="C756" s="160"/>
      <c r="D756" s="160"/>
      <c r="E756" s="160"/>
      <c r="F756" s="160"/>
      <c r="G756" s="160"/>
      <c r="H756" s="160"/>
      <c r="I756" s="160"/>
      <c r="J756" s="160"/>
      <c r="K756" s="160"/>
      <c r="L756" s="160"/>
      <c r="M756" s="160"/>
      <c r="N756" s="160"/>
      <c r="O756" s="160"/>
      <c r="P756" s="160"/>
      <c r="Q756" s="160"/>
      <c r="R756" s="160"/>
      <c r="S756" s="160"/>
      <c r="T756" s="160"/>
      <c r="U756" s="160"/>
      <c r="V756" s="160"/>
      <c r="W756" s="160"/>
      <c r="X756" s="160"/>
      <c r="Y756" s="160"/>
      <c r="Z756" s="160"/>
      <c r="AA756" s="160"/>
    </row>
    <row r="757" spans="2:27" ht="12" customHeight="1">
      <c r="B757" s="160"/>
      <c r="C757" s="160"/>
      <c r="D757" s="160"/>
      <c r="E757" s="160"/>
      <c r="F757" s="160"/>
      <c r="G757" s="160"/>
      <c r="H757" s="160"/>
      <c r="I757" s="160"/>
      <c r="J757" s="160"/>
      <c r="K757" s="160"/>
      <c r="L757" s="160"/>
      <c r="M757" s="160"/>
      <c r="N757" s="160"/>
      <c r="O757" s="160"/>
      <c r="P757" s="160"/>
      <c r="Q757" s="160"/>
      <c r="R757" s="160"/>
      <c r="S757" s="160"/>
      <c r="T757" s="160"/>
      <c r="U757" s="160"/>
      <c r="V757" s="160"/>
      <c r="W757" s="160"/>
      <c r="X757" s="160"/>
      <c r="Y757" s="160"/>
      <c r="Z757" s="160"/>
      <c r="AA757" s="160"/>
    </row>
    <row r="758" spans="2:27" ht="12" customHeight="1">
      <c r="B758" s="160"/>
      <c r="C758" s="160"/>
      <c r="D758" s="160"/>
      <c r="E758" s="160"/>
      <c r="F758" s="160"/>
      <c r="G758" s="160"/>
      <c r="H758" s="160"/>
      <c r="I758" s="160"/>
      <c r="J758" s="160"/>
      <c r="K758" s="160"/>
      <c r="L758" s="160"/>
      <c r="M758" s="160"/>
      <c r="N758" s="160"/>
      <c r="O758" s="160"/>
      <c r="P758" s="160"/>
      <c r="Q758" s="160"/>
      <c r="R758" s="160"/>
      <c r="S758" s="160"/>
      <c r="T758" s="160"/>
      <c r="U758" s="160"/>
      <c r="V758" s="160"/>
      <c r="W758" s="160"/>
      <c r="X758" s="160"/>
      <c r="Y758" s="160"/>
      <c r="Z758" s="160"/>
      <c r="AA758" s="160"/>
    </row>
    <row r="759" spans="2:27" ht="12" customHeight="1">
      <c r="B759" s="160"/>
      <c r="C759" s="160"/>
      <c r="D759" s="160"/>
      <c r="E759" s="160"/>
      <c r="F759" s="160"/>
      <c r="G759" s="160"/>
      <c r="H759" s="160"/>
      <c r="I759" s="160"/>
      <c r="J759" s="160"/>
      <c r="K759" s="160"/>
      <c r="L759" s="160"/>
      <c r="M759" s="160"/>
      <c r="N759" s="160"/>
      <c r="O759" s="160"/>
      <c r="P759" s="160"/>
      <c r="Q759" s="160"/>
      <c r="R759" s="160"/>
      <c r="S759" s="160"/>
      <c r="T759" s="160"/>
      <c r="U759" s="160"/>
      <c r="V759" s="160"/>
      <c r="W759" s="160"/>
      <c r="X759" s="160"/>
      <c r="Y759" s="160"/>
      <c r="Z759" s="160"/>
      <c r="AA759" s="160"/>
    </row>
    <row r="760" spans="2:27" ht="12" customHeight="1">
      <c r="B760" s="160"/>
      <c r="C760" s="160"/>
      <c r="D760" s="160"/>
      <c r="E760" s="160"/>
      <c r="F760" s="160"/>
      <c r="G760" s="160"/>
      <c r="H760" s="160"/>
      <c r="I760" s="160"/>
      <c r="J760" s="160"/>
      <c r="K760" s="160"/>
      <c r="L760" s="160"/>
      <c r="M760" s="160"/>
      <c r="N760" s="160"/>
      <c r="O760" s="160"/>
      <c r="P760" s="160"/>
      <c r="Q760" s="160"/>
      <c r="R760" s="160"/>
      <c r="S760" s="160"/>
      <c r="T760" s="160"/>
      <c r="U760" s="160"/>
      <c r="V760" s="160"/>
      <c r="W760" s="160"/>
      <c r="X760" s="160"/>
      <c r="Y760" s="160"/>
      <c r="Z760" s="160"/>
      <c r="AA760" s="160"/>
    </row>
    <row r="761" spans="2:27" ht="12" customHeight="1">
      <c r="B761" s="160"/>
      <c r="C761" s="160"/>
      <c r="D761" s="160"/>
      <c r="E761" s="160"/>
      <c r="F761" s="160"/>
      <c r="G761" s="160"/>
      <c r="H761" s="160"/>
      <c r="I761" s="160"/>
      <c r="J761" s="160"/>
      <c r="K761" s="160"/>
      <c r="L761" s="160"/>
      <c r="M761" s="160"/>
      <c r="N761" s="160"/>
      <c r="O761" s="160"/>
      <c r="P761" s="160"/>
      <c r="Q761" s="160"/>
      <c r="R761" s="160"/>
      <c r="S761" s="160"/>
      <c r="T761" s="160"/>
      <c r="U761" s="160"/>
      <c r="V761" s="160"/>
      <c r="W761" s="160"/>
      <c r="X761" s="160"/>
      <c r="Y761" s="160"/>
      <c r="Z761" s="160"/>
      <c r="AA761" s="160"/>
    </row>
    <row r="762" spans="2:27" ht="12" customHeight="1">
      <c r="B762" s="160"/>
      <c r="C762" s="160"/>
      <c r="D762" s="160"/>
      <c r="E762" s="160"/>
      <c r="F762" s="160"/>
      <c r="G762" s="160"/>
      <c r="H762" s="160"/>
      <c r="I762" s="160"/>
      <c r="J762" s="160"/>
      <c r="K762" s="160"/>
      <c r="L762" s="160"/>
      <c r="M762" s="160"/>
      <c r="N762" s="160"/>
      <c r="O762" s="160"/>
      <c r="P762" s="160"/>
      <c r="Q762" s="160"/>
      <c r="R762" s="160"/>
      <c r="S762" s="160"/>
      <c r="T762" s="160"/>
      <c r="U762" s="160"/>
      <c r="V762" s="160"/>
      <c r="W762" s="160"/>
      <c r="X762" s="160"/>
      <c r="Y762" s="160"/>
      <c r="Z762" s="160"/>
      <c r="AA762" s="160"/>
    </row>
    <row r="763" spans="2:27" ht="12" customHeight="1">
      <c r="B763" s="160"/>
      <c r="C763" s="160"/>
      <c r="D763" s="160"/>
      <c r="E763" s="160"/>
      <c r="F763" s="160"/>
      <c r="G763" s="160"/>
      <c r="H763" s="160"/>
      <c r="I763" s="160"/>
      <c r="J763" s="160"/>
      <c r="K763" s="160"/>
      <c r="L763" s="160"/>
      <c r="M763" s="160"/>
      <c r="N763" s="160"/>
      <c r="O763" s="160"/>
      <c r="P763" s="160"/>
      <c r="Q763" s="160"/>
      <c r="R763" s="160"/>
      <c r="S763" s="160"/>
      <c r="T763" s="160"/>
      <c r="U763" s="160"/>
      <c r="V763" s="160"/>
      <c r="W763" s="160"/>
      <c r="X763" s="160"/>
      <c r="Y763" s="160"/>
      <c r="Z763" s="160"/>
      <c r="AA763" s="160"/>
    </row>
    <row r="764" spans="2:27" ht="12" customHeight="1">
      <c r="B764" s="160"/>
      <c r="C764" s="160"/>
      <c r="D764" s="160"/>
      <c r="E764" s="160"/>
      <c r="F764" s="160"/>
      <c r="G764" s="160"/>
      <c r="H764" s="160"/>
      <c r="I764" s="160"/>
      <c r="J764" s="160"/>
      <c r="K764" s="160"/>
      <c r="L764" s="160"/>
      <c r="M764" s="160"/>
      <c r="N764" s="160"/>
      <c r="O764" s="160"/>
      <c r="P764" s="160"/>
      <c r="Q764" s="160"/>
      <c r="R764" s="160"/>
      <c r="S764" s="160"/>
      <c r="T764" s="160"/>
      <c r="U764" s="160"/>
      <c r="V764" s="160"/>
      <c r="W764" s="160"/>
      <c r="X764" s="160"/>
      <c r="Y764" s="160"/>
      <c r="Z764" s="160"/>
      <c r="AA764" s="160"/>
    </row>
    <row r="765" spans="2:27" ht="12" customHeight="1">
      <c r="B765" s="160"/>
      <c r="C765" s="160"/>
      <c r="D765" s="160"/>
      <c r="E765" s="160"/>
      <c r="F765" s="160"/>
      <c r="G765" s="160"/>
      <c r="H765" s="160"/>
      <c r="I765" s="160"/>
      <c r="J765" s="160"/>
      <c r="K765" s="160"/>
      <c r="L765" s="160"/>
      <c r="M765" s="160"/>
      <c r="N765" s="160"/>
      <c r="O765" s="160"/>
      <c r="P765" s="160"/>
      <c r="Q765" s="160"/>
      <c r="R765" s="160"/>
      <c r="S765" s="160"/>
      <c r="T765" s="160"/>
      <c r="U765" s="160"/>
      <c r="V765" s="160"/>
      <c r="W765" s="160"/>
      <c r="X765" s="160"/>
      <c r="Y765" s="160"/>
      <c r="Z765" s="160"/>
      <c r="AA765" s="160"/>
    </row>
    <row r="766" spans="2:27" ht="12" customHeight="1">
      <c r="B766" s="160"/>
      <c r="C766" s="160"/>
      <c r="D766" s="160"/>
      <c r="E766" s="160"/>
      <c r="F766" s="160"/>
      <c r="G766" s="160"/>
      <c r="H766" s="160"/>
      <c r="I766" s="160"/>
      <c r="J766" s="160"/>
      <c r="K766" s="160"/>
      <c r="L766" s="160"/>
      <c r="M766" s="160"/>
      <c r="N766" s="160"/>
      <c r="O766" s="160"/>
      <c r="P766" s="160"/>
      <c r="Q766" s="160"/>
      <c r="R766" s="160"/>
      <c r="S766" s="160"/>
      <c r="T766" s="160"/>
      <c r="U766" s="160"/>
      <c r="V766" s="160"/>
      <c r="W766" s="160"/>
      <c r="X766" s="160"/>
      <c r="Y766" s="160"/>
      <c r="Z766" s="160"/>
      <c r="AA766" s="160"/>
    </row>
    <row r="767" spans="2:27" ht="12" customHeight="1">
      <c r="B767" s="160"/>
      <c r="C767" s="160"/>
      <c r="D767" s="160"/>
      <c r="E767" s="160"/>
      <c r="F767" s="160"/>
      <c r="G767" s="160"/>
      <c r="H767" s="160"/>
      <c r="I767" s="160"/>
      <c r="J767" s="160"/>
      <c r="K767" s="160"/>
      <c r="L767" s="160"/>
      <c r="M767" s="160"/>
      <c r="N767" s="160"/>
      <c r="O767" s="160"/>
      <c r="P767" s="160"/>
      <c r="Q767" s="160"/>
      <c r="R767" s="160"/>
      <c r="S767" s="160"/>
      <c r="T767" s="160"/>
      <c r="U767" s="160"/>
      <c r="V767" s="160"/>
      <c r="W767" s="160"/>
      <c r="X767" s="160"/>
      <c r="Y767" s="160"/>
      <c r="Z767" s="160"/>
      <c r="AA767" s="160"/>
    </row>
    <row r="768" spans="2:27" ht="12" customHeight="1">
      <c r="B768" s="160"/>
      <c r="C768" s="160"/>
      <c r="D768" s="160"/>
      <c r="E768" s="160"/>
      <c r="F768" s="160"/>
      <c r="G768" s="160"/>
      <c r="H768" s="160"/>
      <c r="I768" s="160"/>
      <c r="J768" s="160"/>
      <c r="K768" s="160"/>
      <c r="L768" s="160"/>
      <c r="M768" s="160"/>
      <c r="N768" s="160"/>
      <c r="O768" s="160"/>
      <c r="P768" s="160"/>
      <c r="Q768" s="160"/>
      <c r="R768" s="160"/>
      <c r="S768" s="160"/>
      <c r="T768" s="160"/>
      <c r="U768" s="160"/>
      <c r="V768" s="160"/>
      <c r="W768" s="160"/>
      <c r="X768" s="160"/>
      <c r="Y768" s="160"/>
      <c r="Z768" s="160"/>
      <c r="AA768" s="160"/>
    </row>
    <row r="769" spans="2:27" ht="12" customHeight="1">
      <c r="B769" s="160"/>
      <c r="C769" s="160"/>
      <c r="D769" s="160"/>
      <c r="E769" s="160"/>
      <c r="F769" s="160"/>
      <c r="G769" s="160"/>
      <c r="H769" s="160"/>
      <c r="I769" s="160"/>
      <c r="J769" s="160"/>
      <c r="K769" s="160"/>
      <c r="L769" s="160"/>
      <c r="M769" s="160"/>
      <c r="N769" s="160"/>
      <c r="O769" s="160"/>
      <c r="P769" s="160"/>
      <c r="Q769" s="160"/>
      <c r="R769" s="160"/>
      <c r="S769" s="160"/>
      <c r="T769" s="160"/>
      <c r="U769" s="160"/>
      <c r="V769" s="160"/>
      <c r="W769" s="160"/>
      <c r="X769" s="160"/>
      <c r="Y769" s="160"/>
      <c r="Z769" s="160"/>
      <c r="AA769" s="160"/>
    </row>
    <row r="770" spans="2:27" ht="12" customHeight="1">
      <c r="B770" s="160"/>
      <c r="C770" s="160"/>
      <c r="D770" s="160"/>
      <c r="E770" s="160"/>
      <c r="F770" s="160"/>
      <c r="G770" s="160"/>
      <c r="H770" s="160"/>
      <c r="I770" s="160"/>
      <c r="J770" s="160"/>
      <c r="K770" s="160"/>
      <c r="L770" s="160"/>
      <c r="M770" s="160"/>
      <c r="N770" s="160"/>
      <c r="O770" s="160"/>
      <c r="P770" s="160"/>
      <c r="Q770" s="160"/>
      <c r="R770" s="160"/>
      <c r="S770" s="160"/>
      <c r="T770" s="160"/>
      <c r="U770" s="160"/>
      <c r="V770" s="160"/>
      <c r="W770" s="160"/>
      <c r="X770" s="160"/>
      <c r="Y770" s="160"/>
      <c r="Z770" s="160"/>
      <c r="AA770" s="160"/>
    </row>
    <row r="771" spans="2:27" ht="12" customHeight="1">
      <c r="B771" s="160"/>
      <c r="C771" s="160"/>
      <c r="D771" s="160"/>
      <c r="E771" s="160"/>
      <c r="F771" s="160"/>
      <c r="G771" s="160"/>
      <c r="H771" s="160"/>
      <c r="I771" s="160"/>
      <c r="J771" s="160"/>
      <c r="K771" s="160"/>
      <c r="L771" s="160"/>
      <c r="M771" s="160"/>
      <c r="N771" s="160"/>
      <c r="O771" s="160"/>
      <c r="P771" s="160"/>
      <c r="Q771" s="160"/>
      <c r="R771" s="160"/>
      <c r="S771" s="160"/>
      <c r="T771" s="160"/>
      <c r="U771" s="160"/>
      <c r="V771" s="160"/>
      <c r="W771" s="160"/>
      <c r="X771" s="160"/>
      <c r="Y771" s="160"/>
      <c r="Z771" s="160"/>
      <c r="AA771" s="160"/>
    </row>
    <row r="772" spans="2:27" ht="12" customHeight="1">
      <c r="B772" s="160"/>
      <c r="C772" s="160"/>
      <c r="D772" s="160"/>
      <c r="E772" s="160"/>
      <c r="F772" s="160"/>
      <c r="G772" s="160"/>
      <c r="H772" s="160"/>
      <c r="I772" s="160"/>
      <c r="J772" s="160"/>
      <c r="K772" s="160"/>
      <c r="L772" s="160"/>
      <c r="M772" s="160"/>
      <c r="N772" s="160"/>
      <c r="O772" s="160"/>
      <c r="P772" s="160"/>
      <c r="Q772" s="160"/>
      <c r="R772" s="160"/>
      <c r="S772" s="160"/>
      <c r="T772" s="160"/>
      <c r="U772" s="160"/>
      <c r="V772" s="160"/>
      <c r="W772" s="160"/>
      <c r="X772" s="160"/>
      <c r="Y772" s="160"/>
      <c r="Z772" s="160"/>
      <c r="AA772" s="160"/>
    </row>
    <row r="773" spans="2:27" ht="12" customHeight="1">
      <c r="B773" s="160"/>
      <c r="C773" s="160"/>
      <c r="D773" s="160"/>
      <c r="E773" s="160"/>
      <c r="F773" s="160"/>
      <c r="G773" s="160"/>
      <c r="H773" s="160"/>
      <c r="I773" s="160"/>
      <c r="J773" s="160"/>
      <c r="K773" s="160"/>
      <c r="L773" s="160"/>
      <c r="M773" s="160"/>
      <c r="N773" s="160"/>
      <c r="O773" s="160"/>
      <c r="P773" s="160"/>
      <c r="Q773" s="160"/>
      <c r="R773" s="160"/>
      <c r="S773" s="160"/>
      <c r="T773" s="160"/>
      <c r="U773" s="160"/>
      <c r="V773" s="160"/>
      <c r="W773" s="160"/>
      <c r="X773" s="160"/>
      <c r="Y773" s="160"/>
      <c r="Z773" s="160"/>
      <c r="AA773" s="160"/>
    </row>
    <row r="774" spans="2:27" ht="12" customHeight="1">
      <c r="B774" s="160"/>
      <c r="C774" s="160"/>
      <c r="D774" s="160"/>
      <c r="E774" s="160"/>
      <c r="F774" s="160"/>
      <c r="G774" s="160"/>
      <c r="H774" s="160"/>
      <c r="I774" s="160"/>
      <c r="J774" s="160"/>
      <c r="K774" s="160"/>
      <c r="L774" s="160"/>
      <c r="M774" s="160"/>
      <c r="N774" s="160"/>
      <c r="O774" s="160"/>
      <c r="P774" s="160"/>
      <c r="Q774" s="160"/>
      <c r="R774" s="160"/>
      <c r="S774" s="160"/>
      <c r="T774" s="160"/>
      <c r="U774" s="160"/>
      <c r="V774" s="160"/>
      <c r="W774" s="160"/>
      <c r="X774" s="160"/>
      <c r="Y774" s="160"/>
      <c r="Z774" s="160"/>
      <c r="AA774" s="160"/>
    </row>
    <row r="775" spans="2:27" ht="12" customHeight="1">
      <c r="B775" s="160"/>
      <c r="C775" s="160"/>
      <c r="D775" s="160"/>
      <c r="E775" s="160"/>
      <c r="F775" s="160"/>
      <c r="G775" s="160"/>
      <c r="H775" s="160"/>
      <c r="I775" s="160"/>
      <c r="J775" s="160"/>
      <c r="K775" s="160"/>
      <c r="L775" s="160"/>
      <c r="M775" s="160"/>
      <c r="N775" s="160"/>
      <c r="O775" s="160"/>
      <c r="P775" s="160"/>
      <c r="Q775" s="160"/>
      <c r="R775" s="160"/>
      <c r="S775" s="160"/>
      <c r="T775" s="160"/>
      <c r="U775" s="160"/>
      <c r="V775" s="160"/>
      <c r="W775" s="160"/>
      <c r="X775" s="160"/>
      <c r="Y775" s="160"/>
      <c r="Z775" s="160"/>
      <c r="AA775" s="160"/>
    </row>
    <row r="776" spans="2:27" ht="12" customHeight="1">
      <c r="B776" s="160"/>
      <c r="C776" s="160"/>
      <c r="D776" s="160"/>
      <c r="E776" s="160"/>
      <c r="F776" s="160"/>
      <c r="G776" s="160"/>
      <c r="H776" s="160"/>
      <c r="I776" s="160"/>
      <c r="J776" s="160"/>
      <c r="K776" s="160"/>
      <c r="L776" s="160"/>
      <c r="M776" s="160"/>
      <c r="N776" s="160"/>
      <c r="O776" s="160"/>
      <c r="P776" s="160"/>
      <c r="Q776" s="160"/>
      <c r="R776" s="160"/>
      <c r="S776" s="160"/>
      <c r="T776" s="160"/>
      <c r="U776" s="160"/>
      <c r="V776" s="160"/>
      <c r="W776" s="160"/>
      <c r="X776" s="160"/>
      <c r="Y776" s="160"/>
      <c r="Z776" s="160"/>
      <c r="AA776" s="160"/>
    </row>
    <row r="777" spans="2:27" ht="12" customHeight="1">
      <c r="B777" s="160"/>
      <c r="C777" s="160"/>
      <c r="D777" s="160"/>
      <c r="E777" s="160"/>
      <c r="F777" s="160"/>
      <c r="G777" s="160"/>
      <c r="H777" s="160"/>
      <c r="I777" s="160"/>
      <c r="J777" s="160"/>
      <c r="K777" s="160"/>
      <c r="L777" s="160"/>
      <c r="M777" s="160"/>
      <c r="N777" s="160"/>
      <c r="O777" s="160"/>
      <c r="P777" s="160"/>
      <c r="Q777" s="160"/>
      <c r="R777" s="160"/>
      <c r="S777" s="160"/>
      <c r="T777" s="160"/>
      <c r="U777" s="160"/>
      <c r="V777" s="160"/>
      <c r="W777" s="160"/>
      <c r="X777" s="160"/>
      <c r="Y777" s="160"/>
      <c r="Z777" s="160"/>
      <c r="AA777" s="160"/>
    </row>
    <row r="778" spans="2:27" ht="12" customHeight="1">
      <c r="B778" s="160"/>
      <c r="C778" s="160"/>
      <c r="D778" s="160"/>
      <c r="E778" s="160"/>
      <c r="F778" s="160"/>
      <c r="G778" s="160"/>
      <c r="H778" s="160"/>
      <c r="I778" s="160"/>
      <c r="J778" s="160"/>
      <c r="K778" s="160"/>
      <c r="L778" s="160"/>
      <c r="M778" s="160"/>
      <c r="N778" s="160"/>
      <c r="O778" s="160"/>
      <c r="P778" s="160"/>
      <c r="Q778" s="160"/>
      <c r="R778" s="160"/>
      <c r="S778" s="160"/>
      <c r="T778" s="160"/>
      <c r="U778" s="160"/>
      <c r="V778" s="160"/>
      <c r="W778" s="160"/>
      <c r="X778" s="160"/>
      <c r="Y778" s="160"/>
      <c r="Z778" s="160"/>
      <c r="AA778" s="160"/>
    </row>
    <row r="779" spans="2:27" ht="12" customHeight="1">
      <c r="B779" s="160"/>
      <c r="C779" s="160"/>
      <c r="D779" s="160"/>
      <c r="E779" s="160"/>
      <c r="F779" s="160"/>
      <c r="G779" s="160"/>
      <c r="H779" s="160"/>
      <c r="I779" s="160"/>
      <c r="J779" s="160"/>
      <c r="K779" s="160"/>
      <c r="L779" s="160"/>
      <c r="M779" s="160"/>
      <c r="N779" s="160"/>
      <c r="O779" s="160"/>
      <c r="P779" s="160"/>
      <c r="Q779" s="160"/>
      <c r="R779" s="160"/>
      <c r="S779" s="160"/>
      <c r="T779" s="160"/>
      <c r="U779" s="160"/>
      <c r="V779" s="160"/>
      <c r="W779" s="160"/>
      <c r="X779" s="160"/>
      <c r="Y779" s="160"/>
      <c r="Z779" s="160"/>
      <c r="AA779" s="160"/>
    </row>
    <row r="780" spans="2:27" ht="12" customHeight="1">
      <c r="B780" s="160"/>
      <c r="C780" s="160"/>
      <c r="D780" s="160"/>
      <c r="E780" s="160"/>
      <c r="F780" s="160"/>
      <c r="G780" s="160"/>
      <c r="H780" s="160"/>
      <c r="I780" s="160"/>
      <c r="J780" s="160"/>
      <c r="K780" s="160"/>
      <c r="L780" s="160"/>
      <c r="M780" s="160"/>
      <c r="N780" s="160"/>
      <c r="O780" s="160"/>
      <c r="P780" s="160"/>
      <c r="Q780" s="160"/>
      <c r="R780" s="160"/>
      <c r="S780" s="160"/>
      <c r="T780" s="160"/>
      <c r="U780" s="160"/>
      <c r="V780" s="160"/>
      <c r="W780" s="160"/>
      <c r="X780" s="160"/>
      <c r="Y780" s="160"/>
      <c r="Z780" s="160"/>
      <c r="AA780" s="160"/>
    </row>
    <row r="781" spans="2:27" ht="12" customHeight="1">
      <c r="B781" s="160"/>
      <c r="C781" s="160"/>
      <c r="D781" s="160"/>
      <c r="E781" s="160"/>
      <c r="F781" s="160"/>
      <c r="G781" s="160"/>
      <c r="H781" s="160"/>
      <c r="I781" s="160"/>
      <c r="J781" s="160"/>
      <c r="K781" s="160"/>
      <c r="L781" s="160"/>
      <c r="M781" s="160"/>
      <c r="N781" s="160"/>
      <c r="O781" s="160"/>
      <c r="P781" s="160"/>
      <c r="Q781" s="160"/>
      <c r="R781" s="160"/>
      <c r="S781" s="160"/>
      <c r="T781" s="160"/>
      <c r="U781" s="160"/>
      <c r="V781" s="160"/>
      <c r="W781" s="160"/>
      <c r="X781" s="160"/>
      <c r="Y781" s="160"/>
      <c r="Z781" s="160"/>
      <c r="AA781" s="160"/>
    </row>
    <row r="782" spans="2:27" ht="12" customHeight="1">
      <c r="B782" s="160"/>
      <c r="C782" s="160"/>
      <c r="D782" s="160"/>
      <c r="E782" s="160"/>
      <c r="F782" s="160"/>
      <c r="G782" s="160"/>
      <c r="H782" s="160"/>
      <c r="I782" s="160"/>
      <c r="J782" s="160"/>
      <c r="K782" s="160"/>
      <c r="L782" s="160"/>
      <c r="M782" s="160"/>
      <c r="N782" s="160"/>
      <c r="O782" s="160"/>
      <c r="P782" s="160"/>
      <c r="Q782" s="160"/>
      <c r="R782" s="160"/>
      <c r="S782" s="160"/>
      <c r="T782" s="160"/>
      <c r="U782" s="160"/>
      <c r="V782" s="160"/>
      <c r="W782" s="160"/>
      <c r="X782" s="160"/>
      <c r="Y782" s="160"/>
      <c r="Z782" s="160"/>
      <c r="AA782" s="160"/>
    </row>
    <row r="783" spans="2:27" ht="12" customHeight="1">
      <c r="B783" s="160"/>
      <c r="C783" s="160"/>
      <c r="D783" s="160"/>
      <c r="E783" s="160"/>
      <c r="F783" s="160"/>
      <c r="G783" s="160"/>
      <c r="H783" s="160"/>
      <c r="I783" s="160"/>
      <c r="J783" s="160"/>
      <c r="K783" s="160"/>
      <c r="L783" s="160"/>
      <c r="M783" s="160"/>
      <c r="N783" s="160"/>
      <c r="O783" s="160"/>
      <c r="P783" s="160"/>
      <c r="Q783" s="160"/>
      <c r="R783" s="160"/>
      <c r="S783" s="160"/>
      <c r="T783" s="160"/>
      <c r="U783" s="160"/>
      <c r="V783" s="160"/>
      <c r="W783" s="160"/>
      <c r="X783" s="160"/>
      <c r="Y783" s="160"/>
      <c r="Z783" s="160"/>
      <c r="AA783" s="160"/>
    </row>
    <row r="784" spans="2:27" ht="12" customHeight="1">
      <c r="B784" s="160"/>
      <c r="C784" s="160"/>
      <c r="D784" s="160"/>
      <c r="E784" s="160"/>
      <c r="F784" s="160"/>
      <c r="G784" s="160"/>
      <c r="H784" s="160"/>
      <c r="I784" s="160"/>
      <c r="J784" s="160"/>
      <c r="K784" s="160"/>
      <c r="L784" s="160"/>
      <c r="M784" s="160"/>
      <c r="N784" s="160"/>
      <c r="O784" s="160"/>
      <c r="P784" s="160"/>
      <c r="Q784" s="160"/>
      <c r="R784" s="160"/>
      <c r="S784" s="160"/>
      <c r="T784" s="160"/>
      <c r="U784" s="160"/>
      <c r="V784" s="160"/>
      <c r="W784" s="160"/>
      <c r="X784" s="160"/>
      <c r="Y784" s="160"/>
      <c r="Z784" s="160"/>
      <c r="AA784" s="160"/>
    </row>
    <row r="785" spans="2:27" ht="12" customHeight="1">
      <c r="B785" s="160"/>
      <c r="C785" s="160"/>
      <c r="D785" s="160"/>
      <c r="E785" s="160"/>
      <c r="F785" s="160"/>
      <c r="G785" s="160"/>
      <c r="H785" s="160"/>
      <c r="I785" s="160"/>
      <c r="J785" s="160"/>
      <c r="K785" s="160"/>
      <c r="L785" s="160"/>
      <c r="M785" s="160"/>
      <c r="N785" s="160"/>
      <c r="O785" s="160"/>
      <c r="P785" s="160"/>
      <c r="Q785" s="160"/>
      <c r="R785" s="160"/>
      <c r="S785" s="160"/>
      <c r="T785" s="160"/>
      <c r="U785" s="160"/>
      <c r="V785" s="160"/>
      <c r="W785" s="160"/>
      <c r="X785" s="160"/>
      <c r="Y785" s="160"/>
      <c r="Z785" s="160"/>
      <c r="AA785" s="160"/>
    </row>
    <row r="786" spans="2:27" ht="12" customHeight="1">
      <c r="B786" s="160"/>
      <c r="C786" s="160"/>
      <c r="D786" s="160"/>
      <c r="E786" s="160"/>
      <c r="F786" s="160"/>
      <c r="G786" s="160"/>
      <c r="H786" s="160"/>
      <c r="I786" s="160"/>
      <c r="J786" s="160"/>
      <c r="K786" s="160"/>
      <c r="L786" s="160"/>
      <c r="M786" s="160"/>
      <c r="N786" s="160"/>
      <c r="O786" s="160"/>
      <c r="P786" s="160"/>
      <c r="Q786" s="160"/>
      <c r="R786" s="160"/>
      <c r="S786" s="160"/>
      <c r="T786" s="160"/>
      <c r="U786" s="160"/>
      <c r="V786" s="160"/>
      <c r="W786" s="160"/>
      <c r="X786" s="160"/>
      <c r="Y786" s="160"/>
      <c r="Z786" s="160"/>
      <c r="AA786" s="160"/>
    </row>
    <row r="787" spans="2:27" ht="12" customHeight="1">
      <c r="B787" s="160"/>
      <c r="C787" s="160"/>
      <c r="D787" s="160"/>
      <c r="E787" s="160"/>
      <c r="F787" s="160"/>
      <c r="G787" s="160"/>
      <c r="H787" s="160"/>
      <c r="I787" s="160"/>
      <c r="J787" s="160"/>
      <c r="K787" s="160"/>
      <c r="L787" s="160"/>
      <c r="M787" s="160"/>
      <c r="N787" s="160"/>
      <c r="O787" s="160"/>
      <c r="P787" s="160"/>
      <c r="Q787" s="160"/>
      <c r="R787" s="160"/>
      <c r="S787" s="160"/>
      <c r="T787" s="160"/>
      <c r="U787" s="160"/>
      <c r="V787" s="160"/>
      <c r="W787" s="160"/>
      <c r="X787" s="160"/>
      <c r="Y787" s="160"/>
      <c r="Z787" s="160"/>
      <c r="AA787" s="160"/>
    </row>
    <row r="788" spans="2:27" ht="12" customHeight="1">
      <c r="B788" s="160"/>
      <c r="C788" s="160"/>
      <c r="D788" s="160"/>
      <c r="E788" s="160"/>
      <c r="F788" s="160"/>
      <c r="G788" s="160"/>
      <c r="H788" s="160"/>
      <c r="I788" s="160"/>
      <c r="J788" s="160"/>
      <c r="K788" s="160"/>
      <c r="L788" s="160"/>
      <c r="M788" s="160"/>
      <c r="N788" s="160"/>
      <c r="O788" s="160"/>
      <c r="P788" s="160"/>
      <c r="Q788" s="160"/>
      <c r="R788" s="160"/>
      <c r="S788" s="160"/>
      <c r="T788" s="160"/>
      <c r="U788" s="160"/>
      <c r="V788" s="160"/>
      <c r="W788" s="160"/>
      <c r="X788" s="160"/>
      <c r="Y788" s="160"/>
      <c r="Z788" s="160"/>
      <c r="AA788" s="160"/>
    </row>
    <row r="789" spans="2:27" ht="12" customHeight="1">
      <c r="B789" s="160"/>
      <c r="C789" s="160"/>
      <c r="D789" s="160"/>
      <c r="E789" s="160"/>
      <c r="F789" s="160"/>
      <c r="G789" s="160"/>
      <c r="H789" s="160"/>
      <c r="I789" s="160"/>
      <c r="J789" s="160"/>
      <c r="K789" s="160"/>
      <c r="L789" s="160"/>
      <c r="M789" s="160"/>
      <c r="N789" s="160"/>
      <c r="O789" s="160"/>
      <c r="P789" s="160"/>
      <c r="Q789" s="160"/>
      <c r="R789" s="160"/>
      <c r="S789" s="160"/>
      <c r="T789" s="160"/>
      <c r="U789" s="160"/>
      <c r="V789" s="160"/>
      <c r="W789" s="160"/>
      <c r="X789" s="160"/>
      <c r="Y789" s="160"/>
      <c r="Z789" s="160"/>
      <c r="AA789" s="160"/>
    </row>
    <row r="790" spans="2:27" ht="12" customHeight="1">
      <c r="B790" s="160"/>
      <c r="C790" s="160"/>
      <c r="D790" s="160"/>
      <c r="E790" s="160"/>
      <c r="F790" s="160"/>
      <c r="G790" s="160"/>
      <c r="H790" s="160"/>
      <c r="I790" s="160"/>
      <c r="J790" s="160"/>
      <c r="K790" s="160"/>
      <c r="L790" s="160"/>
      <c r="M790" s="160"/>
      <c r="N790" s="160"/>
      <c r="O790" s="160"/>
      <c r="P790" s="160"/>
      <c r="Q790" s="160"/>
      <c r="R790" s="160"/>
      <c r="S790" s="160"/>
      <c r="T790" s="160"/>
      <c r="U790" s="160"/>
      <c r="V790" s="160"/>
      <c r="W790" s="160"/>
      <c r="X790" s="160"/>
      <c r="Y790" s="160"/>
      <c r="Z790" s="160"/>
      <c r="AA790" s="160"/>
    </row>
    <row r="791" spans="2:27" ht="12" customHeight="1">
      <c r="B791" s="160"/>
      <c r="C791" s="160"/>
      <c r="D791" s="160"/>
      <c r="E791" s="160"/>
      <c r="F791" s="160"/>
      <c r="G791" s="160"/>
      <c r="H791" s="160"/>
      <c r="I791" s="160"/>
      <c r="J791" s="160"/>
      <c r="K791" s="160"/>
      <c r="L791" s="160"/>
      <c r="M791" s="160"/>
      <c r="N791" s="160"/>
      <c r="O791" s="160"/>
      <c r="P791" s="160"/>
      <c r="Q791" s="160"/>
      <c r="R791" s="160"/>
      <c r="S791" s="160"/>
      <c r="T791" s="160"/>
      <c r="U791" s="160"/>
      <c r="V791" s="160"/>
      <c r="W791" s="160"/>
      <c r="X791" s="160"/>
      <c r="Y791" s="160"/>
      <c r="Z791" s="160"/>
      <c r="AA791" s="160"/>
    </row>
    <row r="792" spans="2:27" ht="12" customHeight="1">
      <c r="B792" s="160"/>
      <c r="C792" s="160"/>
      <c r="D792" s="160"/>
      <c r="E792" s="160"/>
      <c r="F792" s="160"/>
      <c r="G792" s="160"/>
      <c r="H792" s="160"/>
      <c r="I792" s="160"/>
      <c r="J792" s="160"/>
      <c r="K792" s="160"/>
      <c r="L792" s="160"/>
      <c r="M792" s="160"/>
      <c r="N792" s="160"/>
      <c r="O792" s="160"/>
      <c r="P792" s="160"/>
      <c r="Q792" s="160"/>
      <c r="R792" s="160"/>
      <c r="S792" s="160"/>
      <c r="T792" s="160"/>
      <c r="U792" s="160"/>
      <c r="V792" s="160"/>
      <c r="W792" s="160"/>
      <c r="X792" s="160"/>
      <c r="Y792" s="160"/>
      <c r="Z792" s="160"/>
      <c r="AA792" s="160"/>
    </row>
    <row r="793" spans="2:27" ht="12" customHeight="1">
      <c r="B793" s="160"/>
      <c r="C793" s="160"/>
      <c r="D793" s="160"/>
      <c r="E793" s="160"/>
      <c r="F793" s="160"/>
      <c r="G793" s="160"/>
      <c r="H793" s="160"/>
      <c r="I793" s="160"/>
      <c r="J793" s="160"/>
      <c r="K793" s="160"/>
      <c r="L793" s="160"/>
      <c r="M793" s="160"/>
      <c r="N793" s="160"/>
      <c r="O793" s="160"/>
      <c r="P793" s="160"/>
      <c r="Q793" s="160"/>
      <c r="R793" s="160"/>
      <c r="S793" s="160"/>
      <c r="T793" s="160"/>
      <c r="U793" s="160"/>
      <c r="V793" s="160"/>
      <c r="W793" s="160"/>
      <c r="X793" s="160"/>
      <c r="Y793" s="160"/>
      <c r="Z793" s="160"/>
      <c r="AA793" s="160"/>
    </row>
    <row r="794" spans="2:27" ht="12" customHeight="1">
      <c r="B794" s="160"/>
      <c r="C794" s="160"/>
      <c r="D794" s="160"/>
      <c r="E794" s="160"/>
      <c r="F794" s="160"/>
      <c r="G794" s="160"/>
      <c r="H794" s="160"/>
      <c r="I794" s="160"/>
      <c r="J794" s="160"/>
      <c r="K794" s="160"/>
      <c r="L794" s="160"/>
      <c r="M794" s="160"/>
      <c r="N794" s="160"/>
      <c r="O794" s="160"/>
      <c r="P794" s="160"/>
      <c r="Q794" s="160"/>
      <c r="R794" s="160"/>
      <c r="S794" s="160"/>
      <c r="T794" s="160"/>
      <c r="U794" s="160"/>
      <c r="V794" s="160"/>
      <c r="W794" s="160"/>
      <c r="X794" s="160"/>
      <c r="Y794" s="160"/>
      <c r="Z794" s="160"/>
      <c r="AA794" s="160"/>
    </row>
    <row r="795" spans="2:27" ht="12" customHeight="1">
      <c r="B795" s="160"/>
      <c r="C795" s="160"/>
      <c r="D795" s="160"/>
      <c r="E795" s="160"/>
      <c r="F795" s="160"/>
      <c r="G795" s="160"/>
      <c r="H795" s="160"/>
      <c r="I795" s="160"/>
      <c r="J795" s="160"/>
      <c r="K795" s="160"/>
      <c r="L795" s="160"/>
      <c r="M795" s="160"/>
      <c r="N795" s="160"/>
      <c r="O795" s="160"/>
      <c r="P795" s="160"/>
      <c r="Q795" s="160"/>
      <c r="R795" s="160"/>
      <c r="S795" s="160"/>
      <c r="T795" s="160"/>
      <c r="U795" s="160"/>
      <c r="V795" s="160"/>
      <c r="W795" s="160"/>
      <c r="X795" s="160"/>
      <c r="Y795" s="160"/>
      <c r="Z795" s="160"/>
      <c r="AA795" s="160"/>
    </row>
    <row r="796" spans="2:27" ht="12" customHeight="1">
      <c r="B796" s="160"/>
      <c r="C796" s="160"/>
      <c r="D796" s="160"/>
      <c r="E796" s="160"/>
      <c r="F796" s="160"/>
      <c r="G796" s="160"/>
      <c r="H796" s="160"/>
      <c r="I796" s="160"/>
      <c r="J796" s="160"/>
      <c r="K796" s="160"/>
      <c r="L796" s="160"/>
      <c r="M796" s="160"/>
      <c r="N796" s="160"/>
      <c r="O796" s="160"/>
      <c r="P796" s="160"/>
      <c r="Q796" s="160"/>
      <c r="R796" s="160"/>
      <c r="S796" s="160"/>
      <c r="T796" s="160"/>
      <c r="U796" s="160"/>
      <c r="V796" s="160"/>
      <c r="W796" s="160"/>
      <c r="X796" s="160"/>
      <c r="Y796" s="160"/>
      <c r="Z796" s="160"/>
      <c r="AA796" s="160"/>
    </row>
    <row r="797" spans="2:27" ht="12" customHeight="1">
      <c r="B797" s="160"/>
      <c r="C797" s="160"/>
      <c r="D797" s="160"/>
      <c r="E797" s="160"/>
      <c r="F797" s="160"/>
      <c r="G797" s="160"/>
      <c r="H797" s="160"/>
      <c r="I797" s="160"/>
      <c r="J797" s="160"/>
      <c r="K797" s="160"/>
      <c r="L797" s="160"/>
      <c r="M797" s="160"/>
      <c r="N797" s="160"/>
      <c r="O797" s="160"/>
      <c r="P797" s="160"/>
      <c r="Q797" s="160"/>
      <c r="R797" s="160"/>
      <c r="S797" s="160"/>
      <c r="T797" s="160"/>
      <c r="U797" s="160"/>
      <c r="V797" s="160"/>
      <c r="W797" s="160"/>
      <c r="X797" s="160"/>
      <c r="Y797" s="160"/>
      <c r="Z797" s="160"/>
      <c r="AA797" s="160"/>
    </row>
    <row r="798" spans="2:27" ht="12" customHeight="1">
      <c r="B798" s="160"/>
      <c r="C798" s="160"/>
      <c r="D798" s="160"/>
      <c r="E798" s="160"/>
      <c r="F798" s="160"/>
      <c r="G798" s="160"/>
      <c r="H798" s="160"/>
      <c r="I798" s="160"/>
      <c r="J798" s="160"/>
      <c r="K798" s="160"/>
      <c r="L798" s="160"/>
      <c r="M798" s="160"/>
      <c r="N798" s="160"/>
      <c r="O798" s="160"/>
      <c r="P798" s="160"/>
      <c r="Q798" s="160"/>
      <c r="R798" s="160"/>
      <c r="S798" s="160"/>
      <c r="T798" s="160"/>
      <c r="U798" s="160"/>
      <c r="V798" s="160"/>
      <c r="W798" s="160"/>
      <c r="X798" s="160"/>
      <c r="Y798" s="160"/>
      <c r="Z798" s="160"/>
      <c r="AA798" s="160"/>
    </row>
    <row r="799" spans="2:27" ht="12" customHeight="1">
      <c r="B799" s="160"/>
      <c r="C799" s="160"/>
      <c r="D799" s="160"/>
      <c r="E799" s="160"/>
      <c r="F799" s="160"/>
      <c r="G799" s="160"/>
      <c r="H799" s="160"/>
      <c r="I799" s="160"/>
      <c r="J799" s="160"/>
      <c r="K799" s="160"/>
      <c r="L799" s="160"/>
      <c r="M799" s="160"/>
      <c r="N799" s="160"/>
      <c r="O799" s="160"/>
      <c r="P799" s="160"/>
      <c r="Q799" s="160"/>
      <c r="R799" s="160"/>
      <c r="S799" s="160"/>
      <c r="T799" s="160"/>
      <c r="U799" s="160"/>
      <c r="V799" s="160"/>
      <c r="W799" s="160"/>
      <c r="X799" s="160"/>
      <c r="Y799" s="160"/>
      <c r="Z799" s="160"/>
      <c r="AA799" s="160"/>
    </row>
    <row r="800" spans="2:27" ht="12" customHeight="1">
      <c r="B800" s="160"/>
      <c r="C800" s="160"/>
      <c r="D800" s="160"/>
      <c r="E800" s="160"/>
      <c r="F800" s="160"/>
      <c r="G800" s="160"/>
      <c r="H800" s="160"/>
      <c r="I800" s="160"/>
      <c r="J800" s="160"/>
      <c r="K800" s="160"/>
      <c r="L800" s="160"/>
      <c r="M800" s="160"/>
      <c r="N800" s="160"/>
      <c r="O800" s="160"/>
      <c r="P800" s="160"/>
      <c r="Q800" s="160"/>
      <c r="R800" s="160"/>
      <c r="S800" s="160"/>
      <c r="T800" s="160"/>
      <c r="U800" s="160"/>
      <c r="V800" s="160"/>
      <c r="W800" s="160"/>
      <c r="X800" s="160"/>
      <c r="Y800" s="160"/>
      <c r="Z800" s="160"/>
      <c r="AA800" s="160"/>
    </row>
    <row r="801" spans="2:27" ht="12" customHeight="1">
      <c r="B801" s="160"/>
      <c r="C801" s="160"/>
      <c r="D801" s="160"/>
      <c r="E801" s="160"/>
      <c r="F801" s="160"/>
      <c r="G801" s="160"/>
      <c r="H801" s="160"/>
      <c r="I801" s="160"/>
      <c r="J801" s="160"/>
      <c r="K801" s="160"/>
      <c r="L801" s="160"/>
      <c r="M801" s="160"/>
      <c r="N801" s="160"/>
      <c r="O801" s="160"/>
      <c r="P801" s="160"/>
      <c r="Q801" s="160"/>
      <c r="R801" s="160"/>
      <c r="S801" s="160"/>
      <c r="T801" s="160"/>
      <c r="U801" s="160"/>
      <c r="V801" s="160"/>
      <c r="W801" s="160"/>
      <c r="X801" s="160"/>
      <c r="Y801" s="160"/>
      <c r="Z801" s="160"/>
      <c r="AA801" s="160"/>
    </row>
    <row r="802" spans="2:27" ht="12" customHeight="1">
      <c r="B802" s="160"/>
      <c r="C802" s="160"/>
      <c r="D802" s="160"/>
      <c r="E802" s="160"/>
      <c r="F802" s="160"/>
      <c r="G802" s="160"/>
      <c r="H802" s="160"/>
      <c r="I802" s="160"/>
      <c r="J802" s="160"/>
      <c r="K802" s="160"/>
      <c r="L802" s="160"/>
      <c r="M802" s="160"/>
      <c r="N802" s="160"/>
      <c r="O802" s="160"/>
      <c r="P802" s="160"/>
      <c r="Q802" s="160"/>
      <c r="R802" s="160"/>
      <c r="S802" s="160"/>
      <c r="T802" s="160"/>
      <c r="U802" s="160"/>
      <c r="V802" s="160"/>
      <c r="W802" s="160"/>
      <c r="X802" s="160"/>
      <c r="Y802" s="160"/>
      <c r="Z802" s="160"/>
      <c r="AA802" s="160"/>
    </row>
    <row r="803" spans="2:27" ht="12" customHeight="1">
      <c r="B803" s="160"/>
      <c r="C803" s="160"/>
      <c r="D803" s="160"/>
      <c r="E803" s="160"/>
      <c r="F803" s="160"/>
      <c r="G803" s="160"/>
      <c r="H803" s="160"/>
      <c r="I803" s="160"/>
      <c r="J803" s="160"/>
      <c r="K803" s="160"/>
      <c r="L803" s="160"/>
      <c r="M803" s="160"/>
      <c r="N803" s="160"/>
      <c r="O803" s="160"/>
      <c r="P803" s="160"/>
      <c r="Q803" s="160"/>
      <c r="R803" s="160"/>
      <c r="S803" s="160"/>
      <c r="T803" s="160"/>
      <c r="U803" s="160"/>
      <c r="V803" s="160"/>
      <c r="W803" s="160"/>
      <c r="X803" s="160"/>
      <c r="Y803" s="160"/>
      <c r="Z803" s="160"/>
      <c r="AA803" s="160"/>
    </row>
    <row r="804" spans="2:27" ht="12" customHeight="1">
      <c r="B804" s="160"/>
      <c r="C804" s="160"/>
      <c r="D804" s="160"/>
      <c r="E804" s="160"/>
      <c r="F804" s="160"/>
      <c r="G804" s="160"/>
      <c r="H804" s="160"/>
      <c r="I804" s="160"/>
      <c r="J804" s="160"/>
      <c r="K804" s="160"/>
      <c r="L804" s="160"/>
      <c r="M804" s="160"/>
      <c r="N804" s="160"/>
      <c r="O804" s="160"/>
      <c r="P804" s="160"/>
      <c r="Q804" s="160"/>
      <c r="R804" s="160"/>
      <c r="S804" s="160"/>
      <c r="T804" s="160"/>
      <c r="U804" s="160"/>
      <c r="V804" s="160"/>
      <c r="W804" s="160"/>
      <c r="X804" s="160"/>
      <c r="Y804" s="160"/>
      <c r="Z804" s="160"/>
      <c r="AA804" s="160"/>
    </row>
    <row r="805" spans="2:27" ht="12" customHeight="1">
      <c r="B805" s="160"/>
      <c r="C805" s="160"/>
      <c r="D805" s="160"/>
      <c r="E805" s="160"/>
      <c r="F805" s="160"/>
      <c r="G805" s="160"/>
      <c r="H805" s="160"/>
      <c r="I805" s="160"/>
      <c r="J805" s="160"/>
      <c r="K805" s="160"/>
      <c r="L805" s="160"/>
      <c r="M805" s="160"/>
      <c r="N805" s="160"/>
      <c r="O805" s="160"/>
      <c r="P805" s="160"/>
      <c r="Q805" s="160"/>
      <c r="R805" s="160"/>
      <c r="S805" s="160"/>
      <c r="T805" s="160"/>
      <c r="U805" s="160"/>
      <c r="V805" s="160"/>
      <c r="W805" s="160"/>
      <c r="X805" s="160"/>
      <c r="Y805" s="160"/>
      <c r="Z805" s="160"/>
      <c r="AA805" s="160"/>
    </row>
    <row r="806" spans="2:27" ht="12" customHeight="1">
      <c r="B806" s="160"/>
      <c r="C806" s="160"/>
      <c r="D806" s="160"/>
      <c r="E806" s="160"/>
      <c r="F806" s="160"/>
      <c r="G806" s="160"/>
      <c r="H806" s="160"/>
      <c r="I806" s="160"/>
      <c r="J806" s="160"/>
      <c r="K806" s="160"/>
      <c r="L806" s="160"/>
      <c r="M806" s="160"/>
      <c r="N806" s="160"/>
      <c r="O806" s="160"/>
      <c r="P806" s="160"/>
      <c r="Q806" s="160"/>
      <c r="R806" s="160"/>
      <c r="S806" s="160"/>
      <c r="T806" s="160"/>
      <c r="U806" s="160"/>
      <c r="V806" s="160"/>
      <c r="W806" s="160"/>
      <c r="X806" s="160"/>
      <c r="Y806" s="160"/>
      <c r="Z806" s="160"/>
      <c r="AA806" s="160"/>
    </row>
    <row r="807" spans="2:27" ht="12" customHeight="1">
      <c r="B807" s="160"/>
      <c r="C807" s="160"/>
      <c r="D807" s="160"/>
      <c r="E807" s="160"/>
      <c r="F807" s="160"/>
      <c r="G807" s="160"/>
      <c r="H807" s="160"/>
      <c r="I807" s="160"/>
      <c r="J807" s="160"/>
      <c r="K807" s="160"/>
      <c r="L807" s="160"/>
      <c r="M807" s="160"/>
      <c r="N807" s="160"/>
      <c r="O807" s="160"/>
      <c r="P807" s="160"/>
      <c r="Q807" s="160"/>
      <c r="R807" s="160"/>
      <c r="S807" s="160"/>
      <c r="T807" s="160"/>
      <c r="U807" s="160"/>
      <c r="V807" s="160"/>
      <c r="W807" s="160"/>
      <c r="X807" s="160"/>
      <c r="Y807" s="160"/>
      <c r="Z807" s="160"/>
      <c r="AA807" s="160"/>
    </row>
    <row r="808" spans="2:27" ht="12" customHeight="1">
      <c r="B808" s="160"/>
      <c r="C808" s="160"/>
      <c r="D808" s="160"/>
      <c r="E808" s="160"/>
      <c r="F808" s="160"/>
      <c r="G808" s="160"/>
      <c r="H808" s="160"/>
      <c r="I808" s="160"/>
      <c r="J808" s="160"/>
      <c r="K808" s="160"/>
      <c r="L808" s="160"/>
      <c r="M808" s="160"/>
      <c r="N808" s="160"/>
      <c r="O808" s="160"/>
      <c r="P808" s="160"/>
      <c r="Q808" s="160"/>
      <c r="R808" s="160"/>
      <c r="S808" s="160"/>
      <c r="T808" s="160"/>
      <c r="U808" s="160"/>
      <c r="V808" s="160"/>
      <c r="W808" s="160"/>
      <c r="X808" s="160"/>
      <c r="Y808" s="160"/>
      <c r="Z808" s="160"/>
      <c r="AA808" s="160"/>
    </row>
    <row r="809" spans="2:27" ht="12" customHeight="1">
      <c r="B809" s="160"/>
      <c r="C809" s="160"/>
      <c r="D809" s="160"/>
      <c r="E809" s="160"/>
      <c r="F809" s="160"/>
      <c r="G809" s="160"/>
      <c r="H809" s="160"/>
      <c r="I809" s="160"/>
      <c r="J809" s="160"/>
      <c r="K809" s="160"/>
      <c r="L809" s="160"/>
      <c r="M809" s="160"/>
      <c r="N809" s="160"/>
      <c r="O809" s="160"/>
      <c r="P809" s="160"/>
      <c r="Q809" s="160"/>
      <c r="R809" s="160"/>
      <c r="S809" s="160"/>
      <c r="T809" s="160"/>
      <c r="U809" s="160"/>
      <c r="V809" s="160"/>
      <c r="W809" s="160"/>
      <c r="X809" s="160"/>
      <c r="Y809" s="160"/>
      <c r="Z809" s="160"/>
      <c r="AA809" s="160"/>
    </row>
    <row r="810" spans="2:27" ht="12" customHeight="1">
      <c r="B810" s="160"/>
      <c r="C810" s="160"/>
      <c r="D810" s="160"/>
      <c r="E810" s="160"/>
      <c r="F810" s="160"/>
      <c r="G810" s="160"/>
      <c r="H810" s="160"/>
      <c r="I810" s="160"/>
      <c r="J810" s="160"/>
      <c r="K810" s="160"/>
      <c r="L810" s="160"/>
      <c r="M810" s="160"/>
      <c r="N810" s="160"/>
      <c r="O810" s="160"/>
      <c r="P810" s="160"/>
      <c r="Q810" s="160"/>
      <c r="R810" s="160"/>
      <c r="S810" s="160"/>
      <c r="T810" s="160"/>
      <c r="U810" s="160"/>
      <c r="V810" s="160"/>
      <c r="W810" s="160"/>
      <c r="X810" s="160"/>
      <c r="Y810" s="160"/>
      <c r="Z810" s="160"/>
      <c r="AA810" s="160"/>
    </row>
    <row r="811" spans="2:27" ht="12" customHeight="1">
      <c r="B811" s="160"/>
      <c r="C811" s="160"/>
      <c r="D811" s="160"/>
      <c r="E811" s="160"/>
      <c r="F811" s="160"/>
      <c r="G811" s="160"/>
      <c r="H811" s="160"/>
      <c r="I811" s="160"/>
      <c r="J811" s="160"/>
      <c r="K811" s="160"/>
      <c r="L811" s="160"/>
      <c r="M811" s="160"/>
      <c r="N811" s="160"/>
      <c r="O811" s="160"/>
      <c r="P811" s="160"/>
      <c r="Q811" s="160"/>
      <c r="R811" s="160"/>
      <c r="S811" s="160"/>
      <c r="T811" s="160"/>
      <c r="U811" s="160"/>
      <c r="V811" s="160"/>
      <c r="W811" s="160"/>
      <c r="X811" s="160"/>
      <c r="Y811" s="160"/>
      <c r="Z811" s="160"/>
      <c r="AA811" s="160"/>
    </row>
    <row r="812" spans="2:27" ht="12" customHeight="1">
      <c r="B812" s="160"/>
      <c r="C812" s="160"/>
      <c r="D812" s="160"/>
      <c r="E812" s="160"/>
      <c r="F812" s="160"/>
      <c r="G812" s="160"/>
      <c r="H812" s="160"/>
      <c r="I812" s="160"/>
      <c r="J812" s="160"/>
      <c r="K812" s="160"/>
      <c r="L812" s="160"/>
      <c r="M812" s="160"/>
      <c r="N812" s="160"/>
      <c r="O812" s="160"/>
      <c r="P812" s="160"/>
      <c r="Q812" s="160"/>
      <c r="R812" s="160"/>
      <c r="S812" s="160"/>
      <c r="T812" s="160"/>
      <c r="U812" s="160"/>
      <c r="V812" s="160"/>
      <c r="W812" s="160"/>
      <c r="X812" s="160"/>
      <c r="Y812" s="160"/>
      <c r="Z812" s="160"/>
      <c r="AA812" s="160"/>
    </row>
    <row r="813" spans="2:27" ht="12" customHeight="1">
      <c r="B813" s="160"/>
      <c r="C813" s="160"/>
      <c r="D813" s="160"/>
      <c r="E813" s="160"/>
      <c r="F813" s="160"/>
      <c r="G813" s="160"/>
      <c r="H813" s="160"/>
      <c r="I813" s="160"/>
      <c r="J813" s="160"/>
      <c r="K813" s="160"/>
      <c r="L813" s="160"/>
      <c r="M813" s="160"/>
      <c r="N813" s="160"/>
      <c r="O813" s="160"/>
      <c r="P813" s="160"/>
      <c r="Q813" s="160"/>
      <c r="R813" s="160"/>
      <c r="S813" s="160"/>
      <c r="T813" s="160"/>
      <c r="U813" s="160"/>
      <c r="V813" s="160"/>
      <c r="W813" s="160"/>
      <c r="X813" s="160"/>
      <c r="Y813" s="160"/>
      <c r="Z813" s="160"/>
      <c r="AA813" s="160"/>
    </row>
    <row r="814" spans="2:27" ht="12" customHeight="1">
      <c r="B814" s="160"/>
      <c r="C814" s="160"/>
      <c r="D814" s="160"/>
      <c r="E814" s="160"/>
      <c r="F814" s="160"/>
      <c r="G814" s="160"/>
      <c r="H814" s="160"/>
      <c r="I814" s="160"/>
      <c r="J814" s="160"/>
      <c r="K814" s="160"/>
      <c r="L814" s="160"/>
      <c r="M814" s="160"/>
      <c r="N814" s="160"/>
      <c r="O814" s="160"/>
      <c r="P814" s="160"/>
      <c r="Q814" s="160"/>
      <c r="R814" s="160"/>
      <c r="S814" s="160"/>
      <c r="T814" s="160"/>
      <c r="U814" s="160"/>
      <c r="V814" s="160"/>
      <c r="W814" s="160"/>
      <c r="X814" s="160"/>
      <c r="Y814" s="160"/>
      <c r="Z814" s="160"/>
      <c r="AA814" s="160"/>
    </row>
    <row r="815" spans="2:27" ht="12" customHeight="1">
      <c r="B815" s="160"/>
      <c r="C815" s="160"/>
      <c r="D815" s="160"/>
      <c r="E815" s="160"/>
      <c r="F815" s="160"/>
      <c r="G815" s="160"/>
      <c r="H815" s="160"/>
      <c r="I815" s="160"/>
      <c r="J815" s="160"/>
      <c r="K815" s="160"/>
      <c r="L815" s="160"/>
      <c r="M815" s="160"/>
      <c r="N815" s="160"/>
      <c r="O815" s="160"/>
      <c r="P815" s="160"/>
      <c r="Q815" s="160"/>
      <c r="R815" s="160"/>
      <c r="S815" s="160"/>
      <c r="T815" s="160"/>
      <c r="U815" s="160"/>
      <c r="V815" s="160"/>
      <c r="W815" s="160"/>
      <c r="X815" s="160"/>
      <c r="Y815" s="160"/>
      <c r="Z815" s="160"/>
      <c r="AA815" s="160"/>
    </row>
    <row r="816" spans="2:27" ht="12" customHeight="1">
      <c r="B816" s="160"/>
      <c r="C816" s="160"/>
      <c r="D816" s="160"/>
      <c r="E816" s="160"/>
      <c r="F816" s="160"/>
      <c r="G816" s="160"/>
      <c r="H816" s="160"/>
      <c r="I816" s="160"/>
      <c r="J816" s="160"/>
      <c r="K816" s="160"/>
      <c r="L816" s="160"/>
      <c r="M816" s="160"/>
      <c r="N816" s="160"/>
      <c r="O816" s="160"/>
      <c r="P816" s="160"/>
      <c r="Q816" s="160"/>
      <c r="R816" s="160"/>
      <c r="S816" s="160"/>
      <c r="T816" s="160"/>
      <c r="U816" s="160"/>
      <c r="V816" s="160"/>
      <c r="W816" s="160"/>
      <c r="X816" s="160"/>
      <c r="Y816" s="160"/>
      <c r="Z816" s="160"/>
      <c r="AA816" s="160"/>
    </row>
    <row r="817" spans="2:27" ht="12" customHeight="1">
      <c r="B817" s="160"/>
      <c r="C817" s="160"/>
      <c r="D817" s="160"/>
      <c r="E817" s="160"/>
      <c r="F817" s="160"/>
      <c r="G817" s="160"/>
      <c r="H817" s="160"/>
      <c r="I817" s="160"/>
      <c r="J817" s="160"/>
      <c r="K817" s="160"/>
      <c r="L817" s="160"/>
      <c r="M817" s="160"/>
      <c r="N817" s="160"/>
      <c r="O817" s="160"/>
      <c r="P817" s="160"/>
      <c r="Q817" s="160"/>
      <c r="R817" s="160"/>
      <c r="S817" s="160"/>
      <c r="T817" s="160"/>
      <c r="U817" s="160"/>
      <c r="V817" s="160"/>
      <c r="W817" s="160"/>
      <c r="X817" s="160"/>
      <c r="Y817" s="160"/>
      <c r="Z817" s="160"/>
      <c r="AA817" s="160"/>
    </row>
    <row r="818" spans="2:27" ht="12" customHeight="1">
      <c r="B818" s="160"/>
      <c r="C818" s="160"/>
      <c r="D818" s="160"/>
      <c r="E818" s="160"/>
      <c r="F818" s="160"/>
      <c r="G818" s="160"/>
      <c r="H818" s="160"/>
      <c r="I818" s="160"/>
      <c r="J818" s="160"/>
      <c r="K818" s="160"/>
      <c r="L818" s="160"/>
      <c r="M818" s="160"/>
      <c r="N818" s="160"/>
      <c r="O818" s="160"/>
      <c r="P818" s="160"/>
      <c r="Q818" s="160"/>
      <c r="R818" s="160"/>
      <c r="S818" s="160"/>
      <c r="T818" s="160"/>
      <c r="U818" s="160"/>
      <c r="V818" s="160"/>
      <c r="W818" s="160"/>
      <c r="X818" s="160"/>
      <c r="Y818" s="160"/>
      <c r="Z818" s="160"/>
      <c r="AA818" s="160"/>
    </row>
    <row r="819" spans="2:27" ht="12" customHeight="1">
      <c r="B819" s="160"/>
      <c r="C819" s="160"/>
      <c r="D819" s="160"/>
      <c r="E819" s="160"/>
      <c r="F819" s="160"/>
      <c r="G819" s="160"/>
      <c r="H819" s="160"/>
      <c r="I819" s="160"/>
      <c r="J819" s="160"/>
      <c r="K819" s="160"/>
      <c r="L819" s="160"/>
      <c r="M819" s="160"/>
      <c r="N819" s="160"/>
      <c r="O819" s="160"/>
      <c r="P819" s="160"/>
      <c r="Q819" s="160"/>
      <c r="R819" s="160"/>
      <c r="S819" s="160"/>
      <c r="T819" s="160"/>
      <c r="U819" s="160"/>
      <c r="V819" s="160"/>
      <c r="W819" s="160"/>
      <c r="X819" s="160"/>
      <c r="Y819" s="160"/>
      <c r="Z819" s="160"/>
      <c r="AA819" s="160"/>
    </row>
    <row r="820" spans="2:27" ht="12" customHeight="1">
      <c r="B820" s="160"/>
      <c r="C820" s="160"/>
      <c r="D820" s="160"/>
      <c r="E820" s="160"/>
      <c r="F820" s="160"/>
      <c r="G820" s="160"/>
      <c r="H820" s="160"/>
      <c r="I820" s="160"/>
      <c r="J820" s="160"/>
      <c r="K820" s="160"/>
      <c r="L820" s="160"/>
      <c r="M820" s="160"/>
      <c r="N820" s="160"/>
      <c r="O820" s="160"/>
      <c r="P820" s="160"/>
      <c r="Q820" s="160"/>
      <c r="R820" s="160"/>
      <c r="S820" s="160"/>
      <c r="T820" s="160"/>
      <c r="U820" s="160"/>
      <c r="V820" s="160"/>
      <c r="W820" s="160"/>
      <c r="X820" s="160"/>
      <c r="Y820" s="160"/>
      <c r="Z820" s="160"/>
      <c r="AA820" s="160"/>
    </row>
    <row r="821" spans="2:27" ht="12" customHeight="1">
      <c r="B821" s="160"/>
      <c r="C821" s="160"/>
      <c r="D821" s="160"/>
      <c r="E821" s="160"/>
      <c r="F821" s="160"/>
      <c r="G821" s="160"/>
      <c r="H821" s="160"/>
      <c r="I821" s="160"/>
      <c r="J821" s="160"/>
      <c r="K821" s="160"/>
      <c r="L821" s="160"/>
      <c r="M821" s="160"/>
      <c r="N821" s="160"/>
      <c r="O821" s="160"/>
      <c r="P821" s="160"/>
      <c r="Q821" s="160"/>
      <c r="R821" s="160"/>
      <c r="S821" s="160"/>
      <c r="T821" s="160"/>
      <c r="U821" s="160"/>
      <c r="V821" s="160"/>
      <c r="W821" s="160"/>
      <c r="X821" s="160"/>
      <c r="Y821" s="160"/>
      <c r="Z821" s="160"/>
      <c r="AA821" s="160"/>
    </row>
    <row r="822" spans="2:27" ht="12" customHeight="1">
      <c r="B822" s="160"/>
      <c r="C822" s="160"/>
      <c r="D822" s="160"/>
      <c r="E822" s="160"/>
      <c r="F822" s="160"/>
      <c r="G822" s="160"/>
      <c r="H822" s="160"/>
      <c r="I822" s="160"/>
      <c r="J822" s="160"/>
      <c r="K822" s="160"/>
      <c r="L822" s="160"/>
      <c r="M822" s="160"/>
      <c r="N822" s="160"/>
      <c r="O822" s="160"/>
      <c r="P822" s="160"/>
      <c r="Q822" s="160"/>
      <c r="R822" s="160"/>
      <c r="S822" s="160"/>
      <c r="T822" s="160"/>
      <c r="U822" s="160"/>
      <c r="V822" s="160"/>
      <c r="W822" s="160"/>
      <c r="X822" s="160"/>
      <c r="Y822" s="160"/>
      <c r="Z822" s="160"/>
      <c r="AA822" s="160"/>
    </row>
    <row r="823" spans="2:27" ht="12" customHeight="1">
      <c r="B823" s="160"/>
      <c r="C823" s="160"/>
      <c r="D823" s="160"/>
      <c r="E823" s="160"/>
      <c r="F823" s="160"/>
      <c r="G823" s="160"/>
      <c r="H823" s="160"/>
      <c r="I823" s="160"/>
      <c r="J823" s="160"/>
      <c r="K823" s="160"/>
      <c r="L823" s="160"/>
      <c r="M823" s="160"/>
      <c r="N823" s="160"/>
      <c r="O823" s="160"/>
      <c r="P823" s="160"/>
      <c r="Q823" s="160"/>
      <c r="R823" s="160"/>
      <c r="S823" s="160"/>
      <c r="T823" s="160"/>
      <c r="U823" s="160"/>
      <c r="V823" s="160"/>
      <c r="W823" s="160"/>
      <c r="X823" s="160"/>
      <c r="Y823" s="160"/>
      <c r="Z823" s="160"/>
      <c r="AA823" s="160"/>
    </row>
    <row r="824" spans="2:27" ht="12" customHeight="1">
      <c r="B824" s="160"/>
      <c r="C824" s="160"/>
      <c r="D824" s="160"/>
      <c r="E824" s="160"/>
      <c r="F824" s="160"/>
      <c r="G824" s="160"/>
      <c r="H824" s="160"/>
      <c r="I824" s="160"/>
      <c r="J824" s="160"/>
      <c r="K824" s="160"/>
      <c r="L824" s="160"/>
      <c r="M824" s="160"/>
      <c r="N824" s="160"/>
      <c r="O824" s="160"/>
      <c r="P824" s="160"/>
      <c r="Q824" s="160"/>
      <c r="R824" s="160"/>
      <c r="S824" s="160"/>
      <c r="T824" s="160"/>
      <c r="U824" s="160"/>
      <c r="V824" s="160"/>
      <c r="W824" s="160"/>
      <c r="X824" s="160"/>
      <c r="Y824" s="160"/>
      <c r="Z824" s="160"/>
      <c r="AA824" s="160"/>
    </row>
    <row r="825" spans="2:27" ht="12" customHeight="1">
      <c r="B825" s="160"/>
      <c r="C825" s="160"/>
      <c r="D825" s="160"/>
      <c r="E825" s="160"/>
      <c r="F825" s="160"/>
      <c r="G825" s="160"/>
      <c r="H825" s="160"/>
      <c r="I825" s="160"/>
      <c r="J825" s="160"/>
      <c r="K825" s="160"/>
      <c r="L825" s="160"/>
      <c r="M825" s="160"/>
      <c r="N825" s="160"/>
      <c r="O825" s="160"/>
      <c r="P825" s="160"/>
      <c r="Q825" s="160"/>
      <c r="R825" s="160"/>
      <c r="S825" s="160"/>
      <c r="T825" s="160"/>
      <c r="U825" s="160"/>
      <c r="V825" s="160"/>
      <c r="W825" s="160"/>
      <c r="X825" s="160"/>
      <c r="Y825" s="160"/>
      <c r="Z825" s="160"/>
      <c r="AA825" s="160"/>
    </row>
    <row r="826" spans="2:27" ht="12" customHeight="1">
      <c r="B826" s="160"/>
      <c r="C826" s="160"/>
      <c r="D826" s="160"/>
      <c r="E826" s="160"/>
      <c r="F826" s="160"/>
      <c r="G826" s="160"/>
      <c r="H826" s="160"/>
      <c r="I826" s="160"/>
      <c r="J826" s="160"/>
      <c r="K826" s="160"/>
      <c r="L826" s="160"/>
      <c r="M826" s="160"/>
      <c r="N826" s="160"/>
      <c r="O826" s="160"/>
      <c r="P826" s="160"/>
      <c r="Q826" s="160"/>
      <c r="R826" s="160"/>
      <c r="S826" s="160"/>
      <c r="T826" s="160"/>
      <c r="U826" s="160"/>
      <c r="V826" s="160"/>
      <c r="W826" s="160"/>
      <c r="X826" s="160"/>
      <c r="Y826" s="160"/>
      <c r="Z826" s="160"/>
      <c r="AA826" s="160"/>
    </row>
    <row r="827" spans="2:27" ht="12" customHeight="1">
      <c r="B827" s="160"/>
      <c r="C827" s="160"/>
      <c r="D827" s="160"/>
      <c r="E827" s="160"/>
      <c r="F827" s="160"/>
      <c r="G827" s="160"/>
      <c r="H827" s="160"/>
      <c r="I827" s="160"/>
      <c r="J827" s="160"/>
      <c r="K827" s="160"/>
      <c r="L827" s="160"/>
      <c r="M827" s="160"/>
      <c r="N827" s="160"/>
      <c r="O827" s="160"/>
      <c r="P827" s="160"/>
      <c r="Q827" s="160"/>
      <c r="R827" s="160"/>
      <c r="S827" s="160"/>
      <c r="T827" s="160"/>
      <c r="U827" s="160"/>
      <c r="V827" s="160"/>
      <c r="W827" s="160"/>
      <c r="X827" s="160"/>
      <c r="Y827" s="160"/>
      <c r="Z827" s="160"/>
      <c r="AA827" s="160"/>
    </row>
    <row r="828" spans="2:27" ht="12" customHeight="1">
      <c r="B828" s="160"/>
      <c r="C828" s="160"/>
      <c r="D828" s="160"/>
      <c r="E828" s="160"/>
      <c r="F828" s="160"/>
      <c r="G828" s="160"/>
      <c r="H828" s="160"/>
      <c r="I828" s="160"/>
      <c r="J828" s="160"/>
      <c r="K828" s="160"/>
      <c r="L828" s="160"/>
      <c r="M828" s="160"/>
      <c r="N828" s="160"/>
      <c r="O828" s="160"/>
      <c r="P828" s="160"/>
      <c r="Q828" s="160"/>
      <c r="R828" s="160"/>
      <c r="S828" s="160"/>
      <c r="T828" s="160"/>
      <c r="U828" s="160"/>
      <c r="V828" s="160"/>
      <c r="W828" s="160"/>
      <c r="X828" s="160"/>
      <c r="Y828" s="160"/>
      <c r="Z828" s="160"/>
      <c r="AA828" s="160"/>
    </row>
    <row r="829" spans="2:27" ht="12" customHeight="1">
      <c r="B829" s="160"/>
      <c r="C829" s="160"/>
      <c r="D829" s="160"/>
      <c r="E829" s="160"/>
      <c r="F829" s="160"/>
      <c r="G829" s="160"/>
      <c r="H829" s="160"/>
      <c r="I829" s="160"/>
      <c r="J829" s="160"/>
      <c r="K829" s="160"/>
      <c r="L829" s="160"/>
      <c r="M829" s="160"/>
      <c r="N829" s="160"/>
      <c r="O829" s="160"/>
      <c r="P829" s="160"/>
      <c r="Q829" s="160"/>
      <c r="R829" s="160"/>
      <c r="S829" s="160"/>
      <c r="T829" s="160"/>
      <c r="U829" s="160"/>
      <c r="V829" s="160"/>
      <c r="W829" s="160"/>
      <c r="X829" s="160"/>
      <c r="Y829" s="160"/>
      <c r="Z829" s="160"/>
      <c r="AA829" s="160"/>
    </row>
    <row r="830" spans="2:27" ht="12" customHeight="1">
      <c r="B830" s="160"/>
      <c r="C830" s="160"/>
      <c r="D830" s="160"/>
      <c r="E830" s="160"/>
      <c r="F830" s="160"/>
      <c r="G830" s="160"/>
      <c r="H830" s="160"/>
      <c r="I830" s="160"/>
      <c r="J830" s="160"/>
      <c r="K830" s="160"/>
      <c r="L830" s="160"/>
      <c r="M830" s="160"/>
      <c r="N830" s="160"/>
      <c r="O830" s="160"/>
      <c r="P830" s="160"/>
      <c r="Q830" s="160"/>
      <c r="R830" s="160"/>
      <c r="S830" s="160"/>
      <c r="T830" s="160"/>
      <c r="U830" s="160"/>
      <c r="V830" s="160"/>
      <c r="W830" s="160"/>
      <c r="X830" s="160"/>
      <c r="Y830" s="160"/>
      <c r="Z830" s="160"/>
      <c r="AA830" s="160"/>
    </row>
    <row r="831" spans="2:27" ht="12" customHeight="1">
      <c r="B831" s="160"/>
      <c r="C831" s="160"/>
      <c r="D831" s="160"/>
      <c r="E831" s="160"/>
      <c r="F831" s="160"/>
      <c r="G831" s="160"/>
      <c r="H831" s="160"/>
      <c r="I831" s="160"/>
      <c r="J831" s="160"/>
      <c r="K831" s="160"/>
      <c r="L831" s="160"/>
      <c r="M831" s="160"/>
      <c r="N831" s="160"/>
      <c r="O831" s="160"/>
      <c r="P831" s="160"/>
      <c r="Q831" s="160"/>
      <c r="R831" s="160"/>
      <c r="S831" s="160"/>
      <c r="T831" s="160"/>
      <c r="U831" s="160"/>
      <c r="V831" s="160"/>
      <c r="W831" s="160"/>
      <c r="X831" s="160"/>
      <c r="Y831" s="160"/>
      <c r="Z831" s="160"/>
      <c r="AA831" s="160"/>
    </row>
    <row r="832" spans="2:27" ht="12" customHeight="1">
      <c r="B832" s="160"/>
      <c r="C832" s="160"/>
      <c r="D832" s="160"/>
      <c r="E832" s="160"/>
      <c r="F832" s="160"/>
      <c r="G832" s="160"/>
      <c r="H832" s="160"/>
      <c r="I832" s="160"/>
      <c r="J832" s="160"/>
      <c r="K832" s="160"/>
      <c r="L832" s="160"/>
      <c r="M832" s="160"/>
      <c r="N832" s="160"/>
      <c r="O832" s="160"/>
      <c r="P832" s="160"/>
      <c r="Q832" s="160"/>
      <c r="R832" s="160"/>
      <c r="S832" s="160"/>
      <c r="T832" s="160"/>
      <c r="U832" s="160"/>
      <c r="V832" s="160"/>
      <c r="W832" s="160"/>
      <c r="X832" s="160"/>
      <c r="Y832" s="160"/>
      <c r="Z832" s="160"/>
      <c r="AA832" s="160"/>
    </row>
    <row r="833" spans="2:27" ht="12" customHeight="1">
      <c r="B833" s="160"/>
      <c r="C833" s="160"/>
      <c r="D833" s="160"/>
      <c r="E833" s="160"/>
      <c r="F833" s="160"/>
      <c r="G833" s="160"/>
      <c r="H833" s="160"/>
      <c r="I833" s="160"/>
      <c r="J833" s="160"/>
      <c r="K833" s="160"/>
      <c r="L833" s="160"/>
      <c r="M833" s="160"/>
      <c r="N833" s="160"/>
      <c r="O833" s="160"/>
      <c r="P833" s="160"/>
      <c r="Q833" s="160"/>
      <c r="R833" s="160"/>
      <c r="S833" s="160"/>
      <c r="T833" s="160"/>
      <c r="U833" s="160"/>
      <c r="V833" s="160"/>
      <c r="W833" s="160"/>
      <c r="X833" s="160"/>
      <c r="Y833" s="160"/>
      <c r="Z833" s="160"/>
      <c r="AA833" s="160"/>
    </row>
    <row r="834" spans="2:27" ht="12" customHeight="1">
      <c r="B834" s="160"/>
      <c r="C834" s="160"/>
      <c r="D834" s="160"/>
      <c r="E834" s="160"/>
      <c r="F834" s="160"/>
      <c r="G834" s="160"/>
      <c r="H834" s="160"/>
      <c r="I834" s="160"/>
      <c r="J834" s="160"/>
      <c r="K834" s="160"/>
      <c r="L834" s="160"/>
      <c r="M834" s="160"/>
      <c r="N834" s="160"/>
      <c r="O834" s="160"/>
      <c r="P834" s="160"/>
      <c r="Q834" s="160"/>
      <c r="R834" s="160"/>
      <c r="S834" s="160"/>
      <c r="T834" s="160"/>
      <c r="U834" s="160"/>
      <c r="V834" s="160"/>
      <c r="W834" s="160"/>
      <c r="X834" s="160"/>
      <c r="Y834" s="160"/>
      <c r="Z834" s="160"/>
      <c r="AA834" s="160"/>
    </row>
    <row r="835" spans="2:27" ht="12" customHeight="1">
      <c r="B835" s="160"/>
      <c r="C835" s="160"/>
      <c r="D835" s="160"/>
      <c r="E835" s="160"/>
      <c r="F835" s="160"/>
      <c r="G835" s="160"/>
      <c r="H835" s="160"/>
      <c r="I835" s="160"/>
      <c r="J835" s="160"/>
      <c r="K835" s="160"/>
      <c r="L835" s="160"/>
      <c r="M835" s="160"/>
      <c r="N835" s="160"/>
      <c r="O835" s="160"/>
      <c r="P835" s="160"/>
      <c r="Q835" s="160"/>
      <c r="R835" s="160"/>
      <c r="S835" s="160"/>
      <c r="T835" s="160"/>
      <c r="U835" s="160"/>
      <c r="V835" s="160"/>
      <c r="W835" s="160"/>
      <c r="X835" s="160"/>
      <c r="Y835" s="160"/>
      <c r="Z835" s="160"/>
      <c r="AA835" s="160"/>
    </row>
    <row r="836" spans="2:27" ht="12" customHeight="1">
      <c r="B836" s="160"/>
      <c r="C836" s="160"/>
      <c r="D836" s="160"/>
      <c r="E836" s="160"/>
      <c r="F836" s="160"/>
      <c r="G836" s="160"/>
      <c r="H836" s="160"/>
      <c r="I836" s="160"/>
      <c r="J836" s="160"/>
      <c r="K836" s="160"/>
      <c r="L836" s="160"/>
      <c r="M836" s="160"/>
      <c r="N836" s="160"/>
      <c r="O836" s="160"/>
      <c r="P836" s="160"/>
      <c r="Q836" s="160"/>
      <c r="R836" s="160"/>
      <c r="S836" s="160"/>
      <c r="T836" s="160"/>
      <c r="U836" s="160"/>
      <c r="V836" s="160"/>
      <c r="W836" s="160"/>
      <c r="X836" s="160"/>
      <c r="Y836" s="160"/>
      <c r="Z836" s="160"/>
      <c r="AA836" s="160"/>
    </row>
    <row r="837" spans="2:27" ht="12" customHeight="1">
      <c r="B837" s="160"/>
      <c r="C837" s="160"/>
      <c r="D837" s="160"/>
      <c r="E837" s="160"/>
      <c r="F837" s="160"/>
      <c r="G837" s="160"/>
      <c r="H837" s="160"/>
      <c r="I837" s="160"/>
      <c r="J837" s="160"/>
      <c r="K837" s="160"/>
      <c r="L837" s="160"/>
      <c r="M837" s="160"/>
      <c r="N837" s="160"/>
      <c r="O837" s="160"/>
      <c r="P837" s="160"/>
      <c r="Q837" s="160"/>
      <c r="R837" s="160"/>
      <c r="S837" s="160"/>
      <c r="T837" s="160"/>
      <c r="U837" s="160"/>
      <c r="V837" s="160"/>
      <c r="W837" s="160"/>
      <c r="X837" s="160"/>
      <c r="Y837" s="160"/>
      <c r="Z837" s="160"/>
      <c r="AA837" s="160"/>
    </row>
    <row r="838" spans="2:27" ht="12" customHeight="1">
      <c r="B838" s="160"/>
      <c r="C838" s="160"/>
      <c r="D838" s="160"/>
      <c r="E838" s="160"/>
      <c r="F838" s="160"/>
      <c r="G838" s="160"/>
      <c r="H838" s="160"/>
      <c r="I838" s="160"/>
      <c r="J838" s="160"/>
      <c r="K838" s="160"/>
      <c r="L838" s="160"/>
      <c r="M838" s="160"/>
      <c r="N838" s="160"/>
      <c r="O838" s="160"/>
      <c r="P838" s="160"/>
      <c r="Q838" s="160"/>
      <c r="R838" s="160"/>
      <c r="S838" s="160"/>
      <c r="T838" s="160"/>
      <c r="U838" s="160"/>
      <c r="V838" s="160"/>
      <c r="W838" s="160"/>
      <c r="X838" s="160"/>
      <c r="Y838" s="160"/>
      <c r="Z838" s="160"/>
      <c r="AA838" s="160"/>
    </row>
    <row r="839" spans="2:27" ht="12" customHeight="1">
      <c r="B839" s="160"/>
      <c r="C839" s="160"/>
      <c r="D839" s="160"/>
      <c r="E839" s="160"/>
      <c r="F839" s="160"/>
      <c r="G839" s="160"/>
      <c r="H839" s="160"/>
      <c r="I839" s="160"/>
      <c r="J839" s="160"/>
      <c r="K839" s="160"/>
      <c r="L839" s="160"/>
      <c r="M839" s="160"/>
      <c r="N839" s="160"/>
      <c r="O839" s="160"/>
      <c r="P839" s="160"/>
      <c r="Q839" s="160"/>
      <c r="R839" s="160"/>
      <c r="S839" s="160"/>
      <c r="T839" s="160"/>
      <c r="U839" s="160"/>
      <c r="V839" s="160"/>
      <c r="W839" s="160"/>
      <c r="X839" s="160"/>
      <c r="Y839" s="160"/>
      <c r="Z839" s="160"/>
      <c r="AA839" s="160"/>
    </row>
    <row r="840" spans="2:27" ht="12" customHeight="1">
      <c r="B840" s="160"/>
      <c r="C840" s="160"/>
      <c r="D840" s="160"/>
      <c r="E840" s="160"/>
      <c r="F840" s="160"/>
      <c r="G840" s="160"/>
      <c r="H840" s="160"/>
      <c r="I840" s="160"/>
      <c r="J840" s="160"/>
      <c r="K840" s="160"/>
      <c r="L840" s="160"/>
      <c r="M840" s="160"/>
      <c r="N840" s="160"/>
      <c r="O840" s="160"/>
      <c r="P840" s="160"/>
      <c r="Q840" s="160"/>
      <c r="R840" s="160"/>
      <c r="S840" s="160"/>
      <c r="T840" s="160"/>
      <c r="U840" s="160"/>
      <c r="V840" s="160"/>
      <c r="W840" s="160"/>
      <c r="X840" s="160"/>
      <c r="Y840" s="160"/>
      <c r="Z840" s="160"/>
      <c r="AA840" s="160"/>
    </row>
    <row r="841" spans="2:27" ht="12" customHeight="1">
      <c r="B841" s="160"/>
      <c r="C841" s="160"/>
      <c r="D841" s="160"/>
      <c r="E841" s="160"/>
      <c r="F841" s="160"/>
      <c r="G841" s="160"/>
      <c r="H841" s="160"/>
      <c r="I841" s="160"/>
      <c r="J841" s="160"/>
      <c r="K841" s="160"/>
      <c r="L841" s="160"/>
      <c r="M841" s="160"/>
      <c r="N841" s="160"/>
      <c r="O841" s="160"/>
      <c r="P841" s="160"/>
      <c r="Q841" s="160"/>
      <c r="R841" s="160"/>
      <c r="S841" s="160"/>
      <c r="T841" s="160"/>
      <c r="U841" s="160"/>
      <c r="V841" s="160"/>
      <c r="W841" s="160"/>
      <c r="X841" s="160"/>
      <c r="Y841" s="160"/>
      <c r="Z841" s="160"/>
      <c r="AA841" s="160"/>
    </row>
    <row r="842" spans="2:27" ht="12" customHeight="1">
      <c r="B842" s="160"/>
      <c r="C842" s="160"/>
      <c r="D842" s="160"/>
      <c r="E842" s="160"/>
      <c r="F842" s="160"/>
      <c r="G842" s="160"/>
      <c r="H842" s="160"/>
      <c r="I842" s="160"/>
      <c r="J842" s="160"/>
      <c r="K842" s="160"/>
      <c r="L842" s="160"/>
      <c r="M842" s="160"/>
      <c r="N842" s="160"/>
      <c r="O842" s="160"/>
      <c r="P842" s="160"/>
      <c r="Q842" s="160"/>
      <c r="R842" s="160"/>
      <c r="S842" s="160"/>
      <c r="T842" s="160"/>
      <c r="U842" s="160"/>
      <c r="V842" s="160"/>
      <c r="W842" s="160"/>
      <c r="X842" s="160"/>
      <c r="Y842" s="160"/>
      <c r="Z842" s="160"/>
      <c r="AA842" s="160"/>
    </row>
    <row r="843" spans="2:27" ht="12" customHeight="1">
      <c r="B843" s="160"/>
      <c r="C843" s="160"/>
      <c r="D843" s="160"/>
      <c r="E843" s="160"/>
      <c r="F843" s="160"/>
      <c r="G843" s="160"/>
      <c r="H843" s="160"/>
      <c r="I843" s="160"/>
      <c r="J843" s="160"/>
      <c r="K843" s="160"/>
      <c r="L843" s="160"/>
      <c r="M843" s="160"/>
      <c r="N843" s="160"/>
      <c r="O843" s="160"/>
      <c r="P843" s="160"/>
      <c r="Q843" s="160"/>
      <c r="R843" s="160"/>
      <c r="S843" s="160"/>
      <c r="T843" s="160"/>
      <c r="U843" s="160"/>
      <c r="V843" s="160"/>
      <c r="W843" s="160"/>
      <c r="X843" s="160"/>
      <c r="Y843" s="160"/>
      <c r="Z843" s="160"/>
      <c r="AA843" s="160"/>
    </row>
    <row r="844" spans="2:27" ht="12" customHeight="1">
      <c r="B844" s="160"/>
      <c r="C844" s="160"/>
      <c r="D844" s="160"/>
      <c r="E844" s="160"/>
      <c r="F844" s="160"/>
      <c r="G844" s="160"/>
      <c r="H844" s="160"/>
      <c r="I844" s="160"/>
      <c r="J844" s="160"/>
      <c r="K844" s="160"/>
      <c r="L844" s="160"/>
      <c r="M844" s="160"/>
      <c r="N844" s="160"/>
      <c r="O844" s="160"/>
      <c r="P844" s="160"/>
      <c r="Q844" s="160"/>
      <c r="R844" s="160"/>
      <c r="S844" s="160"/>
      <c r="T844" s="160"/>
      <c r="U844" s="160"/>
      <c r="V844" s="160"/>
      <c r="W844" s="160"/>
      <c r="X844" s="160"/>
      <c r="Y844" s="160"/>
      <c r="Z844" s="160"/>
      <c r="AA844" s="160"/>
    </row>
    <row r="845" spans="2:27" ht="12" customHeight="1">
      <c r="B845" s="160"/>
      <c r="C845" s="160"/>
      <c r="D845" s="160"/>
      <c r="E845" s="160"/>
      <c r="F845" s="160"/>
      <c r="G845" s="160"/>
      <c r="H845" s="160"/>
      <c r="I845" s="160"/>
      <c r="J845" s="160"/>
      <c r="K845" s="160"/>
      <c r="L845" s="160"/>
      <c r="M845" s="160"/>
      <c r="N845" s="160"/>
      <c r="O845" s="160"/>
      <c r="P845" s="160"/>
      <c r="Q845" s="160"/>
      <c r="R845" s="160"/>
      <c r="S845" s="160"/>
      <c r="T845" s="160"/>
      <c r="U845" s="160"/>
      <c r="V845" s="160"/>
      <c r="W845" s="160"/>
      <c r="X845" s="160"/>
      <c r="Y845" s="160"/>
      <c r="Z845" s="160"/>
      <c r="AA845" s="160"/>
    </row>
    <row r="846" spans="2:27" ht="12" customHeight="1">
      <c r="B846" s="160"/>
      <c r="C846" s="160"/>
      <c r="D846" s="160"/>
      <c r="E846" s="160"/>
      <c r="F846" s="160"/>
      <c r="G846" s="160"/>
      <c r="H846" s="160"/>
      <c r="I846" s="160"/>
      <c r="J846" s="160"/>
      <c r="K846" s="160"/>
      <c r="L846" s="160"/>
      <c r="M846" s="160"/>
      <c r="N846" s="160"/>
      <c r="O846" s="160"/>
      <c r="P846" s="160"/>
      <c r="Q846" s="160"/>
      <c r="R846" s="160"/>
      <c r="S846" s="160"/>
      <c r="T846" s="160"/>
      <c r="U846" s="160"/>
      <c r="V846" s="160"/>
      <c r="W846" s="160"/>
      <c r="X846" s="160"/>
      <c r="Y846" s="160"/>
      <c r="Z846" s="160"/>
      <c r="AA846" s="160"/>
    </row>
    <row r="847" spans="2:27" ht="12" customHeight="1">
      <c r="B847" s="160"/>
      <c r="C847" s="160"/>
      <c r="D847" s="160"/>
      <c r="E847" s="160"/>
      <c r="F847" s="160"/>
      <c r="G847" s="160"/>
      <c r="H847" s="160"/>
      <c r="I847" s="160"/>
      <c r="J847" s="160"/>
      <c r="K847" s="160"/>
      <c r="L847" s="160"/>
      <c r="M847" s="160"/>
      <c r="N847" s="160"/>
      <c r="O847" s="160"/>
      <c r="P847" s="160"/>
      <c r="Q847" s="160"/>
      <c r="R847" s="160"/>
      <c r="S847" s="160"/>
      <c r="T847" s="160"/>
      <c r="U847" s="160"/>
      <c r="V847" s="160"/>
      <c r="W847" s="160"/>
      <c r="X847" s="160"/>
      <c r="Y847" s="160"/>
      <c r="Z847" s="160"/>
      <c r="AA847" s="160"/>
    </row>
    <row r="848" spans="2:27" ht="12" customHeight="1">
      <c r="B848" s="160"/>
      <c r="C848" s="160"/>
      <c r="D848" s="160"/>
      <c r="E848" s="160"/>
      <c r="F848" s="160"/>
      <c r="G848" s="160"/>
      <c r="H848" s="160"/>
      <c r="I848" s="160"/>
      <c r="J848" s="160"/>
      <c r="K848" s="160"/>
      <c r="L848" s="160"/>
      <c r="M848" s="160"/>
      <c r="N848" s="160"/>
      <c r="O848" s="160"/>
      <c r="P848" s="160"/>
      <c r="Q848" s="160"/>
      <c r="R848" s="160"/>
      <c r="S848" s="160"/>
      <c r="T848" s="160"/>
      <c r="U848" s="160"/>
      <c r="V848" s="160"/>
      <c r="W848" s="160"/>
      <c r="X848" s="160"/>
      <c r="Y848" s="160"/>
      <c r="Z848" s="160"/>
      <c r="AA848" s="160"/>
    </row>
    <row r="849" spans="2:27" ht="12" customHeight="1">
      <c r="B849" s="160"/>
      <c r="C849" s="160"/>
      <c r="D849" s="160"/>
      <c r="E849" s="160"/>
      <c r="F849" s="160"/>
      <c r="G849" s="160"/>
      <c r="H849" s="160"/>
      <c r="I849" s="160"/>
      <c r="J849" s="160"/>
      <c r="K849" s="160"/>
      <c r="L849" s="160"/>
      <c r="M849" s="160"/>
      <c r="N849" s="160"/>
      <c r="O849" s="160"/>
      <c r="P849" s="160"/>
      <c r="Q849" s="160"/>
      <c r="R849" s="160"/>
      <c r="S849" s="160"/>
      <c r="T849" s="160"/>
      <c r="U849" s="160"/>
      <c r="V849" s="160"/>
      <c r="W849" s="160"/>
      <c r="X849" s="160"/>
      <c r="Y849" s="160"/>
      <c r="Z849" s="160"/>
      <c r="AA849" s="160"/>
    </row>
    <row r="850" spans="2:27" ht="12" customHeight="1">
      <c r="B850" s="160"/>
      <c r="C850" s="160"/>
      <c r="D850" s="160"/>
      <c r="E850" s="160"/>
      <c r="F850" s="160"/>
      <c r="G850" s="160"/>
      <c r="H850" s="160"/>
      <c r="I850" s="160"/>
      <c r="J850" s="160"/>
      <c r="K850" s="160"/>
      <c r="L850" s="160"/>
      <c r="M850" s="160"/>
      <c r="N850" s="160"/>
      <c r="O850" s="160"/>
      <c r="P850" s="160"/>
      <c r="Q850" s="160"/>
      <c r="R850" s="160"/>
      <c r="S850" s="160"/>
      <c r="T850" s="160"/>
      <c r="U850" s="160"/>
      <c r="V850" s="160"/>
      <c r="W850" s="160"/>
      <c r="X850" s="160"/>
      <c r="Y850" s="160"/>
      <c r="Z850" s="160"/>
      <c r="AA850" s="160"/>
    </row>
    <row r="851" spans="2:27" ht="12" customHeight="1">
      <c r="B851" s="160"/>
      <c r="C851" s="160"/>
      <c r="D851" s="160"/>
      <c r="E851" s="160"/>
      <c r="F851" s="160"/>
      <c r="G851" s="160"/>
      <c r="H851" s="160"/>
      <c r="I851" s="160"/>
      <c r="J851" s="160"/>
      <c r="K851" s="160"/>
      <c r="L851" s="160"/>
      <c r="M851" s="160"/>
      <c r="N851" s="160"/>
      <c r="O851" s="160"/>
      <c r="P851" s="160"/>
      <c r="Q851" s="160"/>
      <c r="R851" s="160"/>
      <c r="S851" s="160"/>
      <c r="T851" s="160"/>
      <c r="U851" s="160"/>
      <c r="V851" s="160"/>
      <c r="W851" s="160"/>
      <c r="X851" s="160"/>
      <c r="Y851" s="160"/>
      <c r="Z851" s="160"/>
      <c r="AA851" s="160"/>
    </row>
    <row r="852" spans="2:27" ht="12" customHeight="1">
      <c r="B852" s="160"/>
      <c r="C852" s="160"/>
      <c r="D852" s="160"/>
      <c r="E852" s="160"/>
      <c r="F852" s="160"/>
      <c r="G852" s="160"/>
      <c r="H852" s="160"/>
      <c r="I852" s="160"/>
      <c r="J852" s="160"/>
      <c r="K852" s="160"/>
      <c r="L852" s="160"/>
      <c r="M852" s="160"/>
      <c r="N852" s="160"/>
      <c r="O852" s="160"/>
      <c r="P852" s="160"/>
      <c r="Q852" s="160"/>
      <c r="R852" s="160"/>
      <c r="S852" s="160"/>
      <c r="T852" s="160"/>
      <c r="U852" s="160"/>
      <c r="V852" s="160"/>
      <c r="W852" s="160"/>
      <c r="X852" s="160"/>
      <c r="Y852" s="160"/>
      <c r="Z852" s="160"/>
      <c r="AA852" s="160"/>
    </row>
    <row r="853" spans="2:27" ht="12" customHeight="1">
      <c r="B853" s="160"/>
      <c r="C853" s="160"/>
      <c r="D853" s="160"/>
      <c r="E853" s="160"/>
      <c r="F853" s="160"/>
      <c r="G853" s="160"/>
      <c r="H853" s="160"/>
      <c r="I853" s="160"/>
      <c r="J853" s="160"/>
      <c r="K853" s="160"/>
      <c r="L853" s="160"/>
      <c r="M853" s="160"/>
      <c r="N853" s="160"/>
      <c r="O853" s="160"/>
      <c r="P853" s="160"/>
      <c r="Q853" s="160"/>
      <c r="R853" s="160"/>
      <c r="S853" s="160"/>
      <c r="T853" s="160"/>
      <c r="U853" s="160"/>
      <c r="V853" s="160"/>
      <c r="W853" s="160"/>
      <c r="X853" s="160"/>
      <c r="Y853" s="160"/>
      <c r="Z853" s="160"/>
      <c r="AA853" s="160"/>
    </row>
    <row r="854" spans="2:27" ht="12" customHeight="1">
      <c r="B854" s="160"/>
      <c r="C854" s="160"/>
      <c r="D854" s="160"/>
      <c r="E854" s="160"/>
      <c r="F854" s="160"/>
      <c r="G854" s="160"/>
      <c r="H854" s="160"/>
      <c r="I854" s="160"/>
      <c r="J854" s="160"/>
      <c r="K854" s="160"/>
      <c r="L854" s="160"/>
      <c r="M854" s="160"/>
      <c r="N854" s="160"/>
      <c r="O854" s="160"/>
      <c r="P854" s="160"/>
      <c r="Q854" s="160"/>
      <c r="R854" s="160"/>
      <c r="S854" s="160"/>
      <c r="T854" s="160"/>
      <c r="U854" s="160"/>
      <c r="V854" s="160"/>
      <c r="W854" s="160"/>
      <c r="X854" s="160"/>
      <c r="Y854" s="160"/>
      <c r="Z854" s="160"/>
      <c r="AA854" s="160"/>
    </row>
    <row r="855" spans="2:27" ht="12" customHeight="1">
      <c r="B855" s="160"/>
      <c r="C855" s="160"/>
      <c r="D855" s="160"/>
      <c r="E855" s="160"/>
      <c r="F855" s="160"/>
      <c r="G855" s="160"/>
      <c r="H855" s="160"/>
      <c r="I855" s="160"/>
      <c r="J855" s="160"/>
      <c r="K855" s="160"/>
      <c r="L855" s="160"/>
      <c r="M855" s="160"/>
      <c r="N855" s="160"/>
      <c r="O855" s="160"/>
      <c r="P855" s="160"/>
      <c r="Q855" s="160"/>
      <c r="R855" s="160"/>
      <c r="S855" s="160"/>
      <c r="T855" s="160"/>
      <c r="U855" s="160"/>
      <c r="V855" s="160"/>
      <c r="W855" s="160"/>
      <c r="X855" s="160"/>
      <c r="Y855" s="160"/>
      <c r="Z855" s="160"/>
      <c r="AA855" s="160"/>
    </row>
    <row r="856" spans="2:27" ht="12" customHeight="1">
      <c r="B856" s="160"/>
      <c r="C856" s="160"/>
      <c r="D856" s="160"/>
      <c r="E856" s="160"/>
      <c r="F856" s="160"/>
      <c r="G856" s="160"/>
      <c r="H856" s="160"/>
      <c r="I856" s="160"/>
      <c r="J856" s="160"/>
      <c r="K856" s="160"/>
      <c r="L856" s="160"/>
      <c r="M856" s="160"/>
      <c r="N856" s="160"/>
      <c r="O856" s="160"/>
      <c r="P856" s="160"/>
      <c r="Q856" s="160"/>
      <c r="R856" s="160"/>
      <c r="S856" s="160"/>
      <c r="T856" s="160"/>
      <c r="U856" s="160"/>
      <c r="V856" s="160"/>
      <c r="W856" s="160"/>
      <c r="X856" s="160"/>
      <c r="Y856" s="160"/>
      <c r="Z856" s="160"/>
      <c r="AA856" s="160"/>
    </row>
    <row r="857" spans="2:27" ht="12" customHeight="1">
      <c r="B857" s="160"/>
      <c r="C857" s="160"/>
      <c r="D857" s="160"/>
      <c r="E857" s="160"/>
      <c r="F857" s="160"/>
      <c r="G857" s="160"/>
      <c r="H857" s="160"/>
      <c r="I857" s="160"/>
      <c r="J857" s="160"/>
      <c r="K857" s="160"/>
      <c r="L857" s="160"/>
      <c r="M857" s="160"/>
      <c r="N857" s="160"/>
      <c r="O857" s="160"/>
      <c r="P857" s="160"/>
      <c r="Q857" s="160"/>
      <c r="R857" s="160"/>
      <c r="S857" s="160"/>
      <c r="T857" s="160"/>
      <c r="U857" s="160"/>
      <c r="V857" s="160"/>
      <c r="W857" s="160"/>
      <c r="X857" s="160"/>
      <c r="Y857" s="160"/>
      <c r="Z857" s="160"/>
      <c r="AA857" s="160"/>
    </row>
    <row r="858" spans="2:27" ht="12" customHeight="1">
      <c r="B858" s="160"/>
      <c r="C858" s="160"/>
      <c r="D858" s="160"/>
      <c r="E858" s="160"/>
      <c r="F858" s="160"/>
      <c r="G858" s="160"/>
      <c r="H858" s="160"/>
      <c r="I858" s="160"/>
      <c r="J858" s="160"/>
      <c r="K858" s="160"/>
      <c r="L858" s="160"/>
      <c r="M858" s="160"/>
      <c r="N858" s="160"/>
      <c r="O858" s="160"/>
      <c r="P858" s="160"/>
      <c r="Q858" s="160"/>
      <c r="R858" s="160"/>
      <c r="S858" s="160"/>
      <c r="T858" s="160"/>
      <c r="U858" s="160"/>
      <c r="V858" s="160"/>
      <c r="W858" s="160"/>
      <c r="X858" s="160"/>
      <c r="Y858" s="160"/>
      <c r="Z858" s="160"/>
      <c r="AA858" s="160"/>
    </row>
    <row r="859" spans="2:27" ht="12" customHeight="1">
      <c r="B859" s="160"/>
      <c r="C859" s="160"/>
      <c r="D859" s="160"/>
      <c r="E859" s="160"/>
      <c r="F859" s="160"/>
      <c r="G859" s="160"/>
      <c r="H859" s="160"/>
      <c r="I859" s="160"/>
      <c r="J859" s="160"/>
      <c r="K859" s="160"/>
      <c r="L859" s="160"/>
      <c r="M859" s="160"/>
      <c r="N859" s="160"/>
      <c r="O859" s="160"/>
      <c r="P859" s="160"/>
      <c r="Q859" s="160"/>
      <c r="R859" s="160"/>
      <c r="S859" s="160"/>
      <c r="T859" s="160"/>
      <c r="U859" s="160"/>
      <c r="V859" s="160"/>
      <c r="W859" s="160"/>
      <c r="X859" s="160"/>
      <c r="Y859" s="160"/>
      <c r="Z859" s="160"/>
      <c r="AA859" s="160"/>
    </row>
    <row r="860" spans="2:27" ht="12" customHeight="1">
      <c r="B860" s="160"/>
      <c r="C860" s="160"/>
      <c r="D860" s="160"/>
      <c r="E860" s="160"/>
      <c r="F860" s="160"/>
      <c r="G860" s="160"/>
      <c r="H860" s="160"/>
      <c r="I860" s="160"/>
      <c r="J860" s="160"/>
      <c r="K860" s="160"/>
      <c r="L860" s="160"/>
      <c r="M860" s="160"/>
      <c r="N860" s="160"/>
      <c r="O860" s="160"/>
      <c r="P860" s="160"/>
      <c r="Q860" s="160"/>
      <c r="R860" s="160"/>
      <c r="S860" s="160"/>
      <c r="T860" s="160"/>
      <c r="U860" s="160"/>
      <c r="V860" s="160"/>
      <c r="W860" s="160"/>
      <c r="X860" s="160"/>
      <c r="Y860" s="160"/>
      <c r="Z860" s="160"/>
      <c r="AA860" s="160"/>
    </row>
    <row r="861" spans="2:27" ht="12" customHeight="1">
      <c r="B861" s="160"/>
      <c r="C861" s="160"/>
      <c r="D861" s="160"/>
      <c r="E861" s="160"/>
      <c r="F861" s="160"/>
      <c r="G861" s="160"/>
      <c r="H861" s="160"/>
      <c r="I861" s="160"/>
      <c r="J861" s="160"/>
      <c r="K861" s="160"/>
      <c r="L861" s="160"/>
      <c r="M861" s="160"/>
      <c r="N861" s="160"/>
      <c r="O861" s="160"/>
      <c r="P861" s="160"/>
      <c r="Q861" s="160"/>
      <c r="R861" s="160"/>
      <c r="S861" s="160"/>
      <c r="T861" s="160"/>
      <c r="U861" s="160"/>
      <c r="V861" s="160"/>
      <c r="W861" s="160"/>
      <c r="X861" s="160"/>
      <c r="Y861" s="160"/>
      <c r="Z861" s="160"/>
      <c r="AA861" s="160"/>
    </row>
    <row r="862" spans="2:27" ht="12" customHeight="1">
      <c r="B862" s="160"/>
      <c r="C862" s="160"/>
      <c r="D862" s="160"/>
      <c r="E862" s="160"/>
      <c r="F862" s="160"/>
      <c r="G862" s="160"/>
      <c r="H862" s="160"/>
      <c r="I862" s="160"/>
      <c r="J862" s="160"/>
      <c r="K862" s="160"/>
      <c r="L862" s="160"/>
      <c r="M862" s="160"/>
      <c r="N862" s="160"/>
      <c r="O862" s="160"/>
      <c r="P862" s="160"/>
      <c r="Q862" s="160"/>
      <c r="R862" s="160"/>
      <c r="S862" s="160"/>
      <c r="T862" s="160"/>
      <c r="U862" s="160"/>
      <c r="V862" s="160"/>
      <c r="W862" s="160"/>
      <c r="X862" s="160"/>
      <c r="Y862" s="160"/>
      <c r="Z862" s="160"/>
      <c r="AA862" s="160"/>
    </row>
    <row r="863" spans="2:27" ht="12" customHeight="1">
      <c r="B863" s="160"/>
      <c r="C863" s="160"/>
      <c r="D863" s="160"/>
      <c r="E863" s="160"/>
      <c r="F863" s="160"/>
      <c r="G863" s="160"/>
      <c r="H863" s="160"/>
      <c r="I863" s="160"/>
      <c r="J863" s="160"/>
      <c r="K863" s="160"/>
      <c r="L863" s="160"/>
      <c r="M863" s="160"/>
      <c r="N863" s="160"/>
      <c r="O863" s="160"/>
      <c r="P863" s="160"/>
      <c r="Q863" s="160"/>
      <c r="R863" s="160"/>
      <c r="S863" s="160"/>
      <c r="T863" s="160"/>
      <c r="U863" s="160"/>
      <c r="V863" s="160"/>
      <c r="W863" s="160"/>
      <c r="X863" s="160"/>
      <c r="Y863" s="160"/>
      <c r="Z863" s="160"/>
      <c r="AA863" s="160"/>
    </row>
    <row r="864" spans="2:27" ht="12" customHeight="1">
      <c r="B864" s="160"/>
      <c r="C864" s="160"/>
      <c r="D864" s="160"/>
      <c r="E864" s="160"/>
      <c r="F864" s="160"/>
      <c r="G864" s="160"/>
      <c r="H864" s="160"/>
      <c r="I864" s="160"/>
      <c r="J864" s="160"/>
      <c r="K864" s="160"/>
      <c r="L864" s="160"/>
      <c r="M864" s="160"/>
      <c r="N864" s="160"/>
      <c r="O864" s="160"/>
      <c r="P864" s="160"/>
      <c r="Q864" s="160"/>
      <c r="R864" s="160"/>
      <c r="S864" s="160"/>
      <c r="T864" s="160"/>
      <c r="U864" s="160"/>
      <c r="V864" s="160"/>
      <c r="W864" s="160"/>
      <c r="X864" s="160"/>
      <c r="Y864" s="160"/>
      <c r="Z864" s="160"/>
      <c r="AA864" s="160"/>
    </row>
    <row r="865" spans="2:27" ht="12" customHeight="1">
      <c r="B865" s="160"/>
      <c r="C865" s="160"/>
      <c r="D865" s="160"/>
      <c r="E865" s="160"/>
      <c r="F865" s="160"/>
      <c r="G865" s="160"/>
      <c r="H865" s="160"/>
      <c r="I865" s="160"/>
      <c r="J865" s="160"/>
      <c r="K865" s="160"/>
      <c r="L865" s="160"/>
      <c r="M865" s="160"/>
      <c r="N865" s="160"/>
      <c r="O865" s="160"/>
      <c r="P865" s="160"/>
      <c r="Q865" s="160"/>
      <c r="R865" s="160"/>
      <c r="S865" s="160"/>
      <c r="T865" s="160"/>
      <c r="U865" s="160"/>
      <c r="V865" s="160"/>
      <c r="W865" s="160"/>
      <c r="X865" s="160"/>
      <c r="Y865" s="160"/>
      <c r="Z865" s="160"/>
      <c r="AA865" s="160"/>
    </row>
    <row r="866" spans="2:27" ht="12" customHeight="1">
      <c r="B866" s="160"/>
      <c r="C866" s="160"/>
      <c r="D866" s="160"/>
      <c r="E866" s="160"/>
      <c r="F866" s="160"/>
      <c r="G866" s="160"/>
      <c r="H866" s="160"/>
      <c r="I866" s="160"/>
      <c r="J866" s="160"/>
      <c r="K866" s="160"/>
      <c r="L866" s="160"/>
      <c r="M866" s="160"/>
      <c r="N866" s="160"/>
      <c r="O866" s="160"/>
      <c r="P866" s="160"/>
      <c r="Q866" s="160"/>
      <c r="R866" s="160"/>
      <c r="S866" s="160"/>
      <c r="T866" s="160"/>
      <c r="U866" s="160"/>
      <c r="V866" s="160"/>
      <c r="W866" s="160"/>
      <c r="X866" s="160"/>
      <c r="Y866" s="160"/>
      <c r="Z866" s="160"/>
      <c r="AA866" s="160"/>
    </row>
    <row r="867" spans="2:27" ht="12" customHeight="1">
      <c r="B867" s="160"/>
      <c r="C867" s="160"/>
      <c r="D867" s="160"/>
      <c r="E867" s="160"/>
      <c r="F867" s="160"/>
      <c r="G867" s="160"/>
      <c r="H867" s="160"/>
      <c r="I867" s="160"/>
      <c r="J867" s="160"/>
      <c r="K867" s="160"/>
      <c r="L867" s="160"/>
      <c r="M867" s="160"/>
      <c r="N867" s="160"/>
      <c r="O867" s="160"/>
      <c r="P867" s="160"/>
      <c r="Q867" s="160"/>
      <c r="R867" s="160"/>
      <c r="S867" s="160"/>
      <c r="T867" s="160"/>
      <c r="U867" s="160"/>
      <c r="V867" s="160"/>
      <c r="W867" s="160"/>
      <c r="X867" s="160"/>
      <c r="Y867" s="160"/>
      <c r="Z867" s="160"/>
      <c r="AA867" s="160"/>
    </row>
    <row r="868" spans="2:27" ht="12" customHeight="1">
      <c r="B868" s="160"/>
      <c r="C868" s="160"/>
      <c r="D868" s="160"/>
      <c r="E868" s="160"/>
      <c r="F868" s="160"/>
      <c r="G868" s="160"/>
      <c r="H868" s="160"/>
      <c r="I868" s="160"/>
      <c r="J868" s="160"/>
      <c r="K868" s="160"/>
      <c r="L868" s="160"/>
      <c r="M868" s="160"/>
      <c r="N868" s="160"/>
      <c r="O868" s="160"/>
      <c r="P868" s="160"/>
      <c r="Q868" s="160"/>
      <c r="R868" s="160"/>
      <c r="S868" s="160"/>
      <c r="T868" s="160"/>
      <c r="U868" s="160"/>
      <c r="V868" s="160"/>
      <c r="W868" s="160"/>
      <c r="X868" s="160"/>
      <c r="Y868" s="160"/>
      <c r="Z868" s="160"/>
      <c r="AA868" s="160"/>
    </row>
    <row r="869" spans="2:27" ht="12" customHeight="1">
      <c r="B869" s="160"/>
      <c r="C869" s="160"/>
      <c r="D869" s="160"/>
      <c r="E869" s="160"/>
      <c r="F869" s="160"/>
      <c r="G869" s="160"/>
      <c r="H869" s="160"/>
      <c r="I869" s="160"/>
      <c r="J869" s="160"/>
      <c r="K869" s="160"/>
      <c r="L869" s="160"/>
      <c r="M869" s="160"/>
      <c r="N869" s="160"/>
      <c r="O869" s="160"/>
      <c r="P869" s="160"/>
      <c r="Q869" s="160"/>
      <c r="R869" s="160"/>
      <c r="S869" s="160"/>
      <c r="T869" s="160"/>
      <c r="U869" s="160"/>
      <c r="V869" s="160"/>
      <c r="W869" s="160"/>
      <c r="X869" s="160"/>
      <c r="Y869" s="160"/>
      <c r="Z869" s="160"/>
      <c r="AA869" s="160"/>
    </row>
    <row r="870" spans="2:27" ht="12" customHeight="1">
      <c r="B870" s="160"/>
      <c r="C870" s="160"/>
      <c r="D870" s="160"/>
      <c r="E870" s="160"/>
      <c r="F870" s="160"/>
      <c r="G870" s="160"/>
      <c r="H870" s="160"/>
      <c r="I870" s="160"/>
      <c r="J870" s="160"/>
      <c r="K870" s="160"/>
      <c r="L870" s="160"/>
      <c r="M870" s="160"/>
      <c r="N870" s="160"/>
      <c r="O870" s="160"/>
      <c r="P870" s="160"/>
      <c r="Q870" s="160"/>
      <c r="R870" s="160"/>
      <c r="S870" s="160"/>
      <c r="T870" s="160"/>
      <c r="U870" s="160"/>
      <c r="V870" s="160"/>
      <c r="W870" s="160"/>
      <c r="X870" s="160"/>
      <c r="Y870" s="160"/>
      <c r="Z870" s="160"/>
      <c r="AA870" s="160"/>
    </row>
    <row r="871" spans="2:27" ht="12" customHeight="1">
      <c r="B871" s="160"/>
      <c r="C871" s="160"/>
      <c r="D871" s="160"/>
      <c r="E871" s="160"/>
      <c r="F871" s="160"/>
      <c r="G871" s="160"/>
      <c r="H871" s="160"/>
      <c r="I871" s="160"/>
      <c r="J871" s="160"/>
      <c r="K871" s="160"/>
      <c r="L871" s="160"/>
      <c r="M871" s="160"/>
      <c r="N871" s="160"/>
      <c r="O871" s="160"/>
      <c r="P871" s="160"/>
      <c r="Q871" s="160"/>
      <c r="R871" s="160"/>
      <c r="S871" s="160"/>
      <c r="T871" s="160"/>
      <c r="U871" s="160"/>
      <c r="V871" s="160"/>
      <c r="W871" s="160"/>
      <c r="X871" s="160"/>
      <c r="Y871" s="160"/>
      <c r="Z871" s="160"/>
      <c r="AA871" s="160"/>
    </row>
    <row r="872" spans="2:27" ht="12" customHeight="1">
      <c r="B872" s="160"/>
      <c r="C872" s="160"/>
      <c r="D872" s="160"/>
      <c r="E872" s="160"/>
      <c r="F872" s="160"/>
      <c r="G872" s="160"/>
      <c r="H872" s="160"/>
      <c r="I872" s="160"/>
      <c r="J872" s="160"/>
      <c r="K872" s="160"/>
      <c r="L872" s="160"/>
      <c r="M872" s="160"/>
      <c r="N872" s="160"/>
      <c r="O872" s="160"/>
      <c r="P872" s="160"/>
      <c r="Q872" s="160"/>
      <c r="R872" s="160"/>
      <c r="S872" s="160"/>
      <c r="T872" s="160"/>
      <c r="U872" s="160"/>
      <c r="V872" s="160"/>
      <c r="W872" s="160"/>
      <c r="X872" s="160"/>
      <c r="Y872" s="160"/>
      <c r="Z872" s="160"/>
      <c r="AA872" s="160"/>
    </row>
    <row r="873" spans="2:27" ht="12" customHeight="1">
      <c r="B873" s="160"/>
      <c r="C873" s="160"/>
      <c r="D873" s="160"/>
      <c r="E873" s="160"/>
      <c r="F873" s="160"/>
      <c r="G873" s="160"/>
      <c r="H873" s="160"/>
      <c r="I873" s="160"/>
      <c r="J873" s="160"/>
      <c r="K873" s="160"/>
      <c r="L873" s="160"/>
      <c r="M873" s="160"/>
      <c r="N873" s="160"/>
      <c r="O873" s="160"/>
      <c r="P873" s="160"/>
      <c r="Q873" s="160"/>
      <c r="R873" s="160"/>
      <c r="S873" s="160"/>
      <c r="T873" s="160"/>
      <c r="U873" s="160"/>
      <c r="V873" s="160"/>
      <c r="W873" s="160"/>
      <c r="X873" s="160"/>
      <c r="Y873" s="160"/>
      <c r="Z873" s="160"/>
      <c r="AA873" s="160"/>
    </row>
    <row r="874" spans="2:27" ht="12" customHeight="1">
      <c r="B874" s="160"/>
      <c r="C874" s="160"/>
      <c r="D874" s="160"/>
      <c r="E874" s="160"/>
      <c r="F874" s="160"/>
      <c r="G874" s="160"/>
      <c r="H874" s="160"/>
      <c r="I874" s="160"/>
      <c r="J874" s="160"/>
      <c r="K874" s="160"/>
      <c r="L874" s="160"/>
      <c r="M874" s="160"/>
      <c r="N874" s="160"/>
      <c r="O874" s="160"/>
      <c r="P874" s="160"/>
      <c r="Q874" s="160"/>
      <c r="R874" s="160"/>
      <c r="S874" s="160"/>
      <c r="T874" s="160"/>
      <c r="U874" s="160"/>
      <c r="V874" s="160"/>
      <c r="W874" s="160"/>
      <c r="X874" s="160"/>
      <c r="Y874" s="160"/>
      <c r="Z874" s="160"/>
      <c r="AA874" s="160"/>
    </row>
    <row r="875" spans="2:27" ht="12" customHeight="1">
      <c r="B875" s="160"/>
      <c r="C875" s="160"/>
      <c r="D875" s="160"/>
      <c r="E875" s="160"/>
      <c r="F875" s="160"/>
      <c r="G875" s="160"/>
      <c r="H875" s="160"/>
      <c r="I875" s="160"/>
      <c r="J875" s="160"/>
      <c r="K875" s="160"/>
      <c r="L875" s="160"/>
      <c r="M875" s="160"/>
      <c r="N875" s="160"/>
      <c r="O875" s="160"/>
      <c r="P875" s="160"/>
      <c r="Q875" s="160"/>
      <c r="R875" s="160"/>
      <c r="S875" s="160"/>
      <c r="T875" s="160"/>
      <c r="U875" s="160"/>
      <c r="V875" s="160"/>
      <c r="W875" s="160"/>
      <c r="X875" s="160"/>
      <c r="Y875" s="160"/>
      <c r="Z875" s="160"/>
      <c r="AA875" s="160"/>
    </row>
    <row r="876" spans="2:27" ht="12" customHeight="1">
      <c r="B876" s="160"/>
      <c r="C876" s="160"/>
      <c r="D876" s="160"/>
      <c r="E876" s="160"/>
      <c r="F876" s="160"/>
      <c r="G876" s="160"/>
      <c r="H876" s="160"/>
      <c r="I876" s="160"/>
      <c r="J876" s="160"/>
      <c r="K876" s="160"/>
      <c r="L876" s="160"/>
      <c r="M876" s="160"/>
      <c r="N876" s="160"/>
      <c r="O876" s="160"/>
      <c r="P876" s="160"/>
      <c r="Q876" s="160"/>
      <c r="R876" s="160"/>
      <c r="S876" s="160"/>
      <c r="T876" s="160"/>
      <c r="U876" s="160"/>
      <c r="V876" s="160"/>
      <c r="W876" s="160"/>
      <c r="X876" s="160"/>
      <c r="Y876" s="160"/>
      <c r="Z876" s="160"/>
      <c r="AA876" s="160"/>
    </row>
    <row r="877" spans="2:27" ht="12" customHeight="1">
      <c r="B877" s="160"/>
      <c r="C877" s="160"/>
      <c r="D877" s="160"/>
      <c r="E877" s="160"/>
      <c r="F877" s="160"/>
      <c r="G877" s="160"/>
      <c r="H877" s="160"/>
      <c r="I877" s="160"/>
      <c r="J877" s="160"/>
      <c r="K877" s="160"/>
      <c r="L877" s="160"/>
      <c r="M877" s="160"/>
      <c r="N877" s="160"/>
      <c r="O877" s="160"/>
      <c r="P877" s="160"/>
      <c r="Q877" s="160"/>
      <c r="R877" s="160"/>
      <c r="S877" s="160"/>
      <c r="T877" s="160"/>
      <c r="U877" s="160"/>
      <c r="V877" s="160"/>
      <c r="W877" s="160"/>
      <c r="X877" s="160"/>
      <c r="Y877" s="160"/>
      <c r="Z877" s="160"/>
      <c r="AA877" s="160"/>
    </row>
    <row r="878" spans="2:27" ht="12" customHeight="1">
      <c r="B878" s="160"/>
      <c r="C878" s="160"/>
      <c r="D878" s="160"/>
      <c r="E878" s="160"/>
      <c r="F878" s="160"/>
      <c r="G878" s="160"/>
      <c r="H878" s="160"/>
      <c r="I878" s="160"/>
      <c r="J878" s="160"/>
      <c r="K878" s="160"/>
      <c r="L878" s="160"/>
      <c r="M878" s="160"/>
      <c r="N878" s="160"/>
      <c r="O878" s="160"/>
      <c r="P878" s="160"/>
      <c r="Q878" s="160"/>
      <c r="R878" s="160"/>
      <c r="S878" s="160"/>
      <c r="T878" s="160"/>
      <c r="U878" s="160"/>
      <c r="V878" s="160"/>
      <c r="W878" s="160"/>
      <c r="X878" s="160"/>
      <c r="Y878" s="160"/>
      <c r="Z878" s="160"/>
      <c r="AA878" s="160"/>
    </row>
    <row r="879" spans="2:27" ht="12" customHeight="1">
      <c r="B879" s="160"/>
      <c r="C879" s="160"/>
      <c r="D879" s="160"/>
      <c r="E879" s="160"/>
      <c r="F879" s="160"/>
      <c r="G879" s="160"/>
      <c r="H879" s="160"/>
      <c r="I879" s="160"/>
      <c r="J879" s="160"/>
      <c r="K879" s="160"/>
      <c r="L879" s="160"/>
      <c r="M879" s="160"/>
      <c r="N879" s="160"/>
      <c r="O879" s="160"/>
      <c r="P879" s="160"/>
      <c r="Q879" s="160"/>
      <c r="R879" s="160"/>
      <c r="S879" s="160"/>
      <c r="T879" s="160"/>
      <c r="U879" s="160"/>
      <c r="V879" s="160"/>
      <c r="W879" s="160"/>
      <c r="X879" s="160"/>
      <c r="Y879" s="160"/>
      <c r="Z879" s="160"/>
      <c r="AA879" s="160"/>
    </row>
    <row r="880" spans="2:27" ht="12" customHeight="1">
      <c r="B880" s="160"/>
      <c r="C880" s="160"/>
      <c r="D880" s="160"/>
      <c r="E880" s="160"/>
      <c r="F880" s="160"/>
      <c r="G880" s="160"/>
      <c r="H880" s="160"/>
      <c r="I880" s="160"/>
      <c r="J880" s="160"/>
      <c r="K880" s="160"/>
      <c r="L880" s="160"/>
      <c r="M880" s="160"/>
      <c r="N880" s="160"/>
      <c r="O880" s="160"/>
      <c r="P880" s="160"/>
      <c r="Q880" s="160"/>
      <c r="R880" s="160"/>
      <c r="S880" s="160"/>
      <c r="T880" s="160"/>
      <c r="U880" s="160"/>
      <c r="V880" s="160"/>
      <c r="W880" s="160"/>
      <c r="X880" s="160"/>
      <c r="Y880" s="160"/>
      <c r="Z880" s="160"/>
      <c r="AA880" s="160"/>
    </row>
    <row r="881" spans="2:27" ht="12" customHeight="1">
      <c r="B881" s="160"/>
      <c r="C881" s="160"/>
      <c r="D881" s="160"/>
      <c r="E881" s="160"/>
      <c r="F881" s="160"/>
      <c r="G881" s="160"/>
      <c r="H881" s="160"/>
      <c r="I881" s="160"/>
      <c r="J881" s="160"/>
      <c r="K881" s="160"/>
      <c r="L881" s="160"/>
      <c r="M881" s="160"/>
      <c r="N881" s="160"/>
      <c r="O881" s="160"/>
      <c r="P881" s="160"/>
      <c r="Q881" s="160"/>
      <c r="R881" s="160"/>
      <c r="S881" s="160"/>
      <c r="T881" s="160"/>
      <c r="U881" s="160"/>
      <c r="V881" s="160"/>
      <c r="W881" s="160"/>
      <c r="X881" s="160"/>
      <c r="Y881" s="160"/>
      <c r="Z881" s="160"/>
      <c r="AA881" s="160"/>
    </row>
    <row r="882" spans="2:27" ht="12" customHeight="1">
      <c r="B882" s="160"/>
      <c r="C882" s="160"/>
      <c r="D882" s="160"/>
      <c r="E882" s="160"/>
      <c r="F882" s="160"/>
      <c r="G882" s="160"/>
      <c r="H882" s="160"/>
      <c r="I882" s="160"/>
      <c r="J882" s="160"/>
      <c r="K882" s="160"/>
      <c r="L882" s="160"/>
      <c r="M882" s="160"/>
      <c r="N882" s="160"/>
      <c r="O882" s="160"/>
      <c r="P882" s="160"/>
      <c r="Q882" s="160"/>
      <c r="R882" s="160"/>
      <c r="S882" s="160"/>
      <c r="T882" s="160"/>
      <c r="U882" s="160"/>
      <c r="V882" s="160"/>
      <c r="W882" s="160"/>
      <c r="X882" s="160"/>
      <c r="Y882" s="160"/>
      <c r="Z882" s="160"/>
      <c r="AA882" s="160"/>
    </row>
    <row r="883" spans="2:27" ht="12" customHeight="1">
      <c r="B883" s="160"/>
      <c r="C883" s="160"/>
      <c r="D883" s="160"/>
      <c r="E883" s="160"/>
      <c r="F883" s="160"/>
      <c r="G883" s="160"/>
      <c r="H883" s="160"/>
      <c r="I883" s="160"/>
      <c r="J883" s="160"/>
      <c r="K883" s="160"/>
      <c r="L883" s="160"/>
      <c r="M883" s="160"/>
      <c r="N883" s="160"/>
      <c r="O883" s="160"/>
      <c r="P883" s="160"/>
      <c r="Q883" s="160"/>
      <c r="R883" s="160"/>
      <c r="S883" s="160"/>
      <c r="T883" s="160"/>
      <c r="U883" s="160"/>
      <c r="V883" s="160"/>
      <c r="W883" s="160"/>
      <c r="X883" s="160"/>
      <c r="Y883" s="160"/>
      <c r="Z883" s="160"/>
      <c r="AA883" s="160"/>
    </row>
    <row r="884" spans="2:27" ht="12" customHeight="1">
      <c r="B884" s="160"/>
      <c r="C884" s="160"/>
      <c r="D884" s="160"/>
      <c r="E884" s="160"/>
      <c r="F884" s="160"/>
      <c r="G884" s="160"/>
      <c r="H884" s="160"/>
      <c r="I884" s="160"/>
      <c r="J884" s="160"/>
      <c r="K884" s="160"/>
      <c r="L884" s="160"/>
      <c r="M884" s="160"/>
      <c r="N884" s="160"/>
      <c r="O884" s="160"/>
      <c r="P884" s="160"/>
      <c r="Q884" s="160"/>
      <c r="R884" s="160"/>
      <c r="S884" s="160"/>
      <c r="T884" s="160"/>
      <c r="U884" s="160"/>
      <c r="V884" s="160"/>
      <c r="W884" s="160"/>
      <c r="X884" s="160"/>
      <c r="Y884" s="160"/>
      <c r="Z884" s="160"/>
      <c r="AA884" s="160"/>
    </row>
    <row r="885" spans="2:27" ht="12" customHeight="1">
      <c r="B885" s="160"/>
      <c r="C885" s="160"/>
      <c r="D885" s="160"/>
      <c r="E885" s="160"/>
      <c r="F885" s="160"/>
      <c r="G885" s="160"/>
      <c r="H885" s="160"/>
      <c r="I885" s="160"/>
      <c r="J885" s="160"/>
      <c r="K885" s="160"/>
      <c r="L885" s="160"/>
      <c r="M885" s="160"/>
      <c r="N885" s="160"/>
      <c r="O885" s="160"/>
      <c r="P885" s="160"/>
      <c r="Q885" s="160"/>
      <c r="R885" s="160"/>
      <c r="S885" s="160"/>
      <c r="T885" s="160"/>
      <c r="U885" s="160"/>
      <c r="V885" s="160"/>
      <c r="W885" s="160"/>
      <c r="X885" s="160"/>
      <c r="Y885" s="160"/>
      <c r="Z885" s="160"/>
      <c r="AA885" s="160"/>
    </row>
    <row r="886" spans="2:27" ht="12" customHeight="1">
      <c r="B886" s="160"/>
      <c r="C886" s="160"/>
      <c r="D886" s="160"/>
      <c r="E886" s="160"/>
      <c r="F886" s="160"/>
      <c r="G886" s="160"/>
      <c r="H886" s="160"/>
      <c r="I886" s="160"/>
      <c r="J886" s="160"/>
      <c r="K886" s="160"/>
      <c r="L886" s="160"/>
      <c r="M886" s="160"/>
      <c r="N886" s="160"/>
      <c r="O886" s="160"/>
      <c r="P886" s="160"/>
      <c r="Q886" s="160"/>
      <c r="R886" s="160"/>
      <c r="S886" s="160"/>
      <c r="T886" s="160"/>
      <c r="U886" s="160"/>
      <c r="V886" s="160"/>
      <c r="W886" s="160"/>
      <c r="X886" s="160"/>
      <c r="Y886" s="160"/>
      <c r="Z886" s="160"/>
      <c r="AA886" s="160"/>
    </row>
    <row r="887" spans="2:27" ht="12" customHeight="1">
      <c r="B887" s="160"/>
      <c r="C887" s="160"/>
      <c r="D887" s="160"/>
      <c r="E887" s="160"/>
      <c r="F887" s="160"/>
      <c r="G887" s="160"/>
      <c r="H887" s="160"/>
      <c r="I887" s="160"/>
      <c r="J887" s="160"/>
      <c r="K887" s="160"/>
      <c r="L887" s="160"/>
      <c r="M887" s="160"/>
      <c r="N887" s="160"/>
      <c r="O887" s="160"/>
      <c r="P887" s="160"/>
      <c r="Q887" s="160"/>
      <c r="R887" s="160"/>
      <c r="S887" s="160"/>
      <c r="T887" s="160"/>
      <c r="U887" s="160"/>
      <c r="V887" s="160"/>
      <c r="W887" s="160"/>
      <c r="X887" s="160"/>
      <c r="Y887" s="160"/>
      <c r="Z887" s="160"/>
      <c r="AA887" s="160"/>
    </row>
    <row r="888" spans="2:27" ht="12" customHeight="1">
      <c r="B888" s="160"/>
      <c r="C888" s="160"/>
      <c r="D888" s="160"/>
      <c r="E888" s="160"/>
      <c r="F888" s="160"/>
      <c r="G888" s="160"/>
      <c r="H888" s="160"/>
      <c r="I888" s="160"/>
      <c r="J888" s="160"/>
      <c r="K888" s="160"/>
      <c r="L888" s="160"/>
      <c r="M888" s="160"/>
      <c r="N888" s="160"/>
      <c r="O888" s="160"/>
      <c r="P888" s="160"/>
      <c r="Q888" s="160"/>
      <c r="R888" s="160"/>
      <c r="S888" s="160"/>
      <c r="T888" s="160"/>
      <c r="U888" s="160"/>
      <c r="V888" s="160"/>
      <c r="W888" s="160"/>
      <c r="X888" s="160"/>
      <c r="Y888" s="160"/>
      <c r="Z888" s="160"/>
      <c r="AA888" s="160"/>
    </row>
    <row r="889" spans="2:27" ht="12" customHeight="1">
      <c r="B889" s="160"/>
      <c r="C889" s="160"/>
      <c r="D889" s="160"/>
      <c r="E889" s="160"/>
      <c r="F889" s="160"/>
      <c r="G889" s="160"/>
      <c r="H889" s="160"/>
      <c r="I889" s="160"/>
      <c r="J889" s="160"/>
      <c r="K889" s="160"/>
      <c r="L889" s="160"/>
      <c r="M889" s="160"/>
      <c r="N889" s="160"/>
      <c r="O889" s="160"/>
      <c r="P889" s="160"/>
      <c r="Q889" s="160"/>
      <c r="R889" s="160"/>
      <c r="S889" s="160"/>
      <c r="T889" s="160"/>
      <c r="U889" s="160"/>
      <c r="V889" s="160"/>
      <c r="W889" s="160"/>
      <c r="X889" s="160"/>
      <c r="Y889" s="160"/>
      <c r="Z889" s="160"/>
      <c r="AA889" s="160"/>
    </row>
    <row r="890" spans="2:27" ht="12" customHeight="1">
      <c r="B890" s="160"/>
      <c r="C890" s="160"/>
      <c r="D890" s="160"/>
      <c r="E890" s="160"/>
      <c r="F890" s="160"/>
      <c r="G890" s="160"/>
      <c r="H890" s="160"/>
      <c r="I890" s="160"/>
      <c r="J890" s="160"/>
      <c r="K890" s="160"/>
      <c r="L890" s="160"/>
      <c r="M890" s="160"/>
      <c r="N890" s="160"/>
      <c r="O890" s="160"/>
      <c r="P890" s="160"/>
      <c r="Q890" s="160"/>
      <c r="R890" s="160"/>
      <c r="S890" s="160"/>
      <c r="T890" s="160"/>
      <c r="U890" s="160"/>
      <c r="V890" s="160"/>
      <c r="W890" s="160"/>
      <c r="X890" s="160"/>
      <c r="Y890" s="160"/>
      <c r="Z890" s="160"/>
      <c r="AA890" s="160"/>
    </row>
    <row r="891" spans="2:27" ht="12" customHeight="1">
      <c r="B891" s="160"/>
      <c r="C891" s="160"/>
      <c r="D891" s="160"/>
      <c r="E891" s="160"/>
      <c r="F891" s="160"/>
      <c r="G891" s="160"/>
      <c r="H891" s="160"/>
      <c r="I891" s="160"/>
      <c r="J891" s="160"/>
      <c r="K891" s="160"/>
      <c r="L891" s="160"/>
      <c r="M891" s="160"/>
      <c r="N891" s="160"/>
      <c r="O891" s="160"/>
      <c r="P891" s="160"/>
      <c r="Q891" s="160"/>
      <c r="R891" s="160"/>
      <c r="S891" s="160"/>
      <c r="T891" s="160"/>
      <c r="U891" s="160"/>
      <c r="V891" s="160"/>
      <c r="W891" s="160"/>
      <c r="X891" s="160"/>
      <c r="Y891" s="160"/>
      <c r="Z891" s="160"/>
      <c r="AA891" s="160"/>
    </row>
    <row r="892" spans="2:27" ht="12" customHeight="1">
      <c r="B892" s="160"/>
      <c r="C892" s="160"/>
      <c r="D892" s="160"/>
      <c r="E892" s="160"/>
      <c r="F892" s="160"/>
      <c r="G892" s="160"/>
      <c r="H892" s="160"/>
      <c r="I892" s="160"/>
      <c r="J892" s="160"/>
      <c r="K892" s="160"/>
      <c r="L892" s="160"/>
      <c r="M892" s="160"/>
      <c r="N892" s="160"/>
      <c r="O892" s="160"/>
      <c r="P892" s="160"/>
      <c r="Q892" s="160"/>
      <c r="R892" s="160"/>
      <c r="S892" s="160"/>
      <c r="T892" s="160"/>
      <c r="U892" s="160"/>
      <c r="V892" s="160"/>
      <c r="W892" s="160"/>
      <c r="X892" s="160"/>
      <c r="Y892" s="160"/>
      <c r="Z892" s="160"/>
      <c r="AA892" s="160"/>
    </row>
    <row r="893" spans="2:27" ht="12" customHeight="1">
      <c r="B893" s="160"/>
      <c r="C893" s="160"/>
      <c r="D893" s="160"/>
      <c r="E893" s="160"/>
      <c r="F893" s="160"/>
      <c r="G893" s="160"/>
      <c r="H893" s="160"/>
      <c r="I893" s="160"/>
      <c r="J893" s="160"/>
      <c r="K893" s="160"/>
      <c r="L893" s="160"/>
      <c r="M893" s="160"/>
      <c r="N893" s="160"/>
      <c r="O893" s="160"/>
      <c r="P893" s="160"/>
      <c r="Q893" s="160"/>
      <c r="R893" s="160"/>
      <c r="S893" s="160"/>
      <c r="T893" s="160"/>
      <c r="U893" s="160"/>
      <c r="V893" s="160"/>
      <c r="W893" s="160"/>
      <c r="X893" s="160"/>
      <c r="Y893" s="160"/>
      <c r="Z893" s="160"/>
      <c r="AA893" s="160"/>
    </row>
    <row r="894" spans="2:27" ht="12" customHeight="1">
      <c r="B894" s="160"/>
      <c r="C894" s="160"/>
      <c r="D894" s="160"/>
      <c r="E894" s="160"/>
      <c r="F894" s="160"/>
      <c r="G894" s="160"/>
      <c r="H894" s="160"/>
      <c r="I894" s="160"/>
      <c r="J894" s="160"/>
      <c r="K894" s="160"/>
      <c r="L894" s="160"/>
      <c r="M894" s="160"/>
      <c r="N894" s="160"/>
      <c r="O894" s="160"/>
      <c r="P894" s="160"/>
      <c r="Q894" s="160"/>
      <c r="R894" s="160"/>
      <c r="S894" s="160"/>
      <c r="T894" s="160"/>
      <c r="U894" s="160"/>
      <c r="V894" s="160"/>
      <c r="W894" s="160"/>
      <c r="X894" s="160"/>
      <c r="Y894" s="160"/>
      <c r="Z894" s="160"/>
      <c r="AA894" s="160"/>
    </row>
    <row r="895" spans="2:27" ht="12" customHeight="1">
      <c r="B895" s="160"/>
      <c r="C895" s="160"/>
      <c r="D895" s="160"/>
      <c r="E895" s="160"/>
      <c r="F895" s="160"/>
      <c r="G895" s="160"/>
      <c r="H895" s="160"/>
      <c r="I895" s="160"/>
      <c r="J895" s="160"/>
      <c r="K895" s="160"/>
      <c r="L895" s="160"/>
      <c r="M895" s="160"/>
      <c r="N895" s="160"/>
      <c r="O895" s="160"/>
      <c r="P895" s="160"/>
      <c r="Q895" s="160"/>
      <c r="R895" s="160"/>
      <c r="S895" s="160"/>
      <c r="T895" s="160"/>
      <c r="U895" s="160"/>
      <c r="V895" s="160"/>
      <c r="W895" s="160"/>
      <c r="X895" s="160"/>
      <c r="Y895" s="160"/>
      <c r="Z895" s="160"/>
      <c r="AA895" s="160"/>
    </row>
    <row r="896" spans="2:27" ht="12" customHeight="1">
      <c r="B896" s="160"/>
      <c r="C896" s="160"/>
      <c r="D896" s="160"/>
      <c r="E896" s="160"/>
      <c r="F896" s="160"/>
      <c r="G896" s="160"/>
      <c r="H896" s="160"/>
      <c r="I896" s="160"/>
      <c r="J896" s="160"/>
      <c r="K896" s="160"/>
      <c r="L896" s="160"/>
      <c r="M896" s="160"/>
      <c r="N896" s="160"/>
      <c r="O896" s="160"/>
      <c r="P896" s="160"/>
      <c r="Q896" s="160"/>
      <c r="R896" s="160"/>
      <c r="S896" s="160"/>
      <c r="T896" s="160"/>
      <c r="U896" s="160"/>
      <c r="V896" s="160"/>
      <c r="W896" s="160"/>
      <c r="X896" s="160"/>
      <c r="Y896" s="160"/>
      <c r="Z896" s="160"/>
      <c r="AA896" s="160"/>
    </row>
    <row r="897" spans="2:27" ht="12" customHeight="1">
      <c r="B897" s="160"/>
      <c r="C897" s="160"/>
      <c r="D897" s="160"/>
      <c r="E897" s="160"/>
      <c r="F897" s="160"/>
      <c r="G897" s="160"/>
      <c r="H897" s="160"/>
      <c r="I897" s="160"/>
      <c r="J897" s="160"/>
      <c r="K897" s="160"/>
      <c r="L897" s="160"/>
      <c r="M897" s="160"/>
      <c r="N897" s="160"/>
      <c r="O897" s="160"/>
      <c r="P897" s="160"/>
      <c r="Q897" s="160"/>
      <c r="R897" s="160"/>
      <c r="S897" s="160"/>
      <c r="T897" s="160"/>
      <c r="U897" s="160"/>
      <c r="V897" s="160"/>
      <c r="W897" s="160"/>
      <c r="X897" s="160"/>
      <c r="Y897" s="160"/>
      <c r="Z897" s="160"/>
      <c r="AA897" s="160"/>
    </row>
    <row r="898" spans="2:27" ht="12" customHeight="1">
      <c r="B898" s="160"/>
      <c r="C898" s="160"/>
      <c r="D898" s="160"/>
      <c r="E898" s="160"/>
      <c r="F898" s="160"/>
      <c r="G898" s="160"/>
      <c r="H898" s="160"/>
      <c r="I898" s="160"/>
      <c r="J898" s="160"/>
      <c r="K898" s="160"/>
      <c r="L898" s="160"/>
      <c r="M898" s="160"/>
      <c r="N898" s="160"/>
      <c r="O898" s="160"/>
      <c r="P898" s="160"/>
      <c r="Q898" s="160"/>
      <c r="R898" s="160"/>
      <c r="S898" s="160"/>
      <c r="T898" s="160"/>
      <c r="U898" s="160"/>
      <c r="V898" s="160"/>
      <c r="W898" s="160"/>
      <c r="X898" s="160"/>
      <c r="Y898" s="160"/>
      <c r="Z898" s="160"/>
      <c r="AA898" s="160"/>
    </row>
    <row r="899" spans="2:27" ht="12" customHeight="1">
      <c r="B899" s="160"/>
      <c r="C899" s="160"/>
      <c r="D899" s="160"/>
      <c r="E899" s="160"/>
      <c r="F899" s="160"/>
      <c r="G899" s="160"/>
      <c r="H899" s="160"/>
      <c r="I899" s="160"/>
      <c r="J899" s="160"/>
      <c r="K899" s="160"/>
      <c r="L899" s="160"/>
      <c r="M899" s="160"/>
      <c r="N899" s="160"/>
      <c r="O899" s="160"/>
      <c r="P899" s="160"/>
      <c r="Q899" s="160"/>
      <c r="R899" s="160"/>
      <c r="S899" s="160"/>
      <c r="T899" s="160"/>
      <c r="U899" s="160"/>
      <c r="V899" s="160"/>
      <c r="W899" s="160"/>
      <c r="X899" s="160"/>
      <c r="Y899" s="160"/>
      <c r="Z899" s="160"/>
      <c r="AA899" s="160"/>
    </row>
    <row r="900" spans="2:27" ht="12" customHeight="1">
      <c r="B900" s="160"/>
      <c r="C900" s="160"/>
      <c r="D900" s="160"/>
      <c r="E900" s="160"/>
      <c r="F900" s="160"/>
      <c r="G900" s="160"/>
      <c r="H900" s="160"/>
      <c r="I900" s="160"/>
      <c r="J900" s="160"/>
      <c r="K900" s="160"/>
      <c r="L900" s="160"/>
      <c r="M900" s="160"/>
      <c r="N900" s="160"/>
      <c r="O900" s="160"/>
      <c r="P900" s="160"/>
      <c r="Q900" s="160"/>
      <c r="R900" s="160"/>
      <c r="S900" s="160"/>
      <c r="T900" s="160"/>
      <c r="U900" s="160"/>
      <c r="V900" s="160"/>
      <c r="W900" s="160"/>
      <c r="X900" s="160"/>
      <c r="Y900" s="160"/>
      <c r="Z900" s="160"/>
      <c r="AA900" s="160"/>
    </row>
    <row r="901" spans="2:27" ht="12" customHeight="1">
      <c r="B901" s="160"/>
      <c r="C901" s="160"/>
      <c r="D901" s="160"/>
      <c r="E901" s="160"/>
      <c r="F901" s="160"/>
      <c r="G901" s="160"/>
      <c r="H901" s="160"/>
      <c r="I901" s="160"/>
      <c r="J901" s="160"/>
      <c r="K901" s="160"/>
      <c r="L901" s="160"/>
      <c r="M901" s="160"/>
      <c r="N901" s="160"/>
      <c r="O901" s="160"/>
      <c r="P901" s="160"/>
      <c r="Q901" s="160"/>
      <c r="R901" s="160"/>
      <c r="S901" s="160"/>
      <c r="T901" s="160"/>
      <c r="U901" s="160"/>
      <c r="V901" s="160"/>
      <c r="W901" s="160"/>
      <c r="X901" s="160"/>
      <c r="Y901" s="160"/>
      <c r="Z901" s="160"/>
      <c r="AA901" s="160"/>
    </row>
    <row r="902" spans="2:27" ht="12" customHeight="1">
      <c r="B902" s="160"/>
      <c r="C902" s="160"/>
      <c r="D902" s="160"/>
      <c r="E902" s="160"/>
      <c r="F902" s="160"/>
      <c r="G902" s="160"/>
      <c r="H902" s="160"/>
      <c r="I902" s="160"/>
      <c r="J902" s="160"/>
      <c r="K902" s="160"/>
      <c r="L902" s="160"/>
      <c r="M902" s="160"/>
      <c r="N902" s="160"/>
      <c r="O902" s="160"/>
      <c r="P902" s="160"/>
      <c r="Q902" s="160"/>
      <c r="R902" s="160"/>
      <c r="S902" s="160"/>
      <c r="T902" s="160"/>
      <c r="U902" s="160"/>
      <c r="V902" s="160"/>
      <c r="W902" s="160"/>
      <c r="X902" s="160"/>
      <c r="Y902" s="160"/>
      <c r="Z902" s="160"/>
      <c r="AA902" s="160"/>
    </row>
    <row r="903" spans="2:27" ht="12" customHeight="1">
      <c r="B903" s="160"/>
      <c r="C903" s="160"/>
      <c r="D903" s="160"/>
      <c r="E903" s="160"/>
      <c r="F903" s="160"/>
      <c r="G903" s="160"/>
      <c r="H903" s="160"/>
      <c r="I903" s="160"/>
      <c r="J903" s="160"/>
      <c r="K903" s="160"/>
      <c r="L903" s="160"/>
      <c r="M903" s="160"/>
      <c r="N903" s="160"/>
      <c r="O903" s="160"/>
      <c r="P903" s="160"/>
      <c r="Q903" s="160"/>
      <c r="R903" s="160"/>
      <c r="S903" s="160"/>
      <c r="T903" s="160"/>
      <c r="U903" s="160"/>
      <c r="V903" s="160"/>
      <c r="W903" s="160"/>
      <c r="X903" s="160"/>
      <c r="Y903" s="160"/>
      <c r="Z903" s="160"/>
      <c r="AA903" s="160"/>
    </row>
    <row r="904" spans="2:27" ht="12" customHeight="1">
      <c r="B904" s="160"/>
      <c r="C904" s="160"/>
      <c r="D904" s="160"/>
      <c r="E904" s="160"/>
      <c r="F904" s="160"/>
      <c r="G904" s="160"/>
      <c r="H904" s="160"/>
      <c r="I904" s="160"/>
      <c r="J904" s="160"/>
      <c r="K904" s="160"/>
      <c r="L904" s="160"/>
      <c r="M904" s="160"/>
      <c r="N904" s="160"/>
      <c r="O904" s="160"/>
      <c r="P904" s="160"/>
      <c r="Q904" s="160"/>
      <c r="R904" s="160"/>
      <c r="S904" s="160"/>
      <c r="T904" s="160"/>
      <c r="U904" s="160"/>
      <c r="V904" s="160"/>
      <c r="W904" s="160"/>
      <c r="X904" s="160"/>
      <c r="Y904" s="160"/>
      <c r="Z904" s="160"/>
      <c r="AA904" s="160"/>
    </row>
    <row r="905" spans="2:27" ht="12" customHeight="1">
      <c r="B905" s="160"/>
      <c r="C905" s="160"/>
      <c r="D905" s="160"/>
      <c r="E905" s="160"/>
      <c r="F905" s="160"/>
      <c r="G905" s="160"/>
      <c r="H905" s="160"/>
      <c r="I905" s="160"/>
      <c r="J905" s="160"/>
      <c r="K905" s="160"/>
      <c r="L905" s="160"/>
      <c r="M905" s="160"/>
      <c r="N905" s="160"/>
      <c r="O905" s="160"/>
      <c r="P905" s="160"/>
      <c r="Q905" s="160"/>
      <c r="R905" s="160"/>
      <c r="S905" s="160"/>
      <c r="T905" s="160"/>
      <c r="U905" s="160"/>
      <c r="V905" s="160"/>
      <c r="W905" s="160"/>
      <c r="X905" s="160"/>
      <c r="Y905" s="160"/>
      <c r="Z905" s="160"/>
      <c r="AA905" s="160"/>
    </row>
    <row r="906" spans="2:27" ht="12" customHeight="1">
      <c r="B906" s="160"/>
      <c r="C906" s="160"/>
      <c r="D906" s="160"/>
      <c r="E906" s="160"/>
      <c r="F906" s="160"/>
      <c r="G906" s="160"/>
      <c r="H906" s="160"/>
      <c r="I906" s="160"/>
      <c r="J906" s="160"/>
      <c r="K906" s="160"/>
      <c r="L906" s="160"/>
      <c r="M906" s="160"/>
      <c r="N906" s="160"/>
      <c r="O906" s="160"/>
      <c r="P906" s="160"/>
      <c r="Q906" s="160"/>
      <c r="R906" s="160"/>
      <c r="S906" s="160"/>
      <c r="T906" s="160"/>
      <c r="U906" s="160"/>
      <c r="V906" s="160"/>
      <c r="W906" s="160"/>
      <c r="X906" s="160"/>
      <c r="Y906" s="160"/>
      <c r="Z906" s="160"/>
      <c r="AA906" s="160"/>
    </row>
    <row r="907" spans="2:27" ht="12" customHeight="1">
      <c r="B907" s="160"/>
      <c r="C907" s="160"/>
      <c r="D907" s="160"/>
      <c r="E907" s="160"/>
      <c r="F907" s="160"/>
      <c r="G907" s="160"/>
      <c r="H907" s="160"/>
      <c r="I907" s="160"/>
      <c r="J907" s="160"/>
      <c r="K907" s="160"/>
      <c r="L907" s="160"/>
      <c r="M907" s="160"/>
      <c r="N907" s="160"/>
      <c r="O907" s="160"/>
      <c r="P907" s="160"/>
      <c r="Q907" s="160"/>
      <c r="R907" s="160"/>
      <c r="S907" s="160"/>
      <c r="T907" s="160"/>
      <c r="U907" s="160"/>
      <c r="V907" s="160"/>
      <c r="W907" s="160"/>
      <c r="X907" s="160"/>
      <c r="Y907" s="160"/>
      <c r="Z907" s="160"/>
      <c r="AA907" s="160"/>
    </row>
    <row r="908" spans="2:27" ht="12" customHeight="1">
      <c r="B908" s="160"/>
      <c r="C908" s="160"/>
      <c r="D908" s="160"/>
      <c r="E908" s="160"/>
      <c r="F908" s="160"/>
      <c r="G908" s="160"/>
      <c r="H908" s="160"/>
      <c r="I908" s="160"/>
      <c r="J908" s="160"/>
      <c r="K908" s="160"/>
      <c r="L908" s="160"/>
      <c r="M908" s="160"/>
      <c r="N908" s="160"/>
      <c r="O908" s="160"/>
      <c r="P908" s="160"/>
      <c r="Q908" s="160"/>
      <c r="R908" s="160"/>
      <c r="S908" s="160"/>
      <c r="T908" s="160"/>
      <c r="U908" s="160"/>
      <c r="V908" s="160"/>
      <c r="W908" s="160"/>
      <c r="X908" s="160"/>
      <c r="Y908" s="160"/>
      <c r="Z908" s="160"/>
      <c r="AA908" s="160"/>
    </row>
    <row r="909" spans="2:27" ht="12" customHeight="1">
      <c r="B909" s="160"/>
      <c r="C909" s="160"/>
      <c r="D909" s="160"/>
      <c r="E909" s="160"/>
      <c r="F909" s="160"/>
      <c r="G909" s="160"/>
      <c r="H909" s="160"/>
      <c r="I909" s="160"/>
      <c r="J909" s="160"/>
      <c r="K909" s="160"/>
      <c r="L909" s="160"/>
      <c r="M909" s="160"/>
      <c r="N909" s="160"/>
      <c r="O909" s="160"/>
      <c r="P909" s="160"/>
      <c r="Q909" s="160"/>
      <c r="R909" s="160"/>
      <c r="S909" s="160"/>
      <c r="T909" s="160"/>
      <c r="U909" s="160"/>
      <c r="V909" s="160"/>
      <c r="W909" s="160"/>
      <c r="X909" s="160"/>
      <c r="Y909" s="160"/>
      <c r="Z909" s="160"/>
      <c r="AA909" s="160"/>
    </row>
    <row r="910" spans="2:27" ht="12" customHeight="1">
      <c r="B910" s="160"/>
      <c r="C910" s="160"/>
      <c r="D910" s="160"/>
      <c r="E910" s="160"/>
      <c r="F910" s="160"/>
      <c r="G910" s="160"/>
      <c r="H910" s="160"/>
      <c r="I910" s="160"/>
      <c r="J910" s="160"/>
      <c r="K910" s="160"/>
      <c r="L910" s="160"/>
      <c r="M910" s="160"/>
      <c r="N910" s="160"/>
      <c r="O910" s="160"/>
      <c r="P910" s="160"/>
      <c r="Q910" s="160"/>
      <c r="R910" s="160"/>
      <c r="S910" s="160"/>
      <c r="T910" s="160"/>
      <c r="U910" s="160"/>
      <c r="V910" s="160"/>
      <c r="W910" s="160"/>
      <c r="X910" s="160"/>
      <c r="Y910" s="160"/>
      <c r="Z910" s="160"/>
      <c r="AA910" s="160"/>
    </row>
    <row r="911" spans="2:27" ht="12" customHeight="1">
      <c r="B911" s="160"/>
      <c r="C911" s="160"/>
      <c r="D911" s="160"/>
      <c r="E911" s="160"/>
      <c r="F911" s="160"/>
      <c r="G911" s="160"/>
      <c r="H911" s="160"/>
      <c r="I911" s="160"/>
      <c r="J911" s="160"/>
      <c r="K911" s="160"/>
      <c r="L911" s="160"/>
      <c r="M911" s="160"/>
      <c r="N911" s="160"/>
      <c r="O911" s="160"/>
      <c r="P911" s="160"/>
      <c r="Q911" s="160"/>
      <c r="R911" s="160"/>
      <c r="S911" s="160"/>
      <c r="T911" s="160"/>
      <c r="U911" s="160"/>
      <c r="V911" s="160"/>
      <c r="W911" s="160"/>
      <c r="X911" s="160"/>
      <c r="Y911" s="160"/>
      <c r="Z911" s="160"/>
      <c r="AA911" s="160"/>
    </row>
    <row r="912" spans="2:27" ht="12" customHeight="1">
      <c r="B912" s="160"/>
      <c r="C912" s="160"/>
      <c r="D912" s="160"/>
      <c r="E912" s="160"/>
      <c r="F912" s="160"/>
      <c r="G912" s="160"/>
      <c r="H912" s="160"/>
      <c r="I912" s="160"/>
      <c r="J912" s="160"/>
      <c r="K912" s="160"/>
      <c r="L912" s="160"/>
      <c r="M912" s="160"/>
      <c r="N912" s="160"/>
      <c r="O912" s="160"/>
      <c r="P912" s="160"/>
      <c r="Q912" s="160"/>
      <c r="R912" s="160"/>
      <c r="S912" s="160"/>
      <c r="T912" s="160"/>
      <c r="U912" s="160"/>
      <c r="V912" s="160"/>
      <c r="W912" s="160"/>
      <c r="X912" s="160"/>
      <c r="Y912" s="160"/>
      <c r="Z912" s="160"/>
      <c r="AA912" s="160"/>
    </row>
    <row r="913" spans="2:27" ht="12" customHeight="1">
      <c r="B913" s="160"/>
      <c r="C913" s="160"/>
      <c r="D913" s="160"/>
      <c r="E913" s="160"/>
      <c r="F913" s="160"/>
      <c r="G913" s="160"/>
      <c r="H913" s="160"/>
      <c r="I913" s="160"/>
      <c r="J913" s="160"/>
      <c r="K913" s="160"/>
      <c r="L913" s="160"/>
      <c r="M913" s="160"/>
      <c r="N913" s="160"/>
      <c r="O913" s="160"/>
      <c r="P913" s="160"/>
      <c r="Q913" s="160"/>
      <c r="R913" s="160"/>
      <c r="S913" s="160"/>
      <c r="T913" s="160"/>
      <c r="U913" s="160"/>
      <c r="V913" s="160"/>
      <c r="W913" s="160"/>
      <c r="X913" s="160"/>
      <c r="Y913" s="160"/>
      <c r="Z913" s="160"/>
      <c r="AA913" s="160"/>
    </row>
    <row r="914" spans="2:27" ht="12" customHeight="1">
      <c r="B914" s="160"/>
      <c r="C914" s="160"/>
      <c r="D914" s="160"/>
      <c r="E914" s="160"/>
      <c r="F914" s="160"/>
      <c r="G914" s="160"/>
      <c r="H914" s="160"/>
      <c r="I914" s="160"/>
      <c r="J914" s="160"/>
      <c r="K914" s="160"/>
      <c r="L914" s="160"/>
      <c r="M914" s="160"/>
      <c r="N914" s="160"/>
      <c r="O914" s="160"/>
      <c r="P914" s="160"/>
      <c r="Q914" s="160"/>
      <c r="R914" s="160"/>
      <c r="S914" s="160"/>
      <c r="T914" s="160"/>
      <c r="U914" s="160"/>
      <c r="V914" s="160"/>
      <c r="W914" s="160"/>
      <c r="X914" s="160"/>
      <c r="Y914" s="160"/>
      <c r="Z914" s="160"/>
      <c r="AA914" s="160"/>
    </row>
    <row r="915" spans="2:27" ht="12" customHeight="1">
      <c r="B915" s="160"/>
      <c r="C915" s="160"/>
      <c r="D915" s="160"/>
      <c r="E915" s="160"/>
      <c r="F915" s="160"/>
      <c r="G915" s="160"/>
      <c r="H915" s="160"/>
      <c r="I915" s="160"/>
      <c r="J915" s="160"/>
      <c r="K915" s="160"/>
      <c r="L915" s="160"/>
      <c r="M915" s="160"/>
      <c r="N915" s="160"/>
      <c r="O915" s="160"/>
      <c r="P915" s="160"/>
      <c r="Q915" s="160"/>
      <c r="R915" s="160"/>
      <c r="S915" s="160"/>
      <c r="T915" s="160"/>
      <c r="U915" s="160"/>
      <c r="V915" s="160"/>
      <c r="W915" s="160"/>
      <c r="X915" s="160"/>
      <c r="Y915" s="160"/>
      <c r="Z915" s="160"/>
      <c r="AA915" s="160"/>
    </row>
    <row r="916" spans="2:27" ht="12" customHeight="1">
      <c r="B916" s="160"/>
      <c r="C916" s="160"/>
      <c r="D916" s="160"/>
      <c r="E916" s="160"/>
      <c r="F916" s="160"/>
      <c r="G916" s="160"/>
      <c r="H916" s="160"/>
      <c r="I916" s="160"/>
      <c r="J916" s="160"/>
      <c r="K916" s="160"/>
      <c r="L916" s="160"/>
      <c r="M916" s="160"/>
      <c r="N916" s="160"/>
      <c r="O916" s="160"/>
      <c r="P916" s="160"/>
      <c r="Q916" s="160"/>
      <c r="R916" s="160"/>
      <c r="S916" s="160"/>
      <c r="T916" s="160"/>
      <c r="U916" s="160"/>
      <c r="V916" s="160"/>
      <c r="W916" s="160"/>
      <c r="X916" s="160"/>
      <c r="Y916" s="160"/>
      <c r="Z916" s="160"/>
      <c r="AA916" s="160"/>
    </row>
    <row r="917" spans="2:27" ht="12" customHeight="1">
      <c r="B917" s="160"/>
      <c r="C917" s="160"/>
      <c r="D917" s="160"/>
      <c r="E917" s="160"/>
      <c r="F917" s="160"/>
      <c r="G917" s="160"/>
      <c r="H917" s="160"/>
      <c r="I917" s="160"/>
      <c r="J917" s="160"/>
      <c r="K917" s="160"/>
      <c r="L917" s="160"/>
      <c r="M917" s="160"/>
      <c r="N917" s="160"/>
      <c r="O917" s="160"/>
      <c r="P917" s="160"/>
      <c r="Q917" s="160"/>
      <c r="R917" s="160"/>
      <c r="S917" s="160"/>
      <c r="T917" s="160"/>
      <c r="U917" s="160"/>
      <c r="V917" s="160"/>
      <c r="W917" s="160"/>
      <c r="X917" s="160"/>
      <c r="Y917" s="160"/>
      <c r="Z917" s="160"/>
      <c r="AA917" s="160"/>
    </row>
    <row r="918" spans="2:27" ht="12" customHeight="1">
      <c r="B918" s="160"/>
      <c r="C918" s="160"/>
      <c r="D918" s="160"/>
      <c r="E918" s="160"/>
      <c r="F918" s="160"/>
      <c r="G918" s="160"/>
      <c r="H918" s="160"/>
      <c r="I918" s="160"/>
      <c r="J918" s="160"/>
      <c r="K918" s="160"/>
      <c r="L918" s="160"/>
      <c r="M918" s="160"/>
      <c r="N918" s="160"/>
      <c r="O918" s="160"/>
      <c r="P918" s="160"/>
      <c r="Q918" s="160"/>
      <c r="R918" s="160"/>
      <c r="S918" s="160"/>
      <c r="T918" s="160"/>
      <c r="U918" s="160"/>
      <c r="V918" s="160"/>
      <c r="W918" s="160"/>
      <c r="X918" s="160"/>
      <c r="Y918" s="160"/>
      <c r="Z918" s="160"/>
      <c r="AA918" s="160"/>
    </row>
    <row r="919" spans="2:27" ht="12" customHeight="1">
      <c r="B919" s="160"/>
      <c r="C919" s="160"/>
      <c r="D919" s="160"/>
      <c r="E919" s="160"/>
      <c r="F919" s="160"/>
      <c r="G919" s="160"/>
      <c r="H919" s="160"/>
      <c r="I919" s="160"/>
      <c r="J919" s="160"/>
      <c r="K919" s="160"/>
      <c r="L919" s="160"/>
      <c r="M919" s="160"/>
      <c r="N919" s="160"/>
      <c r="O919" s="160"/>
      <c r="P919" s="160"/>
      <c r="Q919" s="160"/>
      <c r="R919" s="160"/>
      <c r="S919" s="160"/>
      <c r="T919" s="160"/>
      <c r="U919" s="160"/>
      <c r="V919" s="160"/>
      <c r="W919" s="160"/>
      <c r="X919" s="160"/>
      <c r="Y919" s="160"/>
      <c r="Z919" s="160"/>
      <c r="AA919" s="160"/>
    </row>
    <row r="920" spans="2:27" ht="12" customHeight="1">
      <c r="B920" s="160"/>
      <c r="C920" s="160"/>
      <c r="D920" s="160"/>
      <c r="E920" s="160"/>
      <c r="F920" s="160"/>
      <c r="G920" s="160"/>
      <c r="H920" s="160"/>
      <c r="I920" s="160"/>
      <c r="J920" s="160"/>
      <c r="K920" s="160"/>
      <c r="L920" s="160"/>
      <c r="M920" s="160"/>
      <c r="N920" s="160"/>
      <c r="O920" s="160"/>
      <c r="P920" s="160"/>
      <c r="Q920" s="160"/>
      <c r="R920" s="160"/>
      <c r="S920" s="160"/>
      <c r="T920" s="160"/>
      <c r="U920" s="160"/>
      <c r="V920" s="160"/>
      <c r="W920" s="160"/>
      <c r="X920" s="160"/>
      <c r="Y920" s="160"/>
      <c r="Z920" s="160"/>
      <c r="AA920" s="160"/>
    </row>
    <row r="921" spans="2:27" ht="12" customHeight="1">
      <c r="B921" s="160"/>
      <c r="C921" s="160"/>
      <c r="D921" s="160"/>
      <c r="E921" s="160"/>
      <c r="F921" s="160"/>
      <c r="G921" s="160"/>
      <c r="H921" s="160"/>
      <c r="I921" s="160"/>
      <c r="J921" s="160"/>
      <c r="K921" s="160"/>
      <c r="L921" s="160"/>
      <c r="M921" s="160"/>
      <c r="N921" s="160"/>
      <c r="O921" s="160"/>
      <c r="P921" s="160"/>
      <c r="Q921" s="160"/>
      <c r="R921" s="160"/>
      <c r="S921" s="160"/>
      <c r="T921" s="160"/>
      <c r="U921" s="160"/>
      <c r="V921" s="160"/>
      <c r="W921" s="160"/>
      <c r="X921" s="160"/>
      <c r="Y921" s="160"/>
      <c r="Z921" s="160"/>
      <c r="AA921" s="160"/>
    </row>
    <row r="922" spans="2:27" ht="12" customHeight="1">
      <c r="B922" s="160"/>
      <c r="C922" s="160"/>
      <c r="D922" s="160"/>
      <c r="E922" s="160"/>
      <c r="F922" s="160"/>
      <c r="G922" s="160"/>
      <c r="H922" s="160"/>
      <c r="I922" s="160"/>
      <c r="J922" s="160"/>
      <c r="K922" s="160"/>
      <c r="L922" s="160"/>
      <c r="M922" s="160"/>
      <c r="N922" s="160"/>
      <c r="O922" s="160"/>
      <c r="P922" s="160"/>
      <c r="Q922" s="160"/>
      <c r="R922" s="160"/>
      <c r="S922" s="160"/>
      <c r="T922" s="160"/>
      <c r="U922" s="160"/>
      <c r="V922" s="160"/>
      <c r="W922" s="160"/>
      <c r="X922" s="160"/>
      <c r="Y922" s="160"/>
      <c r="Z922" s="160"/>
      <c r="AA922" s="160"/>
    </row>
    <row r="923" spans="2:27" ht="12" customHeight="1">
      <c r="B923" s="160"/>
      <c r="C923" s="160"/>
      <c r="D923" s="160"/>
      <c r="E923" s="160"/>
      <c r="F923" s="160"/>
      <c r="G923" s="160"/>
      <c r="H923" s="160"/>
      <c r="I923" s="160"/>
      <c r="J923" s="160"/>
      <c r="K923" s="160"/>
      <c r="L923" s="160"/>
      <c r="M923" s="160"/>
      <c r="N923" s="160"/>
      <c r="O923" s="160"/>
      <c r="P923" s="160"/>
      <c r="Q923" s="160"/>
      <c r="R923" s="160"/>
      <c r="S923" s="160"/>
      <c r="T923" s="160"/>
      <c r="U923" s="160"/>
      <c r="V923" s="160"/>
      <c r="W923" s="160"/>
      <c r="X923" s="160"/>
      <c r="Y923" s="160"/>
      <c r="Z923" s="160"/>
      <c r="AA923" s="160"/>
    </row>
    <row r="924" spans="2:27" ht="12" customHeight="1">
      <c r="B924" s="160"/>
      <c r="C924" s="160"/>
      <c r="D924" s="160"/>
      <c r="E924" s="160"/>
      <c r="F924" s="160"/>
      <c r="G924" s="160"/>
      <c r="H924" s="160"/>
      <c r="I924" s="160"/>
      <c r="J924" s="160"/>
      <c r="K924" s="160"/>
      <c r="L924" s="160"/>
      <c r="M924" s="160"/>
      <c r="N924" s="160"/>
      <c r="O924" s="160"/>
      <c r="P924" s="160"/>
      <c r="Q924" s="160"/>
      <c r="R924" s="160"/>
      <c r="S924" s="160"/>
      <c r="T924" s="160"/>
      <c r="U924" s="160"/>
      <c r="V924" s="160"/>
      <c r="W924" s="160"/>
      <c r="X924" s="160"/>
      <c r="Y924" s="160"/>
      <c r="Z924" s="160"/>
      <c r="AA924" s="160"/>
    </row>
    <row r="925" spans="2:27" ht="12" customHeight="1">
      <c r="B925" s="160"/>
      <c r="C925" s="160"/>
      <c r="D925" s="160"/>
      <c r="E925" s="160"/>
      <c r="F925" s="160"/>
      <c r="G925" s="160"/>
      <c r="H925" s="160"/>
      <c r="I925" s="160"/>
      <c r="J925" s="160"/>
      <c r="K925" s="160"/>
      <c r="L925" s="160"/>
      <c r="M925" s="160"/>
      <c r="N925" s="160"/>
      <c r="O925" s="160"/>
      <c r="P925" s="160"/>
      <c r="Q925" s="160"/>
      <c r="R925" s="160"/>
      <c r="S925" s="160"/>
      <c r="T925" s="160"/>
      <c r="U925" s="160"/>
      <c r="V925" s="160"/>
      <c r="W925" s="160"/>
      <c r="X925" s="160"/>
      <c r="Y925" s="160"/>
      <c r="Z925" s="160"/>
      <c r="AA925" s="160"/>
    </row>
    <row r="926" spans="2:27" ht="12" customHeight="1">
      <c r="B926" s="160"/>
      <c r="C926" s="160"/>
      <c r="D926" s="160"/>
      <c r="E926" s="160"/>
      <c r="F926" s="160"/>
      <c r="G926" s="160"/>
      <c r="H926" s="160"/>
      <c r="I926" s="160"/>
      <c r="J926" s="160"/>
      <c r="K926" s="160"/>
      <c r="L926" s="160"/>
      <c r="M926" s="160"/>
      <c r="N926" s="160"/>
      <c r="O926" s="160"/>
      <c r="P926" s="160"/>
      <c r="Q926" s="160"/>
      <c r="R926" s="160"/>
      <c r="S926" s="160"/>
      <c r="T926" s="160"/>
      <c r="U926" s="160"/>
      <c r="V926" s="160"/>
      <c r="W926" s="160"/>
      <c r="X926" s="160"/>
      <c r="Y926" s="160"/>
      <c r="Z926" s="160"/>
      <c r="AA926" s="160"/>
    </row>
    <row r="927" spans="2:27" ht="12" customHeight="1">
      <c r="B927" s="160"/>
      <c r="C927" s="160"/>
      <c r="D927" s="160"/>
      <c r="E927" s="160"/>
      <c r="F927" s="160"/>
      <c r="G927" s="160"/>
      <c r="H927" s="160"/>
      <c r="I927" s="160"/>
      <c r="J927" s="160"/>
      <c r="K927" s="160"/>
      <c r="L927" s="160"/>
      <c r="M927" s="160"/>
      <c r="N927" s="160"/>
      <c r="O927" s="160"/>
      <c r="P927" s="160"/>
      <c r="Q927" s="160"/>
      <c r="R927" s="160"/>
      <c r="S927" s="160"/>
      <c r="T927" s="160"/>
      <c r="U927" s="160"/>
      <c r="V927" s="160"/>
      <c r="W927" s="160"/>
      <c r="X927" s="160"/>
      <c r="Y927" s="160"/>
      <c r="Z927" s="160"/>
      <c r="AA927" s="160"/>
    </row>
    <row r="928" spans="2:27" ht="12" customHeight="1">
      <c r="B928" s="160"/>
      <c r="C928" s="160"/>
      <c r="D928" s="160"/>
      <c r="E928" s="160"/>
      <c r="F928" s="160"/>
      <c r="G928" s="160"/>
      <c r="H928" s="160"/>
      <c r="I928" s="160"/>
      <c r="J928" s="160"/>
      <c r="K928" s="160"/>
      <c r="L928" s="160"/>
      <c r="M928" s="160"/>
      <c r="N928" s="160"/>
      <c r="O928" s="160"/>
      <c r="P928" s="160"/>
      <c r="Q928" s="160"/>
      <c r="R928" s="160"/>
      <c r="S928" s="160"/>
      <c r="T928" s="160"/>
      <c r="U928" s="160"/>
      <c r="V928" s="160"/>
      <c r="W928" s="160"/>
      <c r="X928" s="160"/>
      <c r="Y928" s="160"/>
      <c r="Z928" s="160"/>
      <c r="AA928" s="160"/>
    </row>
    <row r="929" spans="2:27" ht="12" customHeight="1">
      <c r="B929" s="160"/>
      <c r="C929" s="160"/>
      <c r="D929" s="160"/>
      <c r="E929" s="160"/>
      <c r="F929" s="160"/>
      <c r="G929" s="160"/>
      <c r="H929" s="160"/>
      <c r="I929" s="160"/>
      <c r="J929" s="160"/>
      <c r="K929" s="160"/>
      <c r="L929" s="160"/>
      <c r="M929" s="160"/>
      <c r="N929" s="160"/>
      <c r="O929" s="160"/>
      <c r="P929" s="160"/>
      <c r="Q929" s="160"/>
      <c r="R929" s="160"/>
      <c r="S929" s="160"/>
      <c r="T929" s="160"/>
      <c r="U929" s="160"/>
      <c r="V929" s="160"/>
      <c r="W929" s="160"/>
      <c r="X929" s="160"/>
      <c r="Y929" s="160"/>
      <c r="Z929" s="160"/>
      <c r="AA929" s="160"/>
    </row>
    <row r="930" spans="2:27" ht="12" customHeight="1">
      <c r="B930" s="160"/>
      <c r="C930" s="160"/>
      <c r="D930" s="160"/>
      <c r="E930" s="160"/>
      <c r="F930" s="160"/>
      <c r="G930" s="160"/>
      <c r="H930" s="160"/>
      <c r="I930" s="160"/>
      <c r="J930" s="160"/>
      <c r="K930" s="160"/>
      <c r="L930" s="160"/>
      <c r="M930" s="160"/>
      <c r="N930" s="160"/>
      <c r="O930" s="160"/>
      <c r="P930" s="160"/>
      <c r="Q930" s="160"/>
      <c r="R930" s="160"/>
      <c r="S930" s="160"/>
      <c r="T930" s="160"/>
      <c r="U930" s="160"/>
      <c r="V930" s="160"/>
      <c r="W930" s="160"/>
      <c r="X930" s="160"/>
      <c r="Y930" s="160"/>
      <c r="Z930" s="160"/>
      <c r="AA930" s="160"/>
    </row>
    <row r="931" spans="2:27" ht="12" customHeight="1">
      <c r="B931" s="160"/>
      <c r="C931" s="160"/>
      <c r="D931" s="160"/>
      <c r="E931" s="160"/>
      <c r="F931" s="160"/>
      <c r="G931" s="160"/>
      <c r="H931" s="160"/>
      <c r="I931" s="160"/>
      <c r="J931" s="160"/>
      <c r="K931" s="160"/>
      <c r="L931" s="160"/>
      <c r="M931" s="160"/>
      <c r="N931" s="160"/>
      <c r="O931" s="160"/>
      <c r="P931" s="160"/>
      <c r="Q931" s="160"/>
      <c r="R931" s="160"/>
      <c r="S931" s="160"/>
      <c r="T931" s="160"/>
      <c r="U931" s="160"/>
      <c r="V931" s="160"/>
      <c r="W931" s="160"/>
      <c r="X931" s="160"/>
      <c r="Y931" s="160"/>
      <c r="Z931" s="160"/>
      <c r="AA931" s="160"/>
    </row>
    <row r="932" spans="2:27" ht="12" customHeight="1">
      <c r="B932" s="160"/>
      <c r="C932" s="160"/>
      <c r="D932" s="160"/>
      <c r="E932" s="160"/>
      <c r="F932" s="160"/>
      <c r="G932" s="160"/>
      <c r="H932" s="160"/>
      <c r="I932" s="160"/>
      <c r="J932" s="160"/>
      <c r="K932" s="160"/>
      <c r="L932" s="160"/>
      <c r="M932" s="160"/>
      <c r="N932" s="160"/>
      <c r="O932" s="160"/>
      <c r="P932" s="160"/>
      <c r="Q932" s="160"/>
      <c r="R932" s="160"/>
      <c r="S932" s="160"/>
      <c r="T932" s="160"/>
      <c r="U932" s="160"/>
      <c r="V932" s="160"/>
      <c r="W932" s="160"/>
      <c r="X932" s="160"/>
      <c r="Y932" s="160"/>
      <c r="Z932" s="160"/>
      <c r="AA932" s="160"/>
    </row>
    <row r="933" spans="2:27" ht="12" customHeight="1">
      <c r="B933" s="160"/>
      <c r="C933" s="160"/>
      <c r="D933" s="160"/>
      <c r="E933" s="160"/>
      <c r="F933" s="160"/>
      <c r="G933" s="160"/>
      <c r="H933" s="160"/>
      <c r="I933" s="160"/>
      <c r="J933" s="160"/>
      <c r="K933" s="160"/>
      <c r="L933" s="160"/>
      <c r="M933" s="160"/>
      <c r="N933" s="160"/>
      <c r="O933" s="160"/>
      <c r="P933" s="160"/>
      <c r="Q933" s="160"/>
      <c r="R933" s="160"/>
      <c r="S933" s="160"/>
      <c r="T933" s="160"/>
      <c r="U933" s="160"/>
      <c r="V933" s="160"/>
      <c r="W933" s="160"/>
      <c r="X933" s="160"/>
      <c r="Y933" s="160"/>
      <c r="Z933" s="160"/>
      <c r="AA933" s="160"/>
    </row>
    <row r="934" spans="2:27" ht="12" customHeight="1">
      <c r="B934" s="160"/>
      <c r="C934" s="160"/>
      <c r="D934" s="160"/>
      <c r="E934" s="160"/>
      <c r="F934" s="160"/>
      <c r="G934" s="160"/>
      <c r="H934" s="160"/>
      <c r="I934" s="160"/>
      <c r="J934" s="160"/>
      <c r="K934" s="160"/>
      <c r="L934" s="160"/>
      <c r="M934" s="160"/>
      <c r="N934" s="160"/>
      <c r="O934" s="160"/>
      <c r="P934" s="160"/>
      <c r="Q934" s="160"/>
      <c r="R934" s="160"/>
      <c r="S934" s="160"/>
      <c r="T934" s="160"/>
      <c r="U934" s="160"/>
      <c r="V934" s="160"/>
      <c r="W934" s="160"/>
      <c r="X934" s="160"/>
      <c r="Y934" s="160"/>
      <c r="Z934" s="160"/>
      <c r="AA934" s="160"/>
    </row>
    <row r="935" spans="2:27" ht="12" customHeight="1">
      <c r="B935" s="160"/>
      <c r="C935" s="160"/>
      <c r="D935" s="160"/>
      <c r="E935" s="160"/>
      <c r="F935" s="160"/>
      <c r="G935" s="160"/>
      <c r="H935" s="160"/>
      <c r="I935" s="160"/>
      <c r="J935" s="160"/>
      <c r="K935" s="160"/>
      <c r="L935" s="160"/>
      <c r="M935" s="160"/>
      <c r="N935" s="160"/>
      <c r="O935" s="160"/>
      <c r="P935" s="160"/>
      <c r="Q935" s="160"/>
      <c r="R935" s="160"/>
      <c r="S935" s="160"/>
      <c r="T935" s="160"/>
      <c r="U935" s="160"/>
      <c r="V935" s="160"/>
      <c r="W935" s="160"/>
      <c r="X935" s="160"/>
      <c r="Y935" s="160"/>
      <c r="Z935" s="160"/>
      <c r="AA935" s="160"/>
    </row>
    <row r="936" spans="2:27" ht="12" customHeight="1">
      <c r="B936" s="160"/>
      <c r="C936" s="160"/>
      <c r="D936" s="160"/>
      <c r="E936" s="160"/>
      <c r="F936" s="160"/>
      <c r="G936" s="160"/>
      <c r="H936" s="160"/>
      <c r="I936" s="160"/>
      <c r="J936" s="160"/>
      <c r="K936" s="160"/>
      <c r="L936" s="160"/>
      <c r="M936" s="160"/>
      <c r="N936" s="160"/>
      <c r="O936" s="160"/>
      <c r="P936" s="160"/>
      <c r="Q936" s="160"/>
      <c r="R936" s="160"/>
      <c r="S936" s="160"/>
      <c r="T936" s="160"/>
      <c r="U936" s="160"/>
      <c r="V936" s="160"/>
      <c r="W936" s="160"/>
      <c r="X936" s="160"/>
      <c r="Y936" s="160"/>
      <c r="Z936" s="160"/>
      <c r="AA936" s="160"/>
    </row>
    <row r="937" spans="2:27" ht="12" customHeight="1">
      <c r="B937" s="160"/>
      <c r="C937" s="160"/>
      <c r="D937" s="160"/>
      <c r="E937" s="160"/>
      <c r="F937" s="160"/>
      <c r="G937" s="160"/>
      <c r="H937" s="160"/>
      <c r="I937" s="160"/>
      <c r="J937" s="160"/>
      <c r="K937" s="160"/>
      <c r="L937" s="160"/>
      <c r="M937" s="160"/>
      <c r="N937" s="160"/>
      <c r="O937" s="160"/>
      <c r="P937" s="160"/>
      <c r="Q937" s="160"/>
      <c r="R937" s="160"/>
      <c r="S937" s="160"/>
      <c r="T937" s="160"/>
      <c r="U937" s="160"/>
      <c r="V937" s="160"/>
      <c r="W937" s="160"/>
      <c r="X937" s="160"/>
      <c r="Y937" s="160"/>
      <c r="Z937" s="160"/>
      <c r="AA937" s="160"/>
    </row>
    <row r="938" spans="2:27" ht="12" customHeight="1">
      <c r="B938" s="160"/>
      <c r="C938" s="160"/>
      <c r="D938" s="160"/>
      <c r="E938" s="160"/>
      <c r="F938" s="160"/>
      <c r="G938" s="160"/>
      <c r="H938" s="160"/>
      <c r="I938" s="160"/>
      <c r="J938" s="160"/>
      <c r="K938" s="160"/>
      <c r="L938" s="160"/>
      <c r="M938" s="160"/>
      <c r="N938" s="160"/>
      <c r="O938" s="160"/>
      <c r="P938" s="160"/>
      <c r="Q938" s="160"/>
      <c r="R938" s="160"/>
      <c r="S938" s="160"/>
      <c r="T938" s="160"/>
      <c r="U938" s="160"/>
      <c r="V938" s="160"/>
      <c r="W938" s="160"/>
      <c r="X938" s="160"/>
      <c r="Y938" s="160"/>
      <c r="Z938" s="160"/>
      <c r="AA938" s="160"/>
    </row>
    <row r="939" spans="2:27" ht="12" customHeight="1">
      <c r="B939" s="160"/>
      <c r="C939" s="160"/>
      <c r="D939" s="160"/>
      <c r="E939" s="160"/>
      <c r="F939" s="160"/>
      <c r="G939" s="160"/>
      <c r="H939" s="160"/>
      <c r="I939" s="160"/>
      <c r="J939" s="160"/>
      <c r="K939" s="160"/>
      <c r="L939" s="160"/>
      <c r="M939" s="160"/>
      <c r="N939" s="160"/>
      <c r="O939" s="160"/>
      <c r="P939" s="160"/>
      <c r="Q939" s="160"/>
      <c r="R939" s="160"/>
      <c r="S939" s="160"/>
      <c r="T939" s="160"/>
      <c r="U939" s="160"/>
      <c r="V939" s="160"/>
      <c r="W939" s="160"/>
      <c r="X939" s="160"/>
      <c r="Y939" s="160"/>
      <c r="Z939" s="160"/>
      <c r="AA939" s="160"/>
    </row>
    <row r="940" spans="2:27" ht="12" customHeight="1">
      <c r="B940" s="160"/>
      <c r="C940" s="160"/>
      <c r="D940" s="160"/>
      <c r="E940" s="160"/>
      <c r="F940" s="160"/>
      <c r="G940" s="160"/>
      <c r="H940" s="160"/>
      <c r="I940" s="160"/>
      <c r="J940" s="160"/>
      <c r="K940" s="160"/>
      <c r="L940" s="160"/>
      <c r="M940" s="160"/>
      <c r="N940" s="160"/>
      <c r="O940" s="160"/>
      <c r="P940" s="160"/>
      <c r="Q940" s="160"/>
      <c r="R940" s="160"/>
      <c r="S940" s="160"/>
      <c r="T940" s="160"/>
      <c r="U940" s="160"/>
      <c r="V940" s="160"/>
      <c r="W940" s="160"/>
      <c r="X940" s="160"/>
      <c r="Y940" s="160"/>
      <c r="Z940" s="160"/>
      <c r="AA940" s="160"/>
    </row>
    <row r="941" spans="2:27" ht="12" customHeight="1">
      <c r="B941" s="160"/>
      <c r="C941" s="160"/>
      <c r="D941" s="160"/>
      <c r="E941" s="160"/>
      <c r="F941" s="160"/>
      <c r="G941" s="160"/>
      <c r="H941" s="160"/>
      <c r="I941" s="160"/>
      <c r="J941" s="160"/>
      <c r="K941" s="160"/>
      <c r="L941" s="160"/>
      <c r="M941" s="160"/>
      <c r="N941" s="160"/>
      <c r="O941" s="160"/>
      <c r="P941" s="160"/>
      <c r="Q941" s="160"/>
      <c r="R941" s="160"/>
      <c r="S941" s="160"/>
      <c r="T941" s="160"/>
      <c r="U941" s="160"/>
      <c r="V941" s="160"/>
      <c r="W941" s="160"/>
      <c r="X941" s="160"/>
      <c r="Y941" s="160"/>
      <c r="Z941" s="160"/>
      <c r="AA941" s="160"/>
    </row>
    <row r="942" spans="2:27" ht="12" customHeight="1">
      <c r="B942" s="160"/>
      <c r="C942" s="160"/>
      <c r="D942" s="160"/>
      <c r="E942" s="160"/>
      <c r="F942" s="160"/>
      <c r="G942" s="160"/>
      <c r="H942" s="160"/>
      <c r="I942" s="160"/>
      <c r="J942" s="160"/>
      <c r="K942" s="160"/>
      <c r="L942" s="160"/>
      <c r="M942" s="160"/>
      <c r="N942" s="160"/>
      <c r="O942" s="160"/>
      <c r="P942" s="160"/>
      <c r="Q942" s="160"/>
      <c r="R942" s="160"/>
      <c r="S942" s="160"/>
      <c r="T942" s="160"/>
      <c r="U942" s="160"/>
      <c r="V942" s="160"/>
      <c r="W942" s="160"/>
      <c r="X942" s="160"/>
      <c r="Y942" s="160"/>
      <c r="Z942" s="160"/>
      <c r="AA942" s="160"/>
    </row>
    <row r="943" spans="2:27" ht="12" customHeight="1">
      <c r="B943" s="160"/>
      <c r="C943" s="160"/>
      <c r="D943" s="160"/>
      <c r="E943" s="160"/>
      <c r="F943" s="160"/>
      <c r="G943" s="160"/>
      <c r="H943" s="160"/>
      <c r="I943" s="160"/>
      <c r="J943" s="160"/>
      <c r="K943" s="160"/>
      <c r="L943" s="160"/>
      <c r="M943" s="160"/>
      <c r="N943" s="160"/>
      <c r="O943" s="160"/>
      <c r="P943" s="160"/>
      <c r="Q943" s="160"/>
      <c r="R943" s="160"/>
      <c r="S943" s="160"/>
      <c r="T943" s="160"/>
      <c r="U943" s="160"/>
      <c r="V943" s="160"/>
      <c r="W943" s="160"/>
      <c r="X943" s="160"/>
      <c r="Y943" s="160"/>
      <c r="Z943" s="160"/>
      <c r="AA943" s="160"/>
    </row>
    <row r="944" spans="2:27" ht="12" customHeight="1">
      <c r="B944" s="160"/>
      <c r="C944" s="160"/>
      <c r="D944" s="160"/>
      <c r="E944" s="160"/>
      <c r="F944" s="160"/>
      <c r="G944" s="160"/>
      <c r="H944" s="160"/>
      <c r="I944" s="160"/>
      <c r="J944" s="160"/>
      <c r="K944" s="160"/>
      <c r="L944" s="160"/>
      <c r="M944" s="160"/>
      <c r="N944" s="160"/>
      <c r="O944" s="160"/>
      <c r="P944" s="160"/>
      <c r="Q944" s="160"/>
      <c r="R944" s="160"/>
      <c r="S944" s="160"/>
      <c r="T944" s="160"/>
      <c r="U944" s="160"/>
      <c r="V944" s="160"/>
      <c r="W944" s="160"/>
      <c r="X944" s="160"/>
      <c r="Y944" s="160"/>
      <c r="Z944" s="160"/>
      <c r="AA944" s="160"/>
    </row>
    <row r="945" spans="2:27" ht="12" customHeight="1">
      <c r="B945" s="160"/>
      <c r="C945" s="160"/>
      <c r="D945" s="160"/>
      <c r="E945" s="160"/>
      <c r="F945" s="160"/>
      <c r="G945" s="160"/>
      <c r="H945" s="160"/>
      <c r="I945" s="160"/>
      <c r="J945" s="160"/>
      <c r="K945" s="160"/>
      <c r="L945" s="160"/>
      <c r="M945" s="160"/>
      <c r="N945" s="160"/>
      <c r="O945" s="160"/>
      <c r="P945" s="160"/>
      <c r="Q945" s="160"/>
      <c r="R945" s="160"/>
      <c r="S945" s="160"/>
      <c r="T945" s="160"/>
      <c r="U945" s="160"/>
      <c r="V945" s="160"/>
      <c r="W945" s="160"/>
      <c r="X945" s="160"/>
      <c r="Y945" s="160"/>
      <c r="Z945" s="160"/>
      <c r="AA945" s="160"/>
    </row>
    <row r="946" spans="2:27" ht="12" customHeight="1">
      <c r="B946" s="160"/>
      <c r="C946" s="160"/>
      <c r="D946" s="160"/>
      <c r="E946" s="160"/>
      <c r="F946" s="160"/>
      <c r="G946" s="160"/>
      <c r="H946" s="160"/>
      <c r="I946" s="160"/>
      <c r="J946" s="160"/>
      <c r="K946" s="160"/>
      <c r="L946" s="160"/>
      <c r="M946" s="160"/>
      <c r="N946" s="160"/>
      <c r="O946" s="160"/>
      <c r="P946" s="160"/>
      <c r="Q946" s="160"/>
      <c r="R946" s="160"/>
      <c r="S946" s="160"/>
      <c r="T946" s="160"/>
      <c r="U946" s="160"/>
      <c r="V946" s="160"/>
      <c r="W946" s="160"/>
      <c r="X946" s="160"/>
      <c r="Y946" s="160"/>
      <c r="Z946" s="160"/>
      <c r="AA946" s="160"/>
    </row>
    <row r="947" spans="2:27" ht="12" customHeight="1">
      <c r="B947" s="160"/>
      <c r="C947" s="160"/>
      <c r="D947" s="160"/>
      <c r="E947" s="160"/>
      <c r="F947" s="160"/>
      <c r="G947" s="160"/>
      <c r="H947" s="160"/>
      <c r="I947" s="160"/>
      <c r="J947" s="160"/>
      <c r="K947" s="160"/>
      <c r="L947" s="160"/>
      <c r="M947" s="160"/>
      <c r="N947" s="160"/>
      <c r="O947" s="160"/>
      <c r="P947" s="160"/>
      <c r="Q947" s="160"/>
      <c r="R947" s="160"/>
      <c r="S947" s="160"/>
      <c r="T947" s="160"/>
      <c r="U947" s="160"/>
      <c r="V947" s="160"/>
      <c r="W947" s="160"/>
      <c r="X947" s="160"/>
      <c r="Y947" s="160"/>
      <c r="Z947" s="160"/>
      <c r="AA947" s="160"/>
    </row>
    <row r="948" spans="2:27" ht="12" customHeight="1">
      <c r="B948" s="160"/>
      <c r="C948" s="160"/>
      <c r="D948" s="160"/>
      <c r="E948" s="160"/>
      <c r="F948" s="160"/>
      <c r="G948" s="160"/>
      <c r="H948" s="160"/>
      <c r="I948" s="160"/>
      <c r="J948" s="160"/>
      <c r="K948" s="160"/>
      <c r="L948" s="160"/>
      <c r="M948" s="160"/>
      <c r="N948" s="160"/>
      <c r="O948" s="160"/>
      <c r="P948" s="160"/>
      <c r="Q948" s="160"/>
      <c r="R948" s="160"/>
      <c r="S948" s="160"/>
      <c r="T948" s="160"/>
      <c r="U948" s="160"/>
      <c r="V948" s="160"/>
      <c r="W948" s="160"/>
      <c r="X948" s="160"/>
      <c r="Y948" s="160"/>
      <c r="Z948" s="160"/>
      <c r="AA948" s="160"/>
    </row>
    <row r="949" spans="2:27" ht="12" customHeight="1">
      <c r="B949" s="160"/>
      <c r="C949" s="160"/>
      <c r="D949" s="160"/>
      <c r="E949" s="160"/>
      <c r="F949" s="160"/>
      <c r="G949" s="160"/>
      <c r="H949" s="160"/>
      <c r="I949" s="160"/>
      <c r="J949" s="160"/>
      <c r="K949" s="160"/>
      <c r="L949" s="160"/>
      <c r="M949" s="160"/>
      <c r="N949" s="160"/>
      <c r="O949" s="160"/>
      <c r="P949" s="160"/>
      <c r="Q949" s="160"/>
      <c r="R949" s="160"/>
      <c r="S949" s="160"/>
      <c r="T949" s="160"/>
      <c r="U949" s="160"/>
      <c r="V949" s="160"/>
      <c r="W949" s="160"/>
      <c r="X949" s="160"/>
      <c r="Y949" s="160"/>
      <c r="Z949" s="160"/>
      <c r="AA949" s="160"/>
    </row>
    <row r="950" spans="2:27" ht="12" customHeight="1">
      <c r="B950" s="160"/>
      <c r="C950" s="160"/>
      <c r="D950" s="160"/>
      <c r="E950" s="160"/>
      <c r="F950" s="160"/>
      <c r="G950" s="160"/>
      <c r="H950" s="160"/>
      <c r="I950" s="160"/>
      <c r="J950" s="160"/>
      <c r="K950" s="160"/>
      <c r="L950" s="160"/>
      <c r="M950" s="160"/>
      <c r="N950" s="160"/>
      <c r="O950" s="160"/>
      <c r="P950" s="160"/>
      <c r="Q950" s="160"/>
      <c r="R950" s="160"/>
      <c r="S950" s="160"/>
      <c r="T950" s="160"/>
      <c r="U950" s="160"/>
      <c r="V950" s="160"/>
      <c r="W950" s="160"/>
      <c r="X950" s="160"/>
      <c r="Y950" s="160"/>
      <c r="Z950" s="160"/>
      <c r="AA950" s="160"/>
    </row>
    <row r="951" spans="2:27" ht="12" customHeight="1">
      <c r="B951" s="160"/>
      <c r="C951" s="160"/>
      <c r="D951" s="160"/>
      <c r="E951" s="160"/>
      <c r="F951" s="160"/>
      <c r="G951" s="160"/>
      <c r="H951" s="160"/>
      <c r="I951" s="160"/>
      <c r="J951" s="160"/>
      <c r="K951" s="160"/>
      <c r="L951" s="160"/>
      <c r="M951" s="160"/>
      <c r="N951" s="160"/>
      <c r="O951" s="160"/>
      <c r="P951" s="160"/>
      <c r="Q951" s="160"/>
      <c r="R951" s="160"/>
      <c r="S951" s="160"/>
      <c r="T951" s="160"/>
      <c r="U951" s="160"/>
      <c r="V951" s="160"/>
      <c r="W951" s="160"/>
      <c r="X951" s="160"/>
      <c r="Y951" s="160"/>
      <c r="Z951" s="160"/>
      <c r="AA951" s="160"/>
    </row>
    <row r="952" spans="2:27" ht="12" customHeight="1">
      <c r="B952" s="160"/>
      <c r="C952" s="160"/>
      <c r="D952" s="160"/>
      <c r="E952" s="160"/>
      <c r="F952" s="160"/>
      <c r="G952" s="160"/>
      <c r="H952" s="160"/>
      <c r="I952" s="160"/>
      <c r="J952" s="160"/>
      <c r="K952" s="160"/>
      <c r="L952" s="160"/>
      <c r="M952" s="160"/>
      <c r="N952" s="160"/>
      <c r="O952" s="160"/>
      <c r="P952" s="160"/>
      <c r="Q952" s="160"/>
      <c r="R952" s="160"/>
      <c r="S952" s="160"/>
      <c r="T952" s="160"/>
      <c r="U952" s="160"/>
      <c r="V952" s="160"/>
      <c r="W952" s="160"/>
      <c r="X952" s="160"/>
      <c r="Y952" s="160"/>
      <c r="Z952" s="160"/>
      <c r="AA952" s="160"/>
    </row>
    <row r="953" spans="2:27" ht="12" customHeight="1">
      <c r="B953" s="160"/>
      <c r="C953" s="160"/>
      <c r="D953" s="160"/>
      <c r="E953" s="160"/>
      <c r="F953" s="160"/>
      <c r="G953" s="160"/>
      <c r="H953" s="160"/>
      <c r="I953" s="160"/>
      <c r="J953" s="160"/>
      <c r="K953" s="160"/>
      <c r="L953" s="160"/>
      <c r="M953" s="160"/>
      <c r="N953" s="160"/>
      <c r="O953" s="160"/>
      <c r="P953" s="160"/>
      <c r="Q953" s="160"/>
      <c r="R953" s="160"/>
      <c r="S953" s="160"/>
      <c r="T953" s="160"/>
      <c r="U953" s="160"/>
      <c r="V953" s="160"/>
      <c r="W953" s="160"/>
      <c r="X953" s="160"/>
      <c r="Y953" s="160"/>
      <c r="Z953" s="160"/>
      <c r="AA953" s="160"/>
    </row>
    <row r="954" spans="2:27" ht="12" customHeight="1">
      <c r="B954" s="160"/>
      <c r="C954" s="160"/>
      <c r="D954" s="160"/>
      <c r="E954" s="160"/>
      <c r="F954" s="160"/>
      <c r="G954" s="160"/>
      <c r="H954" s="160"/>
      <c r="I954" s="160"/>
      <c r="J954" s="160"/>
      <c r="K954" s="160"/>
      <c r="L954" s="160"/>
      <c r="M954" s="160"/>
      <c r="N954" s="160"/>
      <c r="O954" s="160"/>
      <c r="P954" s="160"/>
      <c r="Q954" s="160"/>
      <c r="R954" s="160"/>
      <c r="S954" s="160"/>
      <c r="T954" s="160"/>
      <c r="U954" s="160"/>
      <c r="V954" s="160"/>
      <c r="W954" s="160"/>
      <c r="X954" s="160"/>
      <c r="Y954" s="160"/>
      <c r="Z954" s="160"/>
      <c r="AA954" s="160"/>
    </row>
    <row r="955" spans="2:27" ht="12" customHeight="1">
      <c r="B955" s="160"/>
      <c r="C955" s="160"/>
      <c r="D955" s="160"/>
      <c r="E955" s="160"/>
      <c r="F955" s="160"/>
      <c r="G955" s="160"/>
      <c r="H955" s="160"/>
      <c r="I955" s="160"/>
      <c r="J955" s="160"/>
      <c r="K955" s="160"/>
      <c r="L955" s="160"/>
      <c r="M955" s="160"/>
      <c r="N955" s="160"/>
      <c r="O955" s="160"/>
      <c r="P955" s="160"/>
      <c r="Q955" s="160"/>
      <c r="R955" s="160"/>
      <c r="S955" s="160"/>
      <c r="T955" s="160"/>
      <c r="U955" s="160"/>
      <c r="V955" s="160"/>
      <c r="W955" s="160"/>
      <c r="X955" s="160"/>
      <c r="Y955" s="160"/>
      <c r="Z955" s="160"/>
      <c r="AA955" s="160"/>
    </row>
    <row r="956" spans="2:27" ht="12" customHeight="1">
      <c r="B956" s="160"/>
      <c r="C956" s="160"/>
      <c r="D956" s="160"/>
      <c r="E956" s="160"/>
      <c r="F956" s="160"/>
      <c r="G956" s="160"/>
      <c r="H956" s="160"/>
      <c r="I956" s="160"/>
      <c r="J956" s="160"/>
      <c r="K956" s="160"/>
      <c r="L956" s="160"/>
      <c r="M956" s="160"/>
      <c r="N956" s="160"/>
      <c r="O956" s="160"/>
      <c r="P956" s="160"/>
      <c r="Q956" s="160"/>
      <c r="R956" s="160"/>
      <c r="S956" s="160"/>
      <c r="T956" s="160"/>
      <c r="U956" s="160"/>
      <c r="V956" s="160"/>
      <c r="W956" s="160"/>
      <c r="X956" s="160"/>
      <c r="Y956" s="160"/>
      <c r="Z956" s="160"/>
      <c r="AA956" s="160"/>
    </row>
    <row r="957" spans="2:27" ht="12" customHeight="1">
      <c r="B957" s="160"/>
      <c r="C957" s="160"/>
      <c r="D957" s="160"/>
      <c r="E957" s="160"/>
      <c r="F957" s="160"/>
      <c r="G957" s="160"/>
      <c r="H957" s="160"/>
      <c r="I957" s="160"/>
      <c r="J957" s="160"/>
      <c r="K957" s="160"/>
      <c r="L957" s="160"/>
      <c r="M957" s="160"/>
      <c r="N957" s="160"/>
      <c r="O957" s="160"/>
      <c r="P957" s="160"/>
      <c r="Q957" s="160"/>
      <c r="R957" s="160"/>
      <c r="S957" s="160"/>
      <c r="T957" s="160"/>
      <c r="U957" s="160"/>
      <c r="V957" s="160"/>
      <c r="W957" s="160"/>
      <c r="X957" s="160"/>
      <c r="Y957" s="160"/>
      <c r="Z957" s="160"/>
      <c r="AA957" s="160"/>
    </row>
    <row r="958" spans="2:27" ht="12" customHeight="1">
      <c r="B958" s="160"/>
      <c r="C958" s="160"/>
      <c r="D958" s="160"/>
      <c r="E958" s="160"/>
      <c r="F958" s="160"/>
      <c r="G958" s="160"/>
      <c r="H958" s="160"/>
      <c r="I958" s="160"/>
      <c r="J958" s="160"/>
      <c r="K958" s="160"/>
      <c r="L958" s="160"/>
      <c r="M958" s="160"/>
      <c r="N958" s="160"/>
      <c r="O958" s="160"/>
      <c r="P958" s="160"/>
      <c r="Q958" s="160"/>
      <c r="R958" s="160"/>
      <c r="S958" s="160"/>
      <c r="T958" s="160"/>
      <c r="U958" s="160"/>
      <c r="V958" s="160"/>
      <c r="W958" s="160"/>
      <c r="X958" s="160"/>
      <c r="Y958" s="160"/>
      <c r="Z958" s="160"/>
      <c r="AA958" s="160"/>
    </row>
    <row r="959" spans="2:27" ht="12" customHeight="1">
      <c r="B959" s="160"/>
      <c r="C959" s="160"/>
      <c r="D959" s="160"/>
      <c r="E959" s="160"/>
      <c r="F959" s="160"/>
      <c r="G959" s="160"/>
      <c r="H959" s="160"/>
      <c r="I959" s="160"/>
      <c r="J959" s="160"/>
      <c r="K959" s="160"/>
      <c r="L959" s="160"/>
      <c r="M959" s="160"/>
      <c r="N959" s="160"/>
      <c r="O959" s="160"/>
      <c r="P959" s="160"/>
      <c r="Q959" s="160"/>
      <c r="R959" s="160"/>
      <c r="S959" s="160"/>
      <c r="T959" s="160"/>
      <c r="U959" s="160"/>
      <c r="V959" s="160"/>
      <c r="W959" s="160"/>
      <c r="X959" s="160"/>
      <c r="Y959" s="160"/>
      <c r="Z959" s="160"/>
      <c r="AA959" s="160"/>
    </row>
    <row r="960" spans="2:27" ht="12" customHeight="1">
      <c r="B960" s="160"/>
      <c r="C960" s="160"/>
      <c r="D960" s="160"/>
      <c r="E960" s="160"/>
      <c r="F960" s="160"/>
      <c r="G960" s="160"/>
      <c r="H960" s="160"/>
      <c r="I960" s="160"/>
      <c r="J960" s="160"/>
      <c r="K960" s="160"/>
      <c r="L960" s="160"/>
      <c r="M960" s="160"/>
      <c r="N960" s="160"/>
      <c r="O960" s="160"/>
      <c r="P960" s="160"/>
      <c r="Q960" s="160"/>
      <c r="R960" s="160"/>
      <c r="S960" s="160"/>
      <c r="T960" s="160"/>
      <c r="U960" s="160"/>
      <c r="V960" s="160"/>
      <c r="W960" s="160"/>
      <c r="X960" s="160"/>
      <c r="Y960" s="160"/>
      <c r="Z960" s="160"/>
      <c r="AA960" s="160"/>
    </row>
    <row r="961" spans="2:27" ht="12" customHeight="1">
      <c r="B961" s="160"/>
      <c r="C961" s="160"/>
      <c r="D961" s="160"/>
      <c r="E961" s="160"/>
      <c r="F961" s="160"/>
      <c r="G961" s="160"/>
      <c r="H961" s="160"/>
      <c r="I961" s="160"/>
      <c r="J961" s="160"/>
      <c r="K961" s="160"/>
      <c r="L961" s="160"/>
      <c r="M961" s="160"/>
      <c r="N961" s="160"/>
      <c r="O961" s="160"/>
      <c r="P961" s="160"/>
      <c r="Q961" s="160"/>
      <c r="R961" s="160"/>
      <c r="S961" s="160"/>
      <c r="T961" s="160"/>
      <c r="U961" s="160"/>
      <c r="V961" s="160"/>
      <c r="W961" s="160"/>
      <c r="X961" s="160"/>
      <c r="Y961" s="160"/>
      <c r="Z961" s="160"/>
      <c r="AA961" s="160"/>
    </row>
    <row r="962" spans="2:27" ht="12" customHeight="1">
      <c r="B962" s="160"/>
      <c r="C962" s="160"/>
      <c r="D962" s="160"/>
      <c r="E962" s="160"/>
      <c r="F962" s="160"/>
      <c r="G962" s="160"/>
      <c r="H962" s="160"/>
      <c r="I962" s="160"/>
      <c r="J962" s="160"/>
      <c r="K962" s="160"/>
      <c r="L962" s="160"/>
      <c r="M962" s="160"/>
      <c r="N962" s="160"/>
      <c r="O962" s="160"/>
      <c r="P962" s="160"/>
      <c r="Q962" s="160"/>
      <c r="R962" s="160"/>
      <c r="S962" s="160"/>
      <c r="T962" s="160"/>
      <c r="U962" s="160"/>
      <c r="V962" s="160"/>
      <c r="W962" s="160"/>
      <c r="X962" s="160"/>
      <c r="Y962" s="160"/>
      <c r="Z962" s="160"/>
      <c r="AA962" s="160"/>
    </row>
    <row r="963" spans="2:27" ht="12" customHeight="1">
      <c r="B963" s="160"/>
      <c r="C963" s="160"/>
      <c r="D963" s="160"/>
      <c r="E963" s="160"/>
      <c r="F963" s="160"/>
      <c r="G963" s="160"/>
      <c r="H963" s="160"/>
      <c r="I963" s="160"/>
      <c r="J963" s="160"/>
      <c r="K963" s="160"/>
      <c r="L963" s="160"/>
      <c r="M963" s="160"/>
      <c r="N963" s="160"/>
      <c r="O963" s="160"/>
      <c r="P963" s="160"/>
      <c r="Q963" s="160"/>
      <c r="R963" s="160"/>
      <c r="S963" s="160"/>
      <c r="T963" s="160"/>
      <c r="U963" s="160"/>
      <c r="V963" s="160"/>
      <c r="W963" s="160"/>
      <c r="X963" s="160"/>
      <c r="Y963" s="160"/>
      <c r="Z963" s="160"/>
      <c r="AA963" s="160"/>
    </row>
    <row r="964" spans="2:27" ht="12" customHeight="1">
      <c r="B964" s="160"/>
      <c r="C964" s="160"/>
      <c r="D964" s="160"/>
      <c r="E964" s="160"/>
      <c r="F964" s="160"/>
      <c r="G964" s="160"/>
      <c r="H964" s="160"/>
      <c r="I964" s="160"/>
      <c r="J964" s="160"/>
      <c r="K964" s="160"/>
      <c r="L964" s="160"/>
      <c r="M964" s="160"/>
      <c r="N964" s="160"/>
      <c r="O964" s="160"/>
      <c r="P964" s="160"/>
      <c r="Q964" s="160"/>
      <c r="R964" s="160"/>
      <c r="S964" s="160"/>
      <c r="T964" s="160"/>
      <c r="U964" s="160"/>
      <c r="V964" s="160"/>
      <c r="W964" s="160"/>
      <c r="X964" s="160"/>
      <c r="Y964" s="160"/>
      <c r="Z964" s="160"/>
      <c r="AA964" s="160"/>
    </row>
    <row r="965" spans="2:27" ht="12" customHeight="1">
      <c r="B965" s="160"/>
      <c r="C965" s="160"/>
      <c r="D965" s="160"/>
      <c r="E965" s="160"/>
      <c r="F965" s="160"/>
      <c r="G965" s="160"/>
      <c r="H965" s="160"/>
      <c r="I965" s="160"/>
      <c r="J965" s="160"/>
      <c r="K965" s="160"/>
      <c r="L965" s="160"/>
      <c r="M965" s="160"/>
      <c r="N965" s="160"/>
      <c r="O965" s="160"/>
      <c r="P965" s="160"/>
      <c r="Q965" s="160"/>
      <c r="R965" s="160"/>
      <c r="S965" s="160"/>
      <c r="T965" s="160"/>
      <c r="U965" s="160"/>
      <c r="V965" s="160"/>
      <c r="W965" s="160"/>
      <c r="X965" s="160"/>
      <c r="Y965" s="160"/>
      <c r="Z965" s="160"/>
      <c r="AA965" s="160"/>
    </row>
    <row r="966" spans="2:27" ht="12" customHeight="1">
      <c r="B966" s="160"/>
      <c r="C966" s="160"/>
      <c r="D966" s="160"/>
      <c r="E966" s="160"/>
      <c r="F966" s="160"/>
      <c r="G966" s="160"/>
      <c r="H966" s="160"/>
      <c r="I966" s="160"/>
      <c r="J966" s="160"/>
      <c r="K966" s="160"/>
      <c r="L966" s="160"/>
      <c r="M966" s="160"/>
      <c r="N966" s="160"/>
      <c r="O966" s="160"/>
      <c r="P966" s="160"/>
      <c r="Q966" s="160"/>
      <c r="R966" s="160"/>
      <c r="S966" s="160"/>
      <c r="T966" s="160"/>
      <c r="U966" s="160"/>
      <c r="V966" s="160"/>
      <c r="W966" s="160"/>
      <c r="X966" s="160"/>
      <c r="Y966" s="160"/>
      <c r="Z966" s="160"/>
      <c r="AA966" s="160"/>
    </row>
    <row r="967" spans="2:27" ht="12" customHeight="1">
      <c r="B967" s="160"/>
      <c r="C967" s="160"/>
      <c r="D967" s="160"/>
      <c r="E967" s="160"/>
      <c r="F967" s="160"/>
      <c r="G967" s="160"/>
      <c r="H967" s="160"/>
      <c r="I967" s="160"/>
      <c r="J967" s="160"/>
      <c r="K967" s="160"/>
      <c r="L967" s="160"/>
      <c r="M967" s="160"/>
      <c r="N967" s="160"/>
      <c r="O967" s="160"/>
      <c r="P967" s="160"/>
      <c r="Q967" s="160"/>
      <c r="R967" s="160"/>
      <c r="S967" s="160"/>
      <c r="T967" s="160"/>
      <c r="U967" s="160"/>
      <c r="V967" s="160"/>
      <c r="W967" s="160"/>
      <c r="X967" s="160"/>
      <c r="Y967" s="160"/>
      <c r="Z967" s="160"/>
      <c r="AA967" s="160"/>
    </row>
    <row r="968" spans="2:27" ht="12" customHeight="1">
      <c r="B968" s="160"/>
      <c r="C968" s="160"/>
      <c r="D968" s="160"/>
      <c r="E968" s="160"/>
      <c r="F968" s="160"/>
      <c r="G968" s="160"/>
      <c r="H968" s="160"/>
      <c r="I968" s="160"/>
      <c r="J968" s="160"/>
      <c r="K968" s="160"/>
      <c r="L968" s="160"/>
      <c r="M968" s="160"/>
      <c r="N968" s="160"/>
      <c r="O968" s="160"/>
      <c r="P968" s="160"/>
      <c r="Q968" s="160"/>
      <c r="R968" s="160"/>
      <c r="S968" s="160"/>
      <c r="T968" s="160"/>
      <c r="U968" s="160"/>
      <c r="V968" s="160"/>
      <c r="W968" s="160"/>
      <c r="X968" s="160"/>
      <c r="Y968" s="160"/>
      <c r="Z968" s="160"/>
      <c r="AA968" s="160"/>
    </row>
    <row r="969" spans="2:27" ht="12" customHeight="1">
      <c r="B969" s="160"/>
      <c r="C969" s="160"/>
      <c r="D969" s="160"/>
      <c r="E969" s="160"/>
      <c r="F969" s="160"/>
      <c r="G969" s="160"/>
      <c r="H969" s="160"/>
      <c r="I969" s="160"/>
      <c r="J969" s="160"/>
      <c r="K969" s="160"/>
      <c r="L969" s="160"/>
      <c r="M969" s="160"/>
      <c r="N969" s="160"/>
      <c r="O969" s="160"/>
      <c r="P969" s="160"/>
      <c r="Q969" s="160"/>
      <c r="R969" s="160"/>
      <c r="S969" s="160"/>
      <c r="T969" s="160"/>
      <c r="U969" s="160"/>
      <c r="V969" s="160"/>
      <c r="W969" s="160"/>
      <c r="X969" s="160"/>
      <c r="Y969" s="160"/>
      <c r="Z969" s="160"/>
      <c r="AA969" s="160"/>
    </row>
    <row r="970" spans="2:27" ht="12" customHeight="1">
      <c r="B970" s="160"/>
      <c r="C970" s="160"/>
      <c r="D970" s="160"/>
      <c r="E970" s="160"/>
      <c r="F970" s="160"/>
      <c r="G970" s="160"/>
      <c r="H970" s="160"/>
      <c r="I970" s="160"/>
      <c r="J970" s="160"/>
      <c r="K970" s="160"/>
      <c r="L970" s="160"/>
      <c r="M970" s="160"/>
      <c r="N970" s="160"/>
      <c r="O970" s="160"/>
      <c r="P970" s="160"/>
      <c r="Q970" s="160"/>
      <c r="R970" s="160"/>
      <c r="S970" s="160"/>
      <c r="T970" s="160"/>
      <c r="U970" s="160"/>
      <c r="V970" s="160"/>
      <c r="W970" s="160"/>
      <c r="X970" s="160"/>
      <c r="Y970" s="160"/>
      <c r="Z970" s="160"/>
      <c r="AA970" s="160"/>
    </row>
    <row r="971" spans="2:27" ht="12" customHeight="1">
      <c r="B971" s="160"/>
      <c r="C971" s="160"/>
      <c r="D971" s="160"/>
      <c r="E971" s="160"/>
      <c r="F971" s="160"/>
      <c r="G971" s="160"/>
      <c r="H971" s="160"/>
      <c r="I971" s="160"/>
      <c r="J971" s="160"/>
      <c r="K971" s="160"/>
      <c r="L971" s="160"/>
      <c r="M971" s="160"/>
      <c r="N971" s="160"/>
      <c r="O971" s="160"/>
      <c r="P971" s="160"/>
      <c r="Q971" s="160"/>
      <c r="R971" s="160"/>
      <c r="S971" s="160"/>
      <c r="T971" s="160"/>
      <c r="U971" s="160"/>
      <c r="V971" s="160"/>
      <c r="W971" s="160"/>
      <c r="X971" s="160"/>
      <c r="Y971" s="160"/>
      <c r="Z971" s="160"/>
      <c r="AA971" s="160"/>
    </row>
    <row r="972" spans="2:27" ht="12" customHeight="1">
      <c r="B972" s="160"/>
      <c r="C972" s="160"/>
      <c r="D972" s="160"/>
      <c r="E972" s="160"/>
      <c r="F972" s="160"/>
      <c r="G972" s="160"/>
      <c r="H972" s="160"/>
      <c r="I972" s="160"/>
      <c r="J972" s="160"/>
      <c r="K972" s="160"/>
      <c r="L972" s="160"/>
      <c r="M972" s="160"/>
      <c r="N972" s="160"/>
      <c r="O972" s="160"/>
      <c r="P972" s="160"/>
      <c r="Q972" s="160"/>
      <c r="R972" s="160"/>
      <c r="S972" s="160"/>
      <c r="T972" s="160"/>
      <c r="U972" s="160"/>
      <c r="V972" s="160"/>
      <c r="W972" s="160"/>
      <c r="X972" s="160"/>
      <c r="Y972" s="160"/>
      <c r="Z972" s="160"/>
      <c r="AA972" s="160"/>
    </row>
    <row r="973" spans="2:27" ht="12" customHeight="1">
      <c r="B973" s="160"/>
      <c r="C973" s="160"/>
      <c r="D973" s="160"/>
      <c r="E973" s="160"/>
      <c r="F973" s="160"/>
      <c r="G973" s="160"/>
      <c r="H973" s="160"/>
      <c r="I973" s="160"/>
      <c r="J973" s="160"/>
      <c r="K973" s="160"/>
      <c r="L973" s="160"/>
      <c r="M973" s="160"/>
      <c r="N973" s="160"/>
      <c r="O973" s="160"/>
      <c r="P973" s="160"/>
      <c r="Q973" s="160"/>
      <c r="R973" s="160"/>
      <c r="S973" s="160"/>
      <c r="T973" s="160"/>
      <c r="U973" s="160"/>
      <c r="V973" s="160"/>
      <c r="W973" s="160"/>
      <c r="X973" s="160"/>
      <c r="Y973" s="160"/>
      <c r="Z973" s="160"/>
      <c r="AA973" s="160"/>
    </row>
    <row r="974" spans="2:27" ht="12" customHeight="1">
      <c r="B974" s="160"/>
      <c r="C974" s="160"/>
      <c r="D974" s="160"/>
      <c r="E974" s="160"/>
      <c r="F974" s="160"/>
      <c r="G974" s="160"/>
      <c r="H974" s="160"/>
      <c r="I974" s="160"/>
      <c r="J974" s="160"/>
      <c r="K974" s="160"/>
      <c r="L974" s="160"/>
      <c r="M974" s="160"/>
      <c r="N974" s="160"/>
      <c r="O974" s="160"/>
      <c r="P974" s="160"/>
      <c r="Q974" s="160"/>
      <c r="R974" s="160"/>
      <c r="S974" s="160"/>
      <c r="T974" s="160"/>
      <c r="U974" s="160"/>
      <c r="V974" s="160"/>
      <c r="W974" s="160"/>
      <c r="X974" s="160"/>
      <c r="Y974" s="160"/>
      <c r="Z974" s="160"/>
      <c r="AA974" s="160"/>
    </row>
    <row r="975" spans="2:27" ht="12" customHeight="1">
      <c r="B975" s="160"/>
      <c r="C975" s="160"/>
      <c r="D975" s="160"/>
      <c r="E975" s="160"/>
      <c r="F975" s="160"/>
      <c r="G975" s="160"/>
      <c r="H975" s="160"/>
      <c r="I975" s="160"/>
      <c r="J975" s="160"/>
      <c r="K975" s="160"/>
      <c r="L975" s="160"/>
      <c r="M975" s="160"/>
      <c r="N975" s="160"/>
      <c r="O975" s="160"/>
      <c r="P975" s="160"/>
      <c r="Q975" s="160"/>
      <c r="R975" s="160"/>
      <c r="S975" s="160"/>
      <c r="T975" s="160"/>
      <c r="U975" s="160"/>
      <c r="V975" s="160"/>
      <c r="W975" s="160"/>
      <c r="X975" s="160"/>
      <c r="Y975" s="160"/>
      <c r="Z975" s="160"/>
      <c r="AA975" s="160"/>
    </row>
    <row r="976" spans="2:27" ht="12" customHeight="1">
      <c r="B976" s="160"/>
      <c r="C976" s="160"/>
      <c r="D976" s="160"/>
      <c r="E976" s="160"/>
      <c r="F976" s="160"/>
      <c r="G976" s="160"/>
      <c r="H976" s="160"/>
      <c r="I976" s="160"/>
      <c r="J976" s="160"/>
      <c r="K976" s="160"/>
      <c r="L976" s="160"/>
      <c r="M976" s="160"/>
      <c r="N976" s="160"/>
      <c r="O976" s="160"/>
      <c r="P976" s="160"/>
      <c r="Q976" s="160"/>
      <c r="R976" s="160"/>
      <c r="S976" s="160"/>
      <c r="T976" s="160"/>
      <c r="U976" s="160"/>
      <c r="V976" s="160"/>
      <c r="W976" s="160"/>
      <c r="X976" s="160"/>
      <c r="Y976" s="160"/>
      <c r="Z976" s="160"/>
      <c r="AA976" s="160"/>
    </row>
    <row r="977" spans="2:27" ht="12" customHeight="1">
      <c r="B977" s="160"/>
      <c r="C977" s="160"/>
      <c r="D977" s="160"/>
      <c r="E977" s="160"/>
      <c r="F977" s="160"/>
      <c r="G977" s="160"/>
      <c r="H977" s="160"/>
      <c r="I977" s="160"/>
      <c r="J977" s="160"/>
      <c r="K977" s="160"/>
      <c r="L977" s="160"/>
      <c r="M977" s="160"/>
      <c r="N977" s="160"/>
      <c r="O977" s="160"/>
      <c r="P977" s="160"/>
      <c r="Q977" s="160"/>
      <c r="R977" s="160"/>
      <c r="S977" s="160"/>
      <c r="T977" s="160"/>
      <c r="U977" s="160"/>
      <c r="V977" s="160"/>
      <c r="W977" s="160"/>
      <c r="X977" s="160"/>
      <c r="Y977" s="160"/>
      <c r="Z977" s="160"/>
      <c r="AA977" s="160"/>
    </row>
    <row r="978" spans="2:27" ht="12" customHeight="1">
      <c r="B978" s="160"/>
      <c r="C978" s="160"/>
      <c r="D978" s="160"/>
      <c r="E978" s="160"/>
      <c r="F978" s="160"/>
      <c r="G978" s="160"/>
      <c r="H978" s="160"/>
      <c r="I978" s="160"/>
      <c r="J978" s="160"/>
      <c r="K978" s="160"/>
      <c r="L978" s="160"/>
      <c r="M978" s="160"/>
      <c r="N978" s="160"/>
      <c r="O978" s="160"/>
      <c r="P978" s="160"/>
      <c r="Q978" s="160"/>
      <c r="R978" s="160"/>
      <c r="S978" s="160"/>
      <c r="T978" s="160"/>
      <c r="U978" s="160"/>
      <c r="V978" s="160"/>
      <c r="W978" s="160"/>
      <c r="X978" s="160"/>
      <c r="Y978" s="160"/>
      <c r="Z978" s="160"/>
      <c r="AA978" s="160"/>
    </row>
    <row r="979" spans="2:27" ht="12" customHeight="1">
      <c r="B979" s="160"/>
      <c r="C979" s="160"/>
      <c r="D979" s="160"/>
      <c r="E979" s="160"/>
      <c r="F979" s="160"/>
      <c r="G979" s="160"/>
      <c r="H979" s="160"/>
      <c r="I979" s="160"/>
      <c r="J979" s="160"/>
      <c r="K979" s="160"/>
      <c r="L979" s="160"/>
      <c r="M979" s="160"/>
      <c r="N979" s="160"/>
      <c r="O979" s="160"/>
      <c r="P979" s="160"/>
      <c r="Q979" s="160"/>
      <c r="R979" s="160"/>
      <c r="S979" s="160"/>
      <c r="T979" s="160"/>
      <c r="U979" s="160"/>
      <c r="V979" s="160"/>
      <c r="W979" s="160"/>
      <c r="X979" s="160"/>
      <c r="Y979" s="160"/>
      <c r="Z979" s="160"/>
      <c r="AA979" s="160"/>
    </row>
    <row r="980" spans="2:27" ht="12" customHeight="1">
      <c r="B980" s="160"/>
      <c r="C980" s="160"/>
      <c r="D980" s="160"/>
      <c r="E980" s="160"/>
      <c r="F980" s="160"/>
      <c r="G980" s="160"/>
      <c r="H980" s="160"/>
      <c r="I980" s="160"/>
      <c r="J980" s="160"/>
      <c r="K980" s="160"/>
      <c r="L980" s="160"/>
      <c r="M980" s="160"/>
      <c r="N980" s="160"/>
      <c r="O980" s="160"/>
      <c r="P980" s="160"/>
      <c r="Q980" s="160"/>
      <c r="R980" s="160"/>
      <c r="S980" s="160"/>
      <c r="T980" s="160"/>
      <c r="U980" s="160"/>
      <c r="V980" s="160"/>
      <c r="W980" s="160"/>
      <c r="X980" s="160"/>
      <c r="Y980" s="160"/>
      <c r="Z980" s="160"/>
      <c r="AA980" s="160"/>
    </row>
    <row r="981" spans="2:27" ht="12" customHeight="1">
      <c r="B981" s="160"/>
      <c r="C981" s="160"/>
      <c r="D981" s="160"/>
      <c r="E981" s="160"/>
      <c r="F981" s="160"/>
      <c r="G981" s="160"/>
      <c r="H981" s="160"/>
      <c r="I981" s="160"/>
      <c r="J981" s="160"/>
      <c r="K981" s="160"/>
      <c r="L981" s="160"/>
      <c r="M981" s="160"/>
      <c r="N981" s="160"/>
      <c r="O981" s="160"/>
      <c r="P981" s="160"/>
      <c r="Q981" s="160"/>
      <c r="R981" s="160"/>
      <c r="S981" s="160"/>
      <c r="T981" s="160"/>
      <c r="U981" s="160"/>
      <c r="V981" s="160"/>
      <c r="W981" s="160"/>
      <c r="X981" s="160"/>
      <c r="Y981" s="160"/>
      <c r="Z981" s="160"/>
      <c r="AA981" s="160"/>
    </row>
    <row r="982" spans="2:27" ht="12" customHeight="1">
      <c r="B982" s="160"/>
      <c r="C982" s="160"/>
      <c r="D982" s="160"/>
      <c r="E982" s="160"/>
      <c r="F982" s="160"/>
      <c r="G982" s="160"/>
      <c r="H982" s="160"/>
      <c r="I982" s="160"/>
      <c r="J982" s="160"/>
      <c r="K982" s="160"/>
      <c r="L982" s="160"/>
      <c r="M982" s="160"/>
      <c r="N982" s="160"/>
      <c r="O982" s="160"/>
      <c r="P982" s="160"/>
      <c r="Q982" s="160"/>
      <c r="R982" s="160"/>
      <c r="S982" s="160"/>
      <c r="T982" s="160"/>
      <c r="U982" s="160"/>
      <c r="V982" s="160"/>
      <c r="W982" s="160"/>
      <c r="X982" s="160"/>
      <c r="Y982" s="160"/>
      <c r="Z982" s="160"/>
      <c r="AA982" s="160"/>
    </row>
    <row r="983" spans="2:27" ht="12" customHeight="1">
      <c r="B983" s="160"/>
      <c r="C983" s="160"/>
      <c r="D983" s="160"/>
      <c r="E983" s="160"/>
      <c r="F983" s="160"/>
      <c r="G983" s="160"/>
      <c r="H983" s="160"/>
      <c r="I983" s="160"/>
      <c r="J983" s="160"/>
      <c r="K983" s="160"/>
      <c r="L983" s="160"/>
      <c r="M983" s="160"/>
      <c r="N983" s="160"/>
      <c r="O983" s="160"/>
      <c r="P983" s="160"/>
      <c r="Q983" s="160"/>
      <c r="R983" s="160"/>
      <c r="S983" s="160"/>
      <c r="T983" s="160"/>
      <c r="U983" s="160"/>
      <c r="V983" s="160"/>
      <c r="W983" s="160"/>
      <c r="X983" s="160"/>
      <c r="Y983" s="160"/>
      <c r="Z983" s="160"/>
      <c r="AA983" s="160"/>
    </row>
    <row r="984" spans="2:27" ht="12" customHeight="1">
      <c r="B984" s="160"/>
      <c r="C984" s="160"/>
      <c r="D984" s="160"/>
      <c r="E984" s="160"/>
      <c r="F984" s="160"/>
      <c r="G984" s="160"/>
      <c r="H984" s="160"/>
      <c r="I984" s="160"/>
      <c r="J984" s="160"/>
      <c r="K984" s="160"/>
      <c r="L984" s="160"/>
      <c r="M984" s="160"/>
      <c r="N984" s="160"/>
      <c r="O984" s="160"/>
      <c r="P984" s="160"/>
      <c r="Q984" s="160"/>
      <c r="R984" s="160"/>
      <c r="S984" s="160"/>
      <c r="T984" s="160"/>
      <c r="U984" s="160"/>
      <c r="V984" s="160"/>
      <c r="W984" s="160"/>
      <c r="X984" s="160"/>
      <c r="Y984" s="160"/>
      <c r="Z984" s="160"/>
      <c r="AA984" s="160"/>
    </row>
    <row r="985" spans="2:27" ht="12" customHeight="1">
      <c r="B985" s="160"/>
      <c r="C985" s="160"/>
      <c r="D985" s="160"/>
      <c r="E985" s="160"/>
      <c r="F985" s="160"/>
      <c r="G985" s="160"/>
      <c r="H985" s="160"/>
      <c r="I985" s="160"/>
      <c r="J985" s="160"/>
      <c r="K985" s="160"/>
      <c r="L985" s="160"/>
      <c r="M985" s="160"/>
      <c r="N985" s="160"/>
      <c r="O985" s="160"/>
      <c r="P985" s="160"/>
      <c r="Q985" s="160"/>
      <c r="R985" s="160"/>
      <c r="S985" s="160"/>
      <c r="T985" s="160"/>
      <c r="U985" s="160"/>
      <c r="V985" s="160"/>
      <c r="W985" s="160"/>
      <c r="X985" s="160"/>
      <c r="Y985" s="160"/>
      <c r="Z985" s="160"/>
      <c r="AA985" s="160"/>
    </row>
    <row r="986" spans="2:27" ht="12" customHeight="1">
      <c r="B986" s="160"/>
      <c r="C986" s="160"/>
      <c r="D986" s="160"/>
      <c r="E986" s="160"/>
      <c r="F986" s="160"/>
      <c r="G986" s="160"/>
      <c r="H986" s="160"/>
      <c r="I986" s="160"/>
      <c r="J986" s="160"/>
      <c r="K986" s="160"/>
      <c r="L986" s="160"/>
      <c r="M986" s="160"/>
      <c r="N986" s="160"/>
      <c r="O986" s="160"/>
      <c r="P986" s="160"/>
      <c r="Q986" s="160"/>
      <c r="R986" s="160"/>
      <c r="S986" s="160"/>
      <c r="T986" s="160"/>
      <c r="U986" s="160"/>
      <c r="V986" s="160"/>
      <c r="W986" s="160"/>
      <c r="X986" s="160"/>
      <c r="Y986" s="160"/>
      <c r="Z986" s="160"/>
      <c r="AA986" s="160"/>
    </row>
    <row r="987" spans="2:27" ht="12" customHeight="1">
      <c r="B987" s="160"/>
      <c r="C987" s="160"/>
      <c r="D987" s="160"/>
      <c r="E987" s="160"/>
      <c r="F987" s="160"/>
      <c r="G987" s="160"/>
      <c r="H987" s="160"/>
      <c r="I987" s="160"/>
      <c r="J987" s="160"/>
      <c r="K987" s="160"/>
      <c r="L987" s="160"/>
      <c r="M987" s="160"/>
      <c r="N987" s="160"/>
      <c r="O987" s="160"/>
      <c r="P987" s="160"/>
      <c r="Q987" s="160"/>
      <c r="R987" s="160"/>
      <c r="S987" s="160"/>
      <c r="T987" s="160"/>
      <c r="U987" s="160"/>
      <c r="V987" s="160"/>
      <c r="W987" s="160"/>
      <c r="X987" s="160"/>
      <c r="Y987" s="160"/>
      <c r="Z987" s="160"/>
      <c r="AA987" s="160"/>
    </row>
    <row r="988" spans="2:27" ht="12" customHeight="1">
      <c r="B988" s="160"/>
      <c r="C988" s="160"/>
      <c r="D988" s="160"/>
      <c r="E988" s="160"/>
      <c r="F988" s="160"/>
      <c r="G988" s="160"/>
      <c r="H988" s="160"/>
      <c r="I988" s="160"/>
      <c r="J988" s="160"/>
      <c r="K988" s="160"/>
      <c r="L988" s="160"/>
      <c r="M988" s="160"/>
      <c r="N988" s="160"/>
      <c r="O988" s="160"/>
      <c r="P988" s="160"/>
      <c r="Q988" s="160"/>
      <c r="R988" s="160"/>
      <c r="S988" s="160"/>
      <c r="T988" s="160"/>
      <c r="U988" s="160"/>
      <c r="V988" s="160"/>
      <c r="W988" s="160"/>
      <c r="X988" s="160"/>
      <c r="Y988" s="160"/>
      <c r="Z988" s="160"/>
      <c r="AA988" s="160"/>
    </row>
    <row r="989" spans="2:27" ht="12" customHeight="1">
      <c r="B989" s="160"/>
      <c r="C989" s="160"/>
      <c r="D989" s="160"/>
      <c r="E989" s="160"/>
      <c r="F989" s="160"/>
      <c r="G989" s="160"/>
      <c r="H989" s="160"/>
      <c r="I989" s="160"/>
      <c r="J989" s="160"/>
      <c r="K989" s="160"/>
      <c r="L989" s="160"/>
      <c r="M989" s="160"/>
      <c r="N989" s="160"/>
      <c r="O989" s="160"/>
      <c r="P989" s="160"/>
      <c r="Q989" s="160"/>
      <c r="R989" s="160"/>
      <c r="S989" s="160"/>
      <c r="T989" s="160"/>
      <c r="U989" s="160"/>
      <c r="V989" s="160"/>
      <c r="W989" s="160"/>
      <c r="X989" s="160"/>
      <c r="Y989" s="160"/>
      <c r="Z989" s="160"/>
      <c r="AA989" s="160"/>
    </row>
    <row r="990" spans="2:27" ht="12" customHeight="1">
      <c r="B990" s="160"/>
      <c r="C990" s="160"/>
      <c r="D990" s="160"/>
      <c r="E990" s="160"/>
      <c r="F990" s="160"/>
      <c r="G990" s="160"/>
      <c r="H990" s="160"/>
      <c r="I990" s="160"/>
      <c r="J990" s="160"/>
      <c r="K990" s="160"/>
      <c r="L990" s="160"/>
      <c r="M990" s="160"/>
      <c r="N990" s="160"/>
      <c r="O990" s="160"/>
      <c r="P990" s="160"/>
      <c r="Q990" s="160"/>
      <c r="R990" s="160"/>
      <c r="S990" s="160"/>
      <c r="T990" s="160"/>
      <c r="U990" s="160"/>
      <c r="V990" s="160"/>
      <c r="W990" s="160"/>
      <c r="X990" s="160"/>
      <c r="Y990" s="160"/>
      <c r="Z990" s="160"/>
      <c r="AA990" s="160"/>
    </row>
    <row r="991" spans="2:27" ht="12" customHeight="1">
      <c r="B991" s="160"/>
      <c r="C991" s="160"/>
      <c r="D991" s="160"/>
      <c r="E991" s="160"/>
      <c r="F991" s="160"/>
      <c r="G991" s="160"/>
      <c r="H991" s="160"/>
      <c r="I991" s="160"/>
      <c r="J991" s="160"/>
      <c r="K991" s="160"/>
      <c r="L991" s="160"/>
      <c r="M991" s="160"/>
      <c r="N991" s="160"/>
      <c r="O991" s="160"/>
      <c r="P991" s="160"/>
      <c r="Q991" s="160"/>
      <c r="R991" s="160"/>
      <c r="S991" s="160"/>
      <c r="T991" s="160"/>
      <c r="U991" s="160"/>
      <c r="V991" s="160"/>
      <c r="W991" s="160"/>
      <c r="X991" s="160"/>
      <c r="Y991" s="160"/>
      <c r="Z991" s="160"/>
      <c r="AA991" s="160"/>
    </row>
    <row r="992" spans="2:27" ht="12" customHeight="1">
      <c r="B992" s="160"/>
      <c r="C992" s="160"/>
      <c r="D992" s="160"/>
      <c r="E992" s="160"/>
      <c r="F992" s="160"/>
      <c r="G992" s="160"/>
      <c r="H992" s="160"/>
      <c r="I992" s="160"/>
      <c r="J992" s="160"/>
      <c r="K992" s="160"/>
      <c r="L992" s="160"/>
      <c r="M992" s="160"/>
      <c r="N992" s="160"/>
      <c r="O992" s="160"/>
      <c r="P992" s="160"/>
      <c r="Q992" s="160"/>
      <c r="R992" s="160"/>
      <c r="S992" s="160"/>
      <c r="T992" s="160"/>
      <c r="U992" s="160"/>
      <c r="V992" s="160"/>
      <c r="W992" s="160"/>
      <c r="X992" s="160"/>
      <c r="Y992" s="160"/>
      <c r="Z992" s="160"/>
      <c r="AA992" s="160"/>
    </row>
    <row r="993" spans="2:27" ht="12" customHeight="1">
      <c r="B993" s="160"/>
      <c r="C993" s="160"/>
      <c r="D993" s="160"/>
      <c r="E993" s="160"/>
      <c r="F993" s="160"/>
      <c r="G993" s="160"/>
      <c r="H993" s="160"/>
      <c r="I993" s="160"/>
      <c r="J993" s="160"/>
      <c r="K993" s="160"/>
      <c r="L993" s="160"/>
      <c r="M993" s="160"/>
      <c r="N993" s="160"/>
      <c r="O993" s="160"/>
      <c r="P993" s="160"/>
      <c r="Q993" s="160"/>
      <c r="R993" s="160"/>
      <c r="S993" s="160"/>
      <c r="T993" s="160"/>
      <c r="U993" s="160"/>
      <c r="V993" s="160"/>
      <c r="W993" s="160"/>
      <c r="X993" s="160"/>
      <c r="Y993" s="160"/>
      <c r="Z993" s="160"/>
      <c r="AA993" s="160"/>
    </row>
    <row r="994" spans="2:27" ht="12" customHeight="1">
      <c r="B994" s="160"/>
      <c r="C994" s="160"/>
      <c r="D994" s="160"/>
      <c r="E994" s="160"/>
      <c r="F994" s="160"/>
      <c r="G994" s="160"/>
      <c r="H994" s="160"/>
      <c r="I994" s="160"/>
      <c r="J994" s="160"/>
      <c r="K994" s="160"/>
      <c r="L994" s="160"/>
      <c r="M994" s="160"/>
      <c r="N994" s="160"/>
      <c r="O994" s="160"/>
      <c r="P994" s="160"/>
      <c r="Q994" s="160"/>
      <c r="R994" s="160"/>
      <c r="S994" s="160"/>
      <c r="T994" s="160"/>
      <c r="U994" s="160"/>
      <c r="V994" s="160"/>
      <c r="W994" s="160"/>
      <c r="X994" s="160"/>
      <c r="Y994" s="160"/>
      <c r="Z994" s="160"/>
      <c r="AA994" s="160"/>
    </row>
    <row r="995" spans="2:27" ht="12" customHeight="1">
      <c r="B995" s="160"/>
      <c r="C995" s="160"/>
      <c r="D995" s="160"/>
      <c r="E995" s="160"/>
      <c r="F995" s="160"/>
      <c r="G995" s="160"/>
      <c r="H995" s="160"/>
      <c r="I995" s="160"/>
      <c r="J995" s="160"/>
      <c r="K995" s="160"/>
      <c r="L995" s="160"/>
      <c r="M995" s="160"/>
      <c r="N995" s="160"/>
      <c r="O995" s="160"/>
      <c r="P995" s="160"/>
      <c r="Q995" s="160"/>
      <c r="R995" s="160"/>
      <c r="S995" s="160"/>
      <c r="T995" s="160"/>
      <c r="U995" s="160"/>
      <c r="V995" s="160"/>
      <c r="W995" s="160"/>
      <c r="X995" s="160"/>
      <c r="Y995" s="160"/>
      <c r="Z995" s="160"/>
      <c r="AA995" s="160"/>
    </row>
    <row r="996" spans="2:27" ht="12" customHeight="1">
      <c r="B996" s="160"/>
      <c r="C996" s="160"/>
      <c r="D996" s="160"/>
      <c r="E996" s="160"/>
      <c r="F996" s="160"/>
      <c r="G996" s="160"/>
      <c r="H996" s="160"/>
      <c r="I996" s="160"/>
      <c r="J996" s="160"/>
      <c r="K996" s="160"/>
      <c r="L996" s="160"/>
      <c r="M996" s="160"/>
      <c r="N996" s="160"/>
      <c r="O996" s="160"/>
      <c r="P996" s="160"/>
      <c r="Q996" s="160"/>
      <c r="R996" s="160"/>
      <c r="S996" s="160"/>
      <c r="T996" s="160"/>
      <c r="U996" s="160"/>
      <c r="V996" s="160"/>
      <c r="W996" s="160"/>
      <c r="X996" s="160"/>
      <c r="Y996" s="160"/>
      <c r="Z996" s="160"/>
      <c r="AA996" s="160"/>
    </row>
    <row r="997" spans="2:27" ht="12" customHeight="1">
      <c r="B997" s="160"/>
      <c r="C997" s="160"/>
      <c r="D997" s="160"/>
      <c r="E997" s="160"/>
      <c r="F997" s="160"/>
      <c r="G997" s="160"/>
      <c r="H997" s="160"/>
      <c r="I997" s="160"/>
      <c r="J997" s="160"/>
      <c r="K997" s="160"/>
      <c r="L997" s="160"/>
      <c r="M997" s="160"/>
      <c r="N997" s="160"/>
      <c r="O997" s="160"/>
      <c r="P997" s="160"/>
      <c r="Q997" s="160"/>
      <c r="R997" s="160"/>
      <c r="S997" s="160"/>
      <c r="T997" s="160"/>
      <c r="U997" s="160"/>
      <c r="V997" s="160"/>
      <c r="W997" s="160"/>
      <c r="X997" s="160"/>
      <c r="Y997" s="160"/>
      <c r="Z997" s="160"/>
      <c r="AA997" s="160"/>
    </row>
    <row r="998" spans="2:27" ht="12" customHeight="1">
      <c r="B998" s="160"/>
      <c r="C998" s="160"/>
      <c r="D998" s="160"/>
      <c r="E998" s="160"/>
      <c r="F998" s="160"/>
      <c r="G998" s="160"/>
      <c r="H998" s="160"/>
      <c r="I998" s="160"/>
      <c r="J998" s="160"/>
      <c r="K998" s="160"/>
      <c r="L998" s="160"/>
      <c r="M998" s="160"/>
      <c r="N998" s="160"/>
      <c r="O998" s="160"/>
      <c r="P998" s="160"/>
      <c r="Q998" s="160"/>
      <c r="R998" s="160"/>
      <c r="S998" s="160"/>
      <c r="T998" s="160"/>
      <c r="U998" s="160"/>
      <c r="V998" s="160"/>
      <c r="W998" s="160"/>
      <c r="X998" s="160"/>
      <c r="Y998" s="160"/>
      <c r="Z998" s="160"/>
      <c r="AA998" s="160"/>
    </row>
    <row r="999" spans="2:27" ht="12" customHeight="1">
      <c r="B999" s="160"/>
      <c r="C999" s="160"/>
      <c r="D999" s="160"/>
      <c r="E999" s="160"/>
      <c r="F999" s="160"/>
      <c r="G999" s="160"/>
      <c r="H999" s="160"/>
      <c r="I999" s="160"/>
      <c r="J999" s="160"/>
      <c r="K999" s="160"/>
      <c r="L999" s="160"/>
      <c r="M999" s="160"/>
      <c r="N999" s="160"/>
      <c r="O999" s="160"/>
      <c r="P999" s="160"/>
      <c r="Q999" s="160"/>
      <c r="R999" s="160"/>
      <c r="S999" s="160"/>
      <c r="T999" s="160"/>
      <c r="U999" s="160"/>
      <c r="V999" s="160"/>
      <c r="W999" s="160"/>
      <c r="X999" s="160"/>
      <c r="Y999" s="160"/>
      <c r="Z999" s="160"/>
      <c r="AA999" s="160"/>
    </row>
    <row r="1000" spans="2:27" ht="12" customHeight="1">
      <c r="B1000" s="160"/>
      <c r="C1000" s="160"/>
      <c r="D1000" s="160"/>
      <c r="E1000" s="160"/>
      <c r="F1000" s="160"/>
      <c r="G1000" s="160"/>
      <c r="H1000" s="160"/>
      <c r="I1000" s="160"/>
      <c r="J1000" s="160"/>
      <c r="K1000" s="160"/>
      <c r="L1000" s="160"/>
      <c r="M1000" s="160"/>
      <c r="N1000" s="160"/>
      <c r="O1000" s="160"/>
      <c r="P1000" s="160"/>
      <c r="Q1000" s="160"/>
      <c r="R1000" s="160"/>
      <c r="S1000" s="160"/>
      <c r="T1000" s="160"/>
      <c r="U1000" s="160"/>
      <c r="V1000" s="160"/>
      <c r="W1000" s="160"/>
      <c r="X1000" s="160"/>
      <c r="Y1000" s="160"/>
      <c r="Z1000" s="160"/>
      <c r="AA1000" s="160"/>
    </row>
    <row r="1001" spans="2:27" ht="12" customHeight="1">
      <c r="B1001" s="160"/>
      <c r="C1001" s="160"/>
      <c r="D1001" s="160"/>
      <c r="E1001" s="160"/>
      <c r="F1001" s="160"/>
      <c r="G1001" s="160"/>
      <c r="H1001" s="160"/>
      <c r="I1001" s="160"/>
      <c r="J1001" s="160"/>
      <c r="K1001" s="160"/>
      <c r="L1001" s="160"/>
      <c r="M1001" s="160"/>
      <c r="N1001" s="160"/>
      <c r="O1001" s="160"/>
      <c r="P1001" s="160"/>
      <c r="Q1001" s="160"/>
      <c r="R1001" s="160"/>
      <c r="S1001" s="160"/>
      <c r="T1001" s="160"/>
      <c r="U1001" s="160"/>
      <c r="V1001" s="160"/>
      <c r="W1001" s="160"/>
      <c r="X1001" s="160"/>
      <c r="Y1001" s="160"/>
      <c r="Z1001" s="160"/>
      <c r="AA1001" s="160"/>
    </row>
    <row r="1002" spans="2:27" ht="12" customHeight="1">
      <c r="B1002" s="160"/>
      <c r="C1002" s="160"/>
      <c r="D1002" s="160"/>
      <c r="E1002" s="160"/>
      <c r="F1002" s="160"/>
      <c r="G1002" s="160"/>
      <c r="H1002" s="160"/>
      <c r="I1002" s="160"/>
      <c r="J1002" s="160"/>
      <c r="K1002" s="160"/>
      <c r="L1002" s="160"/>
      <c r="M1002" s="160"/>
      <c r="N1002" s="160"/>
      <c r="O1002" s="160"/>
      <c r="P1002" s="160"/>
      <c r="Q1002" s="160"/>
      <c r="R1002" s="160"/>
      <c r="S1002" s="160"/>
      <c r="T1002" s="160"/>
      <c r="U1002" s="160"/>
      <c r="V1002" s="160"/>
      <c r="W1002" s="160"/>
      <c r="X1002" s="160"/>
      <c r="Y1002" s="160"/>
      <c r="Z1002" s="160"/>
      <c r="AA1002" s="160"/>
    </row>
    <row r="1003" spans="2:27" ht="12" customHeight="1">
      <c r="B1003" s="160"/>
      <c r="C1003" s="160"/>
      <c r="D1003" s="160"/>
      <c r="E1003" s="160"/>
      <c r="F1003" s="160"/>
      <c r="G1003" s="160"/>
      <c r="H1003" s="160"/>
      <c r="I1003" s="160"/>
      <c r="J1003" s="160"/>
      <c r="K1003" s="160"/>
      <c r="L1003" s="160"/>
      <c r="M1003" s="160"/>
      <c r="N1003" s="160"/>
      <c r="O1003" s="160"/>
      <c r="P1003" s="160"/>
      <c r="Q1003" s="160"/>
      <c r="R1003" s="160"/>
      <c r="S1003" s="160"/>
      <c r="T1003" s="160"/>
      <c r="U1003" s="160"/>
      <c r="V1003" s="160"/>
      <c r="W1003" s="160"/>
      <c r="X1003" s="160"/>
      <c r="Y1003" s="160"/>
      <c r="Z1003" s="160"/>
      <c r="AA1003" s="160"/>
    </row>
  </sheetData>
  <sheetProtection algorithmName="SHA-512" hashValue="G/7Ft7Q6wCMWNX0ssxlUNahoTAL/aVR85kkAY/OPMmdS8KfzmS/o+dmXYRRD9zwH0tb7mOkpMUSMXlqepXJQ2w==" saltValue="eoTClBIwlHqDRhLCEs368Q==" spinCount="100000" sheet="1" objects="1" scenarios="1" formatCells="0" formatColumns="0" formatRows="0"/>
  <mergeCells count="29">
    <mergeCell ref="J21:L21"/>
    <mergeCell ref="J23:L23"/>
    <mergeCell ref="B19:H19"/>
    <mergeCell ref="B38:H38"/>
    <mergeCell ref="B27:B28"/>
    <mergeCell ref="G27:G28"/>
    <mergeCell ref="H27:H28"/>
    <mergeCell ref="G30:H30"/>
    <mergeCell ref="G31:H31"/>
    <mergeCell ref="G32:H32"/>
    <mergeCell ref="J22:L22"/>
    <mergeCell ref="B20:B21"/>
    <mergeCell ref="G20:G21"/>
    <mergeCell ref="H20:H21"/>
    <mergeCell ref="F20:F21"/>
    <mergeCell ref="B10:C10"/>
    <mergeCell ref="B11:H11"/>
    <mergeCell ref="B14:C14"/>
    <mergeCell ref="B15:H15"/>
    <mergeCell ref="B18:C18"/>
    <mergeCell ref="B2:H2"/>
    <mergeCell ref="B3:H3"/>
    <mergeCell ref="B7:H7"/>
    <mergeCell ref="B5:B6"/>
    <mergeCell ref="C5:C6"/>
    <mergeCell ref="D5:E5"/>
    <mergeCell ref="F5:F6"/>
    <mergeCell ref="G5:G6"/>
    <mergeCell ref="H5:H6"/>
  </mergeCells>
  <pageMargins left="0.70866141732283472" right="0.70866141732283472" top="0.74803149606299213" bottom="0.74803149606299213" header="0.31496062992125984" footer="0.31496062992125984"/>
  <pageSetup paperSize="9" scale="90" fitToHeight="0" orientation="landscape"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FF0000"/>
    <pageSetUpPr fitToPage="1"/>
  </sheetPr>
  <dimension ref="A1:L29"/>
  <sheetViews>
    <sheetView zoomScale="80" zoomScaleNormal="80" workbookViewId="0">
      <selection activeCell="I8" sqref="I8"/>
    </sheetView>
  </sheetViews>
  <sheetFormatPr defaultColWidth="9.21875" defaultRowHeight="38.549999999999997" customHeight="1"/>
  <cols>
    <col min="1" max="1" width="3.88671875" style="3" customWidth="1"/>
    <col min="2" max="2" width="20.77734375" style="3" customWidth="1"/>
    <col min="3" max="3" width="15.5546875" style="3" customWidth="1"/>
    <col min="4" max="4" width="20.44140625" style="3" customWidth="1"/>
    <col min="5" max="5" width="16" style="3" customWidth="1"/>
    <col min="6" max="6" width="7.5546875" style="3" customWidth="1"/>
    <col min="7" max="7" width="16" style="3" customWidth="1"/>
    <col min="8" max="8" width="17.5546875" style="3" customWidth="1"/>
    <col min="9" max="9" width="15.33203125" style="3" customWidth="1"/>
    <col min="10" max="10" width="0.21875" style="3" customWidth="1"/>
    <col min="11" max="11" width="17" style="3" customWidth="1"/>
    <col min="12" max="12" width="4.109375" style="3" customWidth="1"/>
    <col min="13" max="16384" width="9.21875" style="3"/>
  </cols>
  <sheetData>
    <row r="1" spans="1:12" ht="28.95" customHeight="1">
      <c r="A1" s="392"/>
      <c r="B1" s="392"/>
      <c r="C1" s="392"/>
      <c r="D1" s="392"/>
      <c r="E1" s="392"/>
      <c r="F1" s="392"/>
      <c r="G1" s="392"/>
      <c r="H1" s="392"/>
      <c r="I1" s="392"/>
      <c r="J1" s="392"/>
      <c r="K1" s="392"/>
      <c r="L1" s="392"/>
    </row>
    <row r="2" spans="1:12" ht="38.549999999999997" customHeight="1">
      <c r="A2" s="392"/>
      <c r="B2" s="1221" t="str">
        <f>'Data Entry'!D2</f>
        <v>dk;kZy; iz/kkukpk;Z jktdh; mPp ek/;fed fo|ky; jktiqjk fiisju</v>
      </c>
      <c r="C2" s="1221"/>
      <c r="D2" s="1221"/>
      <c r="E2" s="1221"/>
      <c r="F2" s="1221"/>
      <c r="G2" s="1221"/>
      <c r="H2" s="1221"/>
      <c r="I2" s="1221"/>
      <c r="J2" s="1221"/>
      <c r="K2" s="1221"/>
      <c r="L2" s="392"/>
    </row>
    <row r="3" spans="1:12" ht="38.549999999999997" customHeight="1">
      <c r="A3" s="392"/>
      <c r="B3" s="1222" t="s">
        <v>102</v>
      </c>
      <c r="C3" s="1222"/>
      <c r="D3" s="1222"/>
      <c r="E3" s="1222"/>
      <c r="F3" s="1222"/>
      <c r="G3" s="1222"/>
      <c r="H3" s="1222"/>
      <c r="I3" s="1222"/>
      <c r="J3" s="1222"/>
      <c r="K3" s="1222"/>
      <c r="L3" s="392"/>
    </row>
    <row r="4" spans="1:12" ht="38.549999999999997" customHeight="1">
      <c r="A4" s="392"/>
      <c r="B4" s="1223" t="str">
        <f>'Data Entry'!D2</f>
        <v>dk;kZy; iz/kkukpk;Z jktdh; mPp ek/;fed fo|ky; jktiqjk fiisju</v>
      </c>
      <c r="C4" s="1223"/>
      <c r="D4" s="1223"/>
      <c r="E4" s="1223"/>
      <c r="F4" s="1223"/>
      <c r="G4" s="1218" t="s">
        <v>39</v>
      </c>
      <c r="H4" s="1218"/>
      <c r="I4" s="1218"/>
      <c r="J4" s="1218"/>
      <c r="K4" s="1218"/>
      <c r="L4" s="392"/>
    </row>
    <row r="5" spans="1:12" ht="38.549999999999997" customHeight="1">
      <c r="A5" s="392"/>
      <c r="B5" s="93"/>
      <c r="C5" s="1219" t="str">
        <f>'प्रपत्र-8'!Q4</f>
        <v>RE-2025-26</v>
      </c>
      <c r="D5" s="1219"/>
      <c r="E5" s="498"/>
      <c r="F5" s="498"/>
      <c r="G5" s="1219" t="str">
        <f>'प्रपत्र-8'!Q5</f>
        <v>BE-2026-27</v>
      </c>
      <c r="H5" s="1219"/>
      <c r="L5" s="392"/>
    </row>
    <row r="6" spans="1:12" ht="38.549999999999997" customHeight="1">
      <c r="A6" s="392"/>
      <c r="B6" s="945" t="s">
        <v>174</v>
      </c>
      <c r="C6" s="945" t="s">
        <v>175</v>
      </c>
      <c r="D6" s="945" t="s">
        <v>95</v>
      </c>
      <c r="E6" s="945" t="s">
        <v>96</v>
      </c>
      <c r="F6" s="1224" t="s">
        <v>802</v>
      </c>
      <c r="G6" s="1225"/>
      <c r="H6" s="940" t="s">
        <v>803</v>
      </c>
      <c r="I6" s="940"/>
      <c r="J6" s="5"/>
      <c r="K6" s="945" t="s">
        <v>804</v>
      </c>
      <c r="L6" s="392"/>
    </row>
    <row r="7" spans="1:12" ht="60.45" customHeight="1">
      <c r="A7" s="392"/>
      <c r="B7" s="945"/>
      <c r="C7" s="945"/>
      <c r="D7" s="945"/>
      <c r="E7" s="945"/>
      <c r="F7" s="1226"/>
      <c r="G7" s="1227"/>
      <c r="H7" s="5" t="s">
        <v>742</v>
      </c>
      <c r="I7" s="5" t="s">
        <v>97</v>
      </c>
      <c r="J7" s="5"/>
      <c r="K7" s="945"/>
      <c r="L7" s="392"/>
    </row>
    <row r="8" spans="1:12" ht="16.95" customHeight="1">
      <c r="A8" s="392"/>
      <c r="B8" s="95">
        <v>1</v>
      </c>
      <c r="C8" s="95">
        <v>2</v>
      </c>
      <c r="D8" s="94">
        <v>3</v>
      </c>
      <c r="E8" s="94">
        <v>4</v>
      </c>
      <c r="F8" s="1228">
        <v>5</v>
      </c>
      <c r="G8" s="1229"/>
      <c r="H8" s="95">
        <v>6</v>
      </c>
      <c r="I8" s="95">
        <v>7</v>
      </c>
      <c r="J8" s="95"/>
      <c r="K8" s="95">
        <v>8</v>
      </c>
      <c r="L8" s="392"/>
    </row>
    <row r="9" spans="1:12" ht="38.549999999999997" customHeight="1">
      <c r="A9" s="392"/>
      <c r="B9" s="1209" t="s">
        <v>743</v>
      </c>
      <c r="C9" s="1212" t="s">
        <v>744</v>
      </c>
      <c r="D9" s="1215" t="s">
        <v>736</v>
      </c>
      <c r="E9" s="1215" t="s">
        <v>176</v>
      </c>
      <c r="F9" s="96" t="s">
        <v>98</v>
      </c>
      <c r="G9" s="778">
        <v>396</v>
      </c>
      <c r="H9" s="147">
        <v>0</v>
      </c>
      <c r="I9" s="147">
        <v>0</v>
      </c>
      <c r="J9" s="8"/>
      <c r="K9" s="779">
        <f>G9+H9-I9</f>
        <v>396</v>
      </c>
      <c r="L9" s="392"/>
    </row>
    <row r="10" spans="1:12" ht="38.549999999999997" customHeight="1">
      <c r="A10" s="392"/>
      <c r="B10" s="1210"/>
      <c r="C10" s="1213"/>
      <c r="D10" s="1216"/>
      <c r="E10" s="1216"/>
      <c r="F10" s="96" t="s">
        <v>99</v>
      </c>
      <c r="G10" s="778">
        <v>137997.6</v>
      </c>
      <c r="H10" s="778">
        <v>15277</v>
      </c>
      <c r="I10" s="778">
        <v>3300</v>
      </c>
      <c r="J10" s="8"/>
      <c r="K10" s="779">
        <f t="shared" ref="K10:K24" si="0">G10+H10-I10</f>
        <v>149974.6</v>
      </c>
      <c r="L10" s="392"/>
    </row>
    <row r="11" spans="1:12" ht="38.549999999999997" customHeight="1">
      <c r="A11" s="392"/>
      <c r="B11" s="1210"/>
      <c r="C11" s="1213"/>
      <c r="D11" s="1216"/>
      <c r="E11" s="1216"/>
      <c r="F11" s="96" t="s">
        <v>100</v>
      </c>
      <c r="G11" s="147"/>
      <c r="H11" s="147"/>
      <c r="I11" s="147"/>
      <c r="J11" s="8"/>
      <c r="K11" s="393">
        <f t="shared" si="0"/>
        <v>0</v>
      </c>
      <c r="L11" s="392"/>
    </row>
    <row r="12" spans="1:12" ht="38.549999999999997" customHeight="1">
      <c r="A12" s="392"/>
      <c r="B12" s="1211"/>
      <c r="C12" s="1214"/>
      <c r="D12" s="1217"/>
      <c r="E12" s="1217"/>
      <c r="F12" s="96" t="s">
        <v>101</v>
      </c>
      <c r="G12" s="779">
        <f>G11+G10+G9</f>
        <v>138393.60000000001</v>
      </c>
      <c r="H12" s="779">
        <f>H11+H10+H9</f>
        <v>15277</v>
      </c>
      <c r="I12" s="779">
        <f>I11+I10+I9</f>
        <v>3300</v>
      </c>
      <c r="J12" s="96">
        <f>J11+J10+J9</f>
        <v>0</v>
      </c>
      <c r="K12" s="779">
        <f t="shared" si="0"/>
        <v>150370.6</v>
      </c>
      <c r="L12" s="392"/>
    </row>
    <row r="13" spans="1:12" ht="38.549999999999997" customHeight="1">
      <c r="A13" s="392"/>
      <c r="B13" s="1209" t="s">
        <v>743</v>
      </c>
      <c r="C13" s="1212" t="s">
        <v>745</v>
      </c>
      <c r="D13" s="1215" t="s">
        <v>738</v>
      </c>
      <c r="E13" s="1215" t="s">
        <v>177</v>
      </c>
      <c r="F13" s="96" t="s">
        <v>98</v>
      </c>
      <c r="G13" s="778">
        <v>4</v>
      </c>
      <c r="H13" s="778">
        <v>200</v>
      </c>
      <c r="I13" s="778">
        <v>0</v>
      </c>
      <c r="J13" s="8"/>
      <c r="K13" s="779">
        <f t="shared" si="0"/>
        <v>204</v>
      </c>
      <c r="L13" s="392"/>
    </row>
    <row r="14" spans="1:12" ht="38.549999999999997" customHeight="1">
      <c r="A14" s="392"/>
      <c r="B14" s="1210"/>
      <c r="C14" s="1213"/>
      <c r="D14" s="1216"/>
      <c r="E14" s="1216"/>
      <c r="F14" s="96" t="s">
        <v>99</v>
      </c>
      <c r="G14" s="778">
        <v>237137.6</v>
      </c>
      <c r="H14" s="778">
        <v>19452</v>
      </c>
      <c r="I14" s="778">
        <v>0</v>
      </c>
      <c r="J14" s="8"/>
      <c r="K14" s="779">
        <f t="shared" si="0"/>
        <v>256589.6</v>
      </c>
      <c r="L14" s="392"/>
    </row>
    <row r="15" spans="1:12" ht="38.549999999999997" customHeight="1">
      <c r="A15" s="392"/>
      <c r="B15" s="1210"/>
      <c r="C15" s="1213"/>
      <c r="D15" s="1216"/>
      <c r="E15" s="1216"/>
      <c r="F15" s="96" t="s">
        <v>100</v>
      </c>
      <c r="G15" s="147"/>
      <c r="H15" s="147"/>
      <c r="I15" s="147"/>
      <c r="J15" s="8"/>
      <c r="K15" s="779">
        <f t="shared" si="0"/>
        <v>0</v>
      </c>
      <c r="L15" s="392"/>
    </row>
    <row r="16" spans="1:12" ht="38.549999999999997" customHeight="1">
      <c r="A16" s="392"/>
      <c r="B16" s="1211"/>
      <c r="C16" s="1214"/>
      <c r="D16" s="1217"/>
      <c r="E16" s="1217"/>
      <c r="F16" s="96" t="s">
        <v>101</v>
      </c>
      <c r="G16" s="779">
        <f>G15+G14+G13</f>
        <v>237141.6</v>
      </c>
      <c r="H16" s="779">
        <f>H15+H14+H13</f>
        <v>19652</v>
      </c>
      <c r="I16" s="779">
        <f>I15+I14+I13</f>
        <v>0</v>
      </c>
      <c r="J16" s="96">
        <f>J15+J14+J13</f>
        <v>0</v>
      </c>
      <c r="K16" s="779">
        <f t="shared" si="0"/>
        <v>256793.60000000001</v>
      </c>
      <c r="L16" s="392"/>
    </row>
    <row r="17" spans="1:12" ht="38.549999999999997" customHeight="1">
      <c r="A17" s="392"/>
      <c r="B17" s="1209" t="s">
        <v>741</v>
      </c>
      <c r="C17" s="1212" t="s">
        <v>746</v>
      </c>
      <c r="D17" s="1215" t="s">
        <v>738</v>
      </c>
      <c r="E17" s="1215" t="s">
        <v>739</v>
      </c>
      <c r="F17" s="96" t="s">
        <v>98</v>
      </c>
      <c r="G17" s="778">
        <v>200</v>
      </c>
      <c r="H17" s="778"/>
      <c r="I17" s="778"/>
      <c r="J17" s="787"/>
      <c r="K17" s="779">
        <f t="shared" si="0"/>
        <v>200</v>
      </c>
      <c r="L17" s="392"/>
    </row>
    <row r="18" spans="1:12" ht="38.549999999999997" customHeight="1">
      <c r="A18" s="392"/>
      <c r="B18" s="1210"/>
      <c r="C18" s="1213"/>
      <c r="D18" s="1216"/>
      <c r="E18" s="1216"/>
      <c r="F18" s="96" t="s">
        <v>99</v>
      </c>
      <c r="G18" s="778">
        <v>845930</v>
      </c>
      <c r="H18" s="778">
        <v>8064</v>
      </c>
      <c r="I18" s="778">
        <v>368706</v>
      </c>
      <c r="J18" s="787"/>
      <c r="K18" s="779">
        <f t="shared" si="0"/>
        <v>485288</v>
      </c>
      <c r="L18" s="392"/>
    </row>
    <row r="19" spans="1:12" ht="38.549999999999997" customHeight="1">
      <c r="A19" s="392"/>
      <c r="B19" s="1210"/>
      <c r="C19" s="1213"/>
      <c r="D19" s="1216"/>
      <c r="E19" s="1216"/>
      <c r="F19" s="96" t="s">
        <v>100</v>
      </c>
      <c r="G19" s="778"/>
      <c r="H19" s="778"/>
      <c r="I19" s="778"/>
      <c r="J19" s="787"/>
      <c r="K19" s="779">
        <f t="shared" si="0"/>
        <v>0</v>
      </c>
      <c r="L19" s="392"/>
    </row>
    <row r="20" spans="1:12" ht="38.549999999999997" customHeight="1">
      <c r="A20" s="392"/>
      <c r="B20" s="1211"/>
      <c r="C20" s="1214"/>
      <c r="D20" s="1217"/>
      <c r="E20" s="1217"/>
      <c r="F20" s="96" t="s">
        <v>101</v>
      </c>
      <c r="G20" s="779">
        <f>G19+G18+G17</f>
        <v>846130</v>
      </c>
      <c r="H20" s="779">
        <f>H19+H18+H17</f>
        <v>8064</v>
      </c>
      <c r="I20" s="779">
        <f>I19+I18+I17</f>
        <v>368706</v>
      </c>
      <c r="J20" s="788">
        <f>J19+J18+J17</f>
        <v>0</v>
      </c>
      <c r="K20" s="779">
        <f t="shared" si="0"/>
        <v>485488</v>
      </c>
      <c r="L20" s="392"/>
    </row>
    <row r="21" spans="1:12" ht="38.549999999999997" customHeight="1">
      <c r="A21" s="392"/>
      <c r="B21" s="1209" t="s">
        <v>740</v>
      </c>
      <c r="C21" s="1212" t="s">
        <v>747</v>
      </c>
      <c r="D21" s="1215" t="s">
        <v>737</v>
      </c>
      <c r="E21" s="1215" t="s">
        <v>178</v>
      </c>
      <c r="F21" s="96" t="s">
        <v>98</v>
      </c>
      <c r="G21" s="147">
        <v>0.94</v>
      </c>
      <c r="H21" s="778">
        <v>0</v>
      </c>
      <c r="I21" s="778">
        <v>0</v>
      </c>
      <c r="J21" s="8"/>
      <c r="K21" s="779">
        <f t="shared" si="0"/>
        <v>0.94</v>
      </c>
      <c r="L21" s="392"/>
    </row>
    <row r="22" spans="1:12" ht="38.549999999999997" customHeight="1">
      <c r="A22" s="392"/>
      <c r="B22" s="1210"/>
      <c r="C22" s="1213"/>
      <c r="D22" s="1216"/>
      <c r="E22" s="1216"/>
      <c r="F22" s="96" t="s">
        <v>99</v>
      </c>
      <c r="G22" s="778">
        <v>195019.34</v>
      </c>
      <c r="H22" s="778">
        <v>335663.86</v>
      </c>
      <c r="I22" s="778">
        <v>188039.46</v>
      </c>
      <c r="J22" s="8"/>
      <c r="K22" s="779">
        <f t="shared" si="0"/>
        <v>342643.74</v>
      </c>
      <c r="L22" s="392"/>
    </row>
    <row r="23" spans="1:12" ht="38.549999999999997" customHeight="1">
      <c r="A23" s="392"/>
      <c r="B23" s="1210"/>
      <c r="C23" s="1213"/>
      <c r="D23" s="1216"/>
      <c r="E23" s="1216"/>
      <c r="F23" s="96" t="s">
        <v>100</v>
      </c>
      <c r="G23" s="147"/>
      <c r="H23" s="147"/>
      <c r="I23" s="147"/>
      <c r="J23" s="8"/>
      <c r="K23" s="779">
        <f t="shared" si="0"/>
        <v>0</v>
      </c>
      <c r="L23" s="392"/>
    </row>
    <row r="24" spans="1:12" ht="38.549999999999997" customHeight="1">
      <c r="A24" s="392"/>
      <c r="B24" s="1211"/>
      <c r="C24" s="1214"/>
      <c r="D24" s="1217"/>
      <c r="E24" s="1217"/>
      <c r="F24" s="96" t="s">
        <v>101</v>
      </c>
      <c r="G24" s="393">
        <f>G23+G22+G21</f>
        <v>195020.28</v>
      </c>
      <c r="H24" s="393">
        <f>H23+H22+H21</f>
        <v>335663.86</v>
      </c>
      <c r="I24" s="393">
        <f>I23+I22+I21</f>
        <v>188039.46</v>
      </c>
      <c r="J24" s="96">
        <f>J23+J22+J21</f>
        <v>0</v>
      </c>
      <c r="K24" s="779">
        <f t="shared" si="0"/>
        <v>342644.68000000005</v>
      </c>
      <c r="L24" s="392"/>
    </row>
    <row r="25" spans="1:12" ht="31.95" customHeight="1">
      <c r="A25" s="392"/>
      <c r="L25" s="392"/>
    </row>
    <row r="26" spans="1:12" ht="20.55" customHeight="1">
      <c r="A26" s="392"/>
      <c r="H26" s="1220" t="str">
        <f>'Master-1'!AB3</f>
        <v>iz/kkukpk;Z</v>
      </c>
      <c r="I26" s="1220"/>
      <c r="L26" s="392"/>
    </row>
    <row r="27" spans="1:12" ht="19.5" customHeight="1">
      <c r="A27" s="392"/>
      <c r="H27" s="1220" t="str">
        <f>'Master-1'!AB4</f>
        <v xml:space="preserve">jktdh; mPp ek/;fed fo|ky; </v>
      </c>
      <c r="I27" s="1220"/>
      <c r="L27" s="392"/>
    </row>
    <row r="28" spans="1:12" ht="20.55" customHeight="1">
      <c r="A28" s="392"/>
      <c r="H28" s="1220" t="str">
        <f>'Master-1'!AB5</f>
        <v>jktiqjk fiisju ¼Jhxaxkuxj½</v>
      </c>
      <c r="I28" s="1220"/>
      <c r="L28" s="392"/>
    </row>
    <row r="29" spans="1:12" ht="22.95" customHeight="1">
      <c r="A29" s="392"/>
      <c r="B29" s="392"/>
      <c r="C29" s="392"/>
      <c r="D29" s="392"/>
      <c r="E29" s="392"/>
      <c r="F29" s="392"/>
      <c r="G29" s="392"/>
      <c r="H29" s="392"/>
      <c r="I29" s="392"/>
      <c r="J29" s="392"/>
      <c r="K29" s="392"/>
      <c r="L29" s="392"/>
    </row>
  </sheetData>
  <sheetProtection algorithmName="SHA-512" hashValue="zu6hFMZc9YLYnTGzrsAboKzDd6RqHlQF84xaKgthFEFNGZILi6hhpEvkNGupBTYiHck4Ez7NNrvQ6pB+R7qDhA==" saltValue="Y5SsBgeieLHc8ifBfMtDFw==" spinCount="100000" sheet="1" objects="1" scenarios="1" formatCells="0" formatColumns="0" formatRows="0"/>
  <mergeCells count="33">
    <mergeCell ref="H28:I28"/>
    <mergeCell ref="B2:K2"/>
    <mergeCell ref="H26:I26"/>
    <mergeCell ref="H27:I27"/>
    <mergeCell ref="B21:B24"/>
    <mergeCell ref="C21:C24"/>
    <mergeCell ref="D21:D24"/>
    <mergeCell ref="E21:E24"/>
    <mergeCell ref="B3:K3"/>
    <mergeCell ref="B4:F4"/>
    <mergeCell ref="F6:G7"/>
    <mergeCell ref="F8:G8"/>
    <mergeCell ref="K6:K7"/>
    <mergeCell ref="H6:I6"/>
    <mergeCell ref="B6:B7"/>
    <mergeCell ref="C6:C7"/>
    <mergeCell ref="G4:K4"/>
    <mergeCell ref="B9:B12"/>
    <mergeCell ref="C9:C12"/>
    <mergeCell ref="D9:D12"/>
    <mergeCell ref="E9:E12"/>
    <mergeCell ref="D6:D7"/>
    <mergeCell ref="E6:E7"/>
    <mergeCell ref="G5:H5"/>
    <mergeCell ref="C5:D5"/>
    <mergeCell ref="B17:B20"/>
    <mergeCell ref="C17:C20"/>
    <mergeCell ref="D17:D20"/>
    <mergeCell ref="E17:E20"/>
    <mergeCell ref="B13:B16"/>
    <mergeCell ref="C13:C16"/>
    <mergeCell ref="D13:D16"/>
    <mergeCell ref="E13:E16"/>
  </mergeCells>
  <printOptions horizontalCentered="1"/>
  <pageMargins left="0.15748031496062992" right="0.70866141732283472" top="0.43307086614173229" bottom="0.6692913385826772" header="0.31496062992125984" footer="0.31496062992125984"/>
  <pageSetup scale="66" orientation="portrait" blackAndWhite="1"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tabColor rgb="FFFFC000"/>
    <pageSetUpPr fitToPage="1"/>
  </sheetPr>
  <dimension ref="A1:P15"/>
  <sheetViews>
    <sheetView showGridLines="0" zoomScaleNormal="100" workbookViewId="0">
      <selection activeCell="J13" sqref="J13"/>
    </sheetView>
  </sheetViews>
  <sheetFormatPr defaultRowHeight="14.4"/>
  <cols>
    <col min="1" max="1" width="3.21875" customWidth="1"/>
    <col min="2" max="2" width="7.77734375" customWidth="1"/>
    <col min="3" max="3" width="11.6640625" customWidth="1"/>
    <col min="4" max="4" width="22" customWidth="1"/>
    <col min="5" max="5" width="14.5546875" customWidth="1"/>
    <col min="6" max="15" width="9" customWidth="1"/>
    <col min="16" max="16" width="3.44140625" customWidth="1"/>
  </cols>
  <sheetData>
    <row r="1" spans="1:16">
      <c r="A1" s="356"/>
      <c r="B1" s="356"/>
      <c r="C1" s="356"/>
      <c r="D1" s="356"/>
      <c r="E1" s="356"/>
      <c r="F1" s="356"/>
      <c r="G1" s="356"/>
      <c r="H1" s="356"/>
      <c r="I1" s="356"/>
      <c r="J1" s="356"/>
      <c r="K1" s="356"/>
      <c r="L1" s="356"/>
      <c r="M1" s="356"/>
      <c r="N1" s="356"/>
      <c r="O1" s="356"/>
      <c r="P1" s="356"/>
    </row>
    <row r="2" spans="1:16" ht="22.8">
      <c r="A2" s="356"/>
      <c r="B2" s="1230" t="str">
        <f>'Data Entry'!D2</f>
        <v>dk;kZy; iz/kkukpk;Z jktdh; mPp ek/;fed fo|ky; jktiqjk fiisju</v>
      </c>
      <c r="C2" s="1069"/>
      <c r="D2" s="1069"/>
      <c r="E2" s="1069"/>
      <c r="F2" s="1069"/>
      <c r="G2" s="1069"/>
      <c r="H2" s="1069"/>
      <c r="I2" s="1069"/>
      <c r="J2" s="1069"/>
      <c r="K2" s="1069"/>
      <c r="L2" s="1069"/>
      <c r="M2" s="1069"/>
      <c r="N2" s="1069"/>
      <c r="O2" s="1071"/>
      <c r="P2" s="356"/>
    </row>
    <row r="3" spans="1:16" ht="22.8">
      <c r="A3" s="356"/>
      <c r="B3" s="1230" t="s">
        <v>391</v>
      </c>
      <c r="C3" s="1069"/>
      <c r="D3" s="1069"/>
      <c r="E3" s="1069"/>
      <c r="F3" s="1069"/>
      <c r="G3" s="1069"/>
      <c r="H3" s="1069"/>
      <c r="I3" s="1069"/>
      <c r="J3" s="1069"/>
      <c r="K3" s="1069"/>
      <c r="L3" s="1069"/>
      <c r="M3" s="1069"/>
      <c r="N3" s="1069"/>
      <c r="O3" s="1071"/>
      <c r="P3" s="356"/>
    </row>
    <row r="4" spans="1:16" ht="22.8">
      <c r="A4" s="356"/>
      <c r="B4" s="464"/>
      <c r="C4" s="460"/>
      <c r="D4" s="496" t="str">
        <f>'प्रपत्र-8'!Q4</f>
        <v>RE-2025-26</v>
      </c>
      <c r="E4" s="460"/>
      <c r="F4" s="460"/>
      <c r="G4" s="460"/>
      <c r="H4" s="460"/>
      <c r="I4" s="460"/>
      <c r="J4" s="460"/>
      <c r="K4" s="460"/>
      <c r="L4" s="1232" t="str">
        <f>'प्रपत्र-8'!Q5</f>
        <v>BE-2026-27</v>
      </c>
      <c r="M4" s="1232"/>
      <c r="N4" s="460"/>
      <c r="O4" s="461"/>
      <c r="P4" s="356"/>
    </row>
    <row r="5" spans="1:16" ht="23.4">
      <c r="A5" s="356"/>
      <c r="B5" s="201" t="s">
        <v>292</v>
      </c>
      <c r="C5" s="202"/>
      <c r="D5" s="1231" t="str">
        <f>'Master-1'!F4</f>
        <v>2202-02-109-27-01</v>
      </c>
      <c r="E5" s="1069"/>
      <c r="F5" s="1069"/>
      <c r="G5" s="1231" t="str">
        <f>'Master-1'!I4</f>
        <v>STATE FUND</v>
      </c>
      <c r="H5" s="1069"/>
      <c r="I5" s="1069"/>
      <c r="J5" s="203"/>
      <c r="K5" s="1231" t="s">
        <v>293</v>
      </c>
      <c r="L5" s="1069"/>
      <c r="M5" s="1069"/>
      <c r="N5" s="1231">
        <f>'Data Entry'!D4</f>
        <v>2495</v>
      </c>
      <c r="O5" s="1071"/>
      <c r="P5" s="356"/>
    </row>
    <row r="6" spans="1:16" ht="21.45" customHeight="1">
      <c r="A6" s="356"/>
      <c r="B6" s="1234" t="s">
        <v>201</v>
      </c>
      <c r="C6" s="1234" t="s">
        <v>294</v>
      </c>
      <c r="D6" s="1234" t="s">
        <v>4</v>
      </c>
      <c r="E6" s="1234" t="s">
        <v>295</v>
      </c>
      <c r="F6" s="1233" t="s">
        <v>296</v>
      </c>
      <c r="G6" s="1069"/>
      <c r="H6" s="1071"/>
      <c r="I6" s="1234" t="s">
        <v>297</v>
      </c>
      <c r="J6" s="1233" t="s">
        <v>805</v>
      </c>
      <c r="K6" s="1069"/>
      <c r="L6" s="1071"/>
      <c r="M6" s="1233" t="s">
        <v>806</v>
      </c>
      <c r="N6" s="1069"/>
      <c r="O6" s="1071"/>
      <c r="P6" s="356"/>
    </row>
    <row r="7" spans="1:16" ht="36">
      <c r="A7" s="356"/>
      <c r="B7" s="1130"/>
      <c r="C7" s="1130"/>
      <c r="D7" s="1130"/>
      <c r="E7" s="1130"/>
      <c r="F7" s="179" t="s">
        <v>298</v>
      </c>
      <c r="G7" s="179" t="s">
        <v>299</v>
      </c>
      <c r="H7" s="179" t="s">
        <v>29</v>
      </c>
      <c r="I7" s="1130"/>
      <c r="J7" s="179" t="s">
        <v>300</v>
      </c>
      <c r="K7" s="179" t="s">
        <v>301</v>
      </c>
      <c r="L7" s="179" t="s">
        <v>29</v>
      </c>
      <c r="M7" s="179" t="s">
        <v>300</v>
      </c>
      <c r="N7" s="179" t="s">
        <v>301</v>
      </c>
      <c r="O7" s="179" t="s">
        <v>29</v>
      </c>
      <c r="P7" s="356"/>
    </row>
    <row r="8" spans="1:16">
      <c r="A8" s="356"/>
      <c r="B8" s="162">
        <v>1</v>
      </c>
      <c r="C8" s="162">
        <v>2</v>
      </c>
      <c r="D8" s="162">
        <v>3</v>
      </c>
      <c r="E8" s="162">
        <v>4</v>
      </c>
      <c r="F8" s="162">
        <v>5</v>
      </c>
      <c r="G8" s="162">
        <v>6</v>
      </c>
      <c r="H8" s="162">
        <v>7</v>
      </c>
      <c r="I8" s="162">
        <v>8</v>
      </c>
      <c r="J8" s="162">
        <v>9</v>
      </c>
      <c r="K8" s="162">
        <v>10</v>
      </c>
      <c r="L8" s="162">
        <v>11</v>
      </c>
      <c r="M8" s="162">
        <v>12</v>
      </c>
      <c r="N8" s="162">
        <v>13</v>
      </c>
      <c r="O8" s="162">
        <v>14</v>
      </c>
      <c r="P8" s="356"/>
    </row>
    <row r="9" spans="1:16" ht="46.5" customHeight="1">
      <c r="A9" s="356"/>
      <c r="B9" s="369">
        <v>1</v>
      </c>
      <c r="C9" s="371">
        <f>'Data Entry'!D4</f>
        <v>2495</v>
      </c>
      <c r="D9" s="372" t="str">
        <f>'Data Entry'!D3</f>
        <v>jktdh; mPp ek/;fed fo|ky; jktiqjk fiisju</v>
      </c>
      <c r="E9" s="473">
        <v>1</v>
      </c>
      <c r="F9" s="370">
        <f>ALLOWS.!D27</f>
        <v>0</v>
      </c>
      <c r="G9" s="370">
        <f>ALLOWS.!D28</f>
        <v>0</v>
      </c>
      <c r="H9" s="370">
        <f>SUM(F9:G9)</f>
        <v>0</v>
      </c>
      <c r="I9" s="370">
        <f>E9-H9</f>
        <v>1</v>
      </c>
      <c r="J9" s="370">
        <f>F9*1650</f>
        <v>0</v>
      </c>
      <c r="K9" s="370">
        <f>G9*1950</f>
        <v>0</v>
      </c>
      <c r="L9" s="370">
        <f>SUM(J9:K9)</f>
        <v>0</v>
      </c>
      <c r="M9" s="370">
        <f>F9*1650</f>
        <v>0</v>
      </c>
      <c r="N9" s="370">
        <f>G9*1950</f>
        <v>0</v>
      </c>
      <c r="O9" s="370">
        <f>SUM(M9:N9)</f>
        <v>0</v>
      </c>
      <c r="P9" s="356"/>
    </row>
    <row r="10" spans="1:16">
      <c r="A10" s="356"/>
      <c r="P10" s="356"/>
    </row>
    <row r="11" spans="1:16">
      <c r="A11" s="356"/>
      <c r="P11" s="356"/>
    </row>
    <row r="12" spans="1:16">
      <c r="A12" s="356"/>
      <c r="M12" s="185" t="str">
        <f>'Master-1'!AB3</f>
        <v>iz/kkukpk;Z</v>
      </c>
      <c r="P12" s="356"/>
    </row>
    <row r="13" spans="1:16">
      <c r="A13" s="356"/>
      <c r="M13" s="185" t="str">
        <f>'Master-1'!AB4</f>
        <v xml:space="preserve">jktdh; mPp ek/;fed fo|ky; </v>
      </c>
      <c r="P13" s="356"/>
    </row>
    <row r="14" spans="1:16">
      <c r="A14" s="356"/>
      <c r="M14" s="185" t="str">
        <f>'Master-1'!AB5</f>
        <v>jktiqjk fiisju ¼Jhxaxkuxj½</v>
      </c>
      <c r="P14" s="356"/>
    </row>
    <row r="15" spans="1:16">
      <c r="A15" s="356"/>
      <c r="B15" s="356"/>
      <c r="C15" s="356"/>
      <c r="D15" s="356"/>
      <c r="E15" s="356"/>
      <c r="F15" s="356"/>
      <c r="G15" s="356"/>
      <c r="H15" s="356"/>
      <c r="I15" s="356"/>
      <c r="J15" s="356"/>
      <c r="K15" s="356"/>
      <c r="L15" s="356"/>
      <c r="M15" s="356"/>
      <c r="N15" s="356"/>
      <c r="O15" s="356"/>
      <c r="P15" s="356"/>
    </row>
  </sheetData>
  <sheetProtection algorithmName="SHA-512" hashValue="o5rapOJsXm4sWD8IIK0YSPiffmjOJFx7q2kE3bptYJb/Fue9yZF6xhuywPnE40QvZSGJ8ipBEDVF3o2hoHLgYw==" saltValue="uyFQev+K/OujimGNNVXlTQ==" spinCount="100000" sheet="1" objects="1" scenarios="1" formatColumns="0" formatRows="0"/>
  <mergeCells count="15">
    <mergeCell ref="J6:L6"/>
    <mergeCell ref="M6:O6"/>
    <mergeCell ref="B6:B7"/>
    <mergeCell ref="C6:C7"/>
    <mergeCell ref="D6:D7"/>
    <mergeCell ref="E6:E7"/>
    <mergeCell ref="F6:H6"/>
    <mergeCell ref="I6:I7"/>
    <mergeCell ref="B2:O2"/>
    <mergeCell ref="B3:O3"/>
    <mergeCell ref="D5:F5"/>
    <mergeCell ref="G5:I5"/>
    <mergeCell ref="K5:M5"/>
    <mergeCell ref="N5:O5"/>
    <mergeCell ref="L4:M4"/>
  </mergeCells>
  <pageMargins left="0.70866141732283472" right="0.70866141732283472" top="0.74803149606299213" bottom="0.74803149606299213" header="0.31496062992125984" footer="0.31496062992125984"/>
  <pageSetup scale="83" orientation="landscape" r:id="rId1"/>
  <headerFooter>
    <oddFooter>&amp;C&amp;"+,Italic"Programmed by Hans Raj Joshi Principal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tabColor rgb="FF7030A0"/>
  </sheetPr>
  <dimension ref="A1:K14"/>
  <sheetViews>
    <sheetView showGridLines="0" zoomScaleNormal="100" workbookViewId="0">
      <selection activeCell="M8" sqref="M8"/>
    </sheetView>
  </sheetViews>
  <sheetFormatPr defaultRowHeight="14.4"/>
  <cols>
    <col min="1" max="1" width="4.109375" customWidth="1"/>
    <col min="2" max="2" width="7.109375" customWidth="1"/>
    <col min="3" max="3" width="9.77734375" customWidth="1"/>
    <col min="4" max="4" width="28" customWidth="1"/>
    <col min="5" max="5" width="13.5546875" customWidth="1"/>
    <col min="6" max="6" width="13.109375" customWidth="1"/>
    <col min="7" max="7" width="13" customWidth="1"/>
    <col min="8" max="9" width="11.109375" customWidth="1"/>
    <col min="10" max="10" width="11.44140625" customWidth="1"/>
    <col min="11" max="11" width="4" customWidth="1"/>
  </cols>
  <sheetData>
    <row r="1" spans="1:11">
      <c r="A1" s="356"/>
      <c r="B1" s="356"/>
      <c r="C1" s="356"/>
      <c r="D1" s="356"/>
      <c r="E1" s="356"/>
      <c r="F1" s="356"/>
      <c r="G1" s="356"/>
      <c r="H1" s="356"/>
      <c r="I1" s="356"/>
      <c r="J1" s="356"/>
      <c r="K1" s="356"/>
    </row>
    <row r="2" spans="1:11" ht="22.8">
      <c r="A2" s="356"/>
      <c r="B2" s="1236" t="str">
        <f>'Data Entry'!D2</f>
        <v>dk;kZy; iz/kkukpk;Z jktdh; mPp ek/;fed fo|ky; jktiqjk fiisju</v>
      </c>
      <c r="C2" s="1073"/>
      <c r="D2" s="1073"/>
      <c r="E2" s="1073"/>
      <c r="F2" s="1073"/>
      <c r="G2" s="1073"/>
      <c r="H2" s="1073"/>
      <c r="I2" s="1073"/>
      <c r="J2" s="1073"/>
      <c r="K2" s="356"/>
    </row>
    <row r="3" spans="1:11" ht="22.8">
      <c r="A3" s="356"/>
      <c r="B3" s="1236" t="s">
        <v>286</v>
      </c>
      <c r="C3" s="1073"/>
      <c r="D3" s="1073"/>
      <c r="E3" s="1073"/>
      <c r="F3" s="1073"/>
      <c r="G3" s="1073"/>
      <c r="H3" s="1073"/>
      <c r="I3" s="1073"/>
      <c r="J3" s="1073"/>
      <c r="K3" s="356"/>
    </row>
    <row r="4" spans="1:11" ht="22.8">
      <c r="A4" s="356"/>
      <c r="B4" s="13"/>
      <c r="H4" s="373" t="s">
        <v>380</v>
      </c>
      <c r="I4" s="1239" t="str">
        <f>'Data Entry'!H4</f>
        <v>2025-26</v>
      </c>
      <c r="J4" s="1239"/>
      <c r="K4" s="356"/>
    </row>
    <row r="5" spans="1:11" ht="25.2">
      <c r="A5" s="356"/>
      <c r="B5" s="1237" t="s">
        <v>198</v>
      </c>
      <c r="C5" s="1077"/>
      <c r="D5" s="196" t="str">
        <f>'Master-1'!F4</f>
        <v>2202-02-109-27-01</v>
      </c>
      <c r="E5" s="1238" t="str">
        <f>'Master-1'!I4</f>
        <v>STATE FUND</v>
      </c>
      <c r="F5" s="1077"/>
      <c r="G5" s="13"/>
      <c r="H5" s="197" t="s">
        <v>197</v>
      </c>
      <c r="I5" s="1237">
        <f>'Data Entry'!D4</f>
        <v>2495</v>
      </c>
      <c r="J5" s="1077"/>
      <c r="K5" s="356"/>
    </row>
    <row r="6" spans="1:11" ht="39.450000000000003" customHeight="1">
      <c r="A6" s="356"/>
      <c r="B6" s="1137" t="s">
        <v>287</v>
      </c>
      <c r="C6" s="1137" t="s">
        <v>288</v>
      </c>
      <c r="D6" s="1137" t="s">
        <v>289</v>
      </c>
      <c r="E6" s="1235" t="s">
        <v>807</v>
      </c>
      <c r="F6" s="1071"/>
      <c r="G6" s="1235" t="s">
        <v>808</v>
      </c>
      <c r="H6" s="1071"/>
      <c r="I6" s="1235" t="s">
        <v>809</v>
      </c>
      <c r="J6" s="1071"/>
      <c r="K6" s="356"/>
    </row>
    <row r="7" spans="1:11" ht="22.05" customHeight="1">
      <c r="A7" s="356"/>
      <c r="B7" s="1130"/>
      <c r="C7" s="1130"/>
      <c r="D7" s="1130"/>
      <c r="E7" s="198" t="s">
        <v>290</v>
      </c>
      <c r="F7" s="198" t="s">
        <v>291</v>
      </c>
      <c r="G7" s="198" t="s">
        <v>290</v>
      </c>
      <c r="H7" s="198" t="s">
        <v>291</v>
      </c>
      <c r="I7" s="198" t="s">
        <v>290</v>
      </c>
      <c r="J7" s="198" t="s">
        <v>291</v>
      </c>
      <c r="K7" s="356"/>
    </row>
    <row r="8" spans="1:11" ht="61.5" customHeight="1">
      <c r="A8" s="356"/>
      <c r="B8" s="199">
        <v>1</v>
      </c>
      <c r="C8" s="200">
        <f>'Data Entry'!D4</f>
        <v>2495</v>
      </c>
      <c r="D8" s="198" t="str">
        <f>'Data Entry'!D2</f>
        <v>dk;kZy; iz/kkukpk;Z jktdh; mPp ek/;fed fo|ky; jktiqjk fiisju</v>
      </c>
      <c r="E8" s="714">
        <f>SUMIFS('Data Entry'!$T$9:$T$68,'Data Entry'!$C$9:$C$68,'Master-1'!$F$4)</f>
        <v>0</v>
      </c>
      <c r="F8" s="714">
        <f>SUMIFS('Data Entry'!$U$9:$U$68,'Data Entry'!$C$9:$C$68,'Master-1'!$F$4)</f>
        <v>0</v>
      </c>
      <c r="G8" s="714">
        <f>'प्रपत्र -9'!G22</f>
        <v>0</v>
      </c>
      <c r="H8" s="714">
        <f>'प्रपत्र -9'!G23</f>
        <v>0</v>
      </c>
      <c r="I8" s="714">
        <f>IF(G8&gt;E8,0,E8-G8)</f>
        <v>0</v>
      </c>
      <c r="J8" s="714">
        <f>IF(H8&gt;F8,0,F8-H8)</f>
        <v>0</v>
      </c>
      <c r="K8" s="356"/>
    </row>
    <row r="9" spans="1:11">
      <c r="A9" s="356"/>
      <c r="K9" s="356"/>
    </row>
    <row r="10" spans="1:11">
      <c r="A10" s="356"/>
      <c r="K10" s="356"/>
    </row>
    <row r="11" spans="1:11">
      <c r="A11" s="356"/>
      <c r="H11" s="142" t="str">
        <f>'Master-1'!AB3</f>
        <v>iz/kkukpk;Z</v>
      </c>
      <c r="K11" s="356"/>
    </row>
    <row r="12" spans="1:11">
      <c r="A12" s="356"/>
      <c r="H12" s="142" t="str">
        <f>'Master-1'!AB4</f>
        <v xml:space="preserve">jktdh; mPp ek/;fed fo|ky; </v>
      </c>
      <c r="K12" s="356"/>
    </row>
    <row r="13" spans="1:11">
      <c r="A13" s="356"/>
      <c r="H13" s="142" t="str">
        <f>'Master-1'!AB5</f>
        <v>jktiqjk fiisju ¼Jhxaxkuxj½</v>
      </c>
      <c r="K13" s="356"/>
    </row>
    <row r="14" spans="1:11">
      <c r="A14" s="356"/>
      <c r="B14" s="356"/>
      <c r="C14" s="356"/>
      <c r="D14" s="356"/>
      <c r="E14" s="356"/>
      <c r="F14" s="356"/>
      <c r="G14" s="356"/>
      <c r="H14" s="356"/>
      <c r="I14" s="356"/>
      <c r="J14" s="356"/>
      <c r="K14" s="356"/>
    </row>
  </sheetData>
  <sheetProtection algorithmName="SHA-512" hashValue="3tTlwKm0artlfu0ynrIOqpDPERQ/WtxQeHTAjrE2kMpODWmNDhv/pI/T+d0RosR6jFTCBTzXTvUSgMFg+0Lo5A==" saltValue="yKOKl9DSB+2C6wkmaR9AVQ==" spinCount="100000" sheet="1" objects="1" scenarios="1" formatColumns="0" formatRows="0"/>
  <mergeCells count="12">
    <mergeCell ref="I6:J6"/>
    <mergeCell ref="B2:J2"/>
    <mergeCell ref="B3:J3"/>
    <mergeCell ref="B5:C5"/>
    <mergeCell ref="E5:F5"/>
    <mergeCell ref="I5:J5"/>
    <mergeCell ref="B6:B7"/>
    <mergeCell ref="C6:C7"/>
    <mergeCell ref="D6:D7"/>
    <mergeCell ref="E6:F6"/>
    <mergeCell ref="G6:H6"/>
    <mergeCell ref="I4:J4"/>
  </mergeCells>
  <pageMargins left="0.7" right="0.7" top="0.75" bottom="0.75" header="0.3" footer="0.3"/>
  <pageSetup orientation="landscape" r:id="rId1"/>
  <headerFooter>
    <oddFooter>&amp;L&amp;"+,Italic"Programmed by Hans Raj Joshi Principal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tabColor rgb="FF00B050"/>
  </sheetPr>
  <dimension ref="B1:H10"/>
  <sheetViews>
    <sheetView workbookViewId="0">
      <selection activeCell="B11" sqref="B11"/>
    </sheetView>
  </sheetViews>
  <sheetFormatPr defaultColWidth="9.21875" defaultRowHeight="18"/>
  <cols>
    <col min="1" max="1" width="4.77734375" style="3" customWidth="1"/>
    <col min="2" max="2" width="11.44140625" style="3" customWidth="1"/>
    <col min="3" max="3" width="10" style="3" customWidth="1"/>
    <col min="4" max="4" width="10.77734375" style="3" customWidth="1"/>
    <col min="5" max="5" width="12" style="3" customWidth="1"/>
    <col min="6" max="6" width="11.21875" style="3" bestFit="1" customWidth="1"/>
    <col min="7" max="7" width="9.21875" style="3" bestFit="1" customWidth="1"/>
    <col min="8" max="8" width="7.21875" style="3" hidden="1" customWidth="1"/>
    <col min="9" max="16384" width="9.21875" style="3"/>
  </cols>
  <sheetData>
    <row r="1" spans="2:8">
      <c r="B1" s="1220" t="e">
        <f>'P3'!$D$1</f>
        <v>#REF!</v>
      </c>
      <c r="C1" s="1220"/>
      <c r="D1" s="1220"/>
      <c r="E1" s="1220"/>
      <c r="F1" s="1220"/>
      <c r="G1" s="1220"/>
      <c r="H1" s="1220"/>
    </row>
    <row r="2" spans="2:8">
      <c r="B2" s="1220" t="s">
        <v>21</v>
      </c>
      <c r="C2" s="1220"/>
      <c r="D2" s="1220"/>
      <c r="E2" s="1220"/>
      <c r="F2" s="1220"/>
      <c r="G2" s="1220"/>
      <c r="H2" s="1220"/>
    </row>
    <row r="3" spans="2:8">
      <c r="B3" s="3" t="e">
        <f>'Master-1'!#REF!</f>
        <v>#REF!</v>
      </c>
    </row>
    <row r="4" spans="2:8">
      <c r="C4" s="1240" t="s">
        <v>180</v>
      </c>
      <c r="D4" s="1240"/>
      <c r="E4" s="1240"/>
    </row>
    <row r="5" spans="2:8">
      <c r="C5" s="1240"/>
      <c r="D5" s="1240"/>
      <c r="E5" s="1240"/>
    </row>
    <row r="7" spans="2:8">
      <c r="B7" s="1240" t="s">
        <v>182</v>
      </c>
      <c r="C7" s="1240"/>
      <c r="D7" s="4"/>
      <c r="E7" s="1240" t="s">
        <v>183</v>
      </c>
      <c r="F7" s="1240"/>
      <c r="G7" s="6"/>
    </row>
    <row r="8" spans="2:8">
      <c r="B8" s="11"/>
      <c r="C8" s="11"/>
      <c r="D8" s="11"/>
      <c r="E8" s="11"/>
      <c r="F8" s="11"/>
      <c r="G8" s="6"/>
    </row>
    <row r="9" spans="2:8" ht="22.8">
      <c r="B9" s="10">
        <f>'प्रपत्र-8'!$N$74</f>
        <v>6914400</v>
      </c>
      <c r="C9" s="12" t="s">
        <v>464</v>
      </c>
      <c r="D9" s="13"/>
      <c r="E9" s="10">
        <f>'प्रपत्र-8'!$O$74</f>
        <v>6709200</v>
      </c>
      <c r="F9" s="92">
        <v>0.28000000000000003</v>
      </c>
    </row>
    <row r="10" spans="2:8" ht="22.8">
      <c r="B10" s="1241">
        <f>B9*28%</f>
        <v>1936032.0000000002</v>
      </c>
      <c r="C10" s="1242"/>
      <c r="D10" s="13"/>
      <c r="E10" s="1241">
        <f>E9*F9</f>
        <v>1878576.0000000002</v>
      </c>
      <c r="F10" s="1242"/>
    </row>
  </sheetData>
  <mergeCells count="7">
    <mergeCell ref="B1:H1"/>
    <mergeCell ref="B2:H2"/>
    <mergeCell ref="C4:E5"/>
    <mergeCell ref="B10:C10"/>
    <mergeCell ref="E10:F10"/>
    <mergeCell ref="B7:C7"/>
    <mergeCell ref="E7:F7"/>
  </mergeCells>
  <pageMargins left="0.7" right="0.7" top="0.75" bottom="0.75" header="0.3" footer="0.3"/>
  <pageSetup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1">
    <tabColor rgb="FF0070C0"/>
  </sheetPr>
  <dimension ref="B1:H9"/>
  <sheetViews>
    <sheetView workbookViewId="0">
      <selection activeCell="I7" sqref="I7"/>
    </sheetView>
  </sheetViews>
  <sheetFormatPr defaultColWidth="9.21875" defaultRowHeight="18"/>
  <cols>
    <col min="1" max="1" width="4.77734375" style="3" customWidth="1"/>
    <col min="2" max="2" width="11.44140625" style="3" customWidth="1"/>
    <col min="3" max="3" width="10" style="3" customWidth="1"/>
    <col min="4" max="4" width="10.77734375" style="3" customWidth="1"/>
    <col min="5" max="5" width="12" style="3" customWidth="1"/>
    <col min="6" max="6" width="11.21875" style="3" bestFit="1" customWidth="1"/>
    <col min="7" max="7" width="9.21875" style="3" bestFit="1" customWidth="1"/>
    <col min="8" max="8" width="7.21875" style="3" hidden="1" customWidth="1"/>
    <col min="9" max="16384" width="9.21875" style="3"/>
  </cols>
  <sheetData>
    <row r="1" spans="2:8">
      <c r="B1" s="1220" t="str">
        <f>'Data Entry'!D2</f>
        <v>dk;kZy; iz/kkukpk;Z jktdh; mPp ek/;fed fo|ky; jktiqjk fiisju</v>
      </c>
      <c r="C1" s="1220"/>
      <c r="D1" s="1220"/>
      <c r="E1" s="1220"/>
      <c r="F1" s="1220"/>
      <c r="G1" s="1220"/>
      <c r="H1" s="1220"/>
    </row>
    <row r="2" spans="2:8">
      <c r="B2" s="1220" t="s">
        <v>21</v>
      </c>
      <c r="C2" s="1220"/>
      <c r="D2" s="1220"/>
      <c r="E2" s="1220"/>
      <c r="F2" s="1220"/>
      <c r="G2" s="1220"/>
      <c r="H2" s="1220"/>
    </row>
    <row r="3" spans="2:8">
      <c r="B3" s="1245"/>
      <c r="C3" s="1245"/>
      <c r="D3" s="1245"/>
      <c r="E3" s="1245"/>
      <c r="F3" s="1245"/>
    </row>
    <row r="4" spans="2:8">
      <c r="C4" s="1246" t="s">
        <v>193</v>
      </c>
      <c r="D4" s="1246"/>
      <c r="E4" s="1246"/>
    </row>
    <row r="5" spans="2:8">
      <c r="C5" s="1246"/>
      <c r="D5" s="1246"/>
      <c r="E5" s="1246"/>
    </row>
    <row r="6" spans="2:8">
      <c r="B6" s="1240" t="s">
        <v>194</v>
      </c>
      <c r="C6" s="1240"/>
      <c r="D6" s="4"/>
      <c r="E6" s="1240" t="s">
        <v>195</v>
      </c>
      <c r="F6" s="1240"/>
      <c r="G6" s="6"/>
    </row>
    <row r="7" spans="2:8">
      <c r="B7" s="11"/>
      <c r="C7" s="11"/>
      <c r="D7" s="11"/>
      <c r="E7" s="11"/>
      <c r="F7" s="11"/>
      <c r="G7" s="6"/>
    </row>
    <row r="8" spans="2:8" ht="22.8">
      <c r="B8" s="10">
        <f>'प्रपत्र-8'!$N$74</f>
        <v>6914400</v>
      </c>
      <c r="C8" s="92">
        <v>0.28000000000000003</v>
      </c>
      <c r="D8" s="13"/>
      <c r="E8" s="10">
        <f>'प्रपत्र-8'!$O$74</f>
        <v>6709200</v>
      </c>
      <c r="F8" s="92">
        <v>0.28000000000000003</v>
      </c>
    </row>
    <row r="9" spans="2:8" ht="22.8">
      <c r="B9" s="1243">
        <f>B8*C8</f>
        <v>1936032.0000000002</v>
      </c>
      <c r="C9" s="1244"/>
      <c r="D9" s="144"/>
      <c r="E9" s="1243">
        <f>E8*F8</f>
        <v>1878576.0000000002</v>
      </c>
      <c r="F9" s="1244"/>
    </row>
  </sheetData>
  <mergeCells count="8">
    <mergeCell ref="B9:C9"/>
    <mergeCell ref="E9:F9"/>
    <mergeCell ref="B3:F3"/>
    <mergeCell ref="C4:E5"/>
    <mergeCell ref="B1:H1"/>
    <mergeCell ref="B2:H2"/>
    <mergeCell ref="B6:C6"/>
    <mergeCell ref="E6:F6"/>
  </mergeCells>
  <pageMargins left="0.7" right="0.7" top="0.75" bottom="0.75" header="0.3" footer="0.3"/>
  <pageSetup orientation="portrait" verticalDpi="1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3">
    <tabColor rgb="FFFFFF00"/>
  </sheetPr>
  <dimension ref="B1:H10"/>
  <sheetViews>
    <sheetView workbookViewId="0">
      <selection activeCell="E9" sqref="E9"/>
    </sheetView>
  </sheetViews>
  <sheetFormatPr defaultColWidth="9.21875" defaultRowHeight="18"/>
  <cols>
    <col min="1" max="1" width="4.77734375" style="3" customWidth="1"/>
    <col min="2" max="2" width="11.44140625" style="3" customWidth="1"/>
    <col min="3" max="3" width="10" style="3" customWidth="1"/>
    <col min="4" max="4" width="10.77734375" style="3" customWidth="1"/>
    <col min="5" max="5" width="12" style="3" customWidth="1"/>
    <col min="6" max="6" width="11.21875" style="3" bestFit="1" customWidth="1"/>
    <col min="7" max="7" width="9.21875" style="3" bestFit="1" customWidth="1"/>
    <col min="8" max="8" width="7.21875" style="3" hidden="1" customWidth="1"/>
    <col min="9" max="16384" width="9.21875" style="3"/>
  </cols>
  <sheetData>
    <row r="1" spans="2:8">
      <c r="B1" s="1220" t="e">
        <f>'P3'!$D$1</f>
        <v>#REF!</v>
      </c>
      <c r="C1" s="1220"/>
      <c r="D1" s="1220"/>
      <c r="E1" s="1220"/>
      <c r="F1" s="1220"/>
      <c r="G1" s="1220"/>
      <c r="H1" s="1220"/>
    </row>
    <row r="2" spans="2:8">
      <c r="B2" s="1220" t="s">
        <v>21</v>
      </c>
      <c r="C2" s="1220"/>
      <c r="D2" s="1220"/>
      <c r="E2" s="1220"/>
      <c r="F2" s="1220"/>
      <c r="G2" s="1220"/>
      <c r="H2" s="1220"/>
    </row>
    <row r="3" spans="2:8">
      <c r="B3" s="1245" t="e">
        <f>'Master-1'!#REF!</f>
        <v>#REF!</v>
      </c>
      <c r="C3" s="1245"/>
      <c r="D3" s="1245"/>
      <c r="E3" s="1245"/>
      <c r="F3" s="1245"/>
    </row>
    <row r="4" spans="2:8">
      <c r="B4" s="1245"/>
      <c r="C4" s="1245"/>
      <c r="D4" s="1245"/>
      <c r="E4" s="1245"/>
      <c r="F4" s="1245"/>
    </row>
    <row r="5" spans="2:8">
      <c r="C5" s="1246" t="s">
        <v>158</v>
      </c>
      <c r="D5" s="1246"/>
      <c r="E5" s="1246"/>
    </row>
    <row r="6" spans="2:8">
      <c r="C6" s="1246"/>
      <c r="D6" s="1246"/>
      <c r="E6" s="1246"/>
    </row>
    <row r="7" spans="2:8">
      <c r="B7" s="1240" t="s">
        <v>194</v>
      </c>
      <c r="C7" s="1240"/>
      <c r="D7" s="4"/>
      <c r="E7" s="1240" t="s">
        <v>195</v>
      </c>
      <c r="F7" s="1240"/>
      <c r="G7" s="6"/>
    </row>
    <row r="8" spans="2:8">
      <c r="B8" s="11"/>
      <c r="C8" s="11"/>
      <c r="D8" s="11"/>
      <c r="E8" s="11"/>
      <c r="F8" s="11"/>
      <c r="G8" s="6"/>
    </row>
    <row r="9" spans="2:8" ht="22.8">
      <c r="B9" s="10">
        <v>1939240</v>
      </c>
      <c r="C9" s="12" t="s">
        <v>20</v>
      </c>
      <c r="D9" s="13"/>
      <c r="E9" s="10">
        <v>1846960</v>
      </c>
      <c r="F9" s="12" t="s">
        <v>20</v>
      </c>
    </row>
    <row r="10" spans="2:8" ht="22.8">
      <c r="B10" s="1241">
        <f>B9*10%</f>
        <v>193924</v>
      </c>
      <c r="C10" s="1242"/>
      <c r="D10" s="13"/>
      <c r="E10" s="1241">
        <f>E9*10%</f>
        <v>184696</v>
      </c>
      <c r="F10" s="1242"/>
    </row>
  </sheetData>
  <mergeCells count="8">
    <mergeCell ref="B10:C10"/>
    <mergeCell ref="E10:F10"/>
    <mergeCell ref="B1:H1"/>
    <mergeCell ref="B2:H2"/>
    <mergeCell ref="B3:F4"/>
    <mergeCell ref="C5:E6"/>
    <mergeCell ref="B7:C7"/>
    <mergeCell ref="E7:F7"/>
  </mergeCells>
  <pageMargins left="0.7" right="0.7" top="0.75" bottom="0.75" header="0.3" footer="0.3"/>
  <pageSetup orientation="portrait"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dimension ref="A1:T19"/>
  <sheetViews>
    <sheetView zoomScaleNormal="100" workbookViewId="0">
      <selection activeCell="H6" sqref="H6"/>
    </sheetView>
  </sheetViews>
  <sheetFormatPr defaultColWidth="5.77734375" defaultRowHeight="28.05" customHeight="1"/>
  <cols>
    <col min="1" max="16384" width="5.77734375" style="148"/>
  </cols>
  <sheetData>
    <row r="1" spans="1:20" ht="19.95" customHeight="1">
      <c r="A1" s="1248" t="s">
        <v>184</v>
      </c>
      <c r="B1" s="1248"/>
      <c r="C1" s="1248"/>
      <c r="D1" s="1248"/>
      <c r="E1" s="1248"/>
      <c r="F1" s="1248"/>
      <c r="G1" s="1248"/>
      <c r="H1" s="1248"/>
      <c r="I1" s="1248"/>
      <c r="J1" s="1248"/>
      <c r="K1" s="1248"/>
      <c r="L1" s="1248"/>
      <c r="M1" s="1248"/>
      <c r="N1" s="1248"/>
      <c r="O1" s="1248"/>
      <c r="P1" s="1248"/>
      <c r="Q1" s="1248"/>
      <c r="R1" s="1248"/>
      <c r="S1" s="1248"/>
      <c r="T1" s="1248"/>
    </row>
    <row r="2" spans="1:20" ht="16.95" customHeight="1">
      <c r="A2" s="1249" t="s">
        <v>185</v>
      </c>
      <c r="B2" s="1249"/>
      <c r="C2" s="1249"/>
      <c r="D2" s="1249"/>
      <c r="E2" s="1249"/>
      <c r="F2" s="1249"/>
      <c r="G2" s="1249"/>
      <c r="H2" s="1249"/>
      <c r="I2" s="1249"/>
      <c r="J2" s="1249"/>
      <c r="K2" s="1249"/>
      <c r="L2" s="1249"/>
      <c r="M2" s="1249"/>
      <c r="N2" s="1249"/>
      <c r="O2" s="1249"/>
      <c r="P2" s="1249"/>
      <c r="Q2" s="1249"/>
      <c r="R2" s="1249"/>
      <c r="S2" s="1249"/>
      <c r="T2" s="1249"/>
    </row>
    <row r="3" spans="1:20" ht="16.05" customHeight="1">
      <c r="A3" s="1250"/>
      <c r="B3" s="1250"/>
      <c r="C3" s="1250"/>
      <c r="D3" s="1250"/>
      <c r="E3" s="1250"/>
      <c r="F3" s="1250"/>
      <c r="G3" s="1250"/>
      <c r="H3" s="1250"/>
      <c r="I3" s="1250"/>
      <c r="J3" s="1250"/>
      <c r="K3" s="1250"/>
      <c r="L3" s="1250"/>
      <c r="M3" s="1250"/>
      <c r="N3" s="1250"/>
      <c r="O3" s="1250"/>
      <c r="P3" s="1250"/>
    </row>
    <row r="4" spans="1:20" ht="28.05" customHeight="1">
      <c r="A4" s="1251" t="s">
        <v>24</v>
      </c>
      <c r="B4" s="1247" t="s">
        <v>12</v>
      </c>
      <c r="C4" s="1247"/>
      <c r="D4" s="1247"/>
      <c r="E4" s="1247" t="s">
        <v>131</v>
      </c>
      <c r="F4" s="1247"/>
      <c r="G4" s="1247"/>
      <c r="H4" s="1247" t="s">
        <v>132</v>
      </c>
      <c r="I4" s="1247"/>
      <c r="J4" s="1247"/>
      <c r="K4" s="1247" t="s">
        <v>133</v>
      </c>
      <c r="L4" s="1247"/>
      <c r="M4" s="1247"/>
      <c r="N4" s="1247" t="s">
        <v>29</v>
      </c>
      <c r="O4" s="1247"/>
      <c r="P4" s="1247"/>
      <c r="Q4" s="1157" t="s">
        <v>134</v>
      </c>
      <c r="R4" s="1158"/>
      <c r="S4" s="1159" t="s">
        <v>135</v>
      </c>
      <c r="T4" s="1158"/>
    </row>
    <row r="5" spans="1:20" ht="28.05" customHeight="1">
      <c r="A5" s="1252"/>
      <c r="B5" s="149" t="s">
        <v>27</v>
      </c>
      <c r="C5" s="149" t="s">
        <v>28</v>
      </c>
      <c r="D5" s="149" t="s">
        <v>29</v>
      </c>
      <c r="E5" s="149" t="s">
        <v>27</v>
      </c>
      <c r="F5" s="149" t="s">
        <v>28</v>
      </c>
      <c r="G5" s="149" t="s">
        <v>29</v>
      </c>
      <c r="H5" s="149" t="s">
        <v>27</v>
      </c>
      <c r="I5" s="149" t="s">
        <v>28</v>
      </c>
      <c r="J5" s="149" t="s">
        <v>29</v>
      </c>
      <c r="K5" s="149" t="s">
        <v>27</v>
      </c>
      <c r="L5" s="149" t="s">
        <v>28</v>
      </c>
      <c r="M5" s="149" t="s">
        <v>29</v>
      </c>
      <c r="N5" s="149" t="s">
        <v>27</v>
      </c>
      <c r="O5" s="149" t="s">
        <v>28</v>
      </c>
      <c r="P5" s="149" t="s">
        <v>29</v>
      </c>
      <c r="Q5" s="149" t="s">
        <v>27</v>
      </c>
      <c r="R5" s="149" t="s">
        <v>28</v>
      </c>
      <c r="S5" s="149" t="s">
        <v>27</v>
      </c>
      <c r="T5" s="149" t="s">
        <v>28</v>
      </c>
    </row>
    <row r="6" spans="1:20" ht="28.05" customHeight="1">
      <c r="A6" s="150">
        <v>1</v>
      </c>
      <c r="B6" s="150">
        <v>2</v>
      </c>
      <c r="C6" s="150">
        <v>3</v>
      </c>
      <c r="D6" s="150">
        <v>4</v>
      </c>
      <c r="E6" s="150"/>
      <c r="F6" s="150"/>
      <c r="G6" s="150">
        <v>7</v>
      </c>
      <c r="H6" s="150">
        <v>8</v>
      </c>
      <c r="I6" s="150">
        <v>9</v>
      </c>
      <c r="J6" s="150">
        <v>10</v>
      </c>
      <c r="K6" s="150">
        <v>11</v>
      </c>
      <c r="L6" s="150">
        <v>12</v>
      </c>
      <c r="M6" s="150">
        <v>13</v>
      </c>
      <c r="N6" s="150">
        <v>14</v>
      </c>
      <c r="O6" s="150">
        <v>15</v>
      </c>
      <c r="P6" s="150">
        <v>16</v>
      </c>
      <c r="Q6" s="151"/>
      <c r="R6" s="151"/>
      <c r="S6" s="151"/>
      <c r="T6" s="151"/>
    </row>
    <row r="7" spans="1:20" ht="28.05" customHeight="1">
      <c r="A7" s="152" t="s">
        <v>136</v>
      </c>
      <c r="B7" s="153"/>
      <c r="C7" s="153"/>
      <c r="D7" s="154">
        <f>B7+C7</f>
        <v>0</v>
      </c>
      <c r="E7" s="153"/>
      <c r="F7" s="153"/>
      <c r="G7" s="154">
        <f t="shared" ref="G7:G14" si="0">E7+F7</f>
        <v>0</v>
      </c>
      <c r="H7" s="155">
        <v>0</v>
      </c>
      <c r="I7" s="155">
        <v>0</v>
      </c>
      <c r="J7" s="154">
        <f t="shared" ref="J7:J14" si="1">H7+I7</f>
        <v>0</v>
      </c>
      <c r="K7" s="153">
        <v>3</v>
      </c>
      <c r="L7" s="153">
        <v>2</v>
      </c>
      <c r="M7" s="154">
        <f t="shared" ref="M7:M14" si="2">K7+L7</f>
        <v>5</v>
      </c>
      <c r="N7" s="156">
        <f t="shared" ref="N7:O18" si="3">B7+E7+H7+K7</f>
        <v>3</v>
      </c>
      <c r="O7" s="156">
        <f t="shared" si="3"/>
        <v>2</v>
      </c>
      <c r="P7" s="156">
        <f t="shared" ref="P7:P14" si="4">N7+O7</f>
        <v>5</v>
      </c>
      <c r="Q7" s="157">
        <v>0</v>
      </c>
      <c r="R7" s="157">
        <v>0</v>
      </c>
      <c r="S7" s="154">
        <v>0</v>
      </c>
      <c r="T7" s="154">
        <v>0</v>
      </c>
    </row>
    <row r="8" spans="1:20" ht="28.05" customHeight="1">
      <c r="A8" s="152" t="s">
        <v>137</v>
      </c>
      <c r="B8" s="153"/>
      <c r="C8" s="153"/>
      <c r="D8" s="154">
        <f t="shared" ref="D8:D14" si="5">B8+C8</f>
        <v>0</v>
      </c>
      <c r="E8" s="153"/>
      <c r="F8" s="153"/>
      <c r="G8" s="154">
        <f t="shared" si="0"/>
        <v>0</v>
      </c>
      <c r="H8" s="155">
        <v>0</v>
      </c>
      <c r="I8" s="155">
        <v>0</v>
      </c>
      <c r="J8" s="154">
        <f t="shared" si="1"/>
        <v>0</v>
      </c>
      <c r="K8" s="153">
        <v>1</v>
      </c>
      <c r="L8" s="153">
        <v>4</v>
      </c>
      <c r="M8" s="154">
        <f t="shared" si="2"/>
        <v>5</v>
      </c>
      <c r="N8" s="156">
        <f t="shared" si="3"/>
        <v>1</v>
      </c>
      <c r="O8" s="156">
        <f t="shared" si="3"/>
        <v>4</v>
      </c>
      <c r="P8" s="156">
        <f t="shared" si="4"/>
        <v>5</v>
      </c>
      <c r="Q8" s="157">
        <v>0</v>
      </c>
      <c r="R8" s="157">
        <v>0</v>
      </c>
      <c r="S8" s="154">
        <v>0</v>
      </c>
      <c r="T8" s="154">
        <v>0</v>
      </c>
    </row>
    <row r="9" spans="1:20" ht="28.05" customHeight="1">
      <c r="A9" s="152" t="s">
        <v>138</v>
      </c>
      <c r="B9" s="153"/>
      <c r="C9" s="153"/>
      <c r="D9" s="154">
        <f t="shared" si="5"/>
        <v>0</v>
      </c>
      <c r="E9" s="153"/>
      <c r="F9" s="153"/>
      <c r="G9" s="154">
        <f t="shared" si="0"/>
        <v>0</v>
      </c>
      <c r="H9" s="155">
        <v>0</v>
      </c>
      <c r="I9" s="155">
        <v>0</v>
      </c>
      <c r="J9" s="154">
        <f t="shared" si="1"/>
        <v>0</v>
      </c>
      <c r="K9" s="153">
        <v>4</v>
      </c>
      <c r="L9" s="153">
        <v>7</v>
      </c>
      <c r="M9" s="154">
        <f t="shared" si="2"/>
        <v>11</v>
      </c>
      <c r="N9" s="156">
        <f t="shared" si="3"/>
        <v>4</v>
      </c>
      <c r="O9" s="156">
        <f t="shared" si="3"/>
        <v>7</v>
      </c>
      <c r="P9" s="156">
        <f t="shared" si="4"/>
        <v>11</v>
      </c>
      <c r="Q9" s="157">
        <v>0</v>
      </c>
      <c r="R9" s="157">
        <v>0</v>
      </c>
      <c r="S9" s="154">
        <v>0</v>
      </c>
      <c r="T9" s="154">
        <v>0</v>
      </c>
    </row>
    <row r="10" spans="1:20" ht="28.05" customHeight="1">
      <c r="A10" s="152" t="s">
        <v>139</v>
      </c>
      <c r="B10" s="153"/>
      <c r="C10" s="153"/>
      <c r="D10" s="154">
        <f t="shared" si="5"/>
        <v>0</v>
      </c>
      <c r="E10" s="153"/>
      <c r="F10" s="153"/>
      <c r="G10" s="154">
        <f t="shared" si="0"/>
        <v>0</v>
      </c>
      <c r="H10" s="155">
        <v>0</v>
      </c>
      <c r="I10" s="155">
        <v>0</v>
      </c>
      <c r="J10" s="154">
        <f t="shared" si="1"/>
        <v>0</v>
      </c>
      <c r="K10" s="153">
        <v>2</v>
      </c>
      <c r="L10" s="153">
        <v>1</v>
      </c>
      <c r="M10" s="154">
        <f t="shared" si="2"/>
        <v>3</v>
      </c>
      <c r="N10" s="156">
        <f t="shared" si="3"/>
        <v>2</v>
      </c>
      <c r="O10" s="156">
        <f t="shared" si="3"/>
        <v>1</v>
      </c>
      <c r="P10" s="156">
        <f t="shared" si="4"/>
        <v>3</v>
      </c>
      <c r="Q10" s="157">
        <v>0</v>
      </c>
      <c r="R10" s="157">
        <v>0</v>
      </c>
      <c r="S10" s="154">
        <v>0</v>
      </c>
      <c r="T10" s="154">
        <v>0</v>
      </c>
    </row>
    <row r="11" spans="1:20" ht="28.05" customHeight="1">
      <c r="A11" s="152" t="s">
        <v>140</v>
      </c>
      <c r="B11" s="153"/>
      <c r="C11" s="153"/>
      <c r="D11" s="154">
        <f t="shared" si="5"/>
        <v>0</v>
      </c>
      <c r="E11" s="153"/>
      <c r="F11" s="153"/>
      <c r="G11" s="154">
        <f t="shared" si="0"/>
        <v>0</v>
      </c>
      <c r="H11" s="155">
        <v>0</v>
      </c>
      <c r="I11" s="155">
        <v>0</v>
      </c>
      <c r="J11" s="154">
        <f t="shared" si="1"/>
        <v>0</v>
      </c>
      <c r="K11" s="153">
        <v>4</v>
      </c>
      <c r="L11" s="153">
        <v>4</v>
      </c>
      <c r="M11" s="154">
        <f t="shared" si="2"/>
        <v>8</v>
      </c>
      <c r="N11" s="156">
        <f t="shared" si="3"/>
        <v>4</v>
      </c>
      <c r="O11" s="156">
        <f t="shared" si="3"/>
        <v>4</v>
      </c>
      <c r="P11" s="156">
        <f t="shared" si="4"/>
        <v>8</v>
      </c>
      <c r="Q11" s="157">
        <v>0</v>
      </c>
      <c r="R11" s="157">
        <v>0</v>
      </c>
      <c r="S11" s="154">
        <v>0</v>
      </c>
      <c r="T11" s="154">
        <v>0</v>
      </c>
    </row>
    <row r="12" spans="1:20" ht="28.05" customHeight="1">
      <c r="A12" s="149" t="s">
        <v>141</v>
      </c>
      <c r="B12" s="153"/>
      <c r="C12" s="153"/>
      <c r="D12" s="154">
        <f t="shared" si="5"/>
        <v>0</v>
      </c>
      <c r="E12" s="153"/>
      <c r="F12" s="153"/>
      <c r="G12" s="154">
        <f t="shared" si="0"/>
        <v>0</v>
      </c>
      <c r="H12" s="155">
        <v>0</v>
      </c>
      <c r="I12" s="155">
        <v>0</v>
      </c>
      <c r="J12" s="154">
        <f t="shared" si="1"/>
        <v>0</v>
      </c>
      <c r="K12" s="153">
        <v>6</v>
      </c>
      <c r="L12" s="153">
        <v>3</v>
      </c>
      <c r="M12" s="154">
        <f t="shared" si="2"/>
        <v>9</v>
      </c>
      <c r="N12" s="156">
        <f t="shared" si="3"/>
        <v>6</v>
      </c>
      <c r="O12" s="156">
        <f t="shared" si="3"/>
        <v>3</v>
      </c>
      <c r="P12" s="156">
        <f t="shared" si="4"/>
        <v>9</v>
      </c>
      <c r="Q12" s="157">
        <v>0</v>
      </c>
      <c r="R12" s="157">
        <v>0</v>
      </c>
      <c r="S12" s="154">
        <f>N12</f>
        <v>6</v>
      </c>
      <c r="T12" s="154">
        <f>O12</f>
        <v>3</v>
      </c>
    </row>
    <row r="13" spans="1:20" ht="28.05" customHeight="1">
      <c r="A13" s="149" t="s">
        <v>142</v>
      </c>
      <c r="B13" s="153"/>
      <c r="C13" s="153"/>
      <c r="D13" s="154">
        <f t="shared" si="5"/>
        <v>0</v>
      </c>
      <c r="E13" s="153"/>
      <c r="F13" s="153"/>
      <c r="G13" s="154">
        <f t="shared" si="0"/>
        <v>0</v>
      </c>
      <c r="H13" s="155">
        <v>0</v>
      </c>
      <c r="I13" s="155">
        <v>0</v>
      </c>
      <c r="J13" s="154">
        <f t="shared" si="1"/>
        <v>0</v>
      </c>
      <c r="K13" s="153">
        <v>3</v>
      </c>
      <c r="L13" s="153">
        <v>2</v>
      </c>
      <c r="M13" s="154">
        <f t="shared" si="2"/>
        <v>5</v>
      </c>
      <c r="N13" s="156">
        <f t="shared" si="3"/>
        <v>3</v>
      </c>
      <c r="O13" s="156">
        <f t="shared" si="3"/>
        <v>2</v>
      </c>
      <c r="P13" s="156">
        <f t="shared" si="4"/>
        <v>5</v>
      </c>
      <c r="Q13" s="157">
        <v>0</v>
      </c>
      <c r="R13" s="157">
        <v>0</v>
      </c>
      <c r="S13" s="154">
        <f t="shared" ref="S13:T18" si="6">N13</f>
        <v>3</v>
      </c>
      <c r="T13" s="154">
        <f t="shared" si="6"/>
        <v>2</v>
      </c>
    </row>
    <row r="14" spans="1:20" ht="28.05" customHeight="1">
      <c r="A14" s="149" t="s">
        <v>143</v>
      </c>
      <c r="B14" s="153"/>
      <c r="C14" s="153"/>
      <c r="D14" s="154">
        <f t="shared" si="5"/>
        <v>0</v>
      </c>
      <c r="E14" s="153"/>
      <c r="F14" s="153"/>
      <c r="G14" s="154">
        <f t="shared" si="0"/>
        <v>0</v>
      </c>
      <c r="H14" s="155">
        <v>0</v>
      </c>
      <c r="I14" s="155">
        <v>0</v>
      </c>
      <c r="J14" s="154">
        <f t="shared" si="1"/>
        <v>0</v>
      </c>
      <c r="K14" s="153">
        <v>2</v>
      </c>
      <c r="L14" s="153">
        <v>2</v>
      </c>
      <c r="M14" s="154">
        <f t="shared" si="2"/>
        <v>4</v>
      </c>
      <c r="N14" s="156">
        <f t="shared" si="3"/>
        <v>2</v>
      </c>
      <c r="O14" s="156">
        <f t="shared" si="3"/>
        <v>2</v>
      </c>
      <c r="P14" s="156">
        <f t="shared" si="4"/>
        <v>4</v>
      </c>
      <c r="Q14" s="157">
        <v>0</v>
      </c>
      <c r="R14" s="157">
        <v>0</v>
      </c>
      <c r="S14" s="154">
        <f t="shared" si="6"/>
        <v>2</v>
      </c>
      <c r="T14" s="154">
        <f t="shared" si="6"/>
        <v>2</v>
      </c>
    </row>
    <row r="15" spans="1:20" ht="28.05" customHeight="1">
      <c r="A15" s="149" t="s">
        <v>144</v>
      </c>
      <c r="B15" s="153"/>
      <c r="C15" s="153"/>
      <c r="D15" s="154">
        <f>B15+C15</f>
        <v>0</v>
      </c>
      <c r="E15" s="153"/>
      <c r="F15" s="153"/>
      <c r="G15" s="154">
        <f>E15+F15</f>
        <v>0</v>
      </c>
      <c r="H15" s="155">
        <v>0</v>
      </c>
      <c r="I15" s="155">
        <v>0</v>
      </c>
      <c r="J15" s="154">
        <f>H15+I15</f>
        <v>0</v>
      </c>
      <c r="K15" s="153">
        <v>2</v>
      </c>
      <c r="L15" s="153">
        <v>2</v>
      </c>
      <c r="M15" s="154">
        <f>K15+L15</f>
        <v>4</v>
      </c>
      <c r="N15" s="156">
        <f t="shared" si="3"/>
        <v>2</v>
      </c>
      <c r="O15" s="156">
        <f t="shared" si="3"/>
        <v>2</v>
      </c>
      <c r="P15" s="156">
        <f>N15+O15</f>
        <v>4</v>
      </c>
      <c r="Q15" s="157"/>
      <c r="R15" s="157"/>
      <c r="S15" s="154"/>
      <c r="T15" s="154"/>
    </row>
    <row r="16" spans="1:20" ht="28.05" customHeight="1">
      <c r="A16" s="149" t="s">
        <v>151</v>
      </c>
      <c r="B16" s="153"/>
      <c r="C16" s="153"/>
      <c r="D16" s="154">
        <f>B16+C16</f>
        <v>0</v>
      </c>
      <c r="E16" s="153"/>
      <c r="F16" s="153"/>
      <c r="G16" s="154">
        <f>E16+F16</f>
        <v>0</v>
      </c>
      <c r="H16" s="155">
        <v>0</v>
      </c>
      <c r="I16" s="155">
        <v>0</v>
      </c>
      <c r="J16" s="154">
        <f>H16+I16</f>
        <v>0</v>
      </c>
      <c r="K16" s="153">
        <v>2</v>
      </c>
      <c r="L16" s="153">
        <v>2</v>
      </c>
      <c r="M16" s="154">
        <f>K16+L16</f>
        <v>4</v>
      </c>
      <c r="N16" s="156">
        <f t="shared" si="3"/>
        <v>2</v>
      </c>
      <c r="O16" s="156">
        <f t="shared" si="3"/>
        <v>2</v>
      </c>
      <c r="P16" s="156">
        <f>N16+O16</f>
        <v>4</v>
      </c>
      <c r="Q16" s="157"/>
      <c r="R16" s="157"/>
      <c r="S16" s="154"/>
      <c r="T16" s="154"/>
    </row>
    <row r="17" spans="1:20" ht="28.05" customHeight="1">
      <c r="A17" s="149" t="s">
        <v>152</v>
      </c>
      <c r="B17" s="153"/>
      <c r="C17" s="153"/>
      <c r="D17" s="154">
        <f>B17+C17</f>
        <v>0</v>
      </c>
      <c r="E17" s="153"/>
      <c r="F17" s="153"/>
      <c r="G17" s="154">
        <f>E17+F17</f>
        <v>0</v>
      </c>
      <c r="H17" s="155">
        <v>0</v>
      </c>
      <c r="I17" s="155">
        <v>0</v>
      </c>
      <c r="J17" s="154">
        <f>H17+I17</f>
        <v>0</v>
      </c>
      <c r="K17" s="153">
        <v>2</v>
      </c>
      <c r="L17" s="153">
        <v>2</v>
      </c>
      <c r="M17" s="154">
        <f>K17+L17</f>
        <v>4</v>
      </c>
      <c r="N17" s="156">
        <f t="shared" si="3"/>
        <v>2</v>
      </c>
      <c r="O17" s="156">
        <f t="shared" si="3"/>
        <v>2</v>
      </c>
      <c r="P17" s="156">
        <f>N17+O17</f>
        <v>4</v>
      </c>
      <c r="Q17" s="157">
        <v>0</v>
      </c>
      <c r="R17" s="157">
        <v>0</v>
      </c>
      <c r="S17" s="154">
        <f t="shared" si="6"/>
        <v>2</v>
      </c>
      <c r="T17" s="154">
        <f t="shared" si="6"/>
        <v>2</v>
      </c>
    </row>
    <row r="18" spans="1:20" ht="28.05" customHeight="1">
      <c r="A18" s="149" t="s">
        <v>153</v>
      </c>
      <c r="B18" s="153"/>
      <c r="C18" s="153"/>
      <c r="D18" s="154">
        <f>B18+C18</f>
        <v>0</v>
      </c>
      <c r="E18" s="153"/>
      <c r="F18" s="153"/>
      <c r="G18" s="154">
        <f>E18+F18</f>
        <v>0</v>
      </c>
      <c r="H18" s="155">
        <v>0</v>
      </c>
      <c r="I18" s="155">
        <v>0</v>
      </c>
      <c r="J18" s="154">
        <f>H18+I18</f>
        <v>0</v>
      </c>
      <c r="K18" s="153">
        <v>2</v>
      </c>
      <c r="L18" s="153">
        <v>2</v>
      </c>
      <c r="M18" s="154">
        <f>K18+L18</f>
        <v>4</v>
      </c>
      <c r="N18" s="156">
        <f t="shared" si="3"/>
        <v>2</v>
      </c>
      <c r="O18" s="156">
        <f t="shared" si="3"/>
        <v>2</v>
      </c>
      <c r="P18" s="156">
        <f>N18+O18</f>
        <v>4</v>
      </c>
      <c r="Q18" s="157">
        <v>0</v>
      </c>
      <c r="R18" s="157">
        <v>0</v>
      </c>
      <c r="S18" s="154">
        <f t="shared" si="6"/>
        <v>2</v>
      </c>
      <c r="T18" s="154">
        <f t="shared" si="6"/>
        <v>2</v>
      </c>
    </row>
    <row r="19" spans="1:20" ht="28.05" customHeight="1">
      <c r="A19" s="149" t="s">
        <v>29</v>
      </c>
      <c r="B19" s="154">
        <f>B12+B13+B14+B17+B18+B11+B10+B9+B8+B7+B15+B16</f>
        <v>0</v>
      </c>
      <c r="C19" s="154">
        <f t="shared" ref="C19:P19" si="7">C12+C13+C14+C17+C18+C11+C10+C9+C8+C7+C15+C16</f>
        <v>0</v>
      </c>
      <c r="D19" s="154">
        <f t="shared" si="7"/>
        <v>0</v>
      </c>
      <c r="E19" s="154">
        <f t="shared" si="7"/>
        <v>0</v>
      </c>
      <c r="F19" s="154">
        <f t="shared" si="7"/>
        <v>0</v>
      </c>
      <c r="G19" s="154">
        <f t="shared" si="7"/>
        <v>0</v>
      </c>
      <c r="H19" s="154">
        <f t="shared" si="7"/>
        <v>0</v>
      </c>
      <c r="I19" s="154">
        <f t="shared" si="7"/>
        <v>0</v>
      </c>
      <c r="J19" s="154">
        <f t="shared" si="7"/>
        <v>0</v>
      </c>
      <c r="K19" s="154">
        <f t="shared" si="7"/>
        <v>33</v>
      </c>
      <c r="L19" s="154">
        <f t="shared" si="7"/>
        <v>33</v>
      </c>
      <c r="M19" s="154">
        <f t="shared" si="7"/>
        <v>66</v>
      </c>
      <c r="N19" s="154">
        <f t="shared" si="7"/>
        <v>33</v>
      </c>
      <c r="O19" s="154">
        <f t="shared" si="7"/>
        <v>33</v>
      </c>
      <c r="P19" s="154">
        <f t="shared" si="7"/>
        <v>66</v>
      </c>
      <c r="Q19" s="154">
        <f>Q12+Q13+Q14+Q17+Q18+Q11+Q10+Q9+Q8+Q7</f>
        <v>0</v>
      </c>
      <c r="R19" s="154">
        <f>R12+R13+R14+R17+R18+R11+R10+R9+R8+R7</f>
        <v>0</v>
      </c>
      <c r="S19" s="154">
        <f>S12+S13+S14+S17+S18+S11+S10+S9+S8+S7</f>
        <v>15</v>
      </c>
      <c r="T19" s="154">
        <f>T12+T13+T14+T17+T18+T11+T10+T9+T8+T7</f>
        <v>11</v>
      </c>
    </row>
  </sheetData>
  <mergeCells count="11">
    <mergeCell ref="N4:P4"/>
    <mergeCell ref="Q4:R4"/>
    <mergeCell ref="S4:T4"/>
    <mergeCell ref="A1:T1"/>
    <mergeCell ref="A2:T2"/>
    <mergeCell ref="A3:P3"/>
    <mergeCell ref="A4:A5"/>
    <mergeCell ref="B4:D4"/>
    <mergeCell ref="E4:G4"/>
    <mergeCell ref="H4:J4"/>
    <mergeCell ref="K4:M4"/>
  </mergeCells>
  <pageMargins left="0.7" right="0.7" top="0.75" bottom="0.75" header="0.3" footer="0.3"/>
  <pageSetup paperSize="9" scale="75"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2">
    <tabColor rgb="FFFF0000"/>
  </sheetPr>
  <dimension ref="A1:BW19"/>
  <sheetViews>
    <sheetView showGridLines="0" tabSelected="1" workbookViewId="0">
      <selection activeCell="J12" sqref="J12"/>
    </sheetView>
  </sheetViews>
  <sheetFormatPr defaultRowHeight="14.4"/>
  <cols>
    <col min="1" max="1" width="3.88671875" customWidth="1"/>
    <col min="2" max="2" width="20.5546875" customWidth="1"/>
    <col min="3" max="3" width="10.44140625" customWidth="1"/>
    <col min="4" max="4" width="10.77734375" customWidth="1"/>
    <col min="5" max="5" width="11" customWidth="1"/>
    <col min="7" max="7" width="10.33203125" bestFit="1" customWidth="1"/>
    <col min="8" max="8" width="9.77734375" customWidth="1"/>
  </cols>
  <sheetData>
    <row r="1" spans="1:75">
      <c r="A1" s="650"/>
      <c r="B1" s="650"/>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c r="AJ1" s="650"/>
      <c r="AK1" s="650"/>
      <c r="AL1" s="650"/>
      <c r="AM1" s="650"/>
      <c r="AN1" s="650"/>
      <c r="AO1" s="650"/>
      <c r="AP1" s="650"/>
      <c r="AQ1" s="650"/>
      <c r="AR1" s="650"/>
      <c r="AS1" s="650"/>
      <c r="AT1" s="650"/>
      <c r="AU1" s="650"/>
      <c r="AV1" s="650"/>
      <c r="AW1" s="650"/>
      <c r="AX1" s="650"/>
      <c r="AY1" s="650"/>
      <c r="AZ1" s="650"/>
      <c r="BA1" s="650"/>
      <c r="BB1" s="650"/>
      <c r="BC1" s="650"/>
      <c r="BD1" s="650"/>
      <c r="BE1" s="650"/>
      <c r="BF1" s="650"/>
      <c r="BG1" s="650"/>
      <c r="BH1" s="650"/>
      <c r="BI1" s="650"/>
      <c r="BJ1" s="650"/>
      <c r="BK1" s="650"/>
      <c r="BL1" s="650"/>
      <c r="BM1" s="650"/>
      <c r="BN1" s="650"/>
      <c r="BO1" s="650"/>
      <c r="BP1" s="650"/>
      <c r="BQ1" s="650"/>
      <c r="BR1" s="650"/>
      <c r="BS1" s="650"/>
      <c r="BT1" s="650"/>
      <c r="BU1" s="650"/>
      <c r="BV1" s="650"/>
      <c r="BW1" s="650"/>
    </row>
    <row r="2" spans="1:75" ht="30.45" customHeight="1">
      <c r="A2" s="650"/>
      <c r="D2" s="821" t="s">
        <v>386</v>
      </c>
      <c r="E2" s="821"/>
      <c r="F2" s="821"/>
      <c r="G2" s="821"/>
      <c r="H2" s="821"/>
      <c r="I2" s="821"/>
      <c r="J2" s="821"/>
      <c r="K2" s="821"/>
      <c r="L2" s="821"/>
      <c r="M2" s="821"/>
      <c r="N2" s="821"/>
      <c r="O2" s="821"/>
      <c r="P2" s="821"/>
      <c r="BW2" s="650"/>
    </row>
    <row r="3" spans="1:75" ht="7.95" customHeight="1">
      <c r="A3" s="650"/>
      <c r="BW3" s="650"/>
    </row>
    <row r="4" spans="1:75" ht="19.5" customHeight="1">
      <c r="A4" s="650"/>
      <c r="B4" s="835" t="s">
        <v>514</v>
      </c>
      <c r="C4" s="827" t="s">
        <v>341</v>
      </c>
      <c r="D4" s="828"/>
      <c r="E4" s="828"/>
      <c r="F4" s="828"/>
      <c r="G4" s="828"/>
      <c r="H4" s="829"/>
      <c r="I4" s="827" t="s">
        <v>59</v>
      </c>
      <c r="J4" s="828"/>
      <c r="K4" s="828"/>
      <c r="L4" s="828"/>
      <c r="M4" s="828"/>
      <c r="N4" s="829"/>
      <c r="O4" s="832" t="s">
        <v>60</v>
      </c>
      <c r="P4" s="833"/>
      <c r="Q4" s="833"/>
      <c r="R4" s="833"/>
      <c r="S4" s="833"/>
      <c r="T4" s="834"/>
      <c r="U4" s="827" t="s">
        <v>79</v>
      </c>
      <c r="V4" s="828"/>
      <c r="W4" s="828"/>
      <c r="X4" s="828"/>
      <c r="Y4" s="828"/>
      <c r="Z4" s="829"/>
      <c r="AA4" s="827" t="s">
        <v>80</v>
      </c>
      <c r="AB4" s="828"/>
      <c r="AC4" s="828"/>
      <c r="AD4" s="828"/>
      <c r="AE4" s="828"/>
      <c r="AF4" s="829"/>
      <c r="AG4" s="827" t="s">
        <v>81</v>
      </c>
      <c r="AH4" s="828"/>
      <c r="AI4" s="828"/>
      <c r="AJ4" s="828"/>
      <c r="AK4" s="828"/>
      <c r="AL4" s="829"/>
      <c r="AM4" s="827" t="s">
        <v>342</v>
      </c>
      <c r="AN4" s="828"/>
      <c r="AO4" s="828"/>
      <c r="AP4" s="828"/>
      <c r="AQ4" s="828"/>
      <c r="AR4" s="829"/>
      <c r="AS4" s="827" t="s">
        <v>340</v>
      </c>
      <c r="AT4" s="828"/>
      <c r="AU4" s="828"/>
      <c r="AV4" s="828"/>
      <c r="AW4" s="828"/>
      <c r="AX4" s="829"/>
      <c r="AY4" s="822" t="s">
        <v>527</v>
      </c>
      <c r="AZ4" s="823"/>
      <c r="BA4" s="823"/>
      <c r="BB4" s="823"/>
      <c r="BC4" s="823"/>
      <c r="BD4" s="824"/>
      <c r="BE4" s="822" t="s">
        <v>528</v>
      </c>
      <c r="BF4" s="823"/>
      <c r="BG4" s="823"/>
      <c r="BH4" s="823"/>
      <c r="BI4" s="823"/>
      <c r="BJ4" s="824"/>
      <c r="BK4" s="822" t="s">
        <v>529</v>
      </c>
      <c r="BL4" s="823"/>
      <c r="BM4" s="823"/>
      <c r="BN4" s="823"/>
      <c r="BO4" s="823"/>
      <c r="BP4" s="824"/>
      <c r="BQ4" s="822" t="s">
        <v>530</v>
      </c>
      <c r="BR4" s="823"/>
      <c r="BS4" s="823"/>
      <c r="BT4" s="823"/>
      <c r="BU4" s="823"/>
      <c r="BV4" s="824"/>
      <c r="BW4" s="650"/>
    </row>
    <row r="5" spans="1:75" ht="31.05" customHeight="1">
      <c r="A5" s="650"/>
      <c r="B5" s="836"/>
      <c r="C5" s="825" t="s">
        <v>63</v>
      </c>
      <c r="D5" s="825"/>
      <c r="E5" s="825"/>
      <c r="F5" s="825" t="s">
        <v>772</v>
      </c>
      <c r="G5" s="825" t="s">
        <v>64</v>
      </c>
      <c r="H5" s="825"/>
      <c r="I5" s="830" t="s">
        <v>63</v>
      </c>
      <c r="J5" s="830"/>
      <c r="K5" s="830"/>
      <c r="L5" s="830" t="s">
        <v>772</v>
      </c>
      <c r="M5" s="830" t="s">
        <v>64</v>
      </c>
      <c r="N5" s="830"/>
      <c r="O5" s="825" t="s">
        <v>63</v>
      </c>
      <c r="P5" s="825"/>
      <c r="Q5" s="825"/>
      <c r="R5" s="825" t="s">
        <v>772</v>
      </c>
      <c r="S5" s="825" t="s">
        <v>64</v>
      </c>
      <c r="T5" s="825"/>
      <c r="U5" s="830" t="s">
        <v>63</v>
      </c>
      <c r="V5" s="830"/>
      <c r="W5" s="830"/>
      <c r="X5" s="830" t="s">
        <v>772</v>
      </c>
      <c r="Y5" s="830" t="s">
        <v>64</v>
      </c>
      <c r="Z5" s="830"/>
      <c r="AA5" s="825" t="s">
        <v>63</v>
      </c>
      <c r="AB5" s="825"/>
      <c r="AC5" s="825"/>
      <c r="AD5" s="825" t="s">
        <v>772</v>
      </c>
      <c r="AE5" s="825" t="s">
        <v>64</v>
      </c>
      <c r="AF5" s="825"/>
      <c r="AG5" s="830" t="s">
        <v>63</v>
      </c>
      <c r="AH5" s="830"/>
      <c r="AI5" s="830"/>
      <c r="AJ5" s="830" t="s">
        <v>772</v>
      </c>
      <c r="AK5" s="830" t="s">
        <v>64</v>
      </c>
      <c r="AL5" s="830"/>
      <c r="AM5" s="825" t="s">
        <v>63</v>
      </c>
      <c r="AN5" s="825"/>
      <c r="AO5" s="825"/>
      <c r="AP5" s="825" t="s">
        <v>772</v>
      </c>
      <c r="AQ5" s="825" t="s">
        <v>64</v>
      </c>
      <c r="AR5" s="825"/>
      <c r="AS5" s="830" t="s">
        <v>63</v>
      </c>
      <c r="AT5" s="830"/>
      <c r="AU5" s="830"/>
      <c r="AV5" s="830" t="s">
        <v>772</v>
      </c>
      <c r="AW5" s="830" t="s">
        <v>64</v>
      </c>
      <c r="AX5" s="830"/>
      <c r="AY5" s="825" t="s">
        <v>63</v>
      </c>
      <c r="AZ5" s="825"/>
      <c r="BA5" s="825"/>
      <c r="BB5" s="825" t="s">
        <v>772</v>
      </c>
      <c r="BC5" s="825" t="s">
        <v>64</v>
      </c>
      <c r="BD5" s="825"/>
      <c r="BE5" s="830" t="s">
        <v>63</v>
      </c>
      <c r="BF5" s="830"/>
      <c r="BG5" s="830"/>
      <c r="BH5" s="830" t="s">
        <v>772</v>
      </c>
      <c r="BI5" s="830" t="s">
        <v>64</v>
      </c>
      <c r="BJ5" s="830"/>
      <c r="BK5" s="825" t="s">
        <v>63</v>
      </c>
      <c r="BL5" s="825"/>
      <c r="BM5" s="825"/>
      <c r="BN5" s="825" t="s">
        <v>772</v>
      </c>
      <c r="BO5" s="825" t="s">
        <v>64</v>
      </c>
      <c r="BP5" s="825"/>
      <c r="BQ5" s="830" t="s">
        <v>63</v>
      </c>
      <c r="BR5" s="830"/>
      <c r="BS5" s="830"/>
      <c r="BT5" s="830" t="s">
        <v>772</v>
      </c>
      <c r="BU5" s="830" t="s">
        <v>64</v>
      </c>
      <c r="BV5" s="830"/>
      <c r="BW5" s="650"/>
    </row>
    <row r="6" spans="1:75" ht="100.95" customHeight="1">
      <c r="A6" s="650"/>
      <c r="B6" s="836"/>
      <c r="C6" s="715" t="s">
        <v>597</v>
      </c>
      <c r="D6" s="715" t="s">
        <v>758</v>
      </c>
      <c r="E6" s="715" t="s">
        <v>771</v>
      </c>
      <c r="F6" s="826"/>
      <c r="G6" s="745" t="s">
        <v>773</v>
      </c>
      <c r="H6" s="745" t="s">
        <v>774</v>
      </c>
      <c r="I6" s="636" t="s">
        <v>597</v>
      </c>
      <c r="J6" s="636" t="s">
        <v>758</v>
      </c>
      <c r="K6" s="636" t="s">
        <v>771</v>
      </c>
      <c r="L6" s="831"/>
      <c r="M6" s="754" t="s">
        <v>773</v>
      </c>
      <c r="N6" s="754" t="s">
        <v>774</v>
      </c>
      <c r="O6" s="715" t="s">
        <v>597</v>
      </c>
      <c r="P6" s="715" t="s">
        <v>758</v>
      </c>
      <c r="Q6" s="715" t="s">
        <v>771</v>
      </c>
      <c r="R6" s="826"/>
      <c r="S6" s="745" t="s">
        <v>773</v>
      </c>
      <c r="T6" s="745" t="s">
        <v>774</v>
      </c>
      <c r="U6" s="636" t="s">
        <v>597</v>
      </c>
      <c r="V6" s="636" t="s">
        <v>758</v>
      </c>
      <c r="W6" s="636" t="s">
        <v>771</v>
      </c>
      <c r="X6" s="831"/>
      <c r="Y6" s="754" t="s">
        <v>773</v>
      </c>
      <c r="Z6" s="754" t="s">
        <v>774</v>
      </c>
      <c r="AA6" s="715" t="s">
        <v>569</v>
      </c>
      <c r="AB6" s="715" t="s">
        <v>597</v>
      </c>
      <c r="AC6" s="715" t="s">
        <v>756</v>
      </c>
      <c r="AD6" s="826"/>
      <c r="AE6" s="745" t="s">
        <v>773</v>
      </c>
      <c r="AF6" s="745" t="s">
        <v>774</v>
      </c>
      <c r="AG6" s="636" t="s">
        <v>597</v>
      </c>
      <c r="AH6" s="636" t="s">
        <v>758</v>
      </c>
      <c r="AI6" s="636" t="s">
        <v>771</v>
      </c>
      <c r="AJ6" s="831"/>
      <c r="AK6" s="754" t="s">
        <v>773</v>
      </c>
      <c r="AL6" s="754" t="s">
        <v>774</v>
      </c>
      <c r="AM6" s="715" t="s">
        <v>569</v>
      </c>
      <c r="AN6" s="715" t="s">
        <v>597</v>
      </c>
      <c r="AO6" s="715" t="s">
        <v>756</v>
      </c>
      <c r="AP6" s="826"/>
      <c r="AQ6" s="745" t="s">
        <v>773</v>
      </c>
      <c r="AR6" s="745" t="s">
        <v>774</v>
      </c>
      <c r="AS6" s="636" t="s">
        <v>597</v>
      </c>
      <c r="AT6" s="636" t="s">
        <v>758</v>
      </c>
      <c r="AU6" s="636" t="s">
        <v>771</v>
      </c>
      <c r="AV6" s="831"/>
      <c r="AW6" s="754" t="s">
        <v>773</v>
      </c>
      <c r="AX6" s="754" t="s">
        <v>774</v>
      </c>
      <c r="AY6" s="715" t="s">
        <v>569</v>
      </c>
      <c r="AZ6" s="715" t="s">
        <v>597</v>
      </c>
      <c r="BA6" s="715" t="s">
        <v>756</v>
      </c>
      <c r="BB6" s="826"/>
      <c r="BC6" s="745" t="s">
        <v>773</v>
      </c>
      <c r="BD6" s="745" t="s">
        <v>774</v>
      </c>
      <c r="BE6" s="636" t="s">
        <v>597</v>
      </c>
      <c r="BF6" s="636" t="s">
        <v>758</v>
      </c>
      <c r="BG6" s="636" t="s">
        <v>771</v>
      </c>
      <c r="BH6" s="831"/>
      <c r="BI6" s="754" t="s">
        <v>773</v>
      </c>
      <c r="BJ6" s="754" t="s">
        <v>774</v>
      </c>
      <c r="BK6" s="715" t="s">
        <v>569</v>
      </c>
      <c r="BL6" s="715" t="s">
        <v>597</v>
      </c>
      <c r="BM6" s="715" t="s">
        <v>756</v>
      </c>
      <c r="BN6" s="826"/>
      <c r="BO6" s="745" t="s">
        <v>773</v>
      </c>
      <c r="BP6" s="745" t="s">
        <v>774</v>
      </c>
      <c r="BQ6" s="636" t="s">
        <v>597</v>
      </c>
      <c r="BR6" s="636" t="s">
        <v>758</v>
      </c>
      <c r="BS6" s="636" t="s">
        <v>771</v>
      </c>
      <c r="BT6" s="831"/>
      <c r="BU6" s="754" t="s">
        <v>773</v>
      </c>
      <c r="BV6" s="754" t="s">
        <v>774</v>
      </c>
      <c r="BW6" s="650"/>
    </row>
    <row r="7" spans="1:75" s="634" customFormat="1" ht="14.55" customHeight="1">
      <c r="A7" s="650"/>
      <c r="B7" s="633">
        <v>1</v>
      </c>
      <c r="C7" s="633">
        <v>2</v>
      </c>
      <c r="D7" s="633">
        <v>3</v>
      </c>
      <c r="E7" s="633">
        <v>4</v>
      </c>
      <c r="F7" s="633">
        <v>5</v>
      </c>
      <c r="G7" s="633">
        <v>6</v>
      </c>
      <c r="H7" s="633">
        <v>7</v>
      </c>
      <c r="I7" s="633">
        <v>8</v>
      </c>
      <c r="J7" s="633">
        <v>9</v>
      </c>
      <c r="K7" s="633">
        <v>10</v>
      </c>
      <c r="L7" s="633">
        <v>11</v>
      </c>
      <c r="M7" s="633">
        <v>12</v>
      </c>
      <c r="N7" s="633">
        <v>13</v>
      </c>
      <c r="O7" s="633">
        <v>14</v>
      </c>
      <c r="P7" s="633">
        <v>15</v>
      </c>
      <c r="Q7" s="633">
        <v>16</v>
      </c>
      <c r="R7" s="633">
        <v>17</v>
      </c>
      <c r="S7" s="633">
        <v>18</v>
      </c>
      <c r="T7" s="633">
        <v>19</v>
      </c>
      <c r="U7" s="633">
        <v>20</v>
      </c>
      <c r="V7" s="633">
        <v>21</v>
      </c>
      <c r="W7" s="633">
        <v>22</v>
      </c>
      <c r="X7" s="633">
        <v>23</v>
      </c>
      <c r="Y7" s="633">
        <v>24</v>
      </c>
      <c r="Z7" s="633">
        <v>25</v>
      </c>
      <c r="AA7" s="633">
        <v>26</v>
      </c>
      <c r="AB7" s="633">
        <v>27</v>
      </c>
      <c r="AC7" s="633">
        <v>28</v>
      </c>
      <c r="AD7" s="633">
        <v>29</v>
      </c>
      <c r="AE7" s="633">
        <v>30</v>
      </c>
      <c r="AF7" s="633">
        <v>31</v>
      </c>
      <c r="AG7" s="633">
        <v>32</v>
      </c>
      <c r="AH7" s="633">
        <v>33</v>
      </c>
      <c r="AI7" s="633">
        <v>34</v>
      </c>
      <c r="AJ7" s="633">
        <v>35</v>
      </c>
      <c r="AK7" s="633">
        <v>36</v>
      </c>
      <c r="AL7" s="633">
        <v>37</v>
      </c>
      <c r="AM7" s="633">
        <v>38</v>
      </c>
      <c r="AN7" s="633">
        <v>39</v>
      </c>
      <c r="AO7" s="633">
        <v>40</v>
      </c>
      <c r="AP7" s="633">
        <v>41</v>
      </c>
      <c r="AQ7" s="633">
        <v>42</v>
      </c>
      <c r="AR7" s="633">
        <v>43</v>
      </c>
      <c r="AS7" s="633">
        <v>44</v>
      </c>
      <c r="AT7" s="633">
        <v>45</v>
      </c>
      <c r="AU7" s="633">
        <v>46</v>
      </c>
      <c r="AV7" s="633">
        <v>47</v>
      </c>
      <c r="AW7" s="633">
        <v>48</v>
      </c>
      <c r="AX7" s="633">
        <v>49</v>
      </c>
      <c r="AY7" s="633">
        <v>50</v>
      </c>
      <c r="AZ7" s="633">
        <v>51</v>
      </c>
      <c r="BA7" s="633">
        <v>52</v>
      </c>
      <c r="BB7" s="633">
        <v>53</v>
      </c>
      <c r="BC7" s="633">
        <v>54</v>
      </c>
      <c r="BD7" s="633">
        <v>55</v>
      </c>
      <c r="BE7" s="633">
        <v>56</v>
      </c>
      <c r="BF7" s="633">
        <v>57</v>
      </c>
      <c r="BG7" s="633">
        <v>58</v>
      </c>
      <c r="BH7" s="633">
        <v>59</v>
      </c>
      <c r="BI7" s="633">
        <v>60</v>
      </c>
      <c r="BJ7" s="633">
        <v>61</v>
      </c>
      <c r="BK7" s="633">
        <v>62</v>
      </c>
      <c r="BL7" s="633">
        <v>63</v>
      </c>
      <c r="BM7" s="633">
        <v>64</v>
      </c>
      <c r="BN7" s="633">
        <v>65</v>
      </c>
      <c r="BO7" s="633">
        <v>66</v>
      </c>
      <c r="BP7" s="633">
        <v>67</v>
      </c>
      <c r="BQ7" s="633">
        <v>68</v>
      </c>
      <c r="BR7" s="633">
        <v>69</v>
      </c>
      <c r="BS7" s="633">
        <v>70</v>
      </c>
      <c r="BT7" s="633">
        <v>71</v>
      </c>
      <c r="BU7" s="633">
        <v>72</v>
      </c>
      <c r="BV7" s="633">
        <v>73</v>
      </c>
      <c r="BW7" s="650"/>
    </row>
    <row r="8" spans="1:75" ht="25.5" customHeight="1">
      <c r="A8" s="650"/>
      <c r="B8" s="632" t="s">
        <v>518</v>
      </c>
      <c r="C8" s="777">
        <v>10071430</v>
      </c>
      <c r="D8" s="777">
        <v>10782860</v>
      </c>
      <c r="E8" s="777">
        <v>10782860</v>
      </c>
      <c r="F8" s="774"/>
      <c r="G8" s="777">
        <v>7147155</v>
      </c>
      <c r="H8" s="777">
        <v>3729941</v>
      </c>
      <c r="I8" s="320"/>
      <c r="J8" s="320"/>
      <c r="K8" s="320"/>
      <c r="L8" s="320"/>
      <c r="M8" s="320"/>
      <c r="N8" s="320"/>
      <c r="O8" s="320"/>
      <c r="P8" s="320"/>
      <c r="Q8" s="320"/>
      <c r="R8" s="320"/>
      <c r="S8" s="320"/>
      <c r="T8" s="320"/>
      <c r="U8" s="320"/>
      <c r="V8" s="776"/>
      <c r="W8" s="320"/>
      <c r="X8" s="320"/>
      <c r="Y8" s="320"/>
      <c r="Z8" s="320"/>
      <c r="AA8" s="320"/>
      <c r="AB8" s="320"/>
      <c r="AC8" s="320"/>
      <c r="AD8" s="320"/>
      <c r="AE8" s="320"/>
      <c r="AF8" s="320"/>
      <c r="AG8" s="320"/>
      <c r="AH8" s="320"/>
      <c r="AI8" s="320"/>
      <c r="AJ8" s="320"/>
      <c r="AK8" s="320"/>
      <c r="AL8" s="320"/>
      <c r="AM8" s="320"/>
      <c r="AN8" s="320"/>
      <c r="AO8" s="320"/>
      <c r="AP8" s="320"/>
      <c r="AQ8" s="320"/>
      <c r="AR8" s="320"/>
      <c r="AS8" s="320"/>
      <c r="AT8" s="320"/>
      <c r="AU8" s="320"/>
      <c r="AV8" s="320"/>
      <c r="AW8" s="320"/>
      <c r="AX8" s="320"/>
      <c r="AY8" s="320"/>
      <c r="AZ8" s="320"/>
      <c r="BA8" s="320"/>
      <c r="BB8" s="320"/>
      <c r="BC8" s="320"/>
      <c r="BD8" s="320"/>
      <c r="BE8" s="320"/>
      <c r="BF8" s="320"/>
      <c r="BG8" s="320"/>
      <c r="BH8" s="320"/>
      <c r="BI8" s="320"/>
      <c r="BJ8" s="320"/>
      <c r="BK8" s="320"/>
      <c r="BL8" s="320"/>
      <c r="BM8" s="320"/>
      <c r="BN8" s="320"/>
      <c r="BO8" s="320"/>
      <c r="BP8" s="320"/>
      <c r="BQ8" s="320"/>
      <c r="BR8" s="320"/>
      <c r="BS8" s="320"/>
      <c r="BT8" s="320"/>
      <c r="BU8" s="320"/>
      <c r="BV8" s="320"/>
      <c r="BW8" s="650"/>
    </row>
    <row r="9" spans="1:75" ht="25.5" customHeight="1">
      <c r="A9" s="650"/>
      <c r="B9" s="631" t="s">
        <v>199</v>
      </c>
      <c r="C9" s="777">
        <v>4406452</v>
      </c>
      <c r="D9" s="777">
        <v>6283092</v>
      </c>
      <c r="E9" s="777">
        <v>6283092</v>
      </c>
      <c r="F9" s="775"/>
      <c r="G9" s="777">
        <v>4274443</v>
      </c>
      <c r="H9" s="777">
        <v>2321630</v>
      </c>
      <c r="I9" s="319"/>
      <c r="J9" s="319"/>
      <c r="K9" s="319"/>
      <c r="L9" s="319"/>
      <c r="M9" s="320"/>
      <c r="N9" s="320"/>
      <c r="O9" s="319"/>
      <c r="P9" s="319"/>
      <c r="Q9" s="319"/>
      <c r="R9" s="319"/>
      <c r="S9" s="320"/>
      <c r="T9" s="320"/>
      <c r="U9" s="319"/>
      <c r="V9" s="319"/>
      <c r="W9" s="319"/>
      <c r="X9" s="319"/>
      <c r="Y9" s="320"/>
      <c r="Z9" s="320"/>
      <c r="AA9" s="319"/>
      <c r="AB9" s="319"/>
      <c r="AC9" s="319"/>
      <c r="AD9" s="319"/>
      <c r="AE9" s="320"/>
      <c r="AF9" s="320"/>
      <c r="AG9" s="319"/>
      <c r="AH9" s="319"/>
      <c r="AI9" s="319"/>
      <c r="AJ9" s="319"/>
      <c r="AK9" s="320"/>
      <c r="AL9" s="320"/>
      <c r="AM9" s="319"/>
      <c r="AN9" s="319"/>
      <c r="AO9" s="319"/>
      <c r="AP9" s="319"/>
      <c r="AQ9" s="320"/>
      <c r="AR9" s="320"/>
      <c r="AS9" s="319"/>
      <c r="AT9" s="319"/>
      <c r="AU9" s="319"/>
      <c r="AV9" s="319"/>
      <c r="AW9" s="320"/>
      <c r="AX9" s="320"/>
      <c r="AY9" s="319"/>
      <c r="AZ9" s="319"/>
      <c r="BA9" s="319"/>
      <c r="BB9" s="319"/>
      <c r="BC9" s="320"/>
      <c r="BD9" s="320"/>
      <c r="BE9" s="319"/>
      <c r="BF9" s="319"/>
      <c r="BG9" s="319"/>
      <c r="BH9" s="319"/>
      <c r="BI9" s="320"/>
      <c r="BJ9" s="320"/>
      <c r="BK9" s="319"/>
      <c r="BL9" s="319"/>
      <c r="BM9" s="319"/>
      <c r="BN9" s="319"/>
      <c r="BO9" s="320"/>
      <c r="BP9" s="320"/>
      <c r="BQ9" s="319"/>
      <c r="BR9" s="319"/>
      <c r="BS9" s="319"/>
      <c r="BT9" s="319"/>
      <c r="BU9" s="320"/>
      <c r="BV9" s="320"/>
      <c r="BW9" s="650"/>
    </row>
    <row r="10" spans="1:75" ht="25.5" customHeight="1">
      <c r="A10" s="650"/>
      <c r="B10" s="631" t="s">
        <v>585</v>
      </c>
      <c r="C10" s="777">
        <v>1552529</v>
      </c>
      <c r="D10" s="777">
        <v>2437630</v>
      </c>
      <c r="E10" s="777">
        <v>2437630</v>
      </c>
      <c r="F10" s="319"/>
      <c r="G10" s="777">
        <v>1685710</v>
      </c>
      <c r="H10" s="777">
        <v>613525</v>
      </c>
      <c r="I10" s="319"/>
      <c r="J10" s="319"/>
      <c r="K10" s="319"/>
      <c r="L10" s="319"/>
      <c r="M10" s="320"/>
      <c r="N10" s="320"/>
      <c r="O10" s="319"/>
      <c r="P10" s="319"/>
      <c r="Q10" s="319"/>
      <c r="R10" s="319"/>
      <c r="S10" s="320"/>
      <c r="T10" s="320"/>
      <c r="U10" s="319"/>
      <c r="V10" s="319"/>
      <c r="W10" s="319"/>
      <c r="X10" s="319"/>
      <c r="Y10" s="320"/>
      <c r="Z10" s="320"/>
      <c r="AA10" s="319"/>
      <c r="AB10" s="319"/>
      <c r="AC10" s="319"/>
      <c r="AD10" s="319"/>
      <c r="AE10" s="320"/>
      <c r="AF10" s="320"/>
      <c r="AG10" s="319"/>
      <c r="AH10" s="319"/>
      <c r="AI10" s="319"/>
      <c r="AJ10" s="319"/>
      <c r="AK10" s="320"/>
      <c r="AL10" s="320"/>
      <c r="AM10" s="319"/>
      <c r="AN10" s="319"/>
      <c r="AO10" s="319"/>
      <c r="AP10" s="319"/>
      <c r="AQ10" s="320"/>
      <c r="AR10" s="320"/>
      <c r="AS10" s="319"/>
      <c r="AT10" s="319"/>
      <c r="AU10" s="319"/>
      <c r="AV10" s="319"/>
      <c r="AW10" s="320"/>
      <c r="AX10" s="320"/>
      <c r="AY10" s="319"/>
      <c r="AZ10" s="319"/>
      <c r="BA10" s="319"/>
      <c r="BB10" s="319"/>
      <c r="BC10" s="320"/>
      <c r="BD10" s="320"/>
      <c r="BE10" s="319"/>
      <c r="BF10" s="319"/>
      <c r="BG10" s="319"/>
      <c r="BH10" s="319"/>
      <c r="BI10" s="320"/>
      <c r="BJ10" s="320"/>
      <c r="BK10" s="319"/>
      <c r="BL10" s="319"/>
      <c r="BM10" s="319"/>
      <c r="BN10" s="319"/>
      <c r="BO10" s="320"/>
      <c r="BP10" s="320"/>
      <c r="BQ10" s="319"/>
      <c r="BR10" s="319"/>
      <c r="BS10" s="319"/>
      <c r="BT10" s="319"/>
      <c r="BU10" s="320"/>
      <c r="BV10" s="320"/>
      <c r="BW10" s="650"/>
    </row>
    <row r="11" spans="1:75" ht="25.5" customHeight="1">
      <c r="A11" s="650"/>
      <c r="B11" s="631" t="s">
        <v>519</v>
      </c>
      <c r="C11" s="777">
        <v>12492877</v>
      </c>
      <c r="D11" s="777">
        <v>15945776</v>
      </c>
      <c r="E11" s="777">
        <v>15945776</v>
      </c>
      <c r="F11" s="319"/>
      <c r="G11" s="777">
        <v>10878584</v>
      </c>
      <c r="H11" s="777">
        <v>5557933</v>
      </c>
      <c r="I11" s="319"/>
      <c r="J11" s="319"/>
      <c r="K11" s="319"/>
      <c r="L11" s="319"/>
      <c r="M11" s="320"/>
      <c r="N11" s="320"/>
      <c r="O11" s="319"/>
      <c r="P11" s="319"/>
      <c r="Q11" s="319"/>
      <c r="R11" s="319"/>
      <c r="S11" s="320"/>
      <c r="T11" s="320"/>
      <c r="U11" s="319"/>
      <c r="V11" s="319"/>
      <c r="W11" s="319"/>
      <c r="X11" s="319"/>
      <c r="Y11" s="320"/>
      <c r="Z11" s="320"/>
      <c r="AA11" s="319"/>
      <c r="AB11" s="319"/>
      <c r="AC11" s="319"/>
      <c r="AD11" s="319"/>
      <c r="AE11" s="320"/>
      <c r="AF11" s="320"/>
      <c r="AG11" s="319"/>
      <c r="AH11" s="319"/>
      <c r="AI11" s="319"/>
      <c r="AJ11" s="319"/>
      <c r="AK11" s="320"/>
      <c r="AL11" s="320"/>
      <c r="AM11" s="319"/>
      <c r="AN11" s="319"/>
      <c r="AO11" s="319"/>
      <c r="AP11" s="319"/>
      <c r="AQ11" s="320"/>
      <c r="AR11" s="320"/>
      <c r="AS11" s="319"/>
      <c r="AT11" s="319"/>
      <c r="AU11" s="319"/>
      <c r="AV11" s="319"/>
      <c r="AW11" s="320"/>
      <c r="AX11" s="320"/>
      <c r="AY11" s="319"/>
      <c r="AZ11" s="319"/>
      <c r="BA11" s="319"/>
      <c r="BB11" s="319"/>
      <c r="BC11" s="320"/>
      <c r="BD11" s="320"/>
      <c r="BE11" s="319"/>
      <c r="BF11" s="319"/>
      <c r="BG11" s="319"/>
      <c r="BH11" s="319"/>
      <c r="BI11" s="320"/>
      <c r="BJ11" s="320"/>
      <c r="BK11" s="319"/>
      <c r="BL11" s="319"/>
      <c r="BM11" s="319"/>
      <c r="BN11" s="319"/>
      <c r="BO11" s="320"/>
      <c r="BP11" s="320"/>
      <c r="BQ11" s="319"/>
      <c r="BR11" s="319"/>
      <c r="BS11" s="319"/>
      <c r="BT11" s="319"/>
      <c r="BU11" s="320"/>
      <c r="BV11" s="320"/>
      <c r="BW11" s="650"/>
    </row>
    <row r="12" spans="1:75" ht="25.5" customHeight="1">
      <c r="A12" s="650"/>
      <c r="B12" s="631" t="s">
        <v>520</v>
      </c>
      <c r="C12" s="777">
        <v>1542791</v>
      </c>
      <c r="D12" s="777">
        <v>791486</v>
      </c>
      <c r="E12" s="777">
        <v>791486</v>
      </c>
      <c r="F12" s="319"/>
      <c r="G12" s="777">
        <v>533774</v>
      </c>
      <c r="H12" s="777">
        <v>273700</v>
      </c>
      <c r="I12" s="319"/>
      <c r="J12" s="319"/>
      <c r="K12" s="319"/>
      <c r="L12" s="319"/>
      <c r="M12" s="320"/>
      <c r="N12" s="320"/>
      <c r="O12" s="319"/>
      <c r="P12" s="319"/>
      <c r="Q12" s="319"/>
      <c r="R12" s="319"/>
      <c r="S12" s="320"/>
      <c r="T12" s="320"/>
      <c r="U12" s="319"/>
      <c r="V12" s="319"/>
      <c r="W12" s="319"/>
      <c r="X12" s="319"/>
      <c r="Y12" s="320"/>
      <c r="Z12" s="320"/>
      <c r="AA12" s="319"/>
      <c r="AB12" s="319"/>
      <c r="AC12" s="319"/>
      <c r="AD12" s="319"/>
      <c r="AE12" s="320"/>
      <c r="AF12" s="320"/>
      <c r="AG12" s="319"/>
      <c r="AH12" s="319"/>
      <c r="AI12" s="319"/>
      <c r="AJ12" s="319"/>
      <c r="AK12" s="320"/>
      <c r="AL12" s="320"/>
      <c r="AM12" s="319"/>
      <c r="AN12" s="319"/>
      <c r="AO12" s="319"/>
      <c r="AP12" s="319"/>
      <c r="AQ12" s="320"/>
      <c r="AR12" s="320"/>
      <c r="AS12" s="319"/>
      <c r="AT12" s="319"/>
      <c r="AU12" s="319"/>
      <c r="AV12" s="319"/>
      <c r="AW12" s="320"/>
      <c r="AX12" s="320"/>
      <c r="AY12" s="319"/>
      <c r="AZ12" s="319"/>
      <c r="BA12" s="319"/>
      <c r="BB12" s="319"/>
      <c r="BC12" s="320"/>
      <c r="BD12" s="320"/>
      <c r="BE12" s="319"/>
      <c r="BF12" s="319"/>
      <c r="BG12" s="319"/>
      <c r="BH12" s="319"/>
      <c r="BI12" s="320"/>
      <c r="BJ12" s="320"/>
      <c r="BK12" s="319"/>
      <c r="BL12" s="319"/>
      <c r="BM12" s="319"/>
      <c r="BN12" s="319"/>
      <c r="BO12" s="320"/>
      <c r="BP12" s="320"/>
      <c r="BQ12" s="319"/>
      <c r="BR12" s="319"/>
      <c r="BS12" s="319"/>
      <c r="BT12" s="319"/>
      <c r="BU12" s="320"/>
      <c r="BV12" s="320"/>
      <c r="BW12" s="650"/>
    </row>
    <row r="13" spans="1:75" ht="25.5" customHeight="1">
      <c r="A13" s="650"/>
      <c r="B13" s="631" t="s">
        <v>521</v>
      </c>
      <c r="C13" s="777">
        <v>879256</v>
      </c>
      <c r="D13" s="777">
        <v>1888652</v>
      </c>
      <c r="E13" s="777">
        <v>1888652</v>
      </c>
      <c r="F13" s="319"/>
      <c r="G13" s="777">
        <v>1273388</v>
      </c>
      <c r="H13" s="777">
        <v>654304</v>
      </c>
      <c r="I13" s="319"/>
      <c r="J13" s="319"/>
      <c r="K13" s="319"/>
      <c r="L13" s="319"/>
      <c r="M13" s="320"/>
      <c r="N13" s="320"/>
      <c r="O13" s="319"/>
      <c r="P13" s="319"/>
      <c r="Q13" s="319"/>
      <c r="R13" s="319"/>
      <c r="S13" s="320"/>
      <c r="T13" s="320"/>
      <c r="U13" s="319"/>
      <c r="V13" s="319"/>
      <c r="W13" s="319"/>
      <c r="X13" s="319"/>
      <c r="Y13" s="320"/>
      <c r="Z13" s="320"/>
      <c r="AA13" s="319"/>
      <c r="AB13" s="319"/>
      <c r="AC13" s="319"/>
      <c r="AD13" s="319"/>
      <c r="AE13" s="320"/>
      <c r="AF13" s="320"/>
      <c r="AG13" s="319"/>
      <c r="AH13" s="319"/>
      <c r="AI13" s="319"/>
      <c r="AJ13" s="319"/>
      <c r="AK13" s="320"/>
      <c r="AL13" s="320"/>
      <c r="AM13" s="319"/>
      <c r="AN13" s="319"/>
      <c r="AO13" s="319"/>
      <c r="AP13" s="319"/>
      <c r="AQ13" s="320"/>
      <c r="AR13" s="320"/>
      <c r="AS13" s="319"/>
      <c r="AT13" s="319"/>
      <c r="AU13" s="319"/>
      <c r="AV13" s="319"/>
      <c r="AW13" s="320"/>
      <c r="AX13" s="320"/>
      <c r="AY13" s="319"/>
      <c r="AZ13" s="319"/>
      <c r="BA13" s="319"/>
      <c r="BB13" s="319"/>
      <c r="BC13" s="320"/>
      <c r="BD13" s="320"/>
      <c r="BE13" s="319"/>
      <c r="BF13" s="319"/>
      <c r="BG13" s="319"/>
      <c r="BH13" s="319"/>
      <c r="BI13" s="320"/>
      <c r="BJ13" s="320"/>
      <c r="BK13" s="319"/>
      <c r="BL13" s="319"/>
      <c r="BM13" s="319"/>
      <c r="BN13" s="319"/>
      <c r="BO13" s="320"/>
      <c r="BP13" s="320"/>
      <c r="BQ13" s="319"/>
      <c r="BR13" s="319"/>
      <c r="BS13" s="319"/>
      <c r="BT13" s="319"/>
      <c r="BU13" s="320"/>
      <c r="BV13" s="320"/>
      <c r="BW13" s="650"/>
    </row>
    <row r="14" spans="1:75" ht="25.5" customHeight="1">
      <c r="A14" s="650"/>
      <c r="B14" s="631" t="s">
        <v>522</v>
      </c>
      <c r="C14" s="777">
        <v>6035510</v>
      </c>
      <c r="D14" s="777">
        <v>7113934</v>
      </c>
      <c r="E14" s="777">
        <v>7113934</v>
      </c>
      <c r="F14" s="319"/>
      <c r="G14" s="777">
        <v>4672184</v>
      </c>
      <c r="H14" s="777">
        <v>2396324</v>
      </c>
      <c r="I14" s="319"/>
      <c r="J14" s="319"/>
      <c r="K14" s="319"/>
      <c r="L14" s="319"/>
      <c r="M14" s="320"/>
      <c r="N14" s="320"/>
      <c r="O14" s="319"/>
      <c r="P14" s="319"/>
      <c r="Q14" s="319"/>
      <c r="R14" s="319"/>
      <c r="S14" s="320"/>
      <c r="T14" s="320"/>
      <c r="U14" s="319"/>
      <c r="V14" s="319"/>
      <c r="W14" s="319"/>
      <c r="X14" s="319"/>
      <c r="Y14" s="320"/>
      <c r="Z14" s="320"/>
      <c r="AA14" s="319"/>
      <c r="AB14" s="319"/>
      <c r="AC14" s="319"/>
      <c r="AD14" s="319"/>
      <c r="AE14" s="320"/>
      <c r="AF14" s="320"/>
      <c r="AG14" s="319"/>
      <c r="AH14" s="319"/>
      <c r="AI14" s="319"/>
      <c r="AJ14" s="319"/>
      <c r="AK14" s="320"/>
      <c r="AL14" s="320"/>
      <c r="AM14" s="319"/>
      <c r="AN14" s="319"/>
      <c r="AO14" s="319"/>
      <c r="AP14" s="319"/>
      <c r="AQ14" s="320"/>
      <c r="AR14" s="320"/>
      <c r="AS14" s="319"/>
      <c r="AT14" s="319"/>
      <c r="AU14" s="319"/>
      <c r="AV14" s="319"/>
      <c r="AW14" s="320"/>
      <c r="AX14" s="320"/>
      <c r="AY14" s="319"/>
      <c r="AZ14" s="319"/>
      <c r="BA14" s="319"/>
      <c r="BB14" s="319"/>
      <c r="BC14" s="320"/>
      <c r="BD14" s="320"/>
      <c r="BE14" s="319"/>
      <c r="BF14" s="319"/>
      <c r="BG14" s="319"/>
      <c r="BH14" s="319"/>
      <c r="BI14" s="320"/>
      <c r="BJ14" s="320"/>
      <c r="BK14" s="319"/>
      <c r="BL14" s="319"/>
      <c r="BM14" s="319"/>
      <c r="BN14" s="319"/>
      <c r="BO14" s="320"/>
      <c r="BP14" s="320"/>
      <c r="BQ14" s="319"/>
      <c r="BR14" s="319"/>
      <c r="BS14" s="319"/>
      <c r="BT14" s="319"/>
      <c r="BU14" s="320"/>
      <c r="BV14" s="320"/>
      <c r="BW14" s="650"/>
    </row>
    <row r="15" spans="1:75" ht="25.5" customHeight="1">
      <c r="A15" s="650"/>
      <c r="B15" s="631" t="s">
        <v>604</v>
      </c>
      <c r="C15" s="777">
        <v>624252</v>
      </c>
      <c r="D15" s="777">
        <v>708230</v>
      </c>
      <c r="E15" s="777">
        <v>708230</v>
      </c>
      <c r="F15" s="319"/>
      <c r="G15" s="777">
        <v>477974</v>
      </c>
      <c r="H15" s="777">
        <v>244720</v>
      </c>
      <c r="I15" s="319"/>
      <c r="J15" s="319"/>
      <c r="K15" s="319"/>
      <c r="L15" s="319"/>
      <c r="M15" s="320"/>
      <c r="N15" s="320"/>
      <c r="O15" s="319"/>
      <c r="P15" s="319"/>
      <c r="Q15" s="319"/>
      <c r="R15" s="319"/>
      <c r="S15" s="320"/>
      <c r="T15" s="320"/>
      <c r="U15" s="319"/>
      <c r="V15" s="319"/>
      <c r="W15" s="319"/>
      <c r="X15" s="319"/>
      <c r="Y15" s="320"/>
      <c r="Z15" s="320"/>
      <c r="AA15" s="319"/>
      <c r="AB15" s="319"/>
      <c r="AC15" s="319"/>
      <c r="AD15" s="319"/>
      <c r="AE15" s="320"/>
      <c r="AF15" s="320"/>
      <c r="AG15" s="319"/>
      <c r="AH15" s="319"/>
      <c r="AI15" s="319"/>
      <c r="AJ15" s="319"/>
      <c r="AK15" s="320"/>
      <c r="AL15" s="320"/>
      <c r="AM15" s="319"/>
      <c r="AN15" s="319"/>
      <c r="AO15" s="319"/>
      <c r="AP15" s="319"/>
      <c r="AQ15" s="320"/>
      <c r="AR15" s="320"/>
      <c r="AS15" s="319"/>
      <c r="AT15" s="319"/>
      <c r="AU15" s="319"/>
      <c r="AV15" s="319"/>
      <c r="AW15" s="320"/>
      <c r="AX15" s="320"/>
      <c r="AY15" s="319"/>
      <c r="AZ15" s="319"/>
      <c r="BA15" s="319"/>
      <c r="BB15" s="319"/>
      <c r="BC15" s="320"/>
      <c r="BD15" s="320"/>
      <c r="BE15" s="319"/>
      <c r="BF15" s="319"/>
      <c r="BG15" s="319"/>
      <c r="BH15" s="319"/>
      <c r="BI15" s="320"/>
      <c r="BJ15" s="320"/>
      <c r="BK15" s="319"/>
      <c r="BL15" s="319"/>
      <c r="BM15" s="319"/>
      <c r="BN15" s="319"/>
      <c r="BO15" s="320"/>
      <c r="BP15" s="320"/>
      <c r="BQ15" s="319"/>
      <c r="BR15" s="319"/>
      <c r="BS15" s="319"/>
      <c r="BT15" s="319"/>
      <c r="BU15" s="320"/>
      <c r="BV15" s="320"/>
      <c r="BW15" s="650"/>
    </row>
    <row r="16" spans="1:75" ht="25.5" customHeight="1">
      <c r="A16" s="650"/>
      <c r="B16" s="631"/>
      <c r="C16" s="319"/>
      <c r="D16" s="319"/>
      <c r="E16" s="319"/>
      <c r="F16" s="319"/>
      <c r="G16" s="319"/>
      <c r="H16" s="319"/>
      <c r="I16" s="319"/>
      <c r="J16" s="319"/>
      <c r="K16" s="319"/>
      <c r="L16" s="319"/>
      <c r="M16" s="320"/>
      <c r="N16" s="320"/>
      <c r="O16" s="319"/>
      <c r="P16" s="319"/>
      <c r="Q16" s="319"/>
      <c r="R16" s="319"/>
      <c r="S16" s="320"/>
      <c r="T16" s="320"/>
      <c r="U16" s="319"/>
      <c r="V16" s="319"/>
      <c r="W16" s="319"/>
      <c r="X16" s="319"/>
      <c r="Y16" s="320"/>
      <c r="Z16" s="320"/>
      <c r="AA16" s="319"/>
      <c r="AB16" s="319"/>
      <c r="AC16" s="319"/>
      <c r="AD16" s="319"/>
      <c r="AE16" s="320"/>
      <c r="AF16" s="320"/>
      <c r="AG16" s="319"/>
      <c r="AH16" s="319"/>
      <c r="AI16" s="319"/>
      <c r="AJ16" s="319"/>
      <c r="AK16" s="320"/>
      <c r="AL16" s="320"/>
      <c r="AM16" s="319"/>
      <c r="AN16" s="319"/>
      <c r="AO16" s="319"/>
      <c r="AP16" s="319"/>
      <c r="AQ16" s="320"/>
      <c r="AR16" s="320"/>
      <c r="AS16" s="319"/>
      <c r="AT16" s="319"/>
      <c r="AU16" s="319"/>
      <c r="AV16" s="319"/>
      <c r="AW16" s="320"/>
      <c r="AX16" s="320"/>
      <c r="AY16" s="319"/>
      <c r="AZ16" s="319"/>
      <c r="BA16" s="319"/>
      <c r="BB16" s="319"/>
      <c r="BC16" s="320"/>
      <c r="BD16" s="320"/>
      <c r="BE16" s="319"/>
      <c r="BF16" s="319"/>
      <c r="BG16" s="319"/>
      <c r="BH16" s="319"/>
      <c r="BI16" s="320"/>
      <c r="BJ16" s="320"/>
      <c r="BK16" s="319"/>
      <c r="BL16" s="319"/>
      <c r="BM16" s="319"/>
      <c r="BN16" s="319"/>
      <c r="BO16" s="320"/>
      <c r="BP16" s="320"/>
      <c r="BQ16" s="319"/>
      <c r="BR16" s="319"/>
      <c r="BS16" s="319"/>
      <c r="BT16" s="319"/>
      <c r="BU16" s="320"/>
      <c r="BV16" s="320"/>
      <c r="BW16" s="650"/>
    </row>
    <row r="17" spans="1:75" ht="25.5" customHeight="1">
      <c r="A17" s="650"/>
      <c r="B17" s="631"/>
      <c r="C17" s="319"/>
      <c r="D17" s="319"/>
      <c r="E17" s="319"/>
      <c r="F17" s="319"/>
      <c r="G17" s="319"/>
      <c r="H17" s="319"/>
      <c r="I17" s="319"/>
      <c r="J17" s="319"/>
      <c r="K17" s="319"/>
      <c r="L17" s="319"/>
      <c r="M17" s="320"/>
      <c r="N17" s="320"/>
      <c r="O17" s="319"/>
      <c r="P17" s="319"/>
      <c r="Q17" s="319"/>
      <c r="R17" s="319"/>
      <c r="S17" s="320"/>
      <c r="T17" s="320"/>
      <c r="U17" s="319"/>
      <c r="V17" s="319"/>
      <c r="W17" s="319"/>
      <c r="X17" s="319"/>
      <c r="Y17" s="320"/>
      <c r="Z17" s="320"/>
      <c r="AA17" s="319"/>
      <c r="AB17" s="319"/>
      <c r="AC17" s="319"/>
      <c r="AD17" s="319"/>
      <c r="AE17" s="320"/>
      <c r="AF17" s="320"/>
      <c r="AG17" s="319"/>
      <c r="AH17" s="319"/>
      <c r="AI17" s="319"/>
      <c r="AJ17" s="319"/>
      <c r="AK17" s="320"/>
      <c r="AL17" s="320"/>
      <c r="AM17" s="319"/>
      <c r="AN17" s="319"/>
      <c r="AO17" s="319"/>
      <c r="AP17" s="319"/>
      <c r="AQ17" s="320"/>
      <c r="AR17" s="320"/>
      <c r="AS17" s="319"/>
      <c r="AT17" s="319"/>
      <c r="AU17" s="319"/>
      <c r="AV17" s="319"/>
      <c r="AW17" s="320"/>
      <c r="AX17" s="320"/>
      <c r="AY17" s="319"/>
      <c r="AZ17" s="319"/>
      <c r="BA17" s="319"/>
      <c r="BB17" s="319"/>
      <c r="BC17" s="320"/>
      <c r="BD17" s="320"/>
      <c r="BE17" s="319"/>
      <c r="BF17" s="319"/>
      <c r="BG17" s="319"/>
      <c r="BH17" s="319"/>
      <c r="BI17" s="320"/>
      <c r="BJ17" s="320"/>
      <c r="BK17" s="319"/>
      <c r="BL17" s="319"/>
      <c r="BM17" s="319"/>
      <c r="BN17" s="319"/>
      <c r="BO17" s="320"/>
      <c r="BP17" s="320"/>
      <c r="BQ17" s="319"/>
      <c r="BR17" s="319"/>
      <c r="BS17" s="319"/>
      <c r="BT17" s="319"/>
      <c r="BU17" s="320"/>
      <c r="BV17" s="320"/>
      <c r="BW17" s="650"/>
    </row>
    <row r="18" spans="1:75">
      <c r="A18" s="650"/>
      <c r="BW18" s="650"/>
    </row>
    <row r="19" spans="1:75">
      <c r="A19" s="650"/>
      <c r="B19" s="650"/>
      <c r="C19" s="650"/>
      <c r="D19" s="650"/>
      <c r="E19" s="650"/>
      <c r="F19" s="650"/>
      <c r="G19" s="650"/>
      <c r="H19" s="650"/>
      <c r="I19" s="650"/>
      <c r="J19" s="650"/>
      <c r="K19" s="650"/>
      <c r="L19" s="650"/>
      <c r="M19" s="650"/>
      <c r="N19" s="650"/>
      <c r="O19" s="650"/>
      <c r="P19" s="650"/>
      <c r="Q19" s="650"/>
      <c r="R19" s="650"/>
      <c r="S19" s="650"/>
      <c r="T19" s="650"/>
      <c r="U19" s="650"/>
      <c r="V19" s="650"/>
      <c r="W19" s="650"/>
      <c r="X19" s="650"/>
      <c r="Y19" s="650"/>
      <c r="Z19" s="650"/>
      <c r="AA19" s="650"/>
      <c r="AB19" s="650"/>
      <c r="AC19" s="650"/>
      <c r="AD19" s="650"/>
      <c r="AE19" s="650"/>
      <c r="AF19" s="650"/>
      <c r="AG19" s="650"/>
      <c r="AH19" s="650"/>
      <c r="AI19" s="650"/>
      <c r="AJ19" s="650"/>
      <c r="AK19" s="650"/>
      <c r="AL19" s="650"/>
      <c r="AM19" s="650"/>
      <c r="AN19" s="650"/>
      <c r="AO19" s="650"/>
      <c r="AP19" s="650"/>
      <c r="AQ19" s="650"/>
      <c r="AR19" s="650"/>
      <c r="AS19" s="650"/>
      <c r="AT19" s="650"/>
      <c r="AU19" s="650"/>
      <c r="AV19" s="650"/>
      <c r="AW19" s="650"/>
      <c r="AX19" s="650"/>
      <c r="AY19" s="650"/>
      <c r="AZ19" s="650"/>
      <c r="BA19" s="650"/>
      <c r="BB19" s="650"/>
      <c r="BC19" s="650"/>
      <c r="BD19" s="650"/>
      <c r="BE19" s="650"/>
      <c r="BF19" s="650"/>
      <c r="BG19" s="650"/>
      <c r="BH19" s="650"/>
      <c r="BI19" s="650"/>
      <c r="BJ19" s="650"/>
      <c r="BK19" s="650"/>
      <c r="BL19" s="650"/>
      <c r="BM19" s="650"/>
      <c r="BN19" s="650"/>
      <c r="BO19" s="650"/>
      <c r="BP19" s="650"/>
      <c r="BQ19" s="650"/>
      <c r="BR19" s="650"/>
      <c r="BS19" s="650"/>
      <c r="BT19" s="650"/>
      <c r="BU19" s="650"/>
      <c r="BV19" s="650"/>
      <c r="BW19" s="650"/>
    </row>
  </sheetData>
  <sheetProtection algorithmName="SHA-512" hashValue="b117C0o1GNkk+LcK388Tzmhs9IdrQjLWBeX/tVeDbzbhdHfkNCSBQF43EgTYHa/sGs9lSa1Xq1QJ6PyyTFiFrg==" saltValue="42jGJbZMxlgCyOohUXXSSg==" spinCount="100000" sheet="1" formatCells="0" formatColumns="0"/>
  <mergeCells count="50">
    <mergeCell ref="B4:B6"/>
    <mergeCell ref="AW5:AX5"/>
    <mergeCell ref="AS4:AX4"/>
    <mergeCell ref="AY5:BA5"/>
    <mergeCell ref="BB5:BB6"/>
    <mergeCell ref="AY4:BD4"/>
    <mergeCell ref="AM4:AR4"/>
    <mergeCell ref="AM5:AO5"/>
    <mergeCell ref="AP5:AP6"/>
    <mergeCell ref="AQ5:AR5"/>
    <mergeCell ref="AS5:AU5"/>
    <mergeCell ref="L5:L6"/>
    <mergeCell ref="M5:N5"/>
    <mergeCell ref="BE4:BJ4"/>
    <mergeCell ref="BE5:BG5"/>
    <mergeCell ref="BH5:BH6"/>
    <mergeCell ref="BI5:BJ5"/>
    <mergeCell ref="BC5:BD5"/>
    <mergeCell ref="BQ4:BV4"/>
    <mergeCell ref="BQ5:BS5"/>
    <mergeCell ref="BT5:BT6"/>
    <mergeCell ref="BU5:BV5"/>
    <mergeCell ref="O5:Q5"/>
    <mergeCell ref="R5:R6"/>
    <mergeCell ref="S5:T5"/>
    <mergeCell ref="U5:W5"/>
    <mergeCell ref="AV5:AV6"/>
    <mergeCell ref="AJ5:AJ6"/>
    <mergeCell ref="AK5:AL5"/>
    <mergeCell ref="O4:T4"/>
    <mergeCell ref="U4:Z4"/>
    <mergeCell ref="AA4:AF4"/>
    <mergeCell ref="AG4:AL4"/>
    <mergeCell ref="X5:X6"/>
    <mergeCell ref="D2:P2"/>
    <mergeCell ref="BK4:BP4"/>
    <mergeCell ref="BK5:BM5"/>
    <mergeCell ref="BN5:BN6"/>
    <mergeCell ref="BO5:BP5"/>
    <mergeCell ref="C5:E5"/>
    <mergeCell ref="F5:F6"/>
    <mergeCell ref="G5:H5"/>
    <mergeCell ref="C4:H4"/>
    <mergeCell ref="I5:K5"/>
    <mergeCell ref="I4:N4"/>
    <mergeCell ref="Y5:Z5"/>
    <mergeCell ref="AA5:AC5"/>
    <mergeCell ref="AD5:AD6"/>
    <mergeCell ref="AE5:AF5"/>
    <mergeCell ref="AG5:AI5"/>
  </mergeCells>
  <dataValidations count="1">
    <dataValidation type="list" allowBlank="1" showInputMessage="1" showErrorMessage="1" sqref="B8:B17" xr:uid="{00000000-0002-0000-0200-000000000000}">
      <formula1>BUDGET_HEAD</formula1>
    </dataValidation>
  </dataValidations>
  <pageMargins left="0.7" right="0.7" top="0.75" bottom="0.75" header="0.3" footer="0.3"/>
  <pageSetup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dimension ref="B3:E27"/>
  <sheetViews>
    <sheetView topLeftCell="A7" workbookViewId="0">
      <selection activeCell="M15" sqref="M15"/>
    </sheetView>
  </sheetViews>
  <sheetFormatPr defaultRowHeight="14.4"/>
  <cols>
    <col min="5" max="5" width="17.21875" customWidth="1"/>
  </cols>
  <sheetData>
    <row r="3" spans="2:5">
      <c r="B3" t="s">
        <v>369</v>
      </c>
      <c r="C3" t="s">
        <v>370</v>
      </c>
      <c r="D3" t="s">
        <v>371</v>
      </c>
    </row>
    <row r="4" spans="2:5">
      <c r="B4" t="s">
        <v>228</v>
      </c>
      <c r="C4">
        <v>17700</v>
      </c>
      <c r="D4">
        <v>56200</v>
      </c>
      <c r="E4" t="str">
        <f>C4&amp;" - "&amp;D4</f>
        <v>17700 - 56200</v>
      </c>
    </row>
    <row r="5" spans="2:5">
      <c r="B5" t="s">
        <v>351</v>
      </c>
      <c r="C5">
        <v>17900</v>
      </c>
      <c r="D5">
        <v>56800</v>
      </c>
      <c r="E5" t="str">
        <f t="shared" ref="E5:E27" si="0">C5&amp;" - "&amp;D5</f>
        <v>17900 - 56800</v>
      </c>
    </row>
    <row r="6" spans="2:5">
      <c r="B6" t="s">
        <v>352</v>
      </c>
      <c r="C6">
        <v>18200</v>
      </c>
      <c r="D6">
        <v>57900</v>
      </c>
      <c r="E6" t="str">
        <f t="shared" si="0"/>
        <v>18200 - 57900</v>
      </c>
    </row>
    <row r="7" spans="2:5">
      <c r="B7" t="s">
        <v>353</v>
      </c>
      <c r="C7">
        <v>19200</v>
      </c>
      <c r="D7">
        <v>60800</v>
      </c>
      <c r="E7" t="str">
        <f t="shared" si="0"/>
        <v>19200 - 60800</v>
      </c>
    </row>
    <row r="8" spans="2:5">
      <c r="B8" t="s">
        <v>187</v>
      </c>
      <c r="C8">
        <v>20800</v>
      </c>
      <c r="D8">
        <v>65900</v>
      </c>
      <c r="E8" t="str">
        <f t="shared" si="0"/>
        <v>20800 - 65900</v>
      </c>
    </row>
    <row r="9" spans="2:5">
      <c r="B9" t="s">
        <v>354</v>
      </c>
      <c r="C9">
        <v>21500</v>
      </c>
      <c r="D9">
        <v>68000</v>
      </c>
      <c r="E9" t="str">
        <f t="shared" si="0"/>
        <v>21500 - 68000</v>
      </c>
    </row>
    <row r="10" spans="2:5">
      <c r="B10" t="s">
        <v>355</v>
      </c>
      <c r="C10">
        <v>22400</v>
      </c>
      <c r="D10">
        <v>71200</v>
      </c>
      <c r="E10" t="str">
        <f t="shared" si="0"/>
        <v>22400 - 71200</v>
      </c>
    </row>
    <row r="11" spans="2:5">
      <c r="B11" t="s">
        <v>224</v>
      </c>
      <c r="C11">
        <v>26300</v>
      </c>
      <c r="D11">
        <v>83500</v>
      </c>
      <c r="E11" t="str">
        <f t="shared" si="0"/>
        <v>26300 - 83500</v>
      </c>
    </row>
    <row r="12" spans="2:5">
      <c r="B12" t="s">
        <v>356</v>
      </c>
      <c r="C12">
        <v>28700</v>
      </c>
      <c r="D12">
        <v>91300</v>
      </c>
      <c r="E12" t="str">
        <f t="shared" si="0"/>
        <v>28700 - 91300</v>
      </c>
    </row>
    <row r="13" spans="2:5">
      <c r="B13" t="s">
        <v>219</v>
      </c>
      <c r="C13">
        <v>33800</v>
      </c>
      <c r="D13">
        <v>106700</v>
      </c>
      <c r="E13" t="str">
        <f t="shared" si="0"/>
        <v>33800 - 106700</v>
      </c>
    </row>
    <row r="14" spans="2:5">
      <c r="B14" t="s">
        <v>171</v>
      </c>
      <c r="C14">
        <v>37800</v>
      </c>
      <c r="D14">
        <v>119700</v>
      </c>
      <c r="E14" t="str">
        <f t="shared" si="0"/>
        <v>37800 - 119700</v>
      </c>
    </row>
    <row r="15" spans="2:5">
      <c r="B15" t="s">
        <v>181</v>
      </c>
      <c r="C15">
        <v>44300</v>
      </c>
      <c r="D15">
        <v>140100</v>
      </c>
      <c r="E15" t="str">
        <f t="shared" si="0"/>
        <v>44300 - 140100</v>
      </c>
    </row>
    <row r="16" spans="2:5">
      <c r="B16" t="s">
        <v>357</v>
      </c>
      <c r="C16">
        <v>53100</v>
      </c>
      <c r="D16">
        <v>167800</v>
      </c>
      <c r="E16" t="str">
        <f t="shared" si="0"/>
        <v>53100 - 167800</v>
      </c>
    </row>
    <row r="17" spans="2:5">
      <c r="B17" t="s">
        <v>209</v>
      </c>
      <c r="C17">
        <v>56100</v>
      </c>
      <c r="D17">
        <v>177500</v>
      </c>
      <c r="E17" t="str">
        <f t="shared" si="0"/>
        <v>56100 - 177500</v>
      </c>
    </row>
    <row r="18" spans="2:5">
      <c r="B18" t="s">
        <v>358</v>
      </c>
      <c r="C18">
        <v>60700</v>
      </c>
      <c r="D18">
        <v>192000</v>
      </c>
      <c r="E18" t="str">
        <f t="shared" si="0"/>
        <v>60700 - 192000</v>
      </c>
    </row>
    <row r="19" spans="2:5">
      <c r="B19" t="s">
        <v>172</v>
      </c>
      <c r="C19">
        <v>67300</v>
      </c>
      <c r="D19">
        <v>195000</v>
      </c>
      <c r="E19" t="str">
        <f t="shared" si="0"/>
        <v>67300 - 195000</v>
      </c>
    </row>
    <row r="20" spans="2:5">
      <c r="B20" t="s">
        <v>359</v>
      </c>
      <c r="C20">
        <v>71000</v>
      </c>
      <c r="D20">
        <v>199500</v>
      </c>
      <c r="E20" t="str">
        <f t="shared" si="0"/>
        <v>71000 - 199500</v>
      </c>
    </row>
    <row r="21" spans="2:5">
      <c r="B21" t="s">
        <v>360</v>
      </c>
      <c r="C21">
        <v>75300</v>
      </c>
      <c r="D21">
        <v>199500</v>
      </c>
      <c r="E21" t="str">
        <f t="shared" si="0"/>
        <v>75300 - 199500</v>
      </c>
    </row>
    <row r="22" spans="2:5">
      <c r="B22" t="s">
        <v>361</v>
      </c>
      <c r="C22">
        <v>79900</v>
      </c>
      <c r="D22">
        <v>199500</v>
      </c>
      <c r="E22" t="str">
        <f t="shared" si="0"/>
        <v>79900 - 199500</v>
      </c>
    </row>
    <row r="23" spans="2:5">
      <c r="B23" t="s">
        <v>362</v>
      </c>
      <c r="C23">
        <v>88900</v>
      </c>
      <c r="D23">
        <v>203500</v>
      </c>
      <c r="E23" t="str">
        <f t="shared" si="0"/>
        <v>88900 - 203500</v>
      </c>
    </row>
    <row r="24" spans="2:5">
      <c r="B24" t="s">
        <v>363</v>
      </c>
      <c r="C24">
        <v>123100</v>
      </c>
      <c r="D24">
        <v>203500</v>
      </c>
      <c r="E24" t="str">
        <f t="shared" si="0"/>
        <v>123100 - 203500</v>
      </c>
    </row>
    <row r="25" spans="2:5">
      <c r="B25" t="s">
        <v>364</v>
      </c>
      <c r="C25">
        <v>129700</v>
      </c>
      <c r="D25">
        <v>208100</v>
      </c>
      <c r="E25" t="str">
        <f t="shared" si="0"/>
        <v>129700 - 208100</v>
      </c>
    </row>
    <row r="26" spans="2:5">
      <c r="B26" t="s">
        <v>365</v>
      </c>
      <c r="C26">
        <v>145800</v>
      </c>
      <c r="D26">
        <v>214100</v>
      </c>
      <c r="E26" t="str">
        <f t="shared" si="0"/>
        <v>145800 - 214100</v>
      </c>
    </row>
    <row r="27" spans="2:5">
      <c r="B27" t="s">
        <v>366</v>
      </c>
      <c r="C27">
        <v>148800</v>
      </c>
      <c r="D27">
        <v>218600</v>
      </c>
      <c r="E27" t="str">
        <f t="shared" si="0"/>
        <v>148800 - 218600</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pageSetUpPr fitToPage="1"/>
  </sheetPr>
  <dimension ref="B2:R12"/>
  <sheetViews>
    <sheetView workbookViewId="0">
      <selection activeCell="Q14" sqref="Q14"/>
    </sheetView>
  </sheetViews>
  <sheetFormatPr defaultRowHeight="14.4"/>
  <cols>
    <col min="1" max="1" width="4.44140625" customWidth="1"/>
    <col min="2" max="5" width="7.44140625" customWidth="1"/>
    <col min="6" max="6" width="9.77734375" customWidth="1"/>
    <col min="7" max="15" width="7.21875" customWidth="1"/>
  </cols>
  <sheetData>
    <row r="2" spans="2:18" ht="18">
      <c r="B2" s="1253" t="s">
        <v>394</v>
      </c>
      <c r="C2" s="1253"/>
      <c r="D2" s="1253"/>
      <c r="E2" s="1253"/>
      <c r="F2" s="1253"/>
      <c r="G2" s="1253"/>
      <c r="H2" s="1253"/>
      <c r="I2" s="1253"/>
      <c r="J2" s="1253"/>
      <c r="K2" s="1253"/>
      <c r="L2" s="1253"/>
      <c r="M2" s="1253"/>
      <c r="N2" s="1253"/>
      <c r="O2" s="1253"/>
      <c r="P2" s="1253"/>
      <c r="Q2" s="1253"/>
      <c r="R2" s="1253"/>
    </row>
    <row r="3" spans="2:18" ht="18">
      <c r="B3" s="17"/>
      <c r="C3" s="17"/>
      <c r="D3" s="17"/>
      <c r="E3" s="17"/>
      <c r="F3" s="17"/>
      <c r="G3" s="17"/>
      <c r="H3" s="17"/>
      <c r="I3" s="17"/>
      <c r="J3" s="17"/>
      <c r="K3" s="17"/>
      <c r="L3" s="17"/>
      <c r="M3" s="17"/>
      <c r="N3" s="17"/>
      <c r="O3" s="17"/>
      <c r="P3" s="17"/>
      <c r="Q3" s="17"/>
      <c r="R3" s="474" t="s">
        <v>395</v>
      </c>
    </row>
    <row r="4" spans="2:18" ht="18">
      <c r="B4" s="1254" t="s">
        <v>396</v>
      </c>
      <c r="C4" s="1254"/>
      <c r="D4" s="1254"/>
      <c r="E4" s="1254"/>
      <c r="F4" s="1254"/>
      <c r="G4" s="1254"/>
      <c r="H4" s="1254"/>
      <c r="I4" s="1254"/>
      <c r="J4" s="1254"/>
      <c r="K4" s="1254"/>
      <c r="L4" s="1254"/>
      <c r="M4" s="1254"/>
      <c r="N4" s="1254"/>
      <c r="O4" s="1254"/>
      <c r="P4" s="1254"/>
      <c r="Q4" s="1254"/>
      <c r="R4" s="1254"/>
    </row>
    <row r="5" spans="2:18" ht="18">
      <c r="B5" s="475" t="s">
        <v>397</v>
      </c>
      <c r="C5" s="475"/>
      <c r="D5" s="1255" t="s">
        <v>398</v>
      </c>
      <c r="E5" s="1255"/>
      <c r="F5" s="1255"/>
      <c r="G5" s="1256" t="s">
        <v>399</v>
      </c>
      <c r="H5" s="1256"/>
      <c r="I5" s="1256"/>
      <c r="J5" s="1256"/>
      <c r="K5" s="1256"/>
      <c r="L5" s="1256"/>
      <c r="M5" s="1256"/>
      <c r="N5" s="1256"/>
      <c r="O5" s="1256"/>
      <c r="P5" s="475"/>
      <c r="Q5" s="475"/>
      <c r="R5" s="475"/>
    </row>
    <row r="6" spans="2:18" ht="18">
      <c r="B6" s="476"/>
      <c r="C6" s="476"/>
      <c r="D6" s="476"/>
      <c r="E6" s="476"/>
      <c r="F6" s="476"/>
      <c r="G6" s="476"/>
      <c r="H6" s="476"/>
      <c r="I6" s="476"/>
      <c r="J6" s="476"/>
      <c r="K6" s="476"/>
      <c r="L6" s="476"/>
      <c r="M6" s="477" t="s">
        <v>400</v>
      </c>
      <c r="N6" s="477" t="s">
        <v>400</v>
      </c>
      <c r="O6" s="477" t="s">
        <v>400</v>
      </c>
      <c r="P6" s="476"/>
      <c r="Q6" s="476"/>
      <c r="R6" s="476"/>
    </row>
    <row r="7" spans="2:18" ht="18">
      <c r="B7" s="476" t="s">
        <v>401</v>
      </c>
      <c r="C7" s="476"/>
      <c r="D7" s="476"/>
      <c r="E7" s="478" t="s">
        <v>402</v>
      </c>
      <c r="F7" s="476"/>
      <c r="G7" s="476"/>
      <c r="H7" s="476"/>
      <c r="I7" s="476"/>
      <c r="J7" s="476"/>
      <c r="K7" s="479"/>
      <c r="L7" s="117"/>
      <c r="M7" s="477" t="s">
        <v>400</v>
      </c>
      <c r="N7" s="477" t="s">
        <v>400</v>
      </c>
      <c r="O7" s="477" t="s">
        <v>400</v>
      </c>
      <c r="P7" s="480" t="s">
        <v>403</v>
      </c>
      <c r="Q7" s="1257"/>
      <c r="R7" s="1257"/>
    </row>
    <row r="8" spans="2:18" ht="18">
      <c r="B8" s="476"/>
      <c r="C8" s="476"/>
      <c r="D8" s="476"/>
      <c r="E8" s="476"/>
      <c r="F8" s="475"/>
      <c r="G8" s="480"/>
      <c r="H8" s="481"/>
      <c r="I8" s="476"/>
      <c r="J8" s="476"/>
      <c r="K8" s="479"/>
      <c r="L8" s="482"/>
      <c r="M8" s="477"/>
      <c r="N8" s="477"/>
      <c r="O8" s="477"/>
      <c r="P8" s="476"/>
      <c r="Q8" s="476"/>
      <c r="R8" s="476"/>
    </row>
    <row r="9" spans="2:18" ht="15.6">
      <c r="B9" s="1258" t="s">
        <v>204</v>
      </c>
      <c r="C9" s="1258"/>
      <c r="D9" s="1258"/>
      <c r="E9" s="1258"/>
      <c r="F9" s="1258" t="s">
        <v>404</v>
      </c>
      <c r="G9" s="1258" t="s">
        <v>405</v>
      </c>
      <c r="H9" s="1258"/>
      <c r="I9" s="1258"/>
      <c r="J9" s="1258"/>
      <c r="K9" s="1258"/>
      <c r="L9" s="1258"/>
      <c r="M9" s="1258"/>
      <c r="N9" s="1258"/>
      <c r="O9" s="1258"/>
      <c r="P9" s="1258"/>
      <c r="Q9" s="1258" t="s">
        <v>406</v>
      </c>
      <c r="R9" s="1258" t="s">
        <v>407</v>
      </c>
    </row>
    <row r="10" spans="2:18" ht="15.6">
      <c r="B10" s="1259" t="s">
        <v>408</v>
      </c>
      <c r="C10" s="1259" t="s">
        <v>409</v>
      </c>
      <c r="D10" s="1259" t="s">
        <v>410</v>
      </c>
      <c r="E10" s="1259" t="s">
        <v>29</v>
      </c>
      <c r="F10" s="1258"/>
      <c r="G10" s="1258" t="s">
        <v>408</v>
      </c>
      <c r="H10" s="1258"/>
      <c r="I10" s="1258"/>
      <c r="J10" s="1258" t="s">
        <v>409</v>
      </c>
      <c r="K10" s="1258"/>
      <c r="L10" s="1258"/>
      <c r="M10" s="1258" t="s">
        <v>410</v>
      </c>
      <c r="N10" s="1258"/>
      <c r="O10" s="1258"/>
      <c r="P10" s="1259" t="s">
        <v>266</v>
      </c>
      <c r="Q10" s="1258"/>
      <c r="R10" s="1258"/>
    </row>
    <row r="11" spans="2:18" ht="39.450000000000003" customHeight="1">
      <c r="B11" s="1259"/>
      <c r="C11" s="1259"/>
      <c r="D11" s="1259"/>
      <c r="E11" s="1259"/>
      <c r="F11" s="1258"/>
      <c r="G11" s="483" t="s">
        <v>298</v>
      </c>
      <c r="H11" s="483" t="s">
        <v>299</v>
      </c>
      <c r="I11" s="483" t="s">
        <v>29</v>
      </c>
      <c r="J11" s="483" t="s">
        <v>298</v>
      </c>
      <c r="K11" s="483" t="s">
        <v>299</v>
      </c>
      <c r="L11" s="483" t="s">
        <v>29</v>
      </c>
      <c r="M11" s="483" t="s">
        <v>298</v>
      </c>
      <c r="N11" s="483" t="s">
        <v>299</v>
      </c>
      <c r="O11" s="483" t="s">
        <v>29</v>
      </c>
      <c r="P11" s="1259"/>
      <c r="Q11" s="1258"/>
      <c r="R11" s="1258"/>
    </row>
    <row r="12" spans="2:18" ht="70.95" customHeight="1">
      <c r="B12" s="484"/>
      <c r="C12" s="484"/>
      <c r="D12" s="484"/>
      <c r="E12" s="484"/>
      <c r="F12" s="484"/>
      <c r="G12" s="485"/>
      <c r="H12" s="485"/>
      <c r="I12" s="484"/>
      <c r="J12" s="485"/>
      <c r="K12" s="485"/>
      <c r="L12" s="484"/>
      <c r="M12" s="485"/>
      <c r="N12" s="485"/>
      <c r="O12" s="484"/>
      <c r="P12" s="484"/>
      <c r="Q12" s="484"/>
      <c r="R12" s="484"/>
    </row>
  </sheetData>
  <mergeCells count="18">
    <mergeCell ref="B9:E9"/>
    <mergeCell ref="F9:F11"/>
    <mergeCell ref="G9:P9"/>
    <mergeCell ref="Q9:Q11"/>
    <mergeCell ref="R9:R11"/>
    <mergeCell ref="M10:O10"/>
    <mergeCell ref="P10:P11"/>
    <mergeCell ref="B10:B11"/>
    <mergeCell ref="C10:C11"/>
    <mergeCell ref="D10:D11"/>
    <mergeCell ref="E10:E11"/>
    <mergeCell ref="G10:I10"/>
    <mergeCell ref="J10:L10"/>
    <mergeCell ref="B2:R2"/>
    <mergeCell ref="B4:R4"/>
    <mergeCell ref="D5:F5"/>
    <mergeCell ref="G5:O5"/>
    <mergeCell ref="Q7:R7"/>
  </mergeCells>
  <pageMargins left="0.70866141732283472" right="0.70866141732283472" top="0.74803149606299213" bottom="0.74803149606299213" header="0.31496062992125984" footer="0.31496062992125984"/>
  <pageSetup scale="9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tabColor rgb="FFFF0000"/>
  </sheetPr>
  <dimension ref="A1:H21"/>
  <sheetViews>
    <sheetView workbookViewId="0">
      <selection activeCell="D10" sqref="D10"/>
    </sheetView>
  </sheetViews>
  <sheetFormatPr defaultRowHeight="14.4"/>
  <cols>
    <col min="1" max="1" width="3.44140625" customWidth="1"/>
    <col min="2" max="2" width="23.44140625" customWidth="1"/>
    <col min="3" max="3" width="21.5546875" customWidth="1"/>
    <col min="4" max="4" width="22.77734375" customWidth="1"/>
    <col min="5" max="5" width="14.5546875" customWidth="1"/>
    <col min="6" max="6" width="11.109375" customWidth="1"/>
    <col min="7" max="7" width="18.33203125" customWidth="1"/>
    <col min="8" max="8" width="4.109375" customWidth="1"/>
  </cols>
  <sheetData>
    <row r="1" spans="1:8">
      <c r="A1" s="356"/>
      <c r="B1" s="356"/>
      <c r="C1" s="356"/>
      <c r="D1" s="356"/>
      <c r="E1" s="356"/>
      <c r="F1" s="356"/>
      <c r="G1" s="356"/>
      <c r="H1" s="356"/>
    </row>
    <row r="2" spans="1:8" ht="22.95" customHeight="1">
      <c r="A2" s="356"/>
      <c r="B2" s="1262" t="str">
        <f>'Data Entry'!D2</f>
        <v>dk;kZy; iz/kkukpk;Z jktdh; mPp ek/;fed fo|ky; jktiqjk fiisju</v>
      </c>
      <c r="C2" s="1262"/>
      <c r="D2" s="1262"/>
      <c r="E2" s="1262"/>
      <c r="F2" s="1262"/>
      <c r="G2" s="1262"/>
      <c r="H2" s="356"/>
    </row>
    <row r="3" spans="1:8" ht="28.05" customHeight="1" thickBot="1">
      <c r="A3" s="356"/>
      <c r="B3" s="1261" t="s">
        <v>434</v>
      </c>
      <c r="C3" s="1261"/>
      <c r="D3" s="1261"/>
      <c r="E3" s="1261"/>
      <c r="F3" s="1261"/>
      <c r="G3" s="1261"/>
      <c r="H3" s="356"/>
    </row>
    <row r="4" spans="1:8" ht="21.6" thickBot="1">
      <c r="A4" s="356"/>
      <c r="B4" s="583" t="s">
        <v>380</v>
      </c>
      <c r="C4" s="584" t="str">
        <f>'Data Entry'!H4</f>
        <v>2025-26</v>
      </c>
      <c r="E4" s="583" t="s">
        <v>448</v>
      </c>
      <c r="F4" s="1272" t="str">
        <f>'Data Entry'!K4</f>
        <v>2026-27</v>
      </c>
      <c r="G4" s="1273"/>
      <c r="H4" s="356"/>
    </row>
    <row r="5" spans="1:8" ht="22.8">
      <c r="A5" s="356"/>
      <c r="B5" s="579"/>
      <c r="C5" s="579"/>
      <c r="D5" s="218"/>
      <c r="E5" s="1271"/>
      <c r="F5" s="1271"/>
      <c r="G5" s="582"/>
      <c r="H5" s="356"/>
    </row>
    <row r="6" spans="1:8" ht="21">
      <c r="A6" s="356"/>
      <c r="B6" s="39" t="s">
        <v>435</v>
      </c>
      <c r="C6" s="14" t="s">
        <v>31</v>
      </c>
      <c r="D6" s="14" t="s">
        <v>436</v>
      </c>
      <c r="E6" s="14" t="s">
        <v>437</v>
      </c>
      <c r="F6" s="14" t="s">
        <v>205</v>
      </c>
      <c r="G6" s="14" t="s">
        <v>438</v>
      </c>
      <c r="H6" s="356"/>
    </row>
    <row r="7" spans="1:8" ht="20.55" customHeight="1">
      <c r="A7" s="356"/>
      <c r="B7" s="1263" t="str">
        <f>'Master-1'!F4&amp;" "&amp;'Master-1'!I4</f>
        <v>2202-02-109-27-01 STATE FUND</v>
      </c>
      <c r="C7" s="587" t="s">
        <v>439</v>
      </c>
      <c r="D7" s="588" t="s">
        <v>440</v>
      </c>
      <c r="E7" s="580">
        <v>4</v>
      </c>
      <c r="F7" s="580">
        <v>4</v>
      </c>
      <c r="G7" s="580">
        <f>E7-F7</f>
        <v>0</v>
      </c>
      <c r="H7" s="356"/>
    </row>
    <row r="8" spans="1:8" ht="20.55" customHeight="1">
      <c r="A8" s="356"/>
      <c r="B8" s="1263"/>
      <c r="C8" s="1269" t="s">
        <v>450</v>
      </c>
      <c r="D8" s="1270"/>
      <c r="E8" s="586">
        <f>SUM(E7)</f>
        <v>4</v>
      </c>
      <c r="F8" s="586">
        <f t="shared" ref="F8:G8" si="0">SUM(F7)</f>
        <v>4</v>
      </c>
      <c r="G8" s="586">
        <f t="shared" si="0"/>
        <v>0</v>
      </c>
      <c r="H8" s="356"/>
    </row>
    <row r="9" spans="1:8" ht="20.55" customHeight="1">
      <c r="A9" s="356"/>
      <c r="B9" s="1263"/>
      <c r="C9" s="1147" t="s">
        <v>441</v>
      </c>
      <c r="D9" s="516" t="s">
        <v>442</v>
      </c>
      <c r="E9" s="580">
        <v>1</v>
      </c>
      <c r="F9" s="580">
        <v>1</v>
      </c>
      <c r="G9" s="580">
        <f t="shared" ref="G9:G14" si="1">E9-F9</f>
        <v>0</v>
      </c>
      <c r="H9" s="356"/>
    </row>
    <row r="10" spans="1:8" ht="20.55" customHeight="1">
      <c r="A10" s="356"/>
      <c r="B10" s="1263"/>
      <c r="C10" s="1264"/>
      <c r="D10" s="516" t="s">
        <v>443</v>
      </c>
      <c r="E10" s="580">
        <v>0</v>
      </c>
      <c r="F10" s="580">
        <v>0</v>
      </c>
      <c r="G10" s="580">
        <f t="shared" si="1"/>
        <v>0</v>
      </c>
      <c r="H10" s="356"/>
    </row>
    <row r="11" spans="1:8" ht="20.55" customHeight="1">
      <c r="A11" s="356"/>
      <c r="B11" s="1263"/>
      <c r="C11" s="1264"/>
      <c r="D11" s="516" t="s">
        <v>444</v>
      </c>
      <c r="E11" s="580">
        <v>0</v>
      </c>
      <c r="F11" s="580">
        <v>0</v>
      </c>
      <c r="G11" s="580">
        <f t="shared" si="1"/>
        <v>0</v>
      </c>
      <c r="H11" s="356"/>
    </row>
    <row r="12" spans="1:8" ht="20.55" customHeight="1">
      <c r="A12" s="356"/>
      <c r="B12" s="1263"/>
      <c r="C12" s="1264"/>
      <c r="D12" s="516" t="s">
        <v>445</v>
      </c>
      <c r="E12" s="580">
        <v>0</v>
      </c>
      <c r="F12" s="580">
        <v>0</v>
      </c>
      <c r="G12" s="580">
        <f t="shared" si="1"/>
        <v>0</v>
      </c>
      <c r="H12" s="356"/>
    </row>
    <row r="13" spans="1:8" ht="20.55" customHeight="1">
      <c r="A13" s="356"/>
      <c r="B13" s="1263"/>
      <c r="C13" s="1264"/>
      <c r="D13" s="516" t="s">
        <v>446</v>
      </c>
      <c r="E13" s="580"/>
      <c r="F13" s="580"/>
      <c r="G13" s="580">
        <f t="shared" si="1"/>
        <v>0</v>
      </c>
      <c r="H13" s="356"/>
    </row>
    <row r="14" spans="1:8" ht="20.55" customHeight="1">
      <c r="A14" s="356"/>
      <c r="B14" s="1263"/>
      <c r="C14" s="1264"/>
      <c r="D14" s="585" t="s">
        <v>447</v>
      </c>
      <c r="E14" s="580"/>
      <c r="F14" s="580"/>
      <c r="G14" s="580">
        <f t="shared" si="1"/>
        <v>0</v>
      </c>
      <c r="H14" s="356"/>
    </row>
    <row r="15" spans="1:8" ht="21">
      <c r="A15" s="356"/>
      <c r="B15" s="1263"/>
      <c r="C15" s="1268" t="s">
        <v>451</v>
      </c>
      <c r="D15" s="1268"/>
      <c r="E15" s="589">
        <f>SUM(E9:E14)</f>
        <v>1</v>
      </c>
      <c r="F15" s="589">
        <f t="shared" ref="F15:G15" si="2">SUM(F9:F14)</f>
        <v>1</v>
      </c>
      <c r="G15" s="589">
        <f t="shared" si="2"/>
        <v>0</v>
      </c>
      <c r="H15" s="356"/>
    </row>
    <row r="16" spans="1:8" ht="22.8">
      <c r="A16" s="356"/>
      <c r="B16" s="1265" t="s">
        <v>449</v>
      </c>
      <c r="C16" s="1266"/>
      <c r="D16" s="1267"/>
      <c r="E16" s="581">
        <f>SUM(E7,E15)</f>
        <v>5</v>
      </c>
      <c r="F16" s="581">
        <f t="shared" ref="F16:G16" si="3">SUM(F7,F15)</f>
        <v>5</v>
      </c>
      <c r="G16" s="581">
        <f t="shared" si="3"/>
        <v>0</v>
      </c>
      <c r="H16" s="356"/>
    </row>
    <row r="17" spans="1:8" ht="21">
      <c r="A17" s="356"/>
      <c r="B17" s="2"/>
      <c r="C17" s="2"/>
      <c r="D17" s="2"/>
      <c r="E17" s="2"/>
      <c r="F17" s="2"/>
      <c r="G17" s="2"/>
      <c r="H17" s="356"/>
    </row>
    <row r="18" spans="1:8" ht="21">
      <c r="A18" s="356"/>
      <c r="B18" s="2"/>
      <c r="C18" s="2"/>
      <c r="D18" s="2"/>
      <c r="E18" s="2"/>
      <c r="F18" s="1260" t="str">
        <f>'Master-1'!AB3</f>
        <v>iz/kkukpk;Z</v>
      </c>
      <c r="G18" s="1260"/>
      <c r="H18" s="356"/>
    </row>
    <row r="19" spans="1:8" ht="21">
      <c r="A19" s="356"/>
      <c r="B19" s="2"/>
      <c r="C19" s="2"/>
      <c r="D19" s="2"/>
      <c r="E19" s="2"/>
      <c r="F19" s="1260" t="str">
        <f>'Master-1'!AB4</f>
        <v xml:space="preserve">jktdh; mPp ek/;fed fo|ky; </v>
      </c>
      <c r="G19" s="1260"/>
      <c r="H19" s="356"/>
    </row>
    <row r="20" spans="1:8" ht="21">
      <c r="A20" s="356"/>
      <c r="B20" s="2"/>
      <c r="C20" s="2"/>
      <c r="D20" s="2"/>
      <c r="E20" s="2"/>
      <c r="F20" s="1260" t="str">
        <f>'Master-1'!AB5</f>
        <v>jktiqjk fiisju ¼Jhxaxkuxj½</v>
      </c>
      <c r="G20" s="1260"/>
      <c r="H20" s="356"/>
    </row>
    <row r="21" spans="1:8">
      <c r="A21" s="356"/>
      <c r="B21" s="356"/>
      <c r="C21" s="356"/>
      <c r="D21" s="356"/>
      <c r="E21" s="356"/>
      <c r="F21" s="356"/>
      <c r="G21" s="356"/>
      <c r="H21" s="356"/>
    </row>
  </sheetData>
  <sheetProtection password="DBAD" sheet="1" objects="1" scenarios="1"/>
  <protectedRanges>
    <protectedRange sqref="G4" name="Range3_1_1"/>
  </protectedRanges>
  <mergeCells count="12">
    <mergeCell ref="F20:G20"/>
    <mergeCell ref="B3:G3"/>
    <mergeCell ref="B2:G2"/>
    <mergeCell ref="B7:B15"/>
    <mergeCell ref="C9:C14"/>
    <mergeCell ref="B16:D16"/>
    <mergeCell ref="F18:G18"/>
    <mergeCell ref="F19:G19"/>
    <mergeCell ref="C15:D15"/>
    <mergeCell ref="C8:D8"/>
    <mergeCell ref="E5:F5"/>
    <mergeCell ref="F4:G4"/>
  </mergeCells>
  <pageMargins left="0.70866141732283472" right="0.70866141732283472" top="0.74803149606299213" bottom="0.74803149606299213" header="0.31496062992125984" footer="0.31496062992125984"/>
  <pageSetup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tabColor rgb="FFFFFF00"/>
    <pageSetUpPr fitToPage="1"/>
  </sheetPr>
  <dimension ref="A1:E25"/>
  <sheetViews>
    <sheetView workbookViewId="0">
      <selection activeCell="D16" sqref="D16"/>
    </sheetView>
  </sheetViews>
  <sheetFormatPr defaultRowHeight="14.4"/>
  <cols>
    <col min="1" max="1" width="4.6640625" customWidth="1"/>
    <col min="2" max="2" width="9.77734375" customWidth="1"/>
    <col min="3" max="3" width="49" customWidth="1"/>
    <col min="4" max="4" width="29.21875" customWidth="1"/>
    <col min="5" max="5" width="4.77734375" customWidth="1"/>
  </cols>
  <sheetData>
    <row r="1" spans="1:5">
      <c r="A1" s="356"/>
      <c r="B1" s="356"/>
      <c r="C1" s="356"/>
      <c r="D1" s="356"/>
      <c r="E1" s="356"/>
    </row>
    <row r="2" spans="1:5" ht="22.8">
      <c r="A2" s="356"/>
      <c r="B2" s="1274" t="str">
        <f>'Data Entry'!D2</f>
        <v>dk;kZy; iz/kkukpk;Z jktdh; mPp ek/;fed fo|ky; jktiqjk fiisju</v>
      </c>
      <c r="C2" s="1274"/>
      <c r="D2" s="1274"/>
      <c r="E2" s="356"/>
    </row>
    <row r="3" spans="1:5" ht="18">
      <c r="A3" s="356"/>
      <c r="B3" s="501" t="s">
        <v>422</v>
      </c>
      <c r="D3" s="502" t="s">
        <v>417</v>
      </c>
      <c r="E3" s="356"/>
    </row>
    <row r="4" spans="1:5" ht="18">
      <c r="A4" s="356"/>
      <c r="B4" s="501"/>
      <c r="C4" s="501"/>
      <c r="D4" s="501"/>
      <c r="E4" s="356"/>
    </row>
    <row r="5" spans="1:5" ht="18">
      <c r="A5" s="356"/>
      <c r="B5" s="501" t="s">
        <v>418</v>
      </c>
      <c r="C5" s="501"/>
      <c r="D5" s="501"/>
      <c r="E5" s="356"/>
    </row>
    <row r="6" spans="1:5" ht="18">
      <c r="A6" s="356"/>
      <c r="B6" s="501"/>
      <c r="C6" s="506" t="s">
        <v>423</v>
      </c>
      <c r="D6" s="1275"/>
      <c r="E6" s="356"/>
    </row>
    <row r="7" spans="1:5" ht="18">
      <c r="A7" s="356"/>
      <c r="B7" s="501"/>
      <c r="C7" s="506" t="s">
        <v>424</v>
      </c>
      <c r="D7" s="1275"/>
      <c r="E7" s="356"/>
    </row>
    <row r="8" spans="1:5" ht="18">
      <c r="A8" s="356"/>
      <c r="B8" s="501"/>
      <c r="C8" s="506" t="s">
        <v>425</v>
      </c>
      <c r="D8" s="1275"/>
      <c r="E8" s="356"/>
    </row>
    <row r="9" spans="1:5" ht="18">
      <c r="A9" s="356"/>
      <c r="B9" s="501"/>
      <c r="C9" s="501"/>
      <c r="D9" s="503"/>
      <c r="E9" s="356"/>
    </row>
    <row r="10" spans="1:5" ht="18">
      <c r="A10" s="356"/>
      <c r="B10" s="501"/>
      <c r="C10" s="501"/>
      <c r="D10" s="503"/>
      <c r="E10" s="356"/>
    </row>
    <row r="11" spans="1:5" ht="18">
      <c r="A11" s="356"/>
      <c r="B11" s="504" t="s">
        <v>419</v>
      </c>
      <c r="C11" s="1276" t="s">
        <v>810</v>
      </c>
      <c r="D11" s="1276"/>
      <c r="E11" s="356"/>
    </row>
    <row r="12" spans="1:5" ht="18">
      <c r="A12" s="356"/>
      <c r="B12" s="1277" t="s">
        <v>420</v>
      </c>
      <c r="C12" s="1277"/>
      <c r="D12" s="1277"/>
      <c r="E12" s="356"/>
    </row>
    <row r="13" spans="1:5" ht="18">
      <c r="A13" s="356"/>
      <c r="B13" s="501" t="s">
        <v>421</v>
      </c>
      <c r="C13" s="501"/>
      <c r="D13" s="501"/>
      <c r="E13" s="356"/>
    </row>
    <row r="14" spans="1:5" ht="70.5" customHeight="1">
      <c r="A14" s="356"/>
      <c r="B14" s="1278" t="s">
        <v>811</v>
      </c>
      <c r="C14" s="1278"/>
      <c r="D14" s="1278"/>
      <c r="E14" s="356"/>
    </row>
    <row r="15" spans="1:5" ht="22.05" customHeight="1">
      <c r="A15" s="356"/>
      <c r="B15" s="508" t="s">
        <v>426</v>
      </c>
      <c r="C15" s="508"/>
      <c r="D15" s="505"/>
      <c r="E15" s="356"/>
    </row>
    <row r="16" spans="1:5" ht="22.05" customHeight="1">
      <c r="A16" s="356"/>
      <c r="B16" s="744">
        <f>IF(C16="","",1)</f>
        <v>1</v>
      </c>
      <c r="C16" s="743" t="str">
        <f>IF(Post_Data!Y10="","",Post_Data!Y10)</f>
        <v>2202-02-109-01-00</v>
      </c>
      <c r="D16" s="505"/>
      <c r="E16" s="356"/>
    </row>
    <row r="17" spans="1:5" ht="22.05" customHeight="1">
      <c r="A17" s="356"/>
      <c r="B17" s="744">
        <f>IF(C17="","",B16+1)</f>
        <v>2</v>
      </c>
      <c r="C17" s="743" t="str">
        <f>IF(Post_Data!Y11="","",Post_Data!Y11)</f>
        <v>2202-02-109-27-01</v>
      </c>
      <c r="D17" s="505"/>
      <c r="E17" s="356"/>
    </row>
    <row r="18" spans="1:5" ht="18">
      <c r="A18" s="356"/>
      <c r="B18" s="744">
        <f t="shared" ref="B18:B22" si="0">IF(C18="","",B17+1)</f>
        <v>3</v>
      </c>
      <c r="C18" s="743" t="str">
        <f>IF(Post_Data!Y12="","",Post_Data!Y12)</f>
        <v>2202-02-113-01-01</v>
      </c>
      <c r="D18" s="505"/>
      <c r="E18" s="356"/>
    </row>
    <row r="19" spans="1:5" ht="18">
      <c r="A19" s="356"/>
      <c r="B19" s="744">
        <f t="shared" si="0"/>
        <v>4</v>
      </c>
      <c r="C19" s="743" t="str">
        <f>IF(Post_Data!Y13="","",Post_Data!Y13)</f>
        <v>2202-01-113-01-01</v>
      </c>
      <c r="D19" s="507" t="str">
        <f>'Master-1'!AB3</f>
        <v>iz/kkukpk;Z</v>
      </c>
      <c r="E19" s="356"/>
    </row>
    <row r="20" spans="1:5" ht="18">
      <c r="A20" s="356"/>
      <c r="B20" s="744">
        <f t="shared" si="0"/>
        <v>5</v>
      </c>
      <c r="C20" s="743" t="str">
        <f>IF(Post_Data!Y14="","",Post_Data!Y14)</f>
        <v>2202-01-113-01-02</v>
      </c>
      <c r="D20" s="507" t="str">
        <f>'Master-1'!AB4</f>
        <v xml:space="preserve">jktdh; mPp ek/;fed fo|ky; </v>
      </c>
      <c r="E20" s="356"/>
    </row>
    <row r="21" spans="1:5" ht="18">
      <c r="A21" s="356"/>
      <c r="B21" s="744">
        <f t="shared" si="0"/>
        <v>6</v>
      </c>
      <c r="C21" s="743" t="str">
        <f>IF(Post_Data!Y15="","",Post_Data!Y15)</f>
        <v>2202-01-113-01-03</v>
      </c>
      <c r="D21" s="507" t="str">
        <f>'Master-1'!AB5</f>
        <v>jktiqjk fiisju ¼Jhxaxkuxj½</v>
      </c>
      <c r="E21" s="356"/>
    </row>
    <row r="22" spans="1:5" ht="18">
      <c r="A22" s="356"/>
      <c r="B22" s="744">
        <f t="shared" si="0"/>
        <v>7</v>
      </c>
      <c r="C22" s="743" t="str">
        <f>IF(Post_Data!Y16="","",Post_Data!Y16)</f>
        <v>2202-01-197-01-02</v>
      </c>
      <c r="D22" s="501"/>
      <c r="E22" s="356"/>
    </row>
    <row r="23" spans="1:5" ht="18">
      <c r="A23" s="356"/>
      <c r="B23" s="744">
        <f t="shared" ref="B23" si="1">IF(C23="","",B22+1)</f>
        <v>8</v>
      </c>
      <c r="C23" s="743" t="str">
        <f>IF(Post_Data!Y17="","",Post_Data!Y17)</f>
        <v>2202-01-197-03-02</v>
      </c>
      <c r="D23" s="501"/>
      <c r="E23" s="356"/>
    </row>
    <row r="24" spans="1:5" ht="18">
      <c r="A24" s="356"/>
      <c r="B24" s="744" t="str">
        <f t="shared" ref="B24" si="2">IF(C24="","",B23+1)</f>
        <v/>
      </c>
      <c r="C24" s="743" t="str">
        <f>IF(Post_Data!Y18="","",Post_Data!Y18)</f>
        <v/>
      </c>
      <c r="D24" s="501"/>
      <c r="E24" s="356"/>
    </row>
    <row r="25" spans="1:5">
      <c r="A25" s="356"/>
      <c r="B25" s="356"/>
      <c r="C25" s="356"/>
      <c r="D25" s="356"/>
      <c r="E25" s="356"/>
    </row>
  </sheetData>
  <sheetProtection formatColumns="0" formatRows="0"/>
  <mergeCells count="5">
    <mergeCell ref="B2:D2"/>
    <mergeCell ref="D6:D8"/>
    <mergeCell ref="C11:D11"/>
    <mergeCell ref="B12:D12"/>
    <mergeCell ref="B14:D14"/>
  </mergeCells>
  <pageMargins left="0.70866141732283472" right="0.70866141732283472" top="0.74803149606299213" bottom="0.74803149606299213" header="0.31496062992125984" footer="0.31496062992125984"/>
  <pageSetup paperSize="9" scale="9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rgb="FFFF0000"/>
  </sheetPr>
  <dimension ref="A1:P21"/>
  <sheetViews>
    <sheetView workbookViewId="0">
      <selection activeCell="T15" sqref="T15"/>
    </sheetView>
  </sheetViews>
  <sheetFormatPr defaultRowHeight="14.4"/>
  <cols>
    <col min="1" max="1" width="3.21875" customWidth="1"/>
    <col min="2" max="2" width="3.77734375" customWidth="1"/>
    <col min="3" max="3" width="12" customWidth="1"/>
    <col min="4" max="4" width="18.21875" customWidth="1"/>
    <col min="5" max="5" width="11.21875" customWidth="1"/>
    <col min="6" max="6" width="13.21875" customWidth="1"/>
    <col min="7" max="7" width="13.44140625" customWidth="1"/>
    <col min="8" max="8" width="10.44140625" customWidth="1"/>
    <col min="9" max="9" width="10.21875" customWidth="1"/>
    <col min="10" max="10" width="11.44140625" customWidth="1"/>
    <col min="11" max="11" width="0" hidden="1" customWidth="1"/>
    <col min="12" max="12" width="11.77734375" customWidth="1"/>
    <col min="13" max="13" width="0" hidden="1" customWidth="1"/>
    <col min="14" max="14" width="3.77734375" customWidth="1"/>
  </cols>
  <sheetData>
    <row r="1" spans="1:16">
      <c r="A1" s="356"/>
      <c r="B1" s="356"/>
      <c r="C1" s="356"/>
      <c r="D1" s="356"/>
      <c r="E1" s="356"/>
      <c r="F1" s="356"/>
      <c r="G1" s="356"/>
      <c r="H1" s="356"/>
      <c r="I1" s="356"/>
      <c r="J1" s="356"/>
      <c r="K1" s="356"/>
      <c r="L1" s="356"/>
      <c r="N1" s="356"/>
    </row>
    <row r="2" spans="1:16" ht="18">
      <c r="A2" s="356"/>
      <c r="B2" s="1253" t="s">
        <v>542</v>
      </c>
      <c r="C2" s="1253"/>
      <c r="D2" s="1253"/>
      <c r="E2" s="1253"/>
      <c r="F2" s="1253"/>
      <c r="G2" s="1253"/>
      <c r="H2" s="1253"/>
      <c r="I2" s="1253"/>
      <c r="J2" s="1253"/>
      <c r="K2" s="1253"/>
      <c r="L2" s="1253"/>
      <c r="M2" s="1253"/>
      <c r="N2" s="356"/>
    </row>
    <row r="3" spans="1:16" ht="18">
      <c r="A3" s="356"/>
      <c r="B3" s="1253" t="s">
        <v>543</v>
      </c>
      <c r="C3" s="1253"/>
      <c r="D3" s="1253"/>
      <c r="E3" s="1253"/>
      <c r="F3" s="1253"/>
      <c r="G3" s="1253"/>
      <c r="H3" s="1253"/>
      <c r="I3" s="1253"/>
      <c r="J3" s="1253"/>
      <c r="K3" s="1253"/>
      <c r="L3" s="1253"/>
      <c r="M3" s="1253"/>
      <c r="N3" s="356"/>
    </row>
    <row r="4" spans="1:16" ht="18">
      <c r="A4" s="356"/>
      <c r="B4" s="1254" t="s">
        <v>582</v>
      </c>
      <c r="C4" s="1254"/>
      <c r="D4" s="1254"/>
      <c r="E4" s="1254"/>
      <c r="F4" s="1254"/>
      <c r="G4" s="1254"/>
      <c r="H4" s="1254"/>
      <c r="I4" s="1254"/>
      <c r="J4" s="1254"/>
      <c r="K4" s="1254"/>
      <c r="L4" s="1254"/>
      <c r="M4" s="1254"/>
      <c r="N4" s="356"/>
    </row>
    <row r="5" spans="1:16" ht="18">
      <c r="A5" s="356"/>
      <c r="B5" s="476" t="s">
        <v>544</v>
      </c>
      <c r="C5" s="476"/>
      <c r="D5" s="117" t="s">
        <v>750</v>
      </c>
      <c r="E5" s="476"/>
      <c r="F5" s="476"/>
      <c r="G5" s="476"/>
      <c r="H5" s="476"/>
      <c r="I5" s="476"/>
      <c r="J5" s="476"/>
      <c r="K5" s="476"/>
      <c r="L5" s="476"/>
      <c r="M5" s="476"/>
      <c r="N5" s="356"/>
    </row>
    <row r="6" spans="1:16" ht="18">
      <c r="A6" s="356"/>
      <c r="B6" s="476" t="s">
        <v>401</v>
      </c>
      <c r="C6" s="476"/>
      <c r="D6" s="476" t="str">
        <f>'Data Entry'!D2</f>
        <v>dk;kZy; iz/kkukpk;Z jktdh; mPp ek/;fed fo|ky; jktiqjk fiisju</v>
      </c>
      <c r="E6" s="476"/>
      <c r="F6" s="476"/>
      <c r="G6" s="476"/>
      <c r="H6" s="476"/>
      <c r="I6" s="476"/>
      <c r="J6" s="476"/>
      <c r="K6" s="476"/>
      <c r="L6" s="476"/>
      <c r="M6" s="476"/>
      <c r="N6" s="356"/>
    </row>
    <row r="7" spans="1:16" ht="18">
      <c r="A7" s="356"/>
      <c r="B7" s="476"/>
      <c r="C7" s="476"/>
      <c r="D7" s="476"/>
      <c r="E7" s="476"/>
      <c r="F7" s="476"/>
      <c r="G7" s="476"/>
      <c r="H7" s="476"/>
      <c r="I7" s="476"/>
      <c r="J7" s="480" t="s">
        <v>403</v>
      </c>
      <c r="K7" s="476"/>
      <c r="L7" s="663">
        <f>'Data Entry'!D4</f>
        <v>2495</v>
      </c>
      <c r="M7" s="476"/>
      <c r="N7" s="356"/>
    </row>
    <row r="8" spans="1:16" ht="18">
      <c r="A8" s="356"/>
      <c r="B8" s="476"/>
      <c r="C8" s="476"/>
      <c r="D8" s="476"/>
      <c r="E8" s="476"/>
      <c r="F8" s="475"/>
      <c r="G8" s="480"/>
      <c r="H8" s="481"/>
      <c r="I8" s="481"/>
      <c r="J8" s="476"/>
      <c r="K8" s="476"/>
      <c r="L8" s="479"/>
      <c r="M8" s="482"/>
      <c r="N8" s="356"/>
      <c r="O8" s="510" t="s">
        <v>555</v>
      </c>
      <c r="P8" s="510"/>
    </row>
    <row r="9" spans="1:16" ht="90">
      <c r="A9" s="356"/>
      <c r="B9" s="664" t="s">
        <v>2</v>
      </c>
      <c r="C9" s="664" t="s">
        <v>545</v>
      </c>
      <c r="D9" s="665" t="s">
        <v>546</v>
      </c>
      <c r="E9" s="665" t="s">
        <v>547</v>
      </c>
      <c r="F9" s="665" t="s">
        <v>548</v>
      </c>
      <c r="G9" s="665" t="s">
        <v>549</v>
      </c>
      <c r="H9" s="665" t="s">
        <v>550</v>
      </c>
      <c r="I9" s="665" t="s">
        <v>581</v>
      </c>
      <c r="J9" s="665" t="s">
        <v>551</v>
      </c>
      <c r="K9" s="665"/>
      <c r="L9" s="664" t="s">
        <v>552</v>
      </c>
      <c r="M9" s="664" t="s">
        <v>553</v>
      </c>
      <c r="N9" s="356"/>
    </row>
    <row r="10" spans="1:16">
      <c r="A10" s="356"/>
      <c r="B10" s="666" t="s">
        <v>400</v>
      </c>
      <c r="C10" s="1280" t="str">
        <f>'Data Entry'!D3</f>
        <v>jktdh; mPp ek/;fed fo|ky; jktiqjk fiisju</v>
      </c>
      <c r="D10" s="667" t="s">
        <v>749</v>
      </c>
      <c r="E10" s="668" t="s">
        <v>631</v>
      </c>
      <c r="F10" s="669">
        <v>23141</v>
      </c>
      <c r="G10" s="669">
        <v>45077</v>
      </c>
      <c r="H10" s="670">
        <v>69200</v>
      </c>
      <c r="I10" s="671">
        <f>ROUND(H10*42%,0)</f>
        <v>29064</v>
      </c>
      <c r="J10" s="670">
        <v>299</v>
      </c>
      <c r="K10" s="671"/>
      <c r="L10" s="672">
        <f>IF(D10="",0,ROUND(H10/30*J10,0)+ROUND(I10/30*J10,0))</f>
        <v>979364</v>
      </c>
      <c r="M10" s="666"/>
      <c r="N10" s="356"/>
    </row>
    <row r="11" spans="1:16">
      <c r="A11" s="356"/>
      <c r="B11" s="666" t="s">
        <v>400</v>
      </c>
      <c r="C11" s="1280"/>
      <c r="D11" s="667"/>
      <c r="E11" s="668"/>
      <c r="F11" s="669"/>
      <c r="G11" s="669"/>
      <c r="H11" s="670"/>
      <c r="I11" s="671">
        <f t="shared" ref="I11:I14" si="0">ROUND(H11*42%,0)</f>
        <v>0</v>
      </c>
      <c r="J11" s="670"/>
      <c r="K11" s="671"/>
      <c r="L11" s="672">
        <f t="shared" ref="L11:L14" si="1">IF(D11="",0,ROUND(H11/30*J11,0)+ROUND(I11/30*J11,0))</f>
        <v>0</v>
      </c>
      <c r="M11" s="666"/>
      <c r="N11" s="356"/>
    </row>
    <row r="12" spans="1:16">
      <c r="A12" s="356"/>
      <c r="B12" s="666" t="s">
        <v>400</v>
      </c>
      <c r="C12" s="1280"/>
      <c r="D12" s="667"/>
      <c r="E12" s="668"/>
      <c r="F12" s="669"/>
      <c r="G12" s="669"/>
      <c r="H12" s="670"/>
      <c r="I12" s="671">
        <f t="shared" si="0"/>
        <v>0</v>
      </c>
      <c r="J12" s="670"/>
      <c r="K12" s="671"/>
      <c r="L12" s="672">
        <f t="shared" si="1"/>
        <v>0</v>
      </c>
      <c r="M12" s="666"/>
      <c r="N12" s="356"/>
    </row>
    <row r="13" spans="1:16">
      <c r="A13" s="356"/>
      <c r="B13" s="666" t="s">
        <v>400</v>
      </c>
      <c r="C13" s="1280"/>
      <c r="D13" s="667"/>
      <c r="E13" s="668"/>
      <c r="F13" s="669"/>
      <c r="G13" s="669"/>
      <c r="H13" s="670"/>
      <c r="I13" s="671">
        <f t="shared" si="0"/>
        <v>0</v>
      </c>
      <c r="J13" s="670"/>
      <c r="K13" s="671"/>
      <c r="L13" s="672">
        <f t="shared" si="1"/>
        <v>0</v>
      </c>
      <c r="M13" s="666"/>
      <c r="N13" s="356"/>
    </row>
    <row r="14" spans="1:16">
      <c r="A14" s="356"/>
      <c r="B14" s="666" t="s">
        <v>400</v>
      </c>
      <c r="C14" s="1280"/>
      <c r="D14" s="667"/>
      <c r="E14" s="668"/>
      <c r="F14" s="669"/>
      <c r="G14" s="669"/>
      <c r="H14" s="670"/>
      <c r="I14" s="671">
        <f t="shared" si="0"/>
        <v>0</v>
      </c>
      <c r="J14" s="670"/>
      <c r="K14" s="671"/>
      <c r="L14" s="672">
        <f t="shared" si="1"/>
        <v>0</v>
      </c>
      <c r="M14" s="666"/>
      <c r="N14" s="356"/>
    </row>
    <row r="15" spans="1:16" ht="18">
      <c r="A15" s="356"/>
      <c r="B15" s="1281" t="s">
        <v>554</v>
      </c>
      <c r="C15" s="1281"/>
      <c r="D15" s="1281"/>
      <c r="E15" s="1281"/>
      <c r="F15" s="1281"/>
      <c r="G15" s="1281"/>
      <c r="H15" s="1281"/>
      <c r="I15" s="1281"/>
      <c r="J15" s="1281"/>
      <c r="K15" s="673"/>
      <c r="L15" s="674">
        <f>SUM(L10:L14)</f>
        <v>979364</v>
      </c>
      <c r="M15" s="675"/>
      <c r="N15" s="356"/>
    </row>
    <row r="16" spans="1:16">
      <c r="A16" s="356"/>
      <c r="B16" s="676">
        <v>0</v>
      </c>
      <c r="C16" s="1"/>
      <c r="D16" s="1"/>
      <c r="E16" s="1"/>
      <c r="F16" s="1"/>
      <c r="G16" s="1"/>
      <c r="H16" s="1"/>
      <c r="I16" s="1"/>
      <c r="J16" s="1"/>
      <c r="K16" s="1"/>
      <c r="L16" s="1"/>
      <c r="M16" s="1"/>
      <c r="N16" s="356"/>
    </row>
    <row r="17" spans="1:14">
      <c r="A17" s="356"/>
      <c r="B17" s="1"/>
      <c r="C17" s="1"/>
      <c r="D17" s="1"/>
      <c r="E17" s="1"/>
      <c r="F17" s="1"/>
      <c r="G17" s="1"/>
      <c r="H17" s="1"/>
      <c r="I17" s="1"/>
      <c r="J17" s="1"/>
      <c r="K17" s="1"/>
      <c r="L17" s="1"/>
      <c r="M17" s="1"/>
      <c r="N17" s="356"/>
    </row>
    <row r="18" spans="1:14">
      <c r="A18" s="356"/>
      <c r="B18" s="1"/>
      <c r="C18" s="1"/>
      <c r="D18" s="1"/>
      <c r="E18" s="1"/>
      <c r="F18" s="1"/>
      <c r="G18" s="1"/>
      <c r="H18" s="1"/>
      <c r="I18" s="1279" t="str">
        <f>'Master-1'!AB3</f>
        <v>iz/kkukpk;Z</v>
      </c>
      <c r="J18" s="1279"/>
      <c r="K18" s="1279"/>
      <c r="L18" s="1279"/>
      <c r="M18" s="1"/>
      <c r="N18" s="356"/>
    </row>
    <row r="19" spans="1:14">
      <c r="A19" s="356"/>
      <c r="B19" s="1"/>
      <c r="C19" s="1"/>
      <c r="D19" s="1"/>
      <c r="E19" s="1"/>
      <c r="F19" s="1"/>
      <c r="G19" s="1"/>
      <c r="H19" s="1"/>
      <c r="I19" s="1279" t="str">
        <f>'Master-1'!AB4</f>
        <v xml:space="preserve">jktdh; mPp ek/;fed fo|ky; </v>
      </c>
      <c r="J19" s="1279"/>
      <c r="K19" s="1279"/>
      <c r="L19" s="1279"/>
      <c r="M19" s="1"/>
      <c r="N19" s="356"/>
    </row>
    <row r="20" spans="1:14">
      <c r="A20" s="356"/>
      <c r="B20" s="1"/>
      <c r="C20" s="1"/>
      <c r="D20" s="1"/>
      <c r="E20" s="1"/>
      <c r="F20" s="1"/>
      <c r="G20" s="1"/>
      <c r="H20" s="1"/>
      <c r="I20" s="1279" t="str">
        <f>'Master-1'!AB5</f>
        <v>jktiqjk fiisju ¼Jhxaxkuxj½</v>
      </c>
      <c r="J20" s="1279"/>
      <c r="K20" s="1279"/>
      <c r="L20" s="1279"/>
      <c r="M20" s="1"/>
      <c r="N20" s="356"/>
    </row>
    <row r="21" spans="1:14">
      <c r="A21" s="356"/>
      <c r="B21" s="356"/>
      <c r="C21" s="356"/>
      <c r="D21" s="356"/>
      <c r="E21" s="356"/>
      <c r="F21" s="356"/>
      <c r="G21" s="356"/>
      <c r="H21" s="356"/>
      <c r="I21" s="356"/>
      <c r="J21" s="356"/>
      <c r="K21" s="356"/>
      <c r="L21" s="356"/>
      <c r="M21" s="356"/>
      <c r="N21" s="356"/>
    </row>
  </sheetData>
  <sheetProtection password="DBAD" sheet="1" objects="1" scenarios="1" formatCells="0" formatColumns="0" formatRows="0"/>
  <mergeCells count="8">
    <mergeCell ref="I19:L19"/>
    <mergeCell ref="I20:L20"/>
    <mergeCell ref="B2:M2"/>
    <mergeCell ref="B3:M3"/>
    <mergeCell ref="B4:M4"/>
    <mergeCell ref="C10:C14"/>
    <mergeCell ref="B15:J15"/>
    <mergeCell ref="I18:L18"/>
  </mergeCells>
  <pageMargins left="0.7" right="0.7" top="0.75" bottom="0.75" header="0.3" footer="0.3"/>
  <pageSetup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rgb="FFFF0000"/>
  </sheetPr>
  <dimension ref="A1:Q21"/>
  <sheetViews>
    <sheetView workbookViewId="0">
      <selection activeCell="Q4" sqref="Q4"/>
    </sheetView>
  </sheetViews>
  <sheetFormatPr defaultRowHeight="14.4"/>
  <cols>
    <col min="1" max="1" width="3.21875" customWidth="1"/>
    <col min="2" max="2" width="3.77734375" customWidth="1"/>
    <col min="3" max="3" width="12" customWidth="1"/>
    <col min="4" max="4" width="18.21875" customWidth="1"/>
    <col min="5" max="5" width="11.21875" customWidth="1"/>
    <col min="6" max="6" width="13.21875" customWidth="1"/>
    <col min="7" max="7" width="13.44140625" customWidth="1"/>
    <col min="8" max="8" width="10.44140625" customWidth="1"/>
    <col min="9" max="9" width="10.21875" customWidth="1"/>
    <col min="10" max="10" width="11.44140625" customWidth="1"/>
    <col min="11" max="11" width="0" hidden="1" customWidth="1"/>
    <col min="12" max="12" width="11.77734375" customWidth="1"/>
    <col min="13" max="13" width="0" hidden="1" customWidth="1"/>
    <col min="14" max="14" width="3.77734375" customWidth="1"/>
  </cols>
  <sheetData>
    <row r="1" spans="1:17">
      <c r="A1" s="356"/>
      <c r="B1" s="356"/>
      <c r="C1" s="356"/>
      <c r="D1" s="356"/>
      <c r="E1" s="356"/>
      <c r="F1" s="356"/>
      <c r="G1" s="356"/>
      <c r="H1" s="356"/>
      <c r="I1" s="356"/>
      <c r="J1" s="356"/>
      <c r="K1" s="356"/>
      <c r="L1" s="356"/>
      <c r="N1" s="356"/>
    </row>
    <row r="2" spans="1:17" ht="18">
      <c r="A2" s="356"/>
      <c r="B2" s="1253" t="s">
        <v>542</v>
      </c>
      <c r="C2" s="1253"/>
      <c r="D2" s="1253"/>
      <c r="E2" s="1253"/>
      <c r="F2" s="1253"/>
      <c r="G2" s="1253"/>
      <c r="H2" s="1253"/>
      <c r="I2" s="1253"/>
      <c r="J2" s="1253"/>
      <c r="K2" s="1253"/>
      <c r="L2" s="1253"/>
      <c r="M2" s="1253"/>
      <c r="N2" s="356"/>
    </row>
    <row r="3" spans="1:17" ht="18">
      <c r="A3" s="356"/>
      <c r="B3" s="1253" t="s">
        <v>543</v>
      </c>
      <c r="C3" s="1253"/>
      <c r="D3" s="1253"/>
      <c r="E3" s="1253"/>
      <c r="F3" s="1253"/>
      <c r="G3" s="1253"/>
      <c r="H3" s="1253"/>
      <c r="I3" s="1253"/>
      <c r="J3" s="1253"/>
      <c r="K3" s="1253"/>
      <c r="L3" s="1253"/>
      <c r="M3" s="1253"/>
      <c r="N3" s="356"/>
    </row>
    <row r="4" spans="1:17" ht="18">
      <c r="A4" s="356"/>
      <c r="B4" s="1254" t="s">
        <v>764</v>
      </c>
      <c r="C4" s="1254"/>
      <c r="D4" s="1254"/>
      <c r="E4" s="1254"/>
      <c r="F4" s="1254"/>
      <c r="G4" s="1254"/>
      <c r="H4" s="1254"/>
      <c r="I4" s="1254"/>
      <c r="J4" s="1254"/>
      <c r="K4" s="1254"/>
      <c r="L4" s="1254"/>
      <c r="M4" s="1254"/>
      <c r="N4" s="356"/>
    </row>
    <row r="5" spans="1:17" ht="18">
      <c r="A5" s="356"/>
      <c r="B5" s="476" t="s">
        <v>544</v>
      </c>
      <c r="C5" s="476"/>
      <c r="D5" s="117" t="s">
        <v>750</v>
      </c>
      <c r="E5" s="476"/>
      <c r="F5" s="476"/>
      <c r="G5" s="476"/>
      <c r="H5" s="476"/>
      <c r="I5" s="476"/>
      <c r="J5" s="476"/>
      <c r="K5" s="476"/>
      <c r="L5" s="476"/>
      <c r="M5" s="476"/>
      <c r="N5" s="356"/>
    </row>
    <row r="6" spans="1:17" ht="18">
      <c r="A6" s="356"/>
      <c r="B6" s="476" t="s">
        <v>401</v>
      </c>
      <c r="C6" s="476"/>
      <c r="D6" s="476" t="str">
        <f>'Data Entry'!D2</f>
        <v>dk;kZy; iz/kkukpk;Z jktdh; mPp ek/;fed fo|ky; jktiqjk fiisju</v>
      </c>
      <c r="E6" s="476"/>
      <c r="F6" s="476"/>
      <c r="G6" s="476"/>
      <c r="H6" s="476"/>
      <c r="I6" s="476"/>
      <c r="J6" s="476"/>
      <c r="K6" s="476"/>
      <c r="L6" s="476"/>
      <c r="M6" s="476"/>
      <c r="N6" s="356"/>
    </row>
    <row r="7" spans="1:17" ht="18">
      <c r="A7" s="356"/>
      <c r="B7" s="476"/>
      <c r="C7" s="476"/>
      <c r="D7" s="476"/>
      <c r="E7" s="476"/>
      <c r="F7" s="476"/>
      <c r="G7" s="476"/>
      <c r="H7" s="476"/>
      <c r="I7" s="476"/>
      <c r="J7" s="480" t="s">
        <v>403</v>
      </c>
      <c r="K7" s="476"/>
      <c r="L7" s="663">
        <f>'Data Entry'!D4</f>
        <v>2495</v>
      </c>
      <c r="M7" s="476"/>
      <c r="N7" s="356"/>
    </row>
    <row r="8" spans="1:17" ht="18">
      <c r="A8" s="356"/>
      <c r="B8" s="476"/>
      <c r="C8" s="476"/>
      <c r="D8" s="476"/>
      <c r="E8" s="476"/>
      <c r="F8" s="475"/>
      <c r="G8" s="480"/>
      <c r="H8" s="481"/>
      <c r="I8" s="481"/>
      <c r="J8" s="476"/>
      <c r="K8" s="476"/>
      <c r="L8" s="479"/>
      <c r="M8" s="482"/>
      <c r="N8" s="356"/>
      <c r="P8" s="510" t="s">
        <v>555</v>
      </c>
      <c r="Q8" s="510"/>
    </row>
    <row r="9" spans="1:17" ht="90">
      <c r="A9" s="356"/>
      <c r="B9" s="664" t="s">
        <v>2</v>
      </c>
      <c r="C9" s="664" t="s">
        <v>545</v>
      </c>
      <c r="D9" s="665" t="s">
        <v>546</v>
      </c>
      <c r="E9" s="665" t="s">
        <v>547</v>
      </c>
      <c r="F9" s="665" t="s">
        <v>548</v>
      </c>
      <c r="G9" s="665" t="s">
        <v>549</v>
      </c>
      <c r="H9" s="665" t="s">
        <v>550</v>
      </c>
      <c r="I9" s="665" t="s">
        <v>763</v>
      </c>
      <c r="J9" s="665" t="s">
        <v>551</v>
      </c>
      <c r="K9" s="665"/>
      <c r="L9" s="664" t="s">
        <v>552</v>
      </c>
      <c r="M9" s="664" t="s">
        <v>553</v>
      </c>
      <c r="N9" s="356"/>
    </row>
    <row r="10" spans="1:17">
      <c r="A10" s="356"/>
      <c r="B10" s="666" t="s">
        <v>400</v>
      </c>
      <c r="C10" s="1280" t="str">
        <f>'Data Entry'!D3</f>
        <v>jktdh; mPp ek/;fed fo|ky; jktiqjk fiisju</v>
      </c>
      <c r="D10" s="667" t="s">
        <v>761</v>
      </c>
      <c r="E10" s="668" t="s">
        <v>762</v>
      </c>
      <c r="F10" s="669">
        <v>23848</v>
      </c>
      <c r="G10" s="669">
        <v>45777</v>
      </c>
      <c r="H10" s="670">
        <v>93100</v>
      </c>
      <c r="I10" s="671">
        <f>ROUND(H10*50%,0)</f>
        <v>46550</v>
      </c>
      <c r="J10" s="670">
        <v>300</v>
      </c>
      <c r="K10" s="671"/>
      <c r="L10" s="672">
        <f>IF(D10="",0,ROUND(H10/30*J10,0)+ROUND(I10/30*J10,0))</f>
        <v>1396500</v>
      </c>
      <c r="M10" s="666"/>
      <c r="N10" s="356"/>
    </row>
    <row r="11" spans="1:17">
      <c r="A11" s="356"/>
      <c r="B11" s="666" t="s">
        <v>400</v>
      </c>
      <c r="C11" s="1280"/>
      <c r="D11" s="667"/>
      <c r="E11" s="668"/>
      <c r="F11" s="669"/>
      <c r="G11" s="669"/>
      <c r="H11" s="670"/>
      <c r="I11" s="671">
        <f t="shared" ref="I11:I14" si="0">ROUND(H11*42%,0)</f>
        <v>0</v>
      </c>
      <c r="J11" s="670"/>
      <c r="K11" s="671"/>
      <c r="L11" s="672">
        <f t="shared" ref="L11:L14" si="1">IF(D11="",0,ROUND(H11/30*J11,0)+ROUND(I11/30*J11,0))</f>
        <v>0</v>
      </c>
      <c r="M11" s="666"/>
      <c r="N11" s="356"/>
    </row>
    <row r="12" spans="1:17">
      <c r="A12" s="356"/>
      <c r="B12" s="666" t="s">
        <v>400</v>
      </c>
      <c r="C12" s="1280"/>
      <c r="D12" s="667"/>
      <c r="E12" s="668"/>
      <c r="F12" s="669"/>
      <c r="G12" s="669"/>
      <c r="H12" s="670"/>
      <c r="I12" s="671">
        <f t="shared" si="0"/>
        <v>0</v>
      </c>
      <c r="J12" s="670"/>
      <c r="K12" s="671"/>
      <c r="L12" s="672">
        <f t="shared" si="1"/>
        <v>0</v>
      </c>
      <c r="M12" s="666"/>
      <c r="N12" s="356"/>
    </row>
    <row r="13" spans="1:17">
      <c r="A13" s="356"/>
      <c r="B13" s="666" t="s">
        <v>400</v>
      </c>
      <c r="C13" s="1280"/>
      <c r="D13" s="667"/>
      <c r="E13" s="668"/>
      <c r="F13" s="669"/>
      <c r="G13" s="669"/>
      <c r="H13" s="670"/>
      <c r="I13" s="671">
        <f t="shared" si="0"/>
        <v>0</v>
      </c>
      <c r="J13" s="670"/>
      <c r="K13" s="671"/>
      <c r="L13" s="672">
        <f t="shared" si="1"/>
        <v>0</v>
      </c>
      <c r="M13" s="666"/>
      <c r="N13" s="356"/>
    </row>
    <row r="14" spans="1:17">
      <c r="A14" s="356"/>
      <c r="B14" s="666" t="s">
        <v>400</v>
      </c>
      <c r="C14" s="1280"/>
      <c r="D14" s="667"/>
      <c r="E14" s="668"/>
      <c r="F14" s="669"/>
      <c r="G14" s="669"/>
      <c r="H14" s="670"/>
      <c r="I14" s="671">
        <f t="shared" si="0"/>
        <v>0</v>
      </c>
      <c r="J14" s="670"/>
      <c r="K14" s="671"/>
      <c r="L14" s="672">
        <f t="shared" si="1"/>
        <v>0</v>
      </c>
      <c r="M14" s="666"/>
      <c r="N14" s="356"/>
    </row>
    <row r="15" spans="1:17" ht="18">
      <c r="A15" s="356"/>
      <c r="B15" s="1281" t="s">
        <v>554</v>
      </c>
      <c r="C15" s="1281"/>
      <c r="D15" s="1281"/>
      <c r="E15" s="1281"/>
      <c r="F15" s="1281"/>
      <c r="G15" s="1281"/>
      <c r="H15" s="1281"/>
      <c r="I15" s="1281"/>
      <c r="J15" s="1281"/>
      <c r="K15" s="673"/>
      <c r="L15" s="674">
        <f>SUM(L10:L14)</f>
        <v>1396500</v>
      </c>
      <c r="M15" s="675"/>
      <c r="N15" s="356"/>
    </row>
    <row r="16" spans="1:17">
      <c r="A16" s="356"/>
      <c r="B16" s="676">
        <v>0</v>
      </c>
      <c r="C16" s="1"/>
      <c r="D16" s="1"/>
      <c r="E16" s="1"/>
      <c r="F16" s="1"/>
      <c r="G16" s="1"/>
      <c r="H16" s="1"/>
      <c r="I16" s="1"/>
      <c r="J16" s="1"/>
      <c r="K16" s="1"/>
      <c r="L16" s="1"/>
      <c r="M16" s="1"/>
      <c r="N16" s="356"/>
    </row>
    <row r="17" spans="1:14">
      <c r="A17" s="356"/>
      <c r="B17" s="1"/>
      <c r="C17" s="1"/>
      <c r="D17" s="1"/>
      <c r="E17" s="1"/>
      <c r="F17" s="1"/>
      <c r="G17" s="1"/>
      <c r="H17" s="1"/>
      <c r="I17" s="1"/>
      <c r="J17" s="1"/>
      <c r="K17" s="1"/>
      <c r="L17" s="1"/>
      <c r="M17" s="1"/>
      <c r="N17" s="356"/>
    </row>
    <row r="18" spans="1:14">
      <c r="A18" s="356"/>
      <c r="B18" s="1"/>
      <c r="C18" s="1"/>
      <c r="D18" s="1"/>
      <c r="E18" s="1"/>
      <c r="F18" s="1"/>
      <c r="G18" s="1"/>
      <c r="H18" s="1"/>
      <c r="I18" s="1279" t="str">
        <f>'Master-1'!AB3</f>
        <v>iz/kkukpk;Z</v>
      </c>
      <c r="J18" s="1279"/>
      <c r="K18" s="1279"/>
      <c r="L18" s="1279"/>
      <c r="M18" s="1"/>
      <c r="N18" s="356"/>
    </row>
    <row r="19" spans="1:14">
      <c r="A19" s="356"/>
      <c r="B19" s="1"/>
      <c r="C19" s="1"/>
      <c r="D19" s="1"/>
      <c r="E19" s="1"/>
      <c r="F19" s="1"/>
      <c r="G19" s="1"/>
      <c r="H19" s="1"/>
      <c r="I19" s="1279" t="str">
        <f>'Master-1'!AB4</f>
        <v xml:space="preserve">jktdh; mPp ek/;fed fo|ky; </v>
      </c>
      <c r="J19" s="1279"/>
      <c r="K19" s="1279"/>
      <c r="L19" s="1279"/>
      <c r="M19" s="1"/>
      <c r="N19" s="356"/>
    </row>
    <row r="20" spans="1:14">
      <c r="A20" s="356"/>
      <c r="B20" s="1"/>
      <c r="C20" s="1"/>
      <c r="D20" s="1"/>
      <c r="E20" s="1"/>
      <c r="F20" s="1"/>
      <c r="G20" s="1"/>
      <c r="H20" s="1"/>
      <c r="I20" s="1279" t="str">
        <f>'Master-1'!AB5</f>
        <v>jktiqjk fiisju ¼Jhxaxkuxj½</v>
      </c>
      <c r="J20" s="1279"/>
      <c r="K20" s="1279"/>
      <c r="L20" s="1279"/>
      <c r="M20" s="1"/>
      <c r="N20" s="356"/>
    </row>
    <row r="21" spans="1:14">
      <c r="A21" s="356"/>
      <c r="B21" s="356"/>
      <c r="C21" s="356"/>
      <c r="D21" s="356"/>
      <c r="E21" s="356"/>
      <c r="F21" s="356"/>
      <c r="G21" s="356"/>
      <c r="H21" s="356"/>
      <c r="I21" s="356"/>
      <c r="J21" s="356"/>
      <c r="K21" s="356"/>
      <c r="L21" s="356"/>
      <c r="M21" s="356"/>
      <c r="N21" s="356"/>
    </row>
  </sheetData>
  <sheetProtection algorithmName="SHA-512" hashValue="u26rFaCQ2OEnLoGK4AhkpNLXkGgFSxSvNDJZ2Ro/Zim72q245I5hxDlFwi9Ui0k7xYyNuCt4LdKuPWEg5kV8vQ==" saltValue="UZzr4CTP5A0rS7FxBgM+5A==" spinCount="100000" sheet="1" objects="1" scenarios="1"/>
  <mergeCells count="8">
    <mergeCell ref="I19:L19"/>
    <mergeCell ref="I20:L20"/>
    <mergeCell ref="B2:M2"/>
    <mergeCell ref="B3:M3"/>
    <mergeCell ref="B4:M4"/>
    <mergeCell ref="C10:C14"/>
    <mergeCell ref="B15:J15"/>
    <mergeCell ref="I18:L18"/>
  </mergeCells>
  <pageMargins left="0.7" right="0.7"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filterMode="1"/>
  <dimension ref="A1:O54"/>
  <sheetViews>
    <sheetView topLeftCell="A34" zoomScale="130" zoomScaleNormal="130" workbookViewId="0">
      <selection activeCell="F31" sqref="F31:F40"/>
    </sheetView>
  </sheetViews>
  <sheetFormatPr defaultRowHeight="14.4"/>
  <cols>
    <col min="1" max="1" width="5.44140625" customWidth="1"/>
    <col min="2" max="2" width="10.109375" customWidth="1"/>
    <col min="3" max="3" width="18.77734375" customWidth="1"/>
    <col min="9" max="9" width="12.21875" customWidth="1"/>
    <col min="10" max="10" width="15.21875" customWidth="1"/>
  </cols>
  <sheetData>
    <row r="1" spans="1:15" ht="31.2" thickBot="1">
      <c r="A1" s="1150" t="s">
        <v>734</v>
      </c>
      <c r="B1" s="1150"/>
      <c r="C1" s="1150"/>
      <c r="D1" s="1150"/>
      <c r="E1" s="1150"/>
      <c r="F1" s="1150"/>
      <c r="G1" s="1150"/>
      <c r="H1" s="1150"/>
      <c r="I1" s="1150"/>
      <c r="J1" s="1150"/>
      <c r="K1" s="1150"/>
      <c r="L1" s="1150"/>
      <c r="M1" s="1150"/>
      <c r="N1" s="1150"/>
    </row>
    <row r="2" spans="1:15" ht="15" customHeight="1">
      <c r="D2" s="1285" t="s">
        <v>608</v>
      </c>
      <c r="E2" s="1286"/>
      <c r="F2" s="1286"/>
      <c r="G2" s="1286"/>
      <c r="H2" s="1287"/>
      <c r="I2" s="1283" t="s">
        <v>609</v>
      </c>
      <c r="J2" s="1284"/>
      <c r="K2" s="1284"/>
      <c r="L2" s="1284"/>
      <c r="M2" s="1284"/>
    </row>
    <row r="3" spans="1:15" ht="15" customHeight="1">
      <c r="A3" s="1282" t="s">
        <v>605</v>
      </c>
      <c r="B3" s="1282" t="s">
        <v>606</v>
      </c>
      <c r="C3" s="1282" t="s">
        <v>607</v>
      </c>
      <c r="D3" s="1282"/>
      <c r="E3" s="1282"/>
      <c r="F3" s="1282" t="s">
        <v>608</v>
      </c>
      <c r="G3" s="1282"/>
      <c r="H3" s="1282"/>
      <c r="I3" s="1282"/>
      <c r="J3" s="1282" t="s">
        <v>609</v>
      </c>
      <c r="K3" s="1282"/>
      <c r="L3" s="1282"/>
      <c r="M3" s="1282"/>
      <c r="N3" s="1282"/>
    </row>
    <row r="4" spans="1:15">
      <c r="A4" s="1282"/>
      <c r="B4" s="1282"/>
      <c r="C4" s="773" t="s">
        <v>610</v>
      </c>
      <c r="D4" s="773" t="s">
        <v>612</v>
      </c>
      <c r="E4" s="1282" t="s">
        <v>614</v>
      </c>
      <c r="F4" s="1282" t="s">
        <v>615</v>
      </c>
      <c r="G4" s="1282" t="s">
        <v>616</v>
      </c>
      <c r="H4" s="1282" t="s">
        <v>617</v>
      </c>
      <c r="I4" s="1282" t="s">
        <v>618</v>
      </c>
      <c r="J4" s="1282" t="s">
        <v>610</v>
      </c>
      <c r="K4" s="1282" t="s">
        <v>615</v>
      </c>
      <c r="L4" s="1282" t="s">
        <v>616</v>
      </c>
      <c r="M4" s="1282" t="s">
        <v>619</v>
      </c>
      <c r="N4" s="1282" t="s">
        <v>620</v>
      </c>
      <c r="O4" s="765"/>
    </row>
    <row r="5" spans="1:15">
      <c r="A5" s="1282"/>
      <c r="B5" s="1282"/>
      <c r="C5" s="773" t="s">
        <v>611</v>
      </c>
      <c r="D5" s="773" t="s">
        <v>613</v>
      </c>
      <c r="E5" s="1282"/>
      <c r="F5" s="1282"/>
      <c r="G5" s="1282"/>
      <c r="H5" s="1282"/>
      <c r="I5" s="1282"/>
      <c r="J5" s="1282"/>
      <c r="K5" s="1282"/>
      <c r="L5" s="1282"/>
      <c r="M5" s="1282"/>
      <c r="N5" s="1282"/>
      <c r="O5" s="765"/>
    </row>
    <row r="6" spans="1:15">
      <c r="A6" s="773">
        <v>1</v>
      </c>
      <c r="B6" s="773">
        <v>2</v>
      </c>
      <c r="C6" s="773">
        <v>3</v>
      </c>
      <c r="D6" s="773">
        <v>4</v>
      </c>
      <c r="E6" s="773">
        <v>5</v>
      </c>
      <c r="F6" s="773">
        <v>6</v>
      </c>
      <c r="G6" s="773">
        <v>7</v>
      </c>
      <c r="H6" s="773">
        <v>8</v>
      </c>
      <c r="I6" s="773">
        <v>9</v>
      </c>
      <c r="J6" s="773">
        <v>10</v>
      </c>
      <c r="K6" s="773">
        <v>11</v>
      </c>
      <c r="L6" s="773">
        <v>12</v>
      </c>
      <c r="M6" s="773">
        <v>13</v>
      </c>
      <c r="N6" s="773">
        <v>14</v>
      </c>
      <c r="O6" s="765"/>
    </row>
    <row r="7" spans="1:15" ht="28.8" hidden="1">
      <c r="A7" s="767">
        <v>1</v>
      </c>
      <c r="B7" s="768" t="s">
        <v>621</v>
      </c>
      <c r="C7" s="767" t="s">
        <v>622</v>
      </c>
      <c r="D7" s="767" t="s">
        <v>623</v>
      </c>
      <c r="E7" s="767" t="s">
        <v>624</v>
      </c>
      <c r="F7" s="767" t="s">
        <v>625</v>
      </c>
      <c r="G7" s="767" t="s">
        <v>626</v>
      </c>
      <c r="H7" s="767" t="s">
        <v>627</v>
      </c>
      <c r="I7" s="767" t="s">
        <v>628</v>
      </c>
      <c r="J7" s="767" t="s">
        <v>629</v>
      </c>
      <c r="K7" s="767" t="s">
        <v>625</v>
      </c>
      <c r="L7" s="767" t="s">
        <v>626</v>
      </c>
      <c r="M7" s="767" t="s">
        <v>630</v>
      </c>
      <c r="N7" s="767">
        <v>571522</v>
      </c>
      <c r="O7" s="765"/>
    </row>
    <row r="8" spans="1:15" ht="28.8" hidden="1">
      <c r="A8" s="767">
        <v>2</v>
      </c>
      <c r="B8" s="768" t="s">
        <v>621</v>
      </c>
      <c r="C8" s="767" t="s">
        <v>622</v>
      </c>
      <c r="D8" s="767" t="s">
        <v>623</v>
      </c>
      <c r="E8" s="767" t="s">
        <v>624</v>
      </c>
      <c r="F8" s="767" t="s">
        <v>631</v>
      </c>
      <c r="G8" s="767" t="s">
        <v>632</v>
      </c>
      <c r="H8" s="767" t="s">
        <v>633</v>
      </c>
      <c r="I8" s="767" t="s">
        <v>519</v>
      </c>
      <c r="J8" s="767" t="s">
        <v>634</v>
      </c>
      <c r="K8" s="767" t="s">
        <v>631</v>
      </c>
      <c r="L8" s="767" t="s">
        <v>632</v>
      </c>
      <c r="M8" s="767" t="s">
        <v>635</v>
      </c>
      <c r="N8" s="767">
        <v>483606</v>
      </c>
      <c r="O8" s="765"/>
    </row>
    <row r="9" spans="1:15" ht="28.8" hidden="1">
      <c r="A9" s="767">
        <v>3</v>
      </c>
      <c r="B9" s="768" t="s">
        <v>621</v>
      </c>
      <c r="C9" s="767" t="s">
        <v>622</v>
      </c>
      <c r="D9" s="767" t="s">
        <v>623</v>
      </c>
      <c r="E9" s="767" t="s">
        <v>624</v>
      </c>
      <c r="F9" s="767" t="s">
        <v>636</v>
      </c>
      <c r="G9" s="767" t="s">
        <v>637</v>
      </c>
      <c r="H9" s="767" t="s">
        <v>633</v>
      </c>
      <c r="I9" s="767" t="s">
        <v>519</v>
      </c>
      <c r="J9" s="767" t="s">
        <v>638</v>
      </c>
      <c r="K9" s="767" t="s">
        <v>636</v>
      </c>
      <c r="L9" s="767" t="s">
        <v>637</v>
      </c>
      <c r="M9" s="767" t="s">
        <v>639</v>
      </c>
      <c r="N9" s="767">
        <v>483665</v>
      </c>
      <c r="O9" s="765"/>
    </row>
    <row r="10" spans="1:15" ht="28.8" hidden="1">
      <c r="A10" s="767">
        <v>4</v>
      </c>
      <c r="B10" s="768" t="s">
        <v>621</v>
      </c>
      <c r="C10" s="767" t="s">
        <v>622</v>
      </c>
      <c r="D10" s="767" t="s">
        <v>623</v>
      </c>
      <c r="E10" s="767" t="s">
        <v>624</v>
      </c>
      <c r="F10" s="767" t="s">
        <v>636</v>
      </c>
      <c r="G10" s="767" t="s">
        <v>640</v>
      </c>
      <c r="H10" s="767" t="s">
        <v>627</v>
      </c>
      <c r="I10" s="767" t="s">
        <v>522</v>
      </c>
      <c r="J10" s="767" t="s">
        <v>641</v>
      </c>
      <c r="K10" s="767" t="s">
        <v>636</v>
      </c>
      <c r="L10" s="767" t="s">
        <v>640</v>
      </c>
      <c r="M10" s="767" t="s">
        <v>593</v>
      </c>
      <c r="N10" s="767">
        <v>295670</v>
      </c>
      <c r="O10" s="765"/>
    </row>
    <row r="11" spans="1:15" ht="28.8" hidden="1">
      <c r="A11" s="767">
        <v>5</v>
      </c>
      <c r="B11" s="768" t="s">
        <v>621</v>
      </c>
      <c r="C11" s="767" t="s">
        <v>622</v>
      </c>
      <c r="D11" s="767" t="s">
        <v>623</v>
      </c>
      <c r="E11" s="767" t="s">
        <v>624</v>
      </c>
      <c r="F11" s="767" t="s">
        <v>625</v>
      </c>
      <c r="G11" s="767" t="s">
        <v>626</v>
      </c>
      <c r="H11" s="767" t="s">
        <v>627</v>
      </c>
      <c r="I11" s="767" t="s">
        <v>628</v>
      </c>
      <c r="J11" s="767" t="s">
        <v>642</v>
      </c>
      <c r="K11" s="767" t="s">
        <v>636</v>
      </c>
      <c r="L11" s="767" t="s">
        <v>643</v>
      </c>
      <c r="M11" s="767" t="s">
        <v>644</v>
      </c>
      <c r="N11" s="767">
        <v>541787</v>
      </c>
      <c r="O11" s="765"/>
    </row>
    <row r="12" spans="1:15" ht="28.8" hidden="1">
      <c r="A12" s="767">
        <v>6</v>
      </c>
      <c r="B12" s="768" t="s">
        <v>621</v>
      </c>
      <c r="C12" s="767" t="s">
        <v>622</v>
      </c>
      <c r="D12" s="767" t="s">
        <v>623</v>
      </c>
      <c r="E12" s="767" t="s">
        <v>624</v>
      </c>
      <c r="F12" s="767" t="s">
        <v>636</v>
      </c>
      <c r="G12" s="767" t="s">
        <v>643</v>
      </c>
      <c r="H12" s="767" t="s">
        <v>627</v>
      </c>
      <c r="I12" s="767" t="s">
        <v>522</v>
      </c>
      <c r="J12" s="767" t="s">
        <v>645</v>
      </c>
      <c r="K12" s="767" t="s">
        <v>636</v>
      </c>
      <c r="L12" s="767" t="s">
        <v>643</v>
      </c>
      <c r="M12" s="767" t="s">
        <v>588</v>
      </c>
      <c r="N12" s="767">
        <v>458113</v>
      </c>
      <c r="O12" s="765"/>
    </row>
    <row r="13" spans="1:15" ht="28.8" hidden="1">
      <c r="A13" s="767">
        <v>7</v>
      </c>
      <c r="B13" s="768" t="s">
        <v>621</v>
      </c>
      <c r="C13" s="767" t="s">
        <v>646</v>
      </c>
      <c r="D13" s="767" t="s">
        <v>623</v>
      </c>
      <c r="E13" s="767" t="s">
        <v>647</v>
      </c>
      <c r="F13" s="767" t="s">
        <v>625</v>
      </c>
      <c r="G13" s="767" t="s">
        <v>626</v>
      </c>
      <c r="H13" s="767" t="s">
        <v>633</v>
      </c>
      <c r="I13" s="767" t="s">
        <v>519</v>
      </c>
      <c r="J13" s="767" t="s">
        <v>648</v>
      </c>
      <c r="K13" s="767" t="s">
        <v>625</v>
      </c>
      <c r="L13" s="767" t="s">
        <v>626</v>
      </c>
      <c r="M13" s="767" t="s">
        <v>649</v>
      </c>
      <c r="N13" s="767">
        <v>632538</v>
      </c>
      <c r="O13" s="765"/>
    </row>
    <row r="14" spans="1:15" ht="28.8" hidden="1">
      <c r="A14" s="767">
        <v>8</v>
      </c>
      <c r="B14" s="768" t="s">
        <v>621</v>
      </c>
      <c r="C14" s="767" t="s">
        <v>646</v>
      </c>
      <c r="D14" s="767" t="s">
        <v>623</v>
      </c>
      <c r="E14" s="767" t="s">
        <v>647</v>
      </c>
      <c r="F14" s="767" t="s">
        <v>625</v>
      </c>
      <c r="G14" s="767" t="s">
        <v>626</v>
      </c>
      <c r="H14" s="767" t="s">
        <v>633</v>
      </c>
      <c r="I14" s="767" t="s">
        <v>519</v>
      </c>
      <c r="J14" s="767" t="s">
        <v>650</v>
      </c>
      <c r="K14" s="767" t="s">
        <v>625</v>
      </c>
      <c r="L14" s="767" t="s">
        <v>626</v>
      </c>
      <c r="M14" s="767" t="s">
        <v>651</v>
      </c>
      <c r="N14" s="767">
        <v>439047</v>
      </c>
      <c r="O14" s="765"/>
    </row>
    <row r="15" spans="1:15" ht="28.8" hidden="1">
      <c r="A15" s="767">
        <v>9</v>
      </c>
      <c r="B15" s="768" t="s">
        <v>621</v>
      </c>
      <c r="C15" s="767" t="s">
        <v>652</v>
      </c>
      <c r="D15" s="767" t="s">
        <v>623</v>
      </c>
      <c r="E15" s="767" t="s">
        <v>653</v>
      </c>
      <c r="F15" s="767" t="s">
        <v>654</v>
      </c>
      <c r="G15" s="767" t="s">
        <v>626</v>
      </c>
      <c r="H15" s="767" t="s">
        <v>633</v>
      </c>
      <c r="I15" s="767" t="s">
        <v>521</v>
      </c>
      <c r="J15" s="767" t="s">
        <v>655</v>
      </c>
      <c r="K15" s="767" t="s">
        <v>654</v>
      </c>
      <c r="L15" s="767" t="s">
        <v>626</v>
      </c>
      <c r="M15" s="767" t="s">
        <v>656</v>
      </c>
      <c r="N15" s="767">
        <v>444625</v>
      </c>
      <c r="O15" s="765"/>
    </row>
    <row r="16" spans="1:15" ht="28.8" hidden="1">
      <c r="A16" s="767">
        <v>10</v>
      </c>
      <c r="B16" s="768" t="s">
        <v>621</v>
      </c>
      <c r="C16" s="767" t="s">
        <v>652</v>
      </c>
      <c r="D16" s="767" t="s">
        <v>623</v>
      </c>
      <c r="E16" s="767" t="s">
        <v>653</v>
      </c>
      <c r="F16" s="767" t="s">
        <v>654</v>
      </c>
      <c r="G16" s="767" t="s">
        <v>626</v>
      </c>
      <c r="H16" s="767" t="s">
        <v>633</v>
      </c>
      <c r="I16" s="767" t="s">
        <v>521</v>
      </c>
      <c r="J16" s="767" t="s">
        <v>657</v>
      </c>
      <c r="K16" s="767" t="s">
        <v>654</v>
      </c>
      <c r="L16" s="767" t="s">
        <v>626</v>
      </c>
      <c r="M16" s="767" t="s">
        <v>658</v>
      </c>
      <c r="N16" s="767">
        <v>399192</v>
      </c>
      <c r="O16" s="765"/>
    </row>
    <row r="17" spans="1:15" ht="28.8" hidden="1">
      <c r="A17" s="767">
        <v>11</v>
      </c>
      <c r="B17" s="768" t="s">
        <v>621</v>
      </c>
      <c r="C17" s="767" t="s">
        <v>659</v>
      </c>
      <c r="D17" s="767" t="s">
        <v>623</v>
      </c>
      <c r="E17" s="767" t="s">
        <v>653</v>
      </c>
      <c r="F17" s="767" t="s">
        <v>625</v>
      </c>
      <c r="G17" s="767" t="s">
        <v>626</v>
      </c>
      <c r="H17" s="767" t="s">
        <v>627</v>
      </c>
      <c r="I17" s="767" t="s">
        <v>522</v>
      </c>
      <c r="J17" s="767" t="s">
        <v>660</v>
      </c>
      <c r="K17" s="767" t="s">
        <v>625</v>
      </c>
      <c r="L17" s="767" t="s">
        <v>626</v>
      </c>
      <c r="M17" s="767" t="s">
        <v>591</v>
      </c>
      <c r="N17" s="767">
        <v>442146</v>
      </c>
      <c r="O17" s="765"/>
    </row>
    <row r="18" spans="1:15" ht="28.8" hidden="1">
      <c r="A18" s="767">
        <v>12</v>
      </c>
      <c r="B18" s="768" t="s">
        <v>621</v>
      </c>
      <c r="C18" s="767" t="s">
        <v>659</v>
      </c>
      <c r="D18" s="767" t="s">
        <v>623</v>
      </c>
      <c r="E18" s="767" t="s">
        <v>653</v>
      </c>
      <c r="F18" s="767" t="s">
        <v>654</v>
      </c>
      <c r="G18" s="767" t="s">
        <v>626</v>
      </c>
      <c r="H18" s="767" t="s">
        <v>633</v>
      </c>
      <c r="I18" s="767" t="s">
        <v>519</v>
      </c>
      <c r="J18" s="767" t="s">
        <v>661</v>
      </c>
      <c r="K18" s="767" t="s">
        <v>662</v>
      </c>
      <c r="L18" s="767" t="s">
        <v>643</v>
      </c>
      <c r="M18" s="767" t="s">
        <v>663</v>
      </c>
      <c r="N18" s="767">
        <v>442040</v>
      </c>
      <c r="O18" s="765"/>
    </row>
    <row r="19" spans="1:15" ht="28.8" hidden="1">
      <c r="A19" s="767">
        <v>13</v>
      </c>
      <c r="B19" s="768" t="s">
        <v>621</v>
      </c>
      <c r="C19" s="767" t="s">
        <v>664</v>
      </c>
      <c r="D19" s="767" t="s">
        <v>623</v>
      </c>
      <c r="E19" s="767" t="s">
        <v>653</v>
      </c>
      <c r="F19" s="767" t="s">
        <v>625</v>
      </c>
      <c r="G19" s="767" t="s">
        <v>626</v>
      </c>
      <c r="H19" s="767" t="s">
        <v>627</v>
      </c>
      <c r="I19" s="767" t="s">
        <v>628</v>
      </c>
      <c r="J19" s="767" t="s">
        <v>665</v>
      </c>
      <c r="K19" s="767" t="s">
        <v>625</v>
      </c>
      <c r="L19" s="767" t="s">
        <v>626</v>
      </c>
      <c r="M19" s="767" t="s">
        <v>666</v>
      </c>
      <c r="N19" s="767">
        <v>557227</v>
      </c>
      <c r="O19" s="765"/>
    </row>
    <row r="20" spans="1:15" ht="28.8" hidden="1">
      <c r="A20" s="767">
        <v>14</v>
      </c>
      <c r="B20" s="768" t="s">
        <v>621</v>
      </c>
      <c r="C20" s="767" t="s">
        <v>664</v>
      </c>
      <c r="D20" s="767" t="s">
        <v>623</v>
      </c>
      <c r="E20" s="767" t="s">
        <v>653</v>
      </c>
      <c r="F20" s="767" t="s">
        <v>654</v>
      </c>
      <c r="G20" s="767" t="s">
        <v>626</v>
      </c>
      <c r="H20" s="767" t="s">
        <v>633</v>
      </c>
      <c r="I20" s="767" t="s">
        <v>519</v>
      </c>
      <c r="J20" s="767" t="s">
        <v>667</v>
      </c>
      <c r="K20" s="767" t="s">
        <v>662</v>
      </c>
      <c r="L20" s="767" t="s">
        <v>643</v>
      </c>
      <c r="M20" s="767" t="s">
        <v>668</v>
      </c>
      <c r="N20" s="767">
        <v>443987</v>
      </c>
      <c r="O20" s="765"/>
    </row>
    <row r="21" spans="1:15" ht="28.8" hidden="1">
      <c r="A21" s="767">
        <v>15</v>
      </c>
      <c r="B21" s="768" t="s">
        <v>621</v>
      </c>
      <c r="C21" s="767" t="s">
        <v>669</v>
      </c>
      <c r="D21" s="767" t="s">
        <v>623</v>
      </c>
      <c r="E21" s="767" t="s">
        <v>653</v>
      </c>
      <c r="F21" s="767" t="s">
        <v>625</v>
      </c>
      <c r="G21" s="767" t="s">
        <v>626</v>
      </c>
      <c r="H21" s="767" t="s">
        <v>627</v>
      </c>
      <c r="I21" s="767" t="s">
        <v>522</v>
      </c>
      <c r="J21" s="767" t="s">
        <v>670</v>
      </c>
      <c r="K21" s="767" t="s">
        <v>625</v>
      </c>
      <c r="L21" s="767" t="s">
        <v>626</v>
      </c>
      <c r="M21" s="767" t="s">
        <v>586</v>
      </c>
      <c r="N21" s="767">
        <v>597852</v>
      </c>
      <c r="O21" s="765"/>
    </row>
    <row r="22" spans="1:15" ht="28.8" hidden="1">
      <c r="A22" s="767">
        <v>16</v>
      </c>
      <c r="B22" s="768" t="s">
        <v>621</v>
      </c>
      <c r="C22" s="767" t="s">
        <v>669</v>
      </c>
      <c r="D22" s="767" t="s">
        <v>623</v>
      </c>
      <c r="E22" s="767" t="s">
        <v>653</v>
      </c>
      <c r="F22" s="767" t="s">
        <v>625</v>
      </c>
      <c r="G22" s="767" t="s">
        <v>626</v>
      </c>
      <c r="H22" s="767" t="s">
        <v>627</v>
      </c>
      <c r="I22" s="767" t="s">
        <v>522</v>
      </c>
      <c r="J22" s="767" t="s">
        <v>671</v>
      </c>
      <c r="K22" s="767" t="s">
        <v>625</v>
      </c>
      <c r="L22" s="767" t="s">
        <v>626</v>
      </c>
      <c r="M22" s="767" t="s">
        <v>590</v>
      </c>
      <c r="N22" s="767">
        <v>439774</v>
      </c>
      <c r="O22" s="765"/>
    </row>
    <row r="23" spans="1:15" ht="28.8" hidden="1">
      <c r="A23" s="767">
        <v>17</v>
      </c>
      <c r="B23" s="768" t="s">
        <v>621</v>
      </c>
      <c r="C23" s="767" t="s">
        <v>672</v>
      </c>
      <c r="D23" s="767" t="s">
        <v>623</v>
      </c>
      <c r="E23" s="767" t="s">
        <v>653</v>
      </c>
      <c r="F23" s="767" t="s">
        <v>625</v>
      </c>
      <c r="G23" s="767" t="s">
        <v>626</v>
      </c>
      <c r="H23" s="767" t="s">
        <v>633</v>
      </c>
      <c r="I23" s="767" t="s">
        <v>519</v>
      </c>
      <c r="J23" s="767" t="s">
        <v>673</v>
      </c>
      <c r="K23" s="767" t="s">
        <v>625</v>
      </c>
      <c r="L23" s="767" t="s">
        <v>626</v>
      </c>
      <c r="M23" s="767" t="s">
        <v>674</v>
      </c>
      <c r="N23" s="767">
        <v>663222</v>
      </c>
      <c r="O23" s="765"/>
    </row>
    <row r="24" spans="1:15" ht="28.8" hidden="1">
      <c r="A24" s="767">
        <v>18</v>
      </c>
      <c r="B24" s="768" t="s">
        <v>621</v>
      </c>
      <c r="C24" s="767" t="s">
        <v>672</v>
      </c>
      <c r="D24" s="767" t="s">
        <v>623</v>
      </c>
      <c r="E24" s="767" t="s">
        <v>653</v>
      </c>
      <c r="F24" s="767" t="s">
        <v>631</v>
      </c>
      <c r="G24" s="767" t="s">
        <v>675</v>
      </c>
      <c r="H24" s="767" t="s">
        <v>627</v>
      </c>
      <c r="I24" s="767" t="s">
        <v>522</v>
      </c>
      <c r="J24" s="767" t="s">
        <v>676</v>
      </c>
      <c r="K24" s="767" t="s">
        <v>631</v>
      </c>
      <c r="L24" s="767" t="s">
        <v>675</v>
      </c>
      <c r="M24" s="767" t="s">
        <v>594</v>
      </c>
      <c r="N24" s="767">
        <v>637760</v>
      </c>
      <c r="O24" s="765"/>
    </row>
    <row r="25" spans="1:15" ht="28.8" hidden="1">
      <c r="A25" s="767">
        <v>19</v>
      </c>
      <c r="B25" s="768" t="s">
        <v>621</v>
      </c>
      <c r="C25" s="767" t="s">
        <v>672</v>
      </c>
      <c r="D25" s="767" t="s">
        <v>623</v>
      </c>
      <c r="E25" s="767" t="s">
        <v>653</v>
      </c>
      <c r="F25" s="767" t="s">
        <v>677</v>
      </c>
      <c r="G25" s="767" t="s">
        <v>626</v>
      </c>
      <c r="H25" s="767" t="s">
        <v>633</v>
      </c>
      <c r="I25" s="767" t="s">
        <v>519</v>
      </c>
      <c r="J25" s="767" t="s">
        <v>678</v>
      </c>
      <c r="K25" s="767" t="s">
        <v>678</v>
      </c>
      <c r="L25" s="767" t="s">
        <v>678</v>
      </c>
      <c r="M25" s="767" t="s">
        <v>678</v>
      </c>
      <c r="N25" s="767">
        <v>0</v>
      </c>
      <c r="O25" s="765"/>
    </row>
    <row r="26" spans="1:15" ht="28.8" hidden="1">
      <c r="A26" s="767">
        <v>20</v>
      </c>
      <c r="B26" s="768" t="s">
        <v>621</v>
      </c>
      <c r="C26" s="767" t="s">
        <v>672</v>
      </c>
      <c r="D26" s="767" t="s">
        <v>623</v>
      </c>
      <c r="E26" s="767" t="s">
        <v>653</v>
      </c>
      <c r="F26" s="767" t="s">
        <v>636</v>
      </c>
      <c r="G26" s="767" t="s">
        <v>632</v>
      </c>
      <c r="H26" s="767" t="s">
        <v>633</v>
      </c>
      <c r="I26" s="767" t="s">
        <v>519</v>
      </c>
      <c r="J26" s="767" t="s">
        <v>679</v>
      </c>
      <c r="K26" s="767" t="s">
        <v>636</v>
      </c>
      <c r="L26" s="767" t="s">
        <v>632</v>
      </c>
      <c r="M26" s="767" t="s">
        <v>680</v>
      </c>
      <c r="N26" s="767">
        <v>575867</v>
      </c>
      <c r="O26" s="765"/>
    </row>
    <row r="27" spans="1:15" ht="28.8" hidden="1">
      <c r="A27" s="767">
        <v>21</v>
      </c>
      <c r="B27" s="768" t="s">
        <v>621</v>
      </c>
      <c r="C27" s="767" t="s">
        <v>672</v>
      </c>
      <c r="D27" s="767" t="s">
        <v>623</v>
      </c>
      <c r="E27" s="767" t="s">
        <v>653</v>
      </c>
      <c r="F27" s="767" t="s">
        <v>681</v>
      </c>
      <c r="G27" s="767" t="s">
        <v>626</v>
      </c>
      <c r="H27" s="767" t="s">
        <v>682</v>
      </c>
      <c r="I27" s="767" t="s">
        <v>683</v>
      </c>
      <c r="J27" s="767" t="s">
        <v>684</v>
      </c>
      <c r="K27" s="767" t="s">
        <v>681</v>
      </c>
      <c r="L27" s="767" t="s">
        <v>626</v>
      </c>
      <c r="M27" s="767" t="s">
        <v>685</v>
      </c>
      <c r="N27" s="767">
        <v>444532</v>
      </c>
      <c r="O27" s="765"/>
    </row>
    <row r="28" spans="1:15" ht="28.8" hidden="1">
      <c r="A28" s="767">
        <v>22</v>
      </c>
      <c r="B28" s="768" t="s">
        <v>621</v>
      </c>
      <c r="C28" s="767" t="s">
        <v>672</v>
      </c>
      <c r="D28" s="767" t="s">
        <v>623</v>
      </c>
      <c r="E28" s="767" t="s">
        <v>653</v>
      </c>
      <c r="F28" s="767" t="s">
        <v>636</v>
      </c>
      <c r="G28" s="767" t="s">
        <v>640</v>
      </c>
      <c r="H28" s="767" t="s">
        <v>627</v>
      </c>
      <c r="I28" s="767" t="s">
        <v>604</v>
      </c>
      <c r="J28" s="767" t="s">
        <v>686</v>
      </c>
      <c r="K28" s="767" t="s">
        <v>636</v>
      </c>
      <c r="L28" s="767" t="s">
        <v>640</v>
      </c>
      <c r="M28" s="767" t="s">
        <v>687</v>
      </c>
      <c r="N28" s="767">
        <v>572884</v>
      </c>
      <c r="O28" s="765"/>
    </row>
    <row r="29" spans="1:15" ht="28.8" hidden="1">
      <c r="A29" s="767">
        <v>23</v>
      </c>
      <c r="B29" s="768" t="s">
        <v>621</v>
      </c>
      <c r="C29" s="767" t="s">
        <v>672</v>
      </c>
      <c r="D29" s="767" t="s">
        <v>623</v>
      </c>
      <c r="E29" s="767" t="s">
        <v>653</v>
      </c>
      <c r="F29" s="767" t="s">
        <v>636</v>
      </c>
      <c r="G29" s="767" t="s">
        <v>637</v>
      </c>
      <c r="H29" s="767" t="s">
        <v>633</v>
      </c>
      <c r="I29" s="767" t="s">
        <v>519</v>
      </c>
      <c r="J29" s="767" t="s">
        <v>688</v>
      </c>
      <c r="K29" s="767" t="s">
        <v>636</v>
      </c>
      <c r="L29" s="767" t="s">
        <v>637</v>
      </c>
      <c r="M29" s="767" t="s">
        <v>689</v>
      </c>
      <c r="N29" s="767">
        <v>444512</v>
      </c>
      <c r="O29" s="765"/>
    </row>
    <row r="30" spans="1:15" ht="28.8" hidden="1">
      <c r="A30" s="767">
        <v>24</v>
      </c>
      <c r="B30" s="768" t="s">
        <v>621</v>
      </c>
      <c r="C30" s="767" t="s">
        <v>672</v>
      </c>
      <c r="D30" s="767" t="s">
        <v>623</v>
      </c>
      <c r="E30" s="767" t="s">
        <v>653</v>
      </c>
      <c r="F30" s="767" t="s">
        <v>625</v>
      </c>
      <c r="G30" s="767" t="s">
        <v>626</v>
      </c>
      <c r="H30" s="767" t="s">
        <v>627</v>
      </c>
      <c r="I30" s="767" t="s">
        <v>522</v>
      </c>
      <c r="J30" s="767" t="s">
        <v>690</v>
      </c>
      <c r="K30" s="767" t="s">
        <v>636</v>
      </c>
      <c r="L30" s="767" t="s">
        <v>643</v>
      </c>
      <c r="M30" s="767" t="s">
        <v>592</v>
      </c>
      <c r="N30" s="767">
        <v>426361</v>
      </c>
      <c r="O30" s="765"/>
    </row>
    <row r="31" spans="1:15" ht="28.8">
      <c r="A31" s="767">
        <v>25</v>
      </c>
      <c r="B31" s="768" t="s">
        <v>621</v>
      </c>
      <c r="C31" s="767" t="s">
        <v>691</v>
      </c>
      <c r="D31" s="767" t="s">
        <v>623</v>
      </c>
      <c r="E31" s="767" t="s">
        <v>653</v>
      </c>
      <c r="F31" s="767" t="s">
        <v>625</v>
      </c>
      <c r="G31" s="767" t="s">
        <v>626</v>
      </c>
      <c r="H31" s="767" t="s">
        <v>633</v>
      </c>
      <c r="I31" s="767" t="s">
        <v>519</v>
      </c>
      <c r="J31" s="767" t="s">
        <v>692</v>
      </c>
      <c r="K31" s="767" t="s">
        <v>636</v>
      </c>
      <c r="L31" s="767" t="s">
        <v>643</v>
      </c>
      <c r="M31" s="767" t="s">
        <v>693</v>
      </c>
      <c r="N31" s="767">
        <v>517764</v>
      </c>
      <c r="O31" s="765"/>
    </row>
    <row r="32" spans="1:15" ht="28.8">
      <c r="A32" s="767">
        <v>26</v>
      </c>
      <c r="B32" s="768" t="s">
        <v>621</v>
      </c>
      <c r="C32" s="767" t="s">
        <v>691</v>
      </c>
      <c r="D32" s="767" t="s">
        <v>623</v>
      </c>
      <c r="E32" s="767" t="s">
        <v>653</v>
      </c>
      <c r="F32" s="767" t="s">
        <v>625</v>
      </c>
      <c r="G32" s="767" t="s">
        <v>626</v>
      </c>
      <c r="H32" s="767" t="s">
        <v>633</v>
      </c>
      <c r="I32" s="767" t="s">
        <v>519</v>
      </c>
      <c r="J32" s="767" t="s">
        <v>694</v>
      </c>
      <c r="K32" s="767" t="s">
        <v>625</v>
      </c>
      <c r="L32" s="767" t="s">
        <v>626</v>
      </c>
      <c r="M32" s="767" t="s">
        <v>695</v>
      </c>
      <c r="N32" s="767">
        <v>662612</v>
      </c>
      <c r="O32" s="765"/>
    </row>
    <row r="33" spans="1:15" ht="28.8">
      <c r="A33" s="767">
        <v>27</v>
      </c>
      <c r="B33" s="768" t="s">
        <v>621</v>
      </c>
      <c r="C33" s="767" t="s">
        <v>691</v>
      </c>
      <c r="D33" s="767" t="s">
        <v>623</v>
      </c>
      <c r="E33" s="767" t="s">
        <v>653</v>
      </c>
      <c r="F33" s="767" t="s">
        <v>636</v>
      </c>
      <c r="G33" s="767" t="s">
        <v>640</v>
      </c>
      <c r="H33" s="767" t="s">
        <v>633</v>
      </c>
      <c r="I33" s="767" t="s">
        <v>519</v>
      </c>
      <c r="J33" s="767" t="s">
        <v>696</v>
      </c>
      <c r="K33" s="767" t="s">
        <v>636</v>
      </c>
      <c r="L33" s="767" t="s">
        <v>640</v>
      </c>
      <c r="M33" s="767" t="s">
        <v>697</v>
      </c>
      <c r="N33" s="767">
        <v>572871</v>
      </c>
      <c r="O33" s="765"/>
    </row>
    <row r="34" spans="1:15" ht="28.8">
      <c r="A34" s="767">
        <v>28</v>
      </c>
      <c r="B34" s="768" t="s">
        <v>621</v>
      </c>
      <c r="C34" s="767" t="s">
        <v>691</v>
      </c>
      <c r="D34" s="767" t="s">
        <v>623</v>
      </c>
      <c r="E34" s="767" t="s">
        <v>653</v>
      </c>
      <c r="F34" s="767" t="s">
        <v>662</v>
      </c>
      <c r="G34" s="767" t="s">
        <v>632</v>
      </c>
      <c r="H34" s="767" t="s">
        <v>633</v>
      </c>
      <c r="I34" s="767" t="s">
        <v>519</v>
      </c>
      <c r="J34" s="767" t="s">
        <v>698</v>
      </c>
      <c r="K34" s="767" t="s">
        <v>662</v>
      </c>
      <c r="L34" s="767" t="s">
        <v>699</v>
      </c>
      <c r="M34" s="767" t="s">
        <v>700</v>
      </c>
      <c r="N34" s="767">
        <v>477837</v>
      </c>
      <c r="O34" s="765"/>
    </row>
    <row r="35" spans="1:15" ht="28.8">
      <c r="A35" s="767">
        <v>29</v>
      </c>
      <c r="B35" s="768" t="s">
        <v>621</v>
      </c>
      <c r="C35" s="767" t="s">
        <v>691</v>
      </c>
      <c r="D35" s="767" t="s">
        <v>623</v>
      </c>
      <c r="E35" s="767" t="s">
        <v>653</v>
      </c>
      <c r="F35" s="767" t="s">
        <v>625</v>
      </c>
      <c r="G35" s="767" t="s">
        <v>626</v>
      </c>
      <c r="H35" s="767" t="s">
        <v>633</v>
      </c>
      <c r="I35" s="767" t="s">
        <v>519</v>
      </c>
      <c r="J35" s="767" t="s">
        <v>701</v>
      </c>
      <c r="K35" s="767" t="s">
        <v>636</v>
      </c>
      <c r="L35" s="767" t="s">
        <v>643</v>
      </c>
      <c r="M35" s="767" t="s">
        <v>702</v>
      </c>
      <c r="N35" s="767">
        <v>530299</v>
      </c>
      <c r="O35" s="765"/>
    </row>
    <row r="36" spans="1:15" ht="28.8">
      <c r="A36" s="769">
        <v>30</v>
      </c>
      <c r="B36" s="770" t="s">
        <v>621</v>
      </c>
      <c r="C36" s="769" t="s">
        <v>691</v>
      </c>
      <c r="D36" s="769" t="s">
        <v>623</v>
      </c>
      <c r="E36" s="769" t="s">
        <v>653</v>
      </c>
      <c r="F36" s="769" t="s">
        <v>636</v>
      </c>
      <c r="G36" s="769" t="s">
        <v>643</v>
      </c>
      <c r="H36" s="769" t="s">
        <v>633</v>
      </c>
      <c r="I36" s="769" t="s">
        <v>519</v>
      </c>
      <c r="J36" s="769" t="s">
        <v>703</v>
      </c>
      <c r="K36" s="769" t="s">
        <v>636</v>
      </c>
      <c r="L36" s="769" t="s">
        <v>643</v>
      </c>
      <c r="M36" s="769" t="s">
        <v>704</v>
      </c>
      <c r="N36" s="769">
        <v>364550</v>
      </c>
      <c r="O36" s="765"/>
    </row>
    <row r="37" spans="1:15" ht="28.8">
      <c r="A37" s="769">
        <v>31</v>
      </c>
      <c r="B37" s="770" t="s">
        <v>621</v>
      </c>
      <c r="C37" s="769" t="s">
        <v>691</v>
      </c>
      <c r="D37" s="769" t="s">
        <v>623</v>
      </c>
      <c r="E37" s="769" t="s">
        <v>653</v>
      </c>
      <c r="F37" s="769" t="s">
        <v>705</v>
      </c>
      <c r="G37" s="769" t="s">
        <v>626</v>
      </c>
      <c r="H37" s="769" t="s">
        <v>627</v>
      </c>
      <c r="I37" s="769" t="s">
        <v>628</v>
      </c>
      <c r="J37" s="769" t="s">
        <v>706</v>
      </c>
      <c r="K37" s="769" t="s">
        <v>705</v>
      </c>
      <c r="L37" s="769" t="s">
        <v>626</v>
      </c>
      <c r="M37" s="769" t="s">
        <v>685</v>
      </c>
      <c r="N37" s="769">
        <v>457991</v>
      </c>
      <c r="O37" s="765"/>
    </row>
    <row r="38" spans="1:15" ht="28.8">
      <c r="A38" s="769">
        <v>32</v>
      </c>
      <c r="B38" s="770" t="s">
        <v>621</v>
      </c>
      <c r="C38" s="769" t="s">
        <v>691</v>
      </c>
      <c r="D38" s="769" t="s">
        <v>623</v>
      </c>
      <c r="E38" s="769" t="s">
        <v>653</v>
      </c>
      <c r="F38" s="769" t="s">
        <v>625</v>
      </c>
      <c r="G38" s="769" t="s">
        <v>626</v>
      </c>
      <c r="H38" s="769" t="s">
        <v>633</v>
      </c>
      <c r="I38" s="769" t="s">
        <v>519</v>
      </c>
      <c r="J38" s="769" t="s">
        <v>707</v>
      </c>
      <c r="K38" s="769" t="s">
        <v>636</v>
      </c>
      <c r="L38" s="769" t="s">
        <v>632</v>
      </c>
      <c r="M38" s="769" t="s">
        <v>708</v>
      </c>
      <c r="N38" s="769">
        <v>373920</v>
      </c>
      <c r="O38" s="765"/>
    </row>
    <row r="39" spans="1:15" ht="28.8">
      <c r="A39" s="769">
        <v>33</v>
      </c>
      <c r="B39" s="770" t="s">
        <v>621</v>
      </c>
      <c r="C39" s="769" t="s">
        <v>691</v>
      </c>
      <c r="D39" s="769" t="s">
        <v>623</v>
      </c>
      <c r="E39" s="769" t="s">
        <v>653</v>
      </c>
      <c r="F39" s="769" t="s">
        <v>631</v>
      </c>
      <c r="G39" s="769" t="s">
        <v>675</v>
      </c>
      <c r="H39" s="769" t="s">
        <v>633</v>
      </c>
      <c r="I39" s="769" t="s">
        <v>520</v>
      </c>
      <c r="J39" s="769" t="s">
        <v>709</v>
      </c>
      <c r="K39" s="769" t="s">
        <v>631</v>
      </c>
      <c r="L39" s="769" t="s">
        <v>675</v>
      </c>
      <c r="M39" s="769" t="s">
        <v>710</v>
      </c>
      <c r="N39" s="769">
        <v>259804</v>
      </c>
      <c r="O39" s="765"/>
    </row>
    <row r="40" spans="1:15" ht="28.8">
      <c r="A40" s="769">
        <v>34</v>
      </c>
      <c r="B40" s="770" t="s">
        <v>621</v>
      </c>
      <c r="C40" s="769" t="s">
        <v>691</v>
      </c>
      <c r="D40" s="769" t="s">
        <v>623</v>
      </c>
      <c r="E40" s="769" t="s">
        <v>653</v>
      </c>
      <c r="F40" s="769" t="s">
        <v>711</v>
      </c>
      <c r="G40" s="769" t="s">
        <v>626</v>
      </c>
      <c r="H40" s="769" t="s">
        <v>633</v>
      </c>
      <c r="I40" s="769" t="s">
        <v>519</v>
      </c>
      <c r="J40" s="769" t="s">
        <v>712</v>
      </c>
      <c r="K40" s="769" t="s">
        <v>711</v>
      </c>
      <c r="L40" s="769" t="s">
        <v>626</v>
      </c>
      <c r="M40" s="769" t="s">
        <v>713</v>
      </c>
      <c r="N40" s="769">
        <v>443038</v>
      </c>
      <c r="O40" s="765"/>
    </row>
    <row r="41" spans="1:15" ht="28.8">
      <c r="A41" s="769">
        <v>35</v>
      </c>
      <c r="B41" s="770" t="s">
        <v>621</v>
      </c>
      <c r="C41" s="769" t="s">
        <v>691</v>
      </c>
      <c r="D41" s="769" t="s">
        <v>623</v>
      </c>
      <c r="E41" s="769" t="s">
        <v>653</v>
      </c>
      <c r="F41" s="769" t="s">
        <v>714</v>
      </c>
      <c r="G41" s="769" t="s">
        <v>637</v>
      </c>
      <c r="H41" s="769" t="s">
        <v>627</v>
      </c>
      <c r="I41" s="769" t="s">
        <v>628</v>
      </c>
      <c r="J41" s="769" t="s">
        <v>715</v>
      </c>
      <c r="K41" s="769" t="s">
        <v>714</v>
      </c>
      <c r="L41" s="769" t="s">
        <v>637</v>
      </c>
      <c r="M41" s="769" t="s">
        <v>716</v>
      </c>
      <c r="N41" s="769">
        <v>620057</v>
      </c>
      <c r="O41" s="765"/>
    </row>
    <row r="42" spans="1:15" ht="38.4" hidden="1">
      <c r="A42" s="771">
        <v>36</v>
      </c>
      <c r="B42" s="772" t="s">
        <v>621</v>
      </c>
      <c r="C42" s="771" t="s">
        <v>717</v>
      </c>
      <c r="D42" s="771" t="s">
        <v>623</v>
      </c>
      <c r="E42" s="771" t="s">
        <v>653</v>
      </c>
      <c r="F42" s="771" t="s">
        <v>625</v>
      </c>
      <c r="G42" s="771" t="s">
        <v>626</v>
      </c>
      <c r="H42" s="771" t="s">
        <v>627</v>
      </c>
      <c r="I42" s="771" t="s">
        <v>628</v>
      </c>
      <c r="J42" s="771" t="s">
        <v>718</v>
      </c>
      <c r="K42" s="771" t="s">
        <v>636</v>
      </c>
      <c r="L42" s="771" t="s">
        <v>632</v>
      </c>
      <c r="M42" s="771" t="s">
        <v>719</v>
      </c>
      <c r="N42" s="771">
        <v>437528</v>
      </c>
      <c r="O42" s="765"/>
    </row>
    <row r="43" spans="1:15" ht="38.4" hidden="1">
      <c r="A43" s="771">
        <v>37</v>
      </c>
      <c r="B43" s="772" t="s">
        <v>621</v>
      </c>
      <c r="C43" s="771" t="s">
        <v>717</v>
      </c>
      <c r="D43" s="771" t="s">
        <v>623</v>
      </c>
      <c r="E43" s="771" t="s">
        <v>653</v>
      </c>
      <c r="F43" s="771" t="s">
        <v>636</v>
      </c>
      <c r="G43" s="771" t="s">
        <v>643</v>
      </c>
      <c r="H43" s="771" t="s">
        <v>627</v>
      </c>
      <c r="I43" s="771" t="s">
        <v>628</v>
      </c>
      <c r="J43" s="771" t="s">
        <v>720</v>
      </c>
      <c r="K43" s="771" t="s">
        <v>636</v>
      </c>
      <c r="L43" s="771" t="s">
        <v>643</v>
      </c>
      <c r="M43" s="771" t="s">
        <v>721</v>
      </c>
      <c r="N43" s="771">
        <v>491369</v>
      </c>
      <c r="O43" s="765"/>
    </row>
    <row r="44" spans="1:15" ht="38.4" hidden="1">
      <c r="A44" s="771">
        <v>38</v>
      </c>
      <c r="B44" s="772" t="s">
        <v>621</v>
      </c>
      <c r="C44" s="771" t="s">
        <v>717</v>
      </c>
      <c r="D44" s="771" t="s">
        <v>623</v>
      </c>
      <c r="E44" s="771" t="s">
        <v>653</v>
      </c>
      <c r="F44" s="771" t="s">
        <v>625</v>
      </c>
      <c r="G44" s="771" t="s">
        <v>626</v>
      </c>
      <c r="H44" s="771" t="s">
        <v>627</v>
      </c>
      <c r="I44" s="771" t="s">
        <v>628</v>
      </c>
      <c r="J44" s="771" t="s">
        <v>690</v>
      </c>
      <c r="K44" s="771" t="s">
        <v>636</v>
      </c>
      <c r="L44" s="771" t="s">
        <v>643</v>
      </c>
      <c r="M44" s="771" t="s">
        <v>722</v>
      </c>
      <c r="N44" s="771">
        <v>564757</v>
      </c>
      <c r="O44" s="765"/>
    </row>
    <row r="45" spans="1:15" ht="38.4" hidden="1">
      <c r="A45" s="771">
        <v>39</v>
      </c>
      <c r="B45" s="772" t="s">
        <v>621</v>
      </c>
      <c r="C45" s="771" t="s">
        <v>717</v>
      </c>
      <c r="D45" s="771" t="s">
        <v>623</v>
      </c>
      <c r="E45" s="771" t="s">
        <v>653</v>
      </c>
      <c r="F45" s="771" t="s">
        <v>636</v>
      </c>
      <c r="G45" s="771" t="s">
        <v>640</v>
      </c>
      <c r="H45" s="771" t="s">
        <v>627</v>
      </c>
      <c r="I45" s="771" t="s">
        <v>628</v>
      </c>
      <c r="J45" s="771" t="s">
        <v>723</v>
      </c>
      <c r="K45" s="771" t="s">
        <v>636</v>
      </c>
      <c r="L45" s="771" t="s">
        <v>640</v>
      </c>
      <c r="M45" s="771" t="s">
        <v>724</v>
      </c>
      <c r="N45" s="771">
        <v>295642</v>
      </c>
      <c r="O45" s="765"/>
    </row>
    <row r="46" spans="1:15" ht="38.4" hidden="1">
      <c r="A46" s="771">
        <v>40</v>
      </c>
      <c r="B46" s="772" t="s">
        <v>621</v>
      </c>
      <c r="C46" s="771" t="s">
        <v>717</v>
      </c>
      <c r="D46" s="771" t="s">
        <v>623</v>
      </c>
      <c r="E46" s="771" t="s">
        <v>653</v>
      </c>
      <c r="F46" s="771" t="s">
        <v>636</v>
      </c>
      <c r="G46" s="771" t="s">
        <v>637</v>
      </c>
      <c r="H46" s="771" t="s">
        <v>627</v>
      </c>
      <c r="I46" s="771" t="s">
        <v>628</v>
      </c>
      <c r="J46" s="771" t="s">
        <v>725</v>
      </c>
      <c r="K46" s="771" t="s">
        <v>636</v>
      </c>
      <c r="L46" s="771" t="s">
        <v>637</v>
      </c>
      <c r="M46" s="771" t="s">
        <v>726</v>
      </c>
      <c r="N46" s="771">
        <v>491529</v>
      </c>
      <c r="O46" s="765"/>
    </row>
    <row r="47" spans="1:15" ht="38.4" hidden="1">
      <c r="A47" s="771">
        <v>41</v>
      </c>
      <c r="B47" s="772" t="s">
        <v>621</v>
      </c>
      <c r="C47" s="771" t="s">
        <v>717</v>
      </c>
      <c r="D47" s="771" t="s">
        <v>623</v>
      </c>
      <c r="E47" s="771" t="s">
        <v>653</v>
      </c>
      <c r="F47" s="771" t="s">
        <v>631</v>
      </c>
      <c r="G47" s="771" t="s">
        <v>632</v>
      </c>
      <c r="H47" s="771" t="s">
        <v>633</v>
      </c>
      <c r="I47" s="771" t="s">
        <v>519</v>
      </c>
      <c r="J47" s="771" t="s">
        <v>727</v>
      </c>
      <c r="K47" s="771" t="s">
        <v>631</v>
      </c>
      <c r="L47" s="771" t="s">
        <v>632</v>
      </c>
      <c r="M47" s="771" t="s">
        <v>728</v>
      </c>
      <c r="N47" s="771">
        <v>514626</v>
      </c>
      <c r="O47" s="765"/>
    </row>
    <row r="48" spans="1:15" ht="28.8" hidden="1">
      <c r="A48" s="769">
        <v>42</v>
      </c>
      <c r="B48" s="770" t="s">
        <v>621</v>
      </c>
      <c r="C48" s="769" t="s">
        <v>729</v>
      </c>
      <c r="D48" s="769" t="s">
        <v>623</v>
      </c>
      <c r="E48" s="769" t="s">
        <v>730</v>
      </c>
      <c r="F48" s="769" t="s">
        <v>625</v>
      </c>
      <c r="G48" s="769" t="s">
        <v>626</v>
      </c>
      <c r="H48" s="769" t="s">
        <v>627</v>
      </c>
      <c r="I48" s="769" t="s">
        <v>522</v>
      </c>
      <c r="J48" s="769" t="s">
        <v>731</v>
      </c>
      <c r="K48" s="769" t="s">
        <v>625</v>
      </c>
      <c r="L48" s="769" t="s">
        <v>626</v>
      </c>
      <c r="M48" s="769" t="s">
        <v>589</v>
      </c>
      <c r="N48" s="769">
        <v>632542</v>
      </c>
      <c r="O48" s="765"/>
    </row>
    <row r="49" spans="1:15" ht="28.8" hidden="1">
      <c r="A49" s="769">
        <v>43</v>
      </c>
      <c r="B49" s="770" t="s">
        <v>621</v>
      </c>
      <c r="C49" s="769" t="s">
        <v>729</v>
      </c>
      <c r="D49" s="769" t="s">
        <v>623</v>
      </c>
      <c r="E49" s="769" t="s">
        <v>730</v>
      </c>
      <c r="F49" s="769" t="s">
        <v>625</v>
      </c>
      <c r="G49" s="769" t="s">
        <v>626</v>
      </c>
      <c r="H49" s="769" t="s">
        <v>627</v>
      </c>
      <c r="I49" s="769" t="s">
        <v>522</v>
      </c>
      <c r="J49" s="769" t="s">
        <v>732</v>
      </c>
      <c r="K49" s="769" t="s">
        <v>625</v>
      </c>
      <c r="L49" s="769" t="s">
        <v>626</v>
      </c>
      <c r="M49" s="769" t="s">
        <v>587</v>
      </c>
      <c r="N49" s="769">
        <v>437276</v>
      </c>
      <c r="O49" s="765"/>
    </row>
    <row r="51" spans="1:15">
      <c r="A51" s="766"/>
    </row>
    <row r="52" spans="1:15">
      <c r="A52" s="766"/>
    </row>
    <row r="53" spans="1:15">
      <c r="A53" s="766"/>
    </row>
    <row r="54" spans="1:15">
      <c r="A54" s="766" t="s">
        <v>733</v>
      </c>
    </row>
  </sheetData>
  <autoFilter ref="A6:N49" xr:uid="{00000000-0009-0000-0000-000023000000}">
    <filterColumn colId="2">
      <filters>
        <filter val="GOVT. UPPER PRIMARY SCHOOL KISHANPURA NEW ABADI (437453)(08010822910)"/>
      </filters>
    </filterColumn>
  </autoFilter>
  <mergeCells count="18">
    <mergeCell ref="A1:N1"/>
    <mergeCell ref="J4:J5"/>
    <mergeCell ref="K4:K5"/>
    <mergeCell ref="L4:L5"/>
    <mergeCell ref="M4:M5"/>
    <mergeCell ref="N4:N5"/>
    <mergeCell ref="J3:N3"/>
    <mergeCell ref="A3:A5"/>
    <mergeCell ref="B3:B5"/>
    <mergeCell ref="C3:E3"/>
    <mergeCell ref="F3:I3"/>
    <mergeCell ref="E4:E5"/>
    <mergeCell ref="F4:F5"/>
    <mergeCell ref="G4:G5"/>
    <mergeCell ref="H4:H5"/>
    <mergeCell ref="I4:I5"/>
    <mergeCell ref="I2:M2"/>
    <mergeCell ref="D2:H2"/>
  </mergeCells>
  <pageMargins left="0.7" right="0.7" top="0.75" bottom="0.75" header="0.3" footer="0.3"/>
  <pageSetup scale="86" orientation="landscape" r:id="rId1"/>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0000"/>
  </sheetPr>
  <dimension ref="A1:AC45"/>
  <sheetViews>
    <sheetView showGridLines="0" workbookViewId="0">
      <pane xSplit="4" ySplit="7" topLeftCell="N8" activePane="bottomRight" state="frozen"/>
      <selection pane="topRight" activeCell="E1" sqref="E1"/>
      <selection pane="bottomLeft" activeCell="A9" sqref="A9"/>
      <selection pane="bottomRight" activeCell="X20" sqref="X20"/>
    </sheetView>
  </sheetViews>
  <sheetFormatPr defaultRowHeight="14.4"/>
  <cols>
    <col min="1" max="1" width="4.21875" customWidth="1"/>
    <col min="2" max="2" width="4.44140625" customWidth="1"/>
    <col min="3" max="3" width="23.6640625" customWidth="1"/>
    <col min="4" max="14" width="9.21875" customWidth="1"/>
    <col min="15" max="15" width="10.21875" customWidth="1"/>
    <col min="16" max="16" width="9.33203125" customWidth="1"/>
    <col min="17" max="17" width="8.5546875" customWidth="1"/>
    <col min="18" max="18" width="7.5546875" customWidth="1"/>
    <col min="19" max="19" width="7.77734375" customWidth="1"/>
    <col min="20" max="20" width="6.88671875" customWidth="1"/>
    <col min="22" max="22" width="22.5546875" customWidth="1"/>
    <col min="25" max="25" width="21" customWidth="1"/>
    <col min="26" max="26" width="7.77734375" customWidth="1"/>
    <col min="29" max="29" width="8.77734375" hidden="1" customWidth="1"/>
  </cols>
  <sheetData>
    <row r="1" spans="1:29">
      <c r="A1" s="315"/>
      <c r="B1" s="315"/>
      <c r="C1" s="315"/>
      <c r="D1" s="315"/>
      <c r="E1" s="315"/>
      <c r="F1" s="315"/>
      <c r="G1" s="315"/>
      <c r="H1" s="315"/>
      <c r="I1" s="315"/>
      <c r="J1" s="315"/>
      <c r="K1" s="315"/>
      <c r="L1" s="315"/>
      <c r="M1" s="315"/>
      <c r="N1" s="315"/>
      <c r="O1" s="315"/>
      <c r="P1" s="315"/>
      <c r="Q1" s="315"/>
      <c r="R1" s="315"/>
      <c r="S1" s="315"/>
      <c r="T1" s="315"/>
      <c r="U1" s="315"/>
      <c r="V1" s="315"/>
      <c r="W1" s="315"/>
      <c r="X1" s="315"/>
      <c r="Y1" s="315"/>
      <c r="Z1" s="315"/>
      <c r="AA1" s="315"/>
    </row>
    <row r="2" spans="1:29" ht="18">
      <c r="A2" s="315"/>
      <c r="B2" s="837" t="str">
        <f>'Data Entry'!D2</f>
        <v>dk;kZy; iz/kkukpk;Z jktdh; mPp ek/;fed fo|ky; jktiqjk fiisju</v>
      </c>
      <c r="C2" s="837"/>
      <c r="D2" s="837"/>
      <c r="E2" s="837"/>
      <c r="F2" s="837"/>
      <c r="G2" s="837"/>
      <c r="H2" s="837"/>
      <c r="I2" s="837"/>
      <c r="J2" s="837"/>
      <c r="K2" s="837"/>
      <c r="L2" s="837"/>
      <c r="M2" s="837"/>
      <c r="N2" s="837"/>
      <c r="O2" s="837"/>
      <c r="P2" s="837"/>
      <c r="Q2" s="837"/>
      <c r="R2" s="837"/>
      <c r="S2" s="837"/>
      <c r="T2" s="315"/>
      <c r="AA2" s="315"/>
    </row>
    <row r="3" spans="1:29">
      <c r="A3" s="315"/>
      <c r="T3" s="315"/>
      <c r="AA3" s="315"/>
    </row>
    <row r="4" spans="1:29" ht="21">
      <c r="A4" s="315"/>
      <c r="B4" s="844" t="s">
        <v>540</v>
      </c>
      <c r="C4" s="845"/>
      <c r="D4" s="845"/>
      <c r="E4" s="845"/>
      <c r="F4" s="845"/>
      <c r="G4" s="845"/>
      <c r="H4" s="845"/>
      <c r="I4" s="845"/>
      <c r="J4" s="845"/>
      <c r="K4" s="845"/>
      <c r="L4" s="845"/>
      <c r="M4" s="845"/>
      <c r="N4" s="845"/>
      <c r="O4" s="846"/>
      <c r="P4" s="846"/>
      <c r="Q4" s="846"/>
      <c r="R4" s="846"/>
      <c r="S4" s="847"/>
      <c r="T4" s="315"/>
      <c r="AA4" s="315"/>
    </row>
    <row r="5" spans="1:29" ht="18">
      <c r="A5" s="315"/>
      <c r="B5" s="838" t="s">
        <v>201</v>
      </c>
      <c r="C5" s="838" t="s">
        <v>202</v>
      </c>
      <c r="D5" s="838" t="s">
        <v>203</v>
      </c>
      <c r="E5" s="852" t="s">
        <v>541</v>
      </c>
      <c r="F5" s="853"/>
      <c r="G5" s="853"/>
      <c r="H5" s="853"/>
      <c r="I5" s="853"/>
      <c r="J5" s="853"/>
      <c r="K5" s="853"/>
      <c r="L5" s="853"/>
      <c r="M5" s="853"/>
      <c r="N5" s="854"/>
      <c r="O5" s="851" t="s">
        <v>514</v>
      </c>
      <c r="P5" s="851"/>
      <c r="Q5" s="839" t="str">
        <f>'Master-1'!F4</f>
        <v>2202-02-109-27-01</v>
      </c>
      <c r="R5" s="839"/>
      <c r="S5" s="839"/>
      <c r="T5" s="315"/>
      <c r="AA5" s="315"/>
    </row>
    <row r="6" spans="1:29" ht="20.55" customHeight="1">
      <c r="A6" s="315"/>
      <c r="B6" s="838"/>
      <c r="C6" s="838"/>
      <c r="D6" s="838"/>
      <c r="E6" s="855"/>
      <c r="F6" s="856"/>
      <c r="G6" s="856"/>
      <c r="H6" s="856"/>
      <c r="I6" s="856"/>
      <c r="J6" s="856"/>
      <c r="K6" s="856"/>
      <c r="L6" s="856"/>
      <c r="M6" s="856"/>
      <c r="N6" s="857"/>
      <c r="O6" s="848" t="s">
        <v>204</v>
      </c>
      <c r="P6" s="849" t="s">
        <v>205</v>
      </c>
      <c r="Q6" s="850"/>
      <c r="R6" s="842" t="s">
        <v>206</v>
      </c>
      <c r="S6" s="842" t="s">
        <v>207</v>
      </c>
      <c r="T6" s="315"/>
      <c r="AA6" s="315"/>
    </row>
    <row r="7" spans="1:29" ht="75" customHeight="1">
      <c r="A7" s="315"/>
      <c r="B7" s="838"/>
      <c r="C7" s="838"/>
      <c r="D7" s="838"/>
      <c r="E7" s="755" t="s">
        <v>518</v>
      </c>
      <c r="F7" s="755" t="s">
        <v>199</v>
      </c>
      <c r="G7" s="755" t="s">
        <v>585</v>
      </c>
      <c r="H7" s="755" t="s">
        <v>519</v>
      </c>
      <c r="I7" s="755" t="s">
        <v>520</v>
      </c>
      <c r="J7" s="755" t="s">
        <v>521</v>
      </c>
      <c r="K7" s="755" t="s">
        <v>522</v>
      </c>
      <c r="L7" s="755" t="s">
        <v>604</v>
      </c>
      <c r="M7" s="755"/>
      <c r="N7" s="755"/>
      <c r="O7" s="843"/>
      <c r="P7" s="316" t="s">
        <v>264</v>
      </c>
      <c r="Q7" s="316" t="s">
        <v>267</v>
      </c>
      <c r="R7" s="843"/>
      <c r="S7" s="843"/>
      <c r="T7" s="315"/>
      <c r="V7" s="336" t="s">
        <v>367</v>
      </c>
      <c r="AA7" s="315"/>
      <c r="AC7" t="s">
        <v>350</v>
      </c>
    </row>
    <row r="8" spans="1:29" ht="15.6">
      <c r="A8" s="315"/>
      <c r="B8" s="741">
        <f>IF(C8="","",1)</f>
        <v>1</v>
      </c>
      <c r="C8" s="656" t="s">
        <v>208</v>
      </c>
      <c r="D8" s="657" t="s">
        <v>172</v>
      </c>
      <c r="E8" s="322">
        <v>1</v>
      </c>
      <c r="F8" s="263"/>
      <c r="G8" s="263"/>
      <c r="H8" s="263"/>
      <c r="I8" s="263"/>
      <c r="J8" s="263"/>
      <c r="K8" s="263"/>
      <c r="L8" s="263"/>
      <c r="M8" s="263"/>
      <c r="N8" s="263"/>
      <c r="O8" s="738">
        <f>IF(C8="",0,HLOOKUP($Q$5,all_headpost,ROWS(C$7:C8),0))</f>
        <v>1</v>
      </c>
      <c r="P8" s="738">
        <f>COUNTIFS('Data Entry'!$C$9:$C$68,Post_Data!$Q$5,'Data Entry'!$G$9:$G$68,Post_Data!$C8,'Data Entry'!$S$9:$S$68,"OPS")</f>
        <v>1</v>
      </c>
      <c r="Q8" s="738">
        <f>COUNTIFS('Data Entry'!$C$9:$C$68,Post_Data!$Q$5,'Data Entry'!$G$9:$G$68,Post_Data!$C8,'Data Entry'!$S$9:$S$68,"NPS")</f>
        <v>0</v>
      </c>
      <c r="R8" s="739">
        <f>SUM(P8:Q8)</f>
        <v>1</v>
      </c>
      <c r="S8" s="739">
        <f t="shared" ref="S8:S43" si="0">O8-R8</f>
        <v>0</v>
      </c>
      <c r="T8" s="315"/>
      <c r="V8" s="337" t="s">
        <v>208</v>
      </c>
      <c r="AA8" s="315"/>
      <c r="AC8" t="s">
        <v>228</v>
      </c>
    </row>
    <row r="9" spans="1:29" ht="15.6">
      <c r="A9" s="315"/>
      <c r="B9" s="742">
        <f>IF(C9="","",B8+1)</f>
        <v>2</v>
      </c>
      <c r="C9" s="321" t="s">
        <v>575</v>
      </c>
      <c r="D9" s="263" t="s">
        <v>209</v>
      </c>
      <c r="E9" s="322">
        <v>0</v>
      </c>
      <c r="F9" s="263">
        <v>1</v>
      </c>
      <c r="G9" s="263"/>
      <c r="H9" s="263"/>
      <c r="I9" s="263"/>
      <c r="J9" s="263"/>
      <c r="K9" s="263"/>
      <c r="L9" s="263"/>
      <c r="M9" s="263"/>
      <c r="N9" s="263"/>
      <c r="O9" s="738">
        <f>IF(C9="",0,HLOOKUP($Q$5,all_headpost,ROWS(C$7:C9),0))</f>
        <v>0</v>
      </c>
      <c r="P9" s="738">
        <f>COUNTIFS('Data Entry'!$C$9:$C$68,Post_Data!$Q$5,'Data Entry'!$G$9:$G$68,Post_Data!$C9,'Data Entry'!$S$9:$S$68,"OPS")</f>
        <v>0</v>
      </c>
      <c r="Q9" s="738">
        <f>COUNTIFS('Data Entry'!$C$9:$C$68,Post_Data!$Q$5,'Data Entry'!$G$9:$G$68,Post_Data!$C9,'Data Entry'!$S$9:$S$68,"NPS")</f>
        <v>0</v>
      </c>
      <c r="R9" s="739">
        <f t="shared" ref="R9:R43" si="1">SUM(P9:Q9)</f>
        <v>0</v>
      </c>
      <c r="S9" s="739">
        <f t="shared" si="0"/>
        <v>0</v>
      </c>
      <c r="T9" s="315"/>
      <c r="V9" s="337" t="s">
        <v>575</v>
      </c>
      <c r="Y9" s="643" t="s">
        <v>514</v>
      </c>
      <c r="AA9" s="315"/>
      <c r="AC9" t="s">
        <v>351</v>
      </c>
    </row>
    <row r="10" spans="1:29" ht="15.6">
      <c r="A10" s="315"/>
      <c r="B10" s="742">
        <f t="shared" ref="B10:B43" si="2">IF(C10="","",B9+1)</f>
        <v>3</v>
      </c>
      <c r="C10" s="321" t="s">
        <v>213</v>
      </c>
      <c r="D10" s="263" t="s">
        <v>181</v>
      </c>
      <c r="E10" s="322">
        <v>0</v>
      </c>
      <c r="F10" s="263">
        <v>3</v>
      </c>
      <c r="G10" s="263"/>
      <c r="H10" s="263"/>
      <c r="I10" s="263"/>
      <c r="J10" s="263"/>
      <c r="K10" s="263"/>
      <c r="L10" s="263"/>
      <c r="M10" s="263"/>
      <c r="N10" s="263"/>
      <c r="O10" s="738">
        <f>IF(C10="",0,HLOOKUP($Q$5,all_headpost,ROWS(C$7:C10),0))</f>
        <v>0</v>
      </c>
      <c r="P10" s="738">
        <f>COUNTIFS('Data Entry'!$C$9:$C$68,Post_Data!$Q$5,'Data Entry'!$G$9:$G$68,Post_Data!$C10,'Data Entry'!$S$9:$S$68,"OPS")</f>
        <v>0</v>
      </c>
      <c r="Q10" s="738">
        <f>COUNTIFS('Data Entry'!$C$9:$C$68,Post_Data!$Q$5,'Data Entry'!$G$9:$G$68,Post_Data!$C10,'Data Entry'!$S$9:$S$68,"NPS")</f>
        <v>0</v>
      </c>
      <c r="R10" s="739">
        <f t="shared" si="1"/>
        <v>0</v>
      </c>
      <c r="S10" s="739">
        <f t="shared" si="0"/>
        <v>0</v>
      </c>
      <c r="T10" s="315"/>
      <c r="V10" s="337" t="s">
        <v>210</v>
      </c>
      <c r="Y10" s="658" t="s">
        <v>199</v>
      </c>
      <c r="AA10" s="315"/>
      <c r="AC10" t="s">
        <v>352</v>
      </c>
    </row>
    <row r="11" spans="1:29" ht="15.6">
      <c r="A11" s="315"/>
      <c r="B11" s="742">
        <f t="shared" si="2"/>
        <v>4</v>
      </c>
      <c r="C11" s="321" t="s">
        <v>216</v>
      </c>
      <c r="D11" s="263" t="s">
        <v>171</v>
      </c>
      <c r="E11" s="322">
        <v>3</v>
      </c>
      <c r="F11" s="263"/>
      <c r="G11" s="263">
        <v>2</v>
      </c>
      <c r="H11" s="263">
        <v>2</v>
      </c>
      <c r="I11" s="263">
        <v>1</v>
      </c>
      <c r="J11" s="263"/>
      <c r="K11" s="263">
        <v>1</v>
      </c>
      <c r="L11" s="263"/>
      <c r="M11" s="263"/>
      <c r="N11" s="263"/>
      <c r="O11" s="738">
        <f>IF(C11="",0,HLOOKUP($Q$5,all_headpost,ROWS(C$7:C11),0))</f>
        <v>3</v>
      </c>
      <c r="P11" s="738">
        <f>COUNTIFS('Data Entry'!$C$9:$C$68,Post_Data!$Q$5,'Data Entry'!$G$9:$G$68,Post_Data!$C11,'Data Entry'!$S$9:$S$68,"OPS")</f>
        <v>2</v>
      </c>
      <c r="Q11" s="738">
        <f>COUNTIFS('Data Entry'!$C$9:$C$68,Post_Data!$Q$5,'Data Entry'!$G$9:$G$68,Post_Data!$C11,'Data Entry'!$S$9:$S$68,"NPS")</f>
        <v>1</v>
      </c>
      <c r="R11" s="739">
        <f t="shared" si="1"/>
        <v>3</v>
      </c>
      <c r="S11" s="739">
        <f t="shared" si="0"/>
        <v>0</v>
      </c>
      <c r="T11" s="315"/>
      <c r="V11" s="337" t="s">
        <v>213</v>
      </c>
      <c r="Y11" s="658" t="s">
        <v>518</v>
      </c>
      <c r="AA11" s="315"/>
      <c r="AC11" t="s">
        <v>353</v>
      </c>
    </row>
    <row r="12" spans="1:29" ht="15.6">
      <c r="A12" s="315"/>
      <c r="B12" s="742">
        <f t="shared" si="2"/>
        <v>5</v>
      </c>
      <c r="C12" s="321" t="s">
        <v>218</v>
      </c>
      <c r="D12" s="263" t="s">
        <v>219</v>
      </c>
      <c r="E12" s="322">
        <v>0</v>
      </c>
      <c r="F12" s="263">
        <v>0</v>
      </c>
      <c r="G12" s="263"/>
      <c r="H12" s="263"/>
      <c r="I12" s="263"/>
      <c r="J12" s="263"/>
      <c r="K12" s="263"/>
      <c r="L12" s="263"/>
      <c r="M12" s="263"/>
      <c r="N12" s="263"/>
      <c r="O12" s="738">
        <f>IF(C12="",0,HLOOKUP($Q$5,all_headpost,ROWS(C$7:C12),0))</f>
        <v>0</v>
      </c>
      <c r="P12" s="738">
        <f>COUNTIFS('Data Entry'!$C$9:$C$68,Post_Data!$Q$5,'Data Entry'!$G$9:$G$68,Post_Data!$C12,'Data Entry'!$S$9:$S$68,"OPS")</f>
        <v>0</v>
      </c>
      <c r="Q12" s="738">
        <f>COUNTIFS('Data Entry'!$C$9:$C$68,Post_Data!$Q$5,'Data Entry'!$G$9:$G$68,Post_Data!$C12,'Data Entry'!$S$9:$S$68,"NPS")</f>
        <v>0</v>
      </c>
      <c r="R12" s="739">
        <f t="shared" si="1"/>
        <v>0</v>
      </c>
      <c r="S12" s="739">
        <f t="shared" si="0"/>
        <v>0</v>
      </c>
      <c r="T12" s="315"/>
      <c r="V12" s="337" t="s">
        <v>216</v>
      </c>
      <c r="Y12" s="658" t="s">
        <v>585</v>
      </c>
      <c r="AA12" s="315"/>
      <c r="AC12" t="s">
        <v>187</v>
      </c>
    </row>
    <row r="13" spans="1:29" ht="15.6">
      <c r="A13" s="315"/>
      <c r="B13" s="742">
        <f t="shared" si="2"/>
        <v>6</v>
      </c>
      <c r="C13" s="321" t="s">
        <v>537</v>
      </c>
      <c r="D13" s="263" t="s">
        <v>219</v>
      </c>
      <c r="E13" s="322">
        <v>4</v>
      </c>
      <c r="F13" s="263"/>
      <c r="G13" s="263"/>
      <c r="H13" s="263">
        <v>7</v>
      </c>
      <c r="I13" s="263"/>
      <c r="J13" s="263"/>
      <c r="K13" s="263">
        <v>6</v>
      </c>
      <c r="L13" s="263"/>
      <c r="M13" s="263"/>
      <c r="N13" s="263"/>
      <c r="O13" s="738">
        <f>IF(C13="",0,HLOOKUP($Q$5,all_headpost,ROWS(C$7:C13),0))</f>
        <v>4</v>
      </c>
      <c r="P13" s="738">
        <f>COUNTIFS('Data Entry'!$C$9:$C$68,Post_Data!$Q$5,'Data Entry'!$G$9:$G$68,Post_Data!$C13,'Data Entry'!$S$9:$S$68,"OPS")</f>
        <v>3</v>
      </c>
      <c r="Q13" s="738">
        <f>COUNTIFS('Data Entry'!$C$9:$C$68,Post_Data!$Q$5,'Data Entry'!$G$9:$G$68,Post_Data!$C13,'Data Entry'!$S$9:$S$68,"NPS")</f>
        <v>1</v>
      </c>
      <c r="R13" s="739">
        <f t="shared" si="1"/>
        <v>4</v>
      </c>
      <c r="S13" s="739">
        <f t="shared" si="0"/>
        <v>0</v>
      </c>
      <c r="T13" s="315"/>
      <c r="V13" s="337" t="s">
        <v>218</v>
      </c>
      <c r="Y13" s="658" t="s">
        <v>519</v>
      </c>
      <c r="AA13" s="315"/>
      <c r="AC13" t="s">
        <v>354</v>
      </c>
    </row>
    <row r="14" spans="1:29" ht="15.6">
      <c r="A14" s="315"/>
      <c r="B14" s="742">
        <f t="shared" si="2"/>
        <v>7</v>
      </c>
      <c r="C14" s="321" t="s">
        <v>535</v>
      </c>
      <c r="D14" s="263" t="s">
        <v>219</v>
      </c>
      <c r="E14" s="322">
        <v>1</v>
      </c>
      <c r="F14" s="263">
        <v>2</v>
      </c>
      <c r="G14" s="263"/>
      <c r="H14" s="263">
        <v>5</v>
      </c>
      <c r="I14" s="263"/>
      <c r="J14" s="263"/>
      <c r="K14" s="263">
        <v>2</v>
      </c>
      <c r="L14" s="263">
        <v>1</v>
      </c>
      <c r="M14" s="263"/>
      <c r="N14" s="263"/>
      <c r="O14" s="738">
        <f>IF(C14="",0,HLOOKUP($Q$5,all_headpost,ROWS(C$7:C14),0))</f>
        <v>1</v>
      </c>
      <c r="P14" s="738">
        <f>COUNTIFS('Data Entry'!$C$9:$C$68,Post_Data!$Q$5,'Data Entry'!$G$9:$G$68,Post_Data!$C14,'Data Entry'!$S$9:$S$68,"OPS")</f>
        <v>0</v>
      </c>
      <c r="Q14" s="738">
        <f>COUNTIFS('Data Entry'!$C$9:$C$68,Post_Data!$Q$5,'Data Entry'!$G$9:$G$68,Post_Data!$C14,'Data Entry'!$S$9:$S$68,"NPS")</f>
        <v>1</v>
      </c>
      <c r="R14" s="739">
        <f t="shared" si="1"/>
        <v>1</v>
      </c>
      <c r="S14" s="739">
        <f t="shared" si="0"/>
        <v>0</v>
      </c>
      <c r="T14" s="315"/>
      <c r="V14" s="337" t="s">
        <v>537</v>
      </c>
      <c r="Y14" s="658" t="s">
        <v>520</v>
      </c>
      <c r="AA14" s="315"/>
      <c r="AC14" t="s">
        <v>355</v>
      </c>
    </row>
    <row r="15" spans="1:29" ht="18" customHeight="1">
      <c r="A15" s="315"/>
      <c r="B15" s="742">
        <f t="shared" si="2"/>
        <v>8</v>
      </c>
      <c r="C15" s="321" t="s">
        <v>212</v>
      </c>
      <c r="D15" s="263" t="s">
        <v>171</v>
      </c>
      <c r="E15" s="322">
        <v>0</v>
      </c>
      <c r="F15" s="263"/>
      <c r="G15" s="263"/>
      <c r="H15" s="263"/>
      <c r="I15" s="263"/>
      <c r="J15" s="263"/>
      <c r="K15" s="263"/>
      <c r="L15" s="263"/>
      <c r="M15" s="263"/>
      <c r="N15" s="263"/>
      <c r="O15" s="738">
        <f>IF(C15="",0,HLOOKUP($Q$5,all_headpost,ROWS(C$7:C15),0))</f>
        <v>0</v>
      </c>
      <c r="P15" s="738">
        <f>COUNTIFS('Data Entry'!$C$9:$C$68,Post_Data!$Q$5,'Data Entry'!$G$9:$G$68,Post_Data!$C15,'Data Entry'!$S$9:$S$68,"OPS")</f>
        <v>0</v>
      </c>
      <c r="Q15" s="738">
        <f>COUNTIFS('Data Entry'!$C$9:$C$68,Post_Data!$Q$5,'Data Entry'!$G$9:$G$68,Post_Data!$C15,'Data Entry'!$S$9:$S$68,"NPS")</f>
        <v>0</v>
      </c>
      <c r="R15" s="739">
        <f t="shared" si="1"/>
        <v>0</v>
      </c>
      <c r="S15" s="739">
        <f t="shared" si="0"/>
        <v>0</v>
      </c>
      <c r="T15" s="315"/>
      <c r="V15" s="337" t="s">
        <v>535</v>
      </c>
      <c r="Y15" s="658" t="s">
        <v>521</v>
      </c>
      <c r="AA15" s="315"/>
      <c r="AC15" t="s">
        <v>224</v>
      </c>
    </row>
    <row r="16" spans="1:29" ht="15.6">
      <c r="A16" s="315"/>
      <c r="B16" s="742">
        <f t="shared" si="2"/>
        <v>9</v>
      </c>
      <c r="C16" s="321" t="s">
        <v>214</v>
      </c>
      <c r="D16" s="263" t="s">
        <v>219</v>
      </c>
      <c r="E16" s="322">
        <v>0</v>
      </c>
      <c r="F16" s="263"/>
      <c r="G16" s="263"/>
      <c r="H16" s="263"/>
      <c r="I16" s="263"/>
      <c r="J16" s="263"/>
      <c r="K16" s="263"/>
      <c r="L16" s="263"/>
      <c r="M16" s="263"/>
      <c r="N16" s="263"/>
      <c r="O16" s="738">
        <f>IF(C16="",0,HLOOKUP($Q$5,all_headpost,ROWS(C$7:C16),0))</f>
        <v>0</v>
      </c>
      <c r="P16" s="738">
        <f>COUNTIFS('Data Entry'!$C$9:$C$68,Post_Data!$Q$5,'Data Entry'!$G$9:$G$68,Post_Data!$C16,'Data Entry'!$S$9:$S$68,"OPS")</f>
        <v>0</v>
      </c>
      <c r="Q16" s="738">
        <f>COUNTIFS('Data Entry'!$C$9:$C$68,Post_Data!$Q$5,'Data Entry'!$G$9:$G$68,Post_Data!$C16,'Data Entry'!$S$9:$S$68,"NPS")</f>
        <v>0</v>
      </c>
      <c r="R16" s="739">
        <f t="shared" si="1"/>
        <v>0</v>
      </c>
      <c r="S16" s="739">
        <f t="shared" si="0"/>
        <v>0</v>
      </c>
      <c r="T16" s="315"/>
      <c r="V16" s="337" t="s">
        <v>212</v>
      </c>
      <c r="Y16" s="658" t="s">
        <v>522</v>
      </c>
      <c r="AA16" s="315"/>
      <c r="AC16" t="s">
        <v>356</v>
      </c>
    </row>
    <row r="17" spans="1:29" ht="15.6">
      <c r="A17" s="315"/>
      <c r="B17" s="742">
        <f t="shared" si="2"/>
        <v>10</v>
      </c>
      <c r="C17" s="321" t="s">
        <v>217</v>
      </c>
      <c r="D17" s="263" t="s">
        <v>181</v>
      </c>
      <c r="E17" s="322">
        <v>0</v>
      </c>
      <c r="F17" s="263">
        <v>1</v>
      </c>
      <c r="G17" s="263"/>
      <c r="H17" s="263"/>
      <c r="I17" s="263"/>
      <c r="J17" s="263"/>
      <c r="K17" s="263"/>
      <c r="L17" s="263"/>
      <c r="M17" s="263"/>
      <c r="N17" s="263"/>
      <c r="O17" s="738">
        <f>IF(C17="",0,HLOOKUP($Q$5,all_headpost,ROWS(C$7:C17),0))</f>
        <v>0</v>
      </c>
      <c r="P17" s="738">
        <f>COUNTIFS('Data Entry'!$C$9:$C$68,Post_Data!$Q$5,'Data Entry'!$G$9:$G$68,Post_Data!$C17,'Data Entry'!$S$9:$S$68,"OPS")</f>
        <v>0</v>
      </c>
      <c r="Q17" s="738">
        <f>COUNTIFS('Data Entry'!$C$9:$C$68,Post_Data!$Q$5,'Data Entry'!$G$9:$G$68,Post_Data!$C17,'Data Entry'!$S$9:$S$68,"NPS")</f>
        <v>0</v>
      </c>
      <c r="R17" s="739">
        <f t="shared" si="1"/>
        <v>0</v>
      </c>
      <c r="S17" s="739">
        <f t="shared" si="0"/>
        <v>0</v>
      </c>
      <c r="T17" s="315"/>
      <c r="V17" s="337" t="s">
        <v>214</v>
      </c>
      <c r="Y17" s="658" t="s">
        <v>604</v>
      </c>
      <c r="AA17" s="315"/>
      <c r="AC17" t="s">
        <v>219</v>
      </c>
    </row>
    <row r="18" spans="1:29" ht="15.6">
      <c r="A18" s="315"/>
      <c r="B18" s="742">
        <f t="shared" si="2"/>
        <v>11</v>
      </c>
      <c r="C18" s="321" t="s">
        <v>222</v>
      </c>
      <c r="D18" s="263" t="s">
        <v>219</v>
      </c>
      <c r="E18" s="322">
        <v>0</v>
      </c>
      <c r="F18" s="263"/>
      <c r="G18" s="263"/>
      <c r="H18" s="263">
        <v>1</v>
      </c>
      <c r="I18" s="263"/>
      <c r="J18" s="263"/>
      <c r="K18" s="263"/>
      <c r="L18" s="263"/>
      <c r="M18" s="263"/>
      <c r="N18" s="263"/>
      <c r="O18" s="738">
        <f>IF(C18="",0,HLOOKUP($Q$5,all_headpost,ROWS(C$7:C18),0))</f>
        <v>0</v>
      </c>
      <c r="P18" s="738">
        <f>COUNTIFS('Data Entry'!$C$9:$C$68,Post_Data!$Q$5,'Data Entry'!$G$9:$G$68,Post_Data!$C18,'Data Entry'!$S$9:$S$68,"OPS")</f>
        <v>0</v>
      </c>
      <c r="Q18" s="738">
        <f>COUNTIFS('Data Entry'!$C$9:$C$68,Post_Data!$Q$5,'Data Entry'!$G$9:$G$68,Post_Data!$C18,'Data Entry'!$S$9:$S$68,"NPS")</f>
        <v>0</v>
      </c>
      <c r="R18" s="739">
        <f t="shared" si="1"/>
        <v>0</v>
      </c>
      <c r="S18" s="739">
        <f t="shared" si="0"/>
        <v>0</v>
      </c>
      <c r="T18" s="315"/>
      <c r="V18" s="337" t="s">
        <v>217</v>
      </c>
      <c r="Y18" s="658"/>
      <c r="AA18" s="315"/>
      <c r="AC18" t="s">
        <v>171</v>
      </c>
    </row>
    <row r="19" spans="1:29" ht="15.6">
      <c r="A19" s="315"/>
      <c r="B19" s="742">
        <f t="shared" si="2"/>
        <v>12</v>
      </c>
      <c r="C19" s="321" t="s">
        <v>211</v>
      </c>
      <c r="D19" s="263" t="s">
        <v>219</v>
      </c>
      <c r="E19" s="322">
        <v>0</v>
      </c>
      <c r="F19" s="263"/>
      <c r="G19" s="263"/>
      <c r="H19" s="263"/>
      <c r="I19" s="263"/>
      <c r="J19" s="263"/>
      <c r="K19" s="263"/>
      <c r="L19" s="263"/>
      <c r="M19" s="263"/>
      <c r="N19" s="263"/>
      <c r="O19" s="738">
        <f>IF(C19="",0,HLOOKUP($Q$5,all_headpost,ROWS(C$7:C19),0))</f>
        <v>0</v>
      </c>
      <c r="P19" s="738">
        <f>COUNTIFS('Data Entry'!$C$9:$C$68,Post_Data!$Q$5,'Data Entry'!$G$9:$G$68,Post_Data!$C19,'Data Entry'!$S$9:$S$68,"OPS")</f>
        <v>0</v>
      </c>
      <c r="Q19" s="738">
        <f>COUNTIFS('Data Entry'!$C$9:$C$68,Post_Data!$Q$5,'Data Entry'!$G$9:$G$68,Post_Data!$C19,'Data Entry'!$S$9:$S$68,"NPS")</f>
        <v>0</v>
      </c>
      <c r="R19" s="739">
        <f t="shared" si="1"/>
        <v>0</v>
      </c>
      <c r="S19" s="739">
        <f t="shared" si="0"/>
        <v>0</v>
      </c>
      <c r="T19" s="315"/>
      <c r="V19" s="337" t="s">
        <v>222</v>
      </c>
      <c r="Y19" s="658"/>
      <c r="AA19" s="315"/>
      <c r="AC19" t="s">
        <v>181</v>
      </c>
    </row>
    <row r="20" spans="1:29" ht="15.6">
      <c r="A20" s="315"/>
      <c r="B20" s="742">
        <f t="shared" si="2"/>
        <v>13</v>
      </c>
      <c r="C20" s="321" t="s">
        <v>215</v>
      </c>
      <c r="D20" s="263" t="s">
        <v>219</v>
      </c>
      <c r="E20" s="322">
        <v>0</v>
      </c>
      <c r="F20" s="263"/>
      <c r="G20" s="263"/>
      <c r="H20" s="263"/>
      <c r="I20" s="263"/>
      <c r="J20" s="263"/>
      <c r="K20" s="263"/>
      <c r="L20" s="263"/>
      <c r="M20" s="263"/>
      <c r="N20" s="263"/>
      <c r="O20" s="738">
        <f>IF(C20="",0,HLOOKUP($Q$5,all_headpost,ROWS(C$7:C20),0))</f>
        <v>0</v>
      </c>
      <c r="P20" s="738">
        <f>COUNTIFS('Data Entry'!$C$9:$C$68,Post_Data!$Q$5,'Data Entry'!$G$9:$G$68,Post_Data!$C20,'Data Entry'!$S$9:$S$68,"OPS")</f>
        <v>0</v>
      </c>
      <c r="Q20" s="738">
        <f>COUNTIFS('Data Entry'!$C$9:$C$68,Post_Data!$Q$5,'Data Entry'!$G$9:$G$68,Post_Data!$C20,'Data Entry'!$S$9:$S$68,"NPS")</f>
        <v>0</v>
      </c>
      <c r="R20" s="739">
        <f t="shared" si="1"/>
        <v>0</v>
      </c>
      <c r="S20" s="739">
        <f t="shared" si="0"/>
        <v>0</v>
      </c>
      <c r="T20" s="315"/>
      <c r="V20" s="337" t="s">
        <v>211</v>
      </c>
      <c r="AA20" s="315"/>
      <c r="AC20" t="s">
        <v>357</v>
      </c>
    </row>
    <row r="21" spans="1:29" ht="15.6">
      <c r="A21" s="315"/>
      <c r="B21" s="742">
        <f t="shared" si="2"/>
        <v>14</v>
      </c>
      <c r="C21" s="321" t="s">
        <v>220</v>
      </c>
      <c r="D21" s="263" t="s">
        <v>224</v>
      </c>
      <c r="E21" s="322">
        <v>0</v>
      </c>
      <c r="F21" s="263"/>
      <c r="G21" s="263"/>
      <c r="H21" s="263"/>
      <c r="I21" s="263"/>
      <c r="J21" s="263"/>
      <c r="K21" s="263"/>
      <c r="L21" s="263"/>
      <c r="M21" s="263"/>
      <c r="N21" s="263"/>
      <c r="O21" s="738">
        <f>IF(C21="",0,HLOOKUP($Q$5,all_headpost,ROWS(C$7:C21),0))</f>
        <v>0</v>
      </c>
      <c r="P21" s="738">
        <f>COUNTIFS('Data Entry'!$C$9:$C$68,Post_Data!$Q$5,'Data Entry'!$G$9:$G$68,Post_Data!$C21,'Data Entry'!$S$9:$S$68,"OPS")</f>
        <v>0</v>
      </c>
      <c r="Q21" s="738">
        <f>COUNTIFS('Data Entry'!$C$9:$C$68,Post_Data!$Q$5,'Data Entry'!$G$9:$G$68,Post_Data!$C21,'Data Entry'!$S$9:$S$68,"NPS")</f>
        <v>0</v>
      </c>
      <c r="R21" s="739">
        <f t="shared" si="1"/>
        <v>0</v>
      </c>
      <c r="S21" s="739">
        <f t="shared" si="0"/>
        <v>0</v>
      </c>
      <c r="T21" s="315"/>
      <c r="V21" s="337" t="s">
        <v>215</v>
      </c>
      <c r="AA21" s="315"/>
      <c r="AC21" t="s">
        <v>209</v>
      </c>
    </row>
    <row r="22" spans="1:29" ht="15.6">
      <c r="A22" s="315"/>
      <c r="B22" s="742">
        <f t="shared" si="2"/>
        <v>15</v>
      </c>
      <c r="C22" s="321" t="s">
        <v>221</v>
      </c>
      <c r="D22" s="263" t="s">
        <v>171</v>
      </c>
      <c r="E22" s="322">
        <v>0</v>
      </c>
      <c r="F22" s="263"/>
      <c r="G22" s="263"/>
      <c r="H22" s="263"/>
      <c r="I22" s="263"/>
      <c r="J22" s="263"/>
      <c r="K22" s="263"/>
      <c r="L22" s="263"/>
      <c r="M22" s="263"/>
      <c r="N22" s="263"/>
      <c r="O22" s="738">
        <f>IF(C22="",0,HLOOKUP($Q$5,all_headpost,ROWS(C$7:C22),0))</f>
        <v>0</v>
      </c>
      <c r="P22" s="738">
        <f>COUNTIFS('Data Entry'!$C$9:$C$68,Post_Data!$Q$5,'Data Entry'!$G$9:$G$68,Post_Data!$C22,'Data Entry'!$S$9:$S$68,"OPS")</f>
        <v>0</v>
      </c>
      <c r="Q22" s="738">
        <f>COUNTIFS('Data Entry'!$C$9:$C$68,Post_Data!$Q$5,'Data Entry'!$G$9:$G$68,Post_Data!$C22,'Data Entry'!$S$9:$S$68,"NPS")</f>
        <v>0</v>
      </c>
      <c r="R22" s="739">
        <f t="shared" si="1"/>
        <v>0</v>
      </c>
      <c r="S22" s="739">
        <f t="shared" si="0"/>
        <v>0</v>
      </c>
      <c r="T22" s="315"/>
      <c r="V22" s="337" t="s">
        <v>220</v>
      </c>
      <c r="AA22" s="315"/>
      <c r="AC22" t="s">
        <v>358</v>
      </c>
    </row>
    <row r="23" spans="1:29" ht="15.6">
      <c r="A23" s="315"/>
      <c r="B23" s="742">
        <f t="shared" si="2"/>
        <v>16</v>
      </c>
      <c r="C23" s="321" t="s">
        <v>223</v>
      </c>
      <c r="D23" s="263" t="s">
        <v>224</v>
      </c>
      <c r="E23" s="322">
        <v>0</v>
      </c>
      <c r="F23" s="263"/>
      <c r="G23" s="263"/>
      <c r="H23" s="263"/>
      <c r="I23" s="263"/>
      <c r="J23" s="263"/>
      <c r="K23" s="263"/>
      <c r="L23" s="263"/>
      <c r="M23" s="263"/>
      <c r="N23" s="263"/>
      <c r="O23" s="738">
        <f>IF(C23="",0,HLOOKUP($Q$5,all_headpost,ROWS(C$7:C23),0))</f>
        <v>0</v>
      </c>
      <c r="P23" s="738">
        <f>COUNTIFS('Data Entry'!$C$9:$C$68,Post_Data!$Q$5,'Data Entry'!$G$9:$G$68,Post_Data!$C23,'Data Entry'!$S$9:$S$68,"OPS")</f>
        <v>0</v>
      </c>
      <c r="Q23" s="738">
        <f>COUNTIFS('Data Entry'!$C$9:$C$68,Post_Data!$Q$5,'Data Entry'!$G$9:$G$68,Post_Data!$C23,'Data Entry'!$S$9:$S$68,"NPS")</f>
        <v>0</v>
      </c>
      <c r="R23" s="739">
        <f t="shared" si="1"/>
        <v>0</v>
      </c>
      <c r="S23" s="739">
        <f t="shared" si="0"/>
        <v>0</v>
      </c>
      <c r="T23" s="315"/>
      <c r="V23" s="337" t="s">
        <v>221</v>
      </c>
      <c r="AA23" s="315"/>
      <c r="AC23" t="s">
        <v>172</v>
      </c>
    </row>
    <row r="24" spans="1:29" ht="15.6">
      <c r="A24" s="315"/>
      <c r="B24" s="742">
        <f t="shared" si="2"/>
        <v>17</v>
      </c>
      <c r="C24" s="321" t="s">
        <v>754</v>
      </c>
      <c r="D24" s="263" t="s">
        <v>187</v>
      </c>
      <c r="E24" s="322">
        <v>0</v>
      </c>
      <c r="F24" s="263">
        <v>1</v>
      </c>
      <c r="G24" s="263"/>
      <c r="H24" s="263"/>
      <c r="I24" s="263"/>
      <c r="J24" s="263"/>
      <c r="K24" s="263"/>
      <c r="L24" s="263"/>
      <c r="M24" s="263"/>
      <c r="N24" s="263"/>
      <c r="O24" s="738">
        <f>IF(C24="",0,HLOOKUP($Q$5,all_headpost,ROWS(C$7:C24),0))</f>
        <v>0</v>
      </c>
      <c r="P24" s="738">
        <f>COUNTIFS('Data Entry'!$C$9:$C$68,Post_Data!$Q$5,'Data Entry'!$G$9:$G$68,Post_Data!$C24,'Data Entry'!$S$9:$S$68,"OPS")</f>
        <v>0</v>
      </c>
      <c r="Q24" s="738">
        <f>COUNTIFS('Data Entry'!$C$9:$C$68,Post_Data!$Q$5,'Data Entry'!$G$9:$G$68,Post_Data!$C24,'Data Entry'!$S$9:$S$68,"NPS")</f>
        <v>0</v>
      </c>
      <c r="R24" s="739">
        <f t="shared" si="1"/>
        <v>0</v>
      </c>
      <c r="S24" s="739">
        <f t="shared" si="0"/>
        <v>0</v>
      </c>
      <c r="T24" s="315"/>
      <c r="V24" s="337" t="s">
        <v>223</v>
      </c>
      <c r="AA24" s="315"/>
      <c r="AC24" t="s">
        <v>359</v>
      </c>
    </row>
    <row r="25" spans="1:29" ht="15.6">
      <c r="A25" s="315"/>
      <c r="B25" s="742">
        <f t="shared" si="2"/>
        <v>18</v>
      </c>
      <c r="C25" s="321" t="s">
        <v>225</v>
      </c>
      <c r="D25" s="263" t="s">
        <v>228</v>
      </c>
      <c r="E25" s="322">
        <v>0</v>
      </c>
      <c r="F25" s="263"/>
      <c r="G25" s="263"/>
      <c r="H25" s="263"/>
      <c r="I25" s="263"/>
      <c r="J25" s="263"/>
      <c r="K25" s="263"/>
      <c r="L25" s="263"/>
      <c r="M25" s="263"/>
      <c r="N25" s="263"/>
      <c r="O25" s="738">
        <f>IF(C25="",0,HLOOKUP($Q$5,all_headpost,ROWS(C$7:C25),0))</f>
        <v>0</v>
      </c>
      <c r="P25" s="738">
        <f>COUNTIFS('Data Entry'!$C$9:$C$68,Post_Data!$Q$5,'Data Entry'!$G$9:$G$68,Post_Data!$C25,'Data Entry'!$S$9:$S$68,"OPS")</f>
        <v>0</v>
      </c>
      <c r="Q25" s="738">
        <f>COUNTIFS('Data Entry'!$C$9:$C$68,Post_Data!$Q$5,'Data Entry'!$G$9:$G$68,Post_Data!$C25,'Data Entry'!$S$9:$S$68,"NPS")</f>
        <v>0</v>
      </c>
      <c r="R25" s="739">
        <f t="shared" si="1"/>
        <v>0</v>
      </c>
      <c r="S25" s="739">
        <f t="shared" si="0"/>
        <v>0</v>
      </c>
      <c r="T25" s="315"/>
      <c r="V25" s="337" t="s">
        <v>754</v>
      </c>
      <c r="AA25" s="315"/>
      <c r="AC25" t="s">
        <v>360</v>
      </c>
    </row>
    <row r="26" spans="1:29" ht="15.6">
      <c r="A26" s="315"/>
      <c r="B26" s="742">
        <f t="shared" si="2"/>
        <v>19</v>
      </c>
      <c r="C26" s="321" t="s">
        <v>226</v>
      </c>
      <c r="D26" s="263" t="s">
        <v>228</v>
      </c>
      <c r="E26" s="322">
        <v>0</v>
      </c>
      <c r="F26" s="263"/>
      <c r="G26" s="263"/>
      <c r="H26" s="263"/>
      <c r="I26" s="263"/>
      <c r="J26" s="263"/>
      <c r="K26" s="263"/>
      <c r="L26" s="263"/>
      <c r="M26" s="263"/>
      <c r="N26" s="263"/>
      <c r="O26" s="738">
        <f>IF(C26="",0,HLOOKUP($Q$5,all_headpost,ROWS(C$7:C26),0))</f>
        <v>0</v>
      </c>
      <c r="P26" s="738">
        <f>COUNTIFS('Data Entry'!$C$9:$C$68,Post_Data!$Q$5,'Data Entry'!$G$9:$G$68,Post_Data!$C26,'Data Entry'!$S$9:$S$68,"OPS")</f>
        <v>0</v>
      </c>
      <c r="Q26" s="738">
        <f>COUNTIFS('Data Entry'!$C$9:$C$68,Post_Data!$Q$5,'Data Entry'!$G$9:$G$68,Post_Data!$C26,'Data Entry'!$S$9:$S$68,"NPS")</f>
        <v>0</v>
      </c>
      <c r="R26" s="739">
        <f t="shared" si="1"/>
        <v>0</v>
      </c>
      <c r="S26" s="739">
        <f t="shared" si="0"/>
        <v>0</v>
      </c>
      <c r="T26" s="315"/>
      <c r="V26" s="337" t="s">
        <v>225</v>
      </c>
      <c r="AA26" s="315"/>
      <c r="AC26" t="s">
        <v>361</v>
      </c>
    </row>
    <row r="27" spans="1:29" ht="15.6">
      <c r="A27" s="315"/>
      <c r="B27" s="742">
        <f>IF(C27="","",B26+1)</f>
        <v>20</v>
      </c>
      <c r="C27" s="321" t="s">
        <v>227</v>
      </c>
      <c r="D27" s="263" t="s">
        <v>228</v>
      </c>
      <c r="E27" s="263">
        <v>1</v>
      </c>
      <c r="F27" s="263">
        <v>1</v>
      </c>
      <c r="G27" s="263"/>
      <c r="H27" s="263"/>
      <c r="I27" s="263"/>
      <c r="J27" s="263"/>
      <c r="K27" s="263"/>
      <c r="L27" s="263"/>
      <c r="M27" s="263"/>
      <c r="N27" s="263"/>
      <c r="O27" s="738">
        <f>IF(C27="",0,HLOOKUP($Q$5,all_headpost,ROWS(C$7:C27),0))</f>
        <v>1</v>
      </c>
      <c r="P27" s="738">
        <f>COUNTIFS('Data Entry'!$C$9:$C$68,Post_Data!$Q$5,'Data Entry'!$G$9:$G$68,Post_Data!$C27,'Data Entry'!$S$9:$S$68,"OPS")</f>
        <v>0</v>
      </c>
      <c r="Q27" s="738">
        <f>COUNTIFS('Data Entry'!$C$9:$C$68,Post_Data!$Q$5,'Data Entry'!$G$9:$G$68,Post_Data!$C27,'Data Entry'!$S$9:$S$68,"NPS")</f>
        <v>0</v>
      </c>
      <c r="R27" s="739">
        <f t="shared" si="1"/>
        <v>0</v>
      </c>
      <c r="S27" s="739">
        <f t="shared" si="0"/>
        <v>1</v>
      </c>
      <c r="T27" s="315"/>
      <c r="V27" s="337" t="s">
        <v>226</v>
      </c>
      <c r="AA27" s="315"/>
      <c r="AC27" t="s">
        <v>362</v>
      </c>
    </row>
    <row r="28" spans="1:29" ht="15.6">
      <c r="A28" s="315"/>
      <c r="B28" s="742">
        <f t="shared" si="2"/>
        <v>21</v>
      </c>
      <c r="C28" s="321" t="s">
        <v>229</v>
      </c>
      <c r="D28" s="263"/>
      <c r="E28" s="263"/>
      <c r="F28" s="263"/>
      <c r="G28" s="263"/>
      <c r="H28" s="263"/>
      <c r="I28" s="263"/>
      <c r="J28" s="263"/>
      <c r="K28" s="263"/>
      <c r="L28" s="263"/>
      <c r="M28" s="263"/>
      <c r="N28" s="263"/>
      <c r="O28" s="738">
        <f>IF(C28="",0,HLOOKUP($Q$5,all_headpost,ROWS(C$7:C28),0))</f>
        <v>0</v>
      </c>
      <c r="P28" s="738">
        <f>COUNTIFS('Data Entry'!$C$9:$C$68,Post_Data!$Q$5,'Data Entry'!$G$9:$G$68,Post_Data!$C28,'Data Entry'!$S$9:$S$68,"OPS")</f>
        <v>0</v>
      </c>
      <c r="Q28" s="738">
        <f>COUNTIFS('Data Entry'!$C$9:$C$68,Post_Data!$Q$5,'Data Entry'!$G$9:$G$68,Post_Data!$C28,'Data Entry'!$S$9:$S$68,"NPS")</f>
        <v>0</v>
      </c>
      <c r="R28" s="739">
        <f t="shared" si="1"/>
        <v>0</v>
      </c>
      <c r="S28" s="739">
        <f t="shared" si="0"/>
        <v>0</v>
      </c>
      <c r="T28" s="315"/>
      <c r="V28" s="337" t="s">
        <v>227</v>
      </c>
      <c r="AA28" s="315"/>
      <c r="AC28" t="s">
        <v>363</v>
      </c>
    </row>
    <row r="29" spans="1:29" ht="15.6">
      <c r="A29" s="315"/>
      <c r="B29" s="742">
        <f t="shared" si="2"/>
        <v>22</v>
      </c>
      <c r="C29" s="321" t="s">
        <v>452</v>
      </c>
      <c r="D29" s="263"/>
      <c r="E29" s="263"/>
      <c r="F29" s="263"/>
      <c r="G29" s="263"/>
      <c r="H29" s="263"/>
      <c r="I29" s="263"/>
      <c r="J29" s="263"/>
      <c r="K29" s="263"/>
      <c r="L29" s="263"/>
      <c r="M29" s="263"/>
      <c r="N29" s="263"/>
      <c r="O29" s="738">
        <f>IF(C29="",0,HLOOKUP($Q$5,all_headpost,ROWS(C$7:C29),0))</f>
        <v>0</v>
      </c>
      <c r="P29" s="738">
        <f>COUNTIFS('Data Entry'!$C$9:$C$68,Post_Data!$Q$5,'Data Entry'!$G$9:$G$68,Post_Data!$C29,'Data Entry'!$S$9:$S$68,"OPS")</f>
        <v>0</v>
      </c>
      <c r="Q29" s="738">
        <f>COUNTIFS('Data Entry'!$C$9:$C$68,Post_Data!$Q$5,'Data Entry'!$G$9:$G$68,Post_Data!$C29,'Data Entry'!$S$9:$S$68,"NPS")</f>
        <v>0</v>
      </c>
      <c r="R29" s="739">
        <f t="shared" si="1"/>
        <v>0</v>
      </c>
      <c r="S29" s="739">
        <f t="shared" si="0"/>
        <v>0</v>
      </c>
      <c r="T29" s="315"/>
      <c r="V29" s="337" t="s">
        <v>229</v>
      </c>
      <c r="AA29" s="315"/>
      <c r="AC29" t="s">
        <v>364</v>
      </c>
    </row>
    <row r="30" spans="1:29" ht="15.6">
      <c r="A30" s="315"/>
      <c r="B30" s="742">
        <f t="shared" si="2"/>
        <v>23</v>
      </c>
      <c r="C30" s="321" t="s">
        <v>533</v>
      </c>
      <c r="D30" s="263"/>
      <c r="E30" s="263"/>
      <c r="F30" s="263"/>
      <c r="G30" s="263"/>
      <c r="H30" s="263"/>
      <c r="I30" s="263"/>
      <c r="J30" s="263"/>
      <c r="K30" s="263"/>
      <c r="L30" s="263"/>
      <c r="M30" s="263"/>
      <c r="N30" s="263"/>
      <c r="O30" s="738">
        <f>IF(C30="",0,HLOOKUP($Q$5,all_headpost,ROWS(C$7:C30),0))</f>
        <v>0</v>
      </c>
      <c r="P30" s="738">
        <f>COUNTIFS('Data Entry'!$C$9:$C$68,Post_Data!$Q$5,'Data Entry'!$G$9:$G$68,Post_Data!$C30,'Data Entry'!$S$9:$S$68,"OPS")</f>
        <v>0</v>
      </c>
      <c r="Q30" s="738">
        <f>COUNTIFS('Data Entry'!$C$9:$C$68,Post_Data!$Q$5,'Data Entry'!$G$9:$G$68,Post_Data!$C30,'Data Entry'!$S$9:$S$68,"NPS")</f>
        <v>0</v>
      </c>
      <c r="R30" s="739">
        <f t="shared" si="1"/>
        <v>0</v>
      </c>
      <c r="S30" s="739">
        <f t="shared" si="0"/>
        <v>0</v>
      </c>
      <c r="T30" s="315"/>
      <c r="V30" s="337" t="s">
        <v>452</v>
      </c>
      <c r="AA30" s="315"/>
      <c r="AC30" t="s">
        <v>365</v>
      </c>
    </row>
    <row r="31" spans="1:29" ht="15.6">
      <c r="A31" s="315"/>
      <c r="B31" s="742">
        <f t="shared" si="2"/>
        <v>24</v>
      </c>
      <c r="C31" s="321" t="s">
        <v>534</v>
      </c>
      <c r="D31" s="263"/>
      <c r="E31" s="263"/>
      <c r="F31" s="263"/>
      <c r="G31" s="263"/>
      <c r="H31" s="263">
        <v>1</v>
      </c>
      <c r="I31" s="263"/>
      <c r="J31" s="263"/>
      <c r="K31" s="263"/>
      <c r="L31" s="263"/>
      <c r="M31" s="263"/>
      <c r="N31" s="263"/>
      <c r="O31" s="738">
        <f>IF(C31="",0,HLOOKUP($Q$5,all_headpost,ROWS(C$7:C31),0))</f>
        <v>0</v>
      </c>
      <c r="P31" s="738">
        <f>COUNTIFS('Data Entry'!$C$9:$C$68,Post_Data!$Q$5,'Data Entry'!$G$9:$G$68,Post_Data!$C31,'Data Entry'!$S$9:$S$68,"OPS")</f>
        <v>0</v>
      </c>
      <c r="Q31" s="738">
        <f>COUNTIFS('Data Entry'!$C$9:$C$68,Post_Data!$Q$5,'Data Entry'!$G$9:$G$68,Post_Data!$C31,'Data Entry'!$S$9:$S$68,"NPS")</f>
        <v>0</v>
      </c>
      <c r="R31" s="739">
        <f t="shared" si="1"/>
        <v>0</v>
      </c>
      <c r="S31" s="739">
        <f t="shared" si="0"/>
        <v>0</v>
      </c>
      <c r="T31" s="315"/>
      <c r="V31" s="337" t="s">
        <v>533</v>
      </c>
      <c r="AA31" s="315"/>
      <c r="AC31" t="s">
        <v>366</v>
      </c>
    </row>
    <row r="32" spans="1:29" ht="15.6">
      <c r="A32" s="315"/>
      <c r="B32" s="742">
        <f t="shared" si="2"/>
        <v>25</v>
      </c>
      <c r="C32" s="321" t="s">
        <v>538</v>
      </c>
      <c r="D32" s="263"/>
      <c r="E32" s="263"/>
      <c r="F32" s="263"/>
      <c r="G32" s="263"/>
      <c r="H32" s="263">
        <v>2</v>
      </c>
      <c r="I32" s="263"/>
      <c r="J32" s="263">
        <v>2</v>
      </c>
      <c r="K32" s="263"/>
      <c r="L32" s="263"/>
      <c r="M32" s="263"/>
      <c r="N32" s="263"/>
      <c r="O32" s="738">
        <f>IF(C32="",0,HLOOKUP($Q$5,all_headpost,ROWS(C$7:C32),0))</f>
        <v>0</v>
      </c>
      <c r="P32" s="738">
        <f>COUNTIFS('Data Entry'!$C$9:$C$68,Post_Data!$Q$5,'Data Entry'!$G$9:$G$68,Post_Data!$C32,'Data Entry'!$S$9:$S$68,"OPS")</f>
        <v>0</v>
      </c>
      <c r="Q32" s="738">
        <f>COUNTIFS('Data Entry'!$C$9:$C$68,Post_Data!$Q$5,'Data Entry'!$G$9:$G$68,Post_Data!$C32,'Data Entry'!$S$9:$S$68,"NPS")</f>
        <v>0</v>
      </c>
      <c r="R32" s="739">
        <f t="shared" si="1"/>
        <v>0</v>
      </c>
      <c r="S32" s="739">
        <f t="shared" si="0"/>
        <v>0</v>
      </c>
      <c r="T32" s="315"/>
      <c r="V32" s="337" t="s">
        <v>534</v>
      </c>
      <c r="AA32" s="315"/>
      <c r="AC32" t="s">
        <v>313</v>
      </c>
    </row>
    <row r="33" spans="1:27" ht="15.6">
      <c r="A33" s="315"/>
      <c r="B33" s="742">
        <f t="shared" si="2"/>
        <v>26</v>
      </c>
      <c r="C33" s="321" t="s">
        <v>539</v>
      </c>
      <c r="D33" s="263"/>
      <c r="E33" s="263"/>
      <c r="F33" s="263"/>
      <c r="G33" s="263"/>
      <c r="H33" s="263">
        <v>1</v>
      </c>
      <c r="I33" s="263"/>
      <c r="J33" s="263"/>
      <c r="K33" s="263"/>
      <c r="L33" s="263"/>
      <c r="M33" s="263"/>
      <c r="N33" s="263"/>
      <c r="O33" s="738">
        <f>IF(C33="",0,HLOOKUP($Q$5,all_headpost,ROWS(C$7:C33),0))</f>
        <v>0</v>
      </c>
      <c r="P33" s="738">
        <f>COUNTIFS('Data Entry'!$C$9:$C$68,Post_Data!$Q$5,'Data Entry'!$G$9:$G$68,Post_Data!$C33,'Data Entry'!$S$9:$S$68,"OPS")</f>
        <v>0</v>
      </c>
      <c r="Q33" s="738">
        <f>COUNTIFS('Data Entry'!$C$9:$C$68,Post_Data!$Q$5,'Data Entry'!$G$9:$G$68,Post_Data!$C33,'Data Entry'!$S$9:$S$68,"NPS")</f>
        <v>0</v>
      </c>
      <c r="R33" s="739">
        <f t="shared" si="1"/>
        <v>0</v>
      </c>
      <c r="S33" s="739">
        <f t="shared" si="0"/>
        <v>0</v>
      </c>
      <c r="T33" s="315"/>
      <c r="V33" s="337" t="s">
        <v>538</v>
      </c>
      <c r="AA33" s="315"/>
    </row>
    <row r="34" spans="1:27" ht="15.6">
      <c r="A34" s="315"/>
      <c r="B34" s="742">
        <f t="shared" si="2"/>
        <v>27</v>
      </c>
      <c r="C34" s="321" t="s">
        <v>576</v>
      </c>
      <c r="D34" s="263" t="s">
        <v>224</v>
      </c>
      <c r="E34" s="263"/>
      <c r="F34" s="263">
        <v>1</v>
      </c>
      <c r="G34" s="263"/>
      <c r="H34" s="263"/>
      <c r="I34" s="263"/>
      <c r="J34" s="263"/>
      <c r="K34" s="263"/>
      <c r="L34" s="263"/>
      <c r="M34" s="263"/>
      <c r="N34" s="263"/>
      <c r="O34" s="738">
        <f>IF(C34="",0,HLOOKUP($Q$5,all_headpost,ROWS(C$7:C34),0))</f>
        <v>0</v>
      </c>
      <c r="P34" s="738">
        <f>COUNTIFS('Data Entry'!$C$9:$C$68,Post_Data!$Q$5,'Data Entry'!$G$9:$G$68,Post_Data!$C34,'Data Entry'!$S$9:$S$68,"OPS")</f>
        <v>0</v>
      </c>
      <c r="Q34" s="738">
        <f>COUNTIFS('Data Entry'!$C$9:$C$68,Post_Data!$Q$5,'Data Entry'!$G$9:$G$68,Post_Data!$C34,'Data Entry'!$S$9:$S$68,"NPS")</f>
        <v>0</v>
      </c>
      <c r="R34" s="739">
        <f t="shared" si="1"/>
        <v>0</v>
      </c>
      <c r="S34" s="739">
        <f t="shared" si="0"/>
        <v>0</v>
      </c>
      <c r="T34" s="315"/>
      <c r="V34" s="337" t="s">
        <v>539</v>
      </c>
      <c r="AA34" s="315"/>
    </row>
    <row r="35" spans="1:27" ht="15.6">
      <c r="A35" s="315"/>
      <c r="B35" s="742" t="str">
        <f t="shared" si="2"/>
        <v/>
      </c>
      <c r="C35" s="321"/>
      <c r="D35" s="263"/>
      <c r="E35" s="263"/>
      <c r="F35" s="263"/>
      <c r="G35" s="263"/>
      <c r="H35" s="263"/>
      <c r="I35" s="263"/>
      <c r="J35" s="263"/>
      <c r="K35" s="263"/>
      <c r="L35" s="263"/>
      <c r="M35" s="263"/>
      <c r="N35" s="263"/>
      <c r="O35" s="738">
        <f>IF(C35="",0,HLOOKUP($Q$5,all_headpost,ROWS(C$7:C35),0))</f>
        <v>0</v>
      </c>
      <c r="P35" s="738">
        <f>COUNTIFS('Data Entry'!$C$9:$C$68,Post_Data!$Q$5,'Data Entry'!$G$9:$G$68,Post_Data!$C35,'Data Entry'!$S$9:$S$68,"OPS")</f>
        <v>0</v>
      </c>
      <c r="Q35" s="738">
        <f>COUNTIFS('Data Entry'!$C$9:$C$68,Post_Data!$Q$5,'Data Entry'!$G$9:$G$68,Post_Data!$C35,'Data Entry'!$S$9:$S$68,"NPS")</f>
        <v>0</v>
      </c>
      <c r="R35" s="739">
        <f t="shared" si="1"/>
        <v>0</v>
      </c>
      <c r="S35" s="739">
        <f t="shared" si="0"/>
        <v>0</v>
      </c>
      <c r="T35" s="315"/>
      <c r="V35" s="337" t="s">
        <v>576</v>
      </c>
      <c r="AA35" s="315"/>
    </row>
    <row r="36" spans="1:27" ht="15.6">
      <c r="A36" s="315"/>
      <c r="B36" s="742" t="str">
        <f t="shared" si="2"/>
        <v/>
      </c>
      <c r="C36" s="321"/>
      <c r="D36" s="263"/>
      <c r="E36" s="263"/>
      <c r="F36" s="263"/>
      <c r="G36" s="263"/>
      <c r="H36" s="263"/>
      <c r="I36" s="263"/>
      <c r="J36" s="263"/>
      <c r="K36" s="263"/>
      <c r="L36" s="263"/>
      <c r="M36" s="263"/>
      <c r="N36" s="263"/>
      <c r="O36" s="738">
        <f>IF(C36="",0,HLOOKUP($Q$5,all_headpost,ROWS(C$7:C36),0))</f>
        <v>0</v>
      </c>
      <c r="P36" s="738">
        <f>COUNTIFS('Data Entry'!$C$9:$C$68,Post_Data!$Q$5,'Data Entry'!$G$9:$G$68,Post_Data!$C36,'Data Entry'!$S$9:$S$68,"OPS")</f>
        <v>0</v>
      </c>
      <c r="Q36" s="738">
        <f>COUNTIFS('Data Entry'!$C$9:$C$68,Post_Data!$Q$5,'Data Entry'!$G$9:$G$68,Post_Data!$C36,'Data Entry'!$S$9:$S$68,"NPS")</f>
        <v>0</v>
      </c>
      <c r="R36" s="739">
        <f t="shared" si="1"/>
        <v>0</v>
      </c>
      <c r="S36" s="739">
        <f t="shared" si="0"/>
        <v>0</v>
      </c>
      <c r="T36" s="315"/>
      <c r="V36" s="337"/>
      <c r="AA36" s="315"/>
    </row>
    <row r="37" spans="1:27" ht="15.6">
      <c r="A37" s="315"/>
      <c r="B37" s="742" t="str">
        <f t="shared" si="2"/>
        <v/>
      </c>
      <c r="C37" s="321"/>
      <c r="D37" s="263"/>
      <c r="E37" s="263"/>
      <c r="F37" s="263"/>
      <c r="G37" s="263"/>
      <c r="H37" s="263"/>
      <c r="I37" s="263"/>
      <c r="J37" s="263"/>
      <c r="K37" s="263"/>
      <c r="L37" s="263"/>
      <c r="M37" s="263"/>
      <c r="N37" s="263"/>
      <c r="O37" s="738">
        <f>IF(C37="",0,HLOOKUP($Q$5,all_headpost,ROWS(C$7:C37),0))</f>
        <v>0</v>
      </c>
      <c r="P37" s="738">
        <f>COUNTIFS('Data Entry'!$C$9:$C$68,Post_Data!$Q$5,'Data Entry'!$G$9:$G$68,Post_Data!$C37,'Data Entry'!$S$9:$S$68,"OPS")</f>
        <v>0</v>
      </c>
      <c r="Q37" s="738">
        <f>COUNTIFS('Data Entry'!$C$9:$C$68,Post_Data!$Q$5,'Data Entry'!$G$9:$G$68,Post_Data!$C37,'Data Entry'!$S$9:$S$68,"NPS")</f>
        <v>0</v>
      </c>
      <c r="R37" s="739">
        <f t="shared" si="1"/>
        <v>0</v>
      </c>
      <c r="S37" s="739">
        <f t="shared" si="0"/>
        <v>0</v>
      </c>
      <c r="T37" s="315"/>
      <c r="V37" s="337"/>
      <c r="AA37" s="315"/>
    </row>
    <row r="38" spans="1:27" ht="15.6">
      <c r="A38" s="315"/>
      <c r="B38" s="742" t="str">
        <f t="shared" si="2"/>
        <v/>
      </c>
      <c r="C38" s="321"/>
      <c r="D38" s="263"/>
      <c r="E38" s="263"/>
      <c r="F38" s="263"/>
      <c r="G38" s="263"/>
      <c r="H38" s="263"/>
      <c r="I38" s="263"/>
      <c r="J38" s="263"/>
      <c r="K38" s="263"/>
      <c r="L38" s="263"/>
      <c r="M38" s="263"/>
      <c r="N38" s="263"/>
      <c r="O38" s="738">
        <f>IF(C38="",0,HLOOKUP($Q$5,all_headpost,ROWS(C$7:C38),0))</f>
        <v>0</v>
      </c>
      <c r="P38" s="738">
        <f>COUNTIFS('Data Entry'!$C$9:$C$68,Post_Data!$Q$5,'Data Entry'!$G$9:$G$68,Post_Data!$C38,'Data Entry'!$S$9:$S$68,"OPS")</f>
        <v>0</v>
      </c>
      <c r="Q38" s="738">
        <f>COUNTIFS('Data Entry'!$C$9:$C$68,Post_Data!$Q$5,'Data Entry'!$G$9:$G$68,Post_Data!$C38,'Data Entry'!$S$9:$S$68,"NPS")</f>
        <v>0</v>
      </c>
      <c r="R38" s="739">
        <f t="shared" si="1"/>
        <v>0</v>
      </c>
      <c r="S38" s="739">
        <f t="shared" si="0"/>
        <v>0</v>
      </c>
      <c r="T38" s="315"/>
      <c r="V38" s="337"/>
      <c r="AA38" s="315"/>
    </row>
    <row r="39" spans="1:27" ht="15.6">
      <c r="A39" s="315"/>
      <c r="B39" s="742" t="str">
        <f t="shared" si="2"/>
        <v/>
      </c>
      <c r="C39" s="321"/>
      <c r="D39" s="263"/>
      <c r="E39" s="263"/>
      <c r="F39" s="263"/>
      <c r="G39" s="263"/>
      <c r="H39" s="263"/>
      <c r="I39" s="263"/>
      <c r="J39" s="263"/>
      <c r="K39" s="263"/>
      <c r="L39" s="263"/>
      <c r="M39" s="263"/>
      <c r="N39" s="263"/>
      <c r="O39" s="738">
        <f>IF(C39="",0,HLOOKUP($Q$5,all_headpost,ROWS(C$7:C39),0))</f>
        <v>0</v>
      </c>
      <c r="P39" s="738">
        <f>COUNTIFS('Data Entry'!$C$9:$C$68,Post_Data!$Q$5,'Data Entry'!$G$9:$G$68,Post_Data!$C39,'Data Entry'!$S$9:$S$68,"OPS")</f>
        <v>0</v>
      </c>
      <c r="Q39" s="738">
        <f>COUNTIFS('Data Entry'!$C$9:$C$68,Post_Data!$Q$5,'Data Entry'!$G$9:$G$68,Post_Data!$C39,'Data Entry'!$S$9:$S$68,"NPS")</f>
        <v>0</v>
      </c>
      <c r="R39" s="739">
        <f t="shared" si="1"/>
        <v>0</v>
      </c>
      <c r="S39" s="739">
        <f t="shared" si="0"/>
        <v>0</v>
      </c>
      <c r="T39" s="315"/>
      <c r="V39" s="337"/>
      <c r="AA39" s="315"/>
    </row>
    <row r="40" spans="1:27" ht="15.6">
      <c r="A40" s="315"/>
      <c r="B40" s="742" t="str">
        <f t="shared" si="2"/>
        <v/>
      </c>
      <c r="C40" s="321"/>
      <c r="D40" s="263"/>
      <c r="E40" s="263"/>
      <c r="F40" s="263"/>
      <c r="G40" s="263"/>
      <c r="H40" s="263"/>
      <c r="I40" s="263"/>
      <c r="J40" s="263"/>
      <c r="K40" s="263"/>
      <c r="L40" s="263"/>
      <c r="M40" s="263"/>
      <c r="N40" s="263"/>
      <c r="O40" s="738">
        <f>IF(C40="",0,HLOOKUP($Q$5,all_headpost,ROWS(C$7:C40),0))</f>
        <v>0</v>
      </c>
      <c r="P40" s="738">
        <f>COUNTIFS('Data Entry'!$C$9:$C$68,Post_Data!$Q$5,'Data Entry'!$G$9:$G$68,Post_Data!$C40,'Data Entry'!$S$9:$S$68,"OPS")</f>
        <v>0</v>
      </c>
      <c r="Q40" s="738">
        <f>COUNTIFS('Data Entry'!$C$9:$C$68,Post_Data!$Q$5,'Data Entry'!$G$9:$G$68,Post_Data!$C40,'Data Entry'!$S$9:$S$68,"NPS")</f>
        <v>0</v>
      </c>
      <c r="R40" s="739">
        <f t="shared" si="1"/>
        <v>0</v>
      </c>
      <c r="S40" s="739">
        <f t="shared" si="0"/>
        <v>0</v>
      </c>
      <c r="T40" s="315"/>
      <c r="V40" s="337"/>
      <c r="AA40" s="315"/>
    </row>
    <row r="41" spans="1:27" ht="15.6">
      <c r="A41" s="315"/>
      <c r="B41" s="742" t="str">
        <f t="shared" si="2"/>
        <v/>
      </c>
      <c r="C41" s="321"/>
      <c r="D41" s="263"/>
      <c r="E41" s="263"/>
      <c r="F41" s="263"/>
      <c r="G41" s="263"/>
      <c r="H41" s="263"/>
      <c r="I41" s="263"/>
      <c r="J41" s="263"/>
      <c r="K41" s="263"/>
      <c r="L41" s="263"/>
      <c r="M41" s="263"/>
      <c r="N41" s="263"/>
      <c r="O41" s="738">
        <f>IF(C41="",0,HLOOKUP($Q$5,all_headpost,ROWS(C$7:C41),0))</f>
        <v>0</v>
      </c>
      <c r="P41" s="738">
        <f>COUNTIFS('Data Entry'!$C$9:$C$68,Post_Data!$Q$5,'Data Entry'!$G$9:$G$68,Post_Data!$C41,'Data Entry'!$S$9:$S$68,"OPS")</f>
        <v>0</v>
      </c>
      <c r="Q41" s="738">
        <f>COUNTIFS('Data Entry'!$C$9:$C$68,Post_Data!$Q$5,'Data Entry'!$G$9:$G$68,Post_Data!$C41,'Data Entry'!$S$9:$S$68,"NPS")</f>
        <v>0</v>
      </c>
      <c r="R41" s="739">
        <f t="shared" si="1"/>
        <v>0</v>
      </c>
      <c r="S41" s="739">
        <f t="shared" si="0"/>
        <v>0</v>
      </c>
      <c r="T41" s="315"/>
      <c r="V41" s="337"/>
      <c r="AA41" s="315"/>
    </row>
    <row r="42" spans="1:27" ht="15.6">
      <c r="A42" s="315"/>
      <c r="B42" s="742" t="str">
        <f t="shared" si="2"/>
        <v/>
      </c>
      <c r="C42" s="321"/>
      <c r="D42" s="263"/>
      <c r="E42" s="263"/>
      <c r="F42" s="263"/>
      <c r="G42" s="263"/>
      <c r="H42" s="263"/>
      <c r="I42" s="263"/>
      <c r="J42" s="263"/>
      <c r="K42" s="263"/>
      <c r="L42" s="263"/>
      <c r="M42" s="263"/>
      <c r="N42" s="263"/>
      <c r="O42" s="738">
        <f>IF(C42="",0,HLOOKUP($Q$5,all_headpost,ROWS(C$7:C42),0))</f>
        <v>0</v>
      </c>
      <c r="P42" s="738">
        <f>COUNTIFS('Data Entry'!$C$9:$C$68,Post_Data!$Q$5,'Data Entry'!$G$9:$G$68,Post_Data!$C42,'Data Entry'!$S$9:$S$68,"OPS")</f>
        <v>0</v>
      </c>
      <c r="Q42" s="738">
        <f>COUNTIFS('Data Entry'!$C$9:$C$68,Post_Data!$Q$5,'Data Entry'!$G$9:$G$68,Post_Data!$C42,'Data Entry'!$S$9:$S$68,"NPS")</f>
        <v>0</v>
      </c>
      <c r="R42" s="739">
        <f t="shared" si="1"/>
        <v>0</v>
      </c>
      <c r="S42" s="739">
        <f t="shared" si="0"/>
        <v>0</v>
      </c>
      <c r="T42" s="315"/>
      <c r="V42" s="337"/>
      <c r="AA42" s="315"/>
    </row>
    <row r="43" spans="1:27" ht="15.6">
      <c r="A43" s="315"/>
      <c r="B43" s="742" t="str">
        <f t="shared" si="2"/>
        <v/>
      </c>
      <c r="C43" s="321"/>
      <c r="D43" s="263"/>
      <c r="E43" s="263"/>
      <c r="F43" s="263"/>
      <c r="G43" s="263"/>
      <c r="H43" s="263"/>
      <c r="I43" s="263"/>
      <c r="J43" s="263"/>
      <c r="K43" s="263"/>
      <c r="L43" s="263"/>
      <c r="M43" s="263"/>
      <c r="N43" s="263"/>
      <c r="O43" s="738">
        <f>IF(C43="",0,HLOOKUP($Q$5,all_headpost,ROWS(C$7:C43),0))</f>
        <v>0</v>
      </c>
      <c r="P43" s="738">
        <f>COUNTIFS('Data Entry'!$C$9:$C$68,Post_Data!$Q$5,'Data Entry'!$G$9:$G$68,Post_Data!$C43,'Data Entry'!$S$9:$S$68,"OPS")</f>
        <v>0</v>
      </c>
      <c r="Q43" s="738">
        <f>COUNTIFS('Data Entry'!$C$9:$C$68,Post_Data!$Q$5,'Data Entry'!$G$9:$G$68,Post_Data!$C43,'Data Entry'!$S$9:$S$68,"NPS")</f>
        <v>0</v>
      </c>
      <c r="R43" s="739">
        <f t="shared" si="1"/>
        <v>0</v>
      </c>
      <c r="S43" s="739">
        <f t="shared" si="0"/>
        <v>0</v>
      </c>
      <c r="T43" s="315"/>
      <c r="V43" s="337"/>
      <c r="AA43" s="315"/>
    </row>
    <row r="44" spans="1:27" ht="15.6">
      <c r="A44" s="315"/>
      <c r="B44" s="840" t="s">
        <v>29</v>
      </c>
      <c r="C44" s="841"/>
      <c r="D44" s="323"/>
      <c r="E44" s="323">
        <f>SUM(E8:E43)</f>
        <v>10</v>
      </c>
      <c r="F44" s="323">
        <f t="shared" ref="F44:I44" si="3">SUM(F8:F43)</f>
        <v>10</v>
      </c>
      <c r="G44" s="323">
        <f t="shared" si="3"/>
        <v>2</v>
      </c>
      <c r="H44" s="323">
        <f t="shared" si="3"/>
        <v>19</v>
      </c>
      <c r="I44" s="323">
        <f t="shared" si="3"/>
        <v>1</v>
      </c>
      <c r="J44" s="323">
        <f>SUM(J8:J43)</f>
        <v>2</v>
      </c>
      <c r="K44" s="323">
        <f t="shared" ref="K44" si="4">SUM(K8:K43)</f>
        <v>9</v>
      </c>
      <c r="L44" s="323">
        <f t="shared" ref="L44" si="5">SUM(L8:L43)</f>
        <v>1</v>
      </c>
      <c r="M44" s="323">
        <f t="shared" ref="M44" si="6">SUM(M8:M43)</f>
        <v>0</v>
      </c>
      <c r="N44" s="323">
        <f t="shared" ref="N44:S44" si="7">SUM(N8:N43)</f>
        <v>0</v>
      </c>
      <c r="O44" s="740">
        <f t="shared" si="7"/>
        <v>10</v>
      </c>
      <c r="P44" s="740">
        <f t="shared" si="7"/>
        <v>6</v>
      </c>
      <c r="Q44" s="740">
        <f t="shared" si="7"/>
        <v>3</v>
      </c>
      <c r="R44" s="740">
        <f t="shared" si="7"/>
        <v>9</v>
      </c>
      <c r="S44" s="740">
        <f t="shared" si="7"/>
        <v>1</v>
      </c>
      <c r="T44" s="315"/>
      <c r="AA44" s="315"/>
    </row>
    <row r="45" spans="1:27">
      <c r="A45" s="315"/>
      <c r="B45" s="315"/>
      <c r="C45" s="315"/>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5"/>
    </row>
  </sheetData>
  <sheetProtection password="DBAD" sheet="1" objects="1" scenarios="1" formatCells="0" formatColumns="0" formatRows="0"/>
  <mergeCells count="13">
    <mergeCell ref="B2:S2"/>
    <mergeCell ref="B5:B7"/>
    <mergeCell ref="Q5:S5"/>
    <mergeCell ref="B44:C44"/>
    <mergeCell ref="S6:S7"/>
    <mergeCell ref="B4:S4"/>
    <mergeCell ref="O6:O7"/>
    <mergeCell ref="P6:Q6"/>
    <mergeCell ref="R6:R7"/>
    <mergeCell ref="O5:P5"/>
    <mergeCell ref="E5:N6"/>
    <mergeCell ref="D5:D7"/>
    <mergeCell ref="C5:C7"/>
  </mergeCells>
  <conditionalFormatting sqref="C8:C43">
    <cfRule type="duplicateValues" dxfId="2" priority="1"/>
  </conditionalFormatting>
  <dataValidations count="3">
    <dataValidation type="list" allowBlank="1" showInputMessage="1" showErrorMessage="1" sqref="D8:D43" xr:uid="{00000000-0002-0000-0300-000000000000}">
      <formula1>Pay_Leval</formula1>
    </dataValidation>
    <dataValidation type="list" allowBlank="1" showInputMessage="1" showErrorMessage="1" sqref="C8:C43" xr:uid="{00000000-0002-0000-0300-000001000000}">
      <formula1>POST_NAME</formula1>
    </dataValidation>
    <dataValidation type="list" allowBlank="1" showInputMessage="1" showErrorMessage="1" sqref="E7:N7" xr:uid="{00000000-0002-0000-0300-000002000000}">
      <formula1>BUDGET_HEAD</formula1>
    </dataValidation>
  </dataValidations>
  <pageMargins left="0.7" right="0.7" top="0.75" bottom="0.75" header="0.3" footer="0.3"/>
  <pageSetup paperSize="9" orientation="portrait"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0000"/>
    <pageSetUpPr fitToPage="1"/>
  </sheetPr>
  <dimension ref="A1:AN90"/>
  <sheetViews>
    <sheetView showGridLines="0" zoomScale="70" zoomScaleNormal="70" workbookViewId="0">
      <pane xSplit="5" ySplit="9" topLeftCell="G74" activePane="bottomRight" state="frozen"/>
      <selection pane="topRight" activeCell="F1" sqref="F1"/>
      <selection pane="bottomLeft" activeCell="A11" sqref="A11"/>
      <selection pane="bottomRight" activeCell="R83" sqref="R83"/>
    </sheetView>
  </sheetViews>
  <sheetFormatPr defaultColWidth="9.21875" defaultRowHeight="13.8"/>
  <cols>
    <col min="1" max="1" width="3.5546875" style="1" customWidth="1"/>
    <col min="2" max="2" width="16.21875" style="1" customWidth="1"/>
    <col min="3" max="3" width="10.44140625" style="1" customWidth="1"/>
    <col min="4" max="4" width="7.77734375" style="1" customWidth="1"/>
    <col min="5" max="5" width="22.77734375" style="1" customWidth="1"/>
    <col min="6" max="6" width="23.77734375" style="1" customWidth="1"/>
    <col min="7" max="7" width="20.5546875" style="1" customWidth="1"/>
    <col min="8" max="8" width="16.21875" style="1" customWidth="1"/>
    <col min="9" max="9" width="17.6640625" style="1" customWidth="1"/>
    <col min="10" max="10" width="10.77734375" style="1" customWidth="1"/>
    <col min="11" max="11" width="15.21875" style="1" customWidth="1"/>
    <col min="12" max="12" width="15" style="1" customWidth="1"/>
    <col min="13" max="13" width="9" style="1" customWidth="1"/>
    <col min="14" max="14" width="13.77734375" style="1" customWidth="1"/>
    <col min="15" max="15" width="18.77734375" style="1" customWidth="1"/>
    <col min="16" max="16" width="19" style="1" customWidth="1"/>
    <col min="17" max="18" width="13.21875" style="1" customWidth="1"/>
    <col min="19" max="19" width="4.77734375" style="142" customWidth="1"/>
    <col min="20" max="20" width="23.77734375" style="1" hidden="1" customWidth="1"/>
    <col min="21" max="21" width="15.21875" style="1" hidden="1" customWidth="1"/>
    <col min="22" max="22" width="23.33203125" style="1" hidden="1" customWidth="1"/>
    <col min="23" max="23" width="13.21875" style="1" hidden="1" customWidth="1"/>
    <col min="24" max="27" width="10.21875" style="1" hidden="1" customWidth="1"/>
    <col min="28" max="28" width="11.21875" style="1" customWidth="1"/>
    <col min="29" max="29" width="15.77734375" style="1" customWidth="1"/>
    <col min="30" max="30" width="14.21875" style="1" customWidth="1"/>
    <col min="31" max="31" width="11.77734375" style="1" customWidth="1"/>
    <col min="32" max="32" width="9.21875" style="1" hidden="1" customWidth="1"/>
    <col min="33" max="33" width="9.21875" style="1" customWidth="1"/>
    <col min="34" max="34" width="12.44140625" style="1" customWidth="1"/>
    <col min="35" max="36" width="9.21875" style="1" customWidth="1"/>
    <col min="37" max="16384" width="9.21875" style="1"/>
  </cols>
  <sheetData>
    <row r="1" spans="1:36" ht="14.4" thickBot="1">
      <c r="A1" s="312"/>
      <c r="B1" s="312"/>
      <c r="C1" s="312"/>
      <c r="D1" s="312"/>
      <c r="E1" s="312"/>
      <c r="F1" s="312"/>
      <c r="G1" s="312"/>
      <c r="H1" s="312"/>
      <c r="I1" s="312"/>
      <c r="J1" s="312"/>
      <c r="K1" s="312"/>
      <c r="L1" s="312"/>
      <c r="M1" s="312"/>
      <c r="N1" s="312"/>
      <c r="O1" s="312"/>
      <c r="P1" s="312"/>
      <c r="Q1" s="312"/>
      <c r="R1" s="312"/>
      <c r="S1" s="312"/>
    </row>
    <row r="2" spans="1:36" ht="40.049999999999997" customHeight="1" thickBot="1">
      <c r="A2" s="312"/>
      <c r="B2" s="868" t="str">
        <f>'Data Entry'!D2</f>
        <v>dk;kZy; iz/kkukpk;Z jktdh; mPp ek/;fed fo|ky; jktiqjk fiisju</v>
      </c>
      <c r="C2" s="868"/>
      <c r="D2" s="868"/>
      <c r="E2" s="868"/>
      <c r="F2" s="868"/>
      <c r="G2" s="868"/>
      <c r="H2" s="868"/>
      <c r="I2" s="868"/>
      <c r="J2" s="868"/>
      <c r="K2" s="868"/>
      <c r="L2" s="868"/>
      <c r="M2" s="868"/>
      <c r="N2" s="868"/>
      <c r="O2" s="868"/>
      <c r="P2" s="868"/>
      <c r="Q2" s="868"/>
      <c r="R2" s="723"/>
      <c r="S2" s="312"/>
      <c r="U2" s="750" t="s">
        <v>532</v>
      </c>
      <c r="AB2" s="865" t="s">
        <v>248</v>
      </c>
      <c r="AC2" s="866"/>
      <c r="AD2" s="866"/>
      <c r="AE2" s="867"/>
    </row>
    <row r="3" spans="1:36" ht="40.049999999999997" customHeight="1" thickTop="1" thickBot="1">
      <c r="A3" s="312"/>
      <c r="B3" s="878" t="s">
        <v>561</v>
      </c>
      <c r="C3" s="878"/>
      <c r="D3" s="878"/>
      <c r="E3" s="878"/>
      <c r="F3" s="878"/>
      <c r="G3" s="878"/>
      <c r="H3" s="878"/>
      <c r="I3" s="878"/>
      <c r="J3" s="878"/>
      <c r="K3" s="878"/>
      <c r="L3" s="879"/>
      <c r="M3" s="873" t="s">
        <v>375</v>
      </c>
      <c r="N3" s="873"/>
      <c r="O3" s="873"/>
      <c r="P3" s="873"/>
      <c r="Q3" s="724"/>
      <c r="R3" s="725"/>
      <c r="S3" s="312"/>
      <c r="U3" s="750" t="s">
        <v>559</v>
      </c>
      <c r="AB3" s="862" t="s">
        <v>170</v>
      </c>
      <c r="AC3" s="863"/>
      <c r="AD3" s="863"/>
      <c r="AE3" s="864"/>
    </row>
    <row r="4" spans="1:36" ht="40.049999999999997" customHeight="1" thickTop="1" thickBot="1">
      <c r="A4" s="312"/>
      <c r="B4" s="727"/>
      <c r="C4" s="727"/>
      <c r="D4" s="727"/>
      <c r="E4" s="729" t="s">
        <v>198</v>
      </c>
      <c r="F4" s="876" t="s">
        <v>518</v>
      </c>
      <c r="G4" s="876"/>
      <c r="H4" s="730" t="s">
        <v>560</v>
      </c>
      <c r="I4" s="874" t="s">
        <v>200</v>
      </c>
      <c r="J4" s="875"/>
      <c r="K4" s="875"/>
      <c r="L4" s="726"/>
      <c r="M4" s="871" t="s">
        <v>374</v>
      </c>
      <c r="N4" s="871"/>
      <c r="O4" s="872" t="s">
        <v>759</v>
      </c>
      <c r="P4" s="872"/>
      <c r="Q4" s="724"/>
      <c r="R4" s="725"/>
      <c r="S4" s="312"/>
      <c r="U4" s="749"/>
      <c r="AB4" s="862" t="s">
        <v>249</v>
      </c>
      <c r="AC4" s="863"/>
      <c r="AD4" s="863"/>
      <c r="AE4" s="864"/>
    </row>
    <row r="5" spans="1:36" ht="40.049999999999997" customHeight="1" thickTop="1" thickBot="1">
      <c r="A5" s="312"/>
      <c r="B5" s="728"/>
      <c r="C5" s="728"/>
      <c r="D5" s="728"/>
      <c r="E5" s="877"/>
      <c r="F5" s="877"/>
      <c r="G5" s="877"/>
      <c r="H5" s="877"/>
      <c r="I5" s="877"/>
      <c r="J5" s="877"/>
      <c r="K5" s="877"/>
      <c r="L5" s="726"/>
      <c r="M5" s="870" t="s">
        <v>90</v>
      </c>
      <c r="N5" s="870"/>
      <c r="O5" s="869">
        <v>46204</v>
      </c>
      <c r="P5" s="869"/>
      <c r="Q5" s="724"/>
      <c r="R5" s="725"/>
      <c r="S5" s="312"/>
      <c r="U5" s="749"/>
      <c r="AB5" s="862" t="s">
        <v>577</v>
      </c>
      <c r="AC5" s="863"/>
      <c r="AD5" s="863"/>
      <c r="AE5" s="864"/>
    </row>
    <row r="6" spans="1:36" ht="30.45" customHeight="1">
      <c r="A6" s="312"/>
      <c r="B6" s="858" t="s">
        <v>345</v>
      </c>
      <c r="C6" s="858"/>
      <c r="D6" s="858"/>
      <c r="E6" s="858"/>
      <c r="F6" s="858"/>
      <c r="G6" s="858"/>
      <c r="H6" s="858"/>
      <c r="I6" s="858"/>
      <c r="J6" s="858"/>
      <c r="K6" s="858"/>
      <c r="L6" s="858"/>
      <c r="M6" s="859"/>
      <c r="N6" s="859"/>
      <c r="O6" s="859"/>
      <c r="P6" s="859"/>
      <c r="Q6" s="858"/>
      <c r="R6" s="703"/>
      <c r="S6" s="312"/>
      <c r="AB6" s="880" t="s">
        <v>412</v>
      </c>
      <c r="AC6" s="881"/>
      <c r="AD6" s="881"/>
    </row>
    <row r="7" spans="1:36" ht="45" customHeight="1">
      <c r="A7" s="312"/>
      <c r="B7" s="884"/>
      <c r="C7" s="883" t="s">
        <v>41</v>
      </c>
      <c r="D7" s="912" t="s">
        <v>157</v>
      </c>
      <c r="E7" s="913"/>
      <c r="F7" s="860" t="s">
        <v>103</v>
      </c>
      <c r="G7" s="883" t="s">
        <v>156</v>
      </c>
      <c r="H7" s="860" t="s">
        <v>44</v>
      </c>
      <c r="I7" s="883" t="s">
        <v>45</v>
      </c>
      <c r="J7" s="883"/>
      <c r="K7" s="907" t="s">
        <v>775</v>
      </c>
      <c r="L7" s="905" t="s">
        <v>46</v>
      </c>
      <c r="M7" s="883" t="s">
        <v>47</v>
      </c>
      <c r="N7" s="883"/>
      <c r="O7" s="860" t="s">
        <v>776</v>
      </c>
      <c r="P7" s="860" t="s">
        <v>777</v>
      </c>
      <c r="Q7" s="860" t="s">
        <v>50</v>
      </c>
      <c r="R7" s="909" t="s">
        <v>556</v>
      </c>
      <c r="S7" s="312"/>
      <c r="AB7" s="896" t="s">
        <v>778</v>
      </c>
      <c r="AC7" s="897"/>
      <c r="AD7" s="898"/>
      <c r="AI7" s="602"/>
      <c r="AJ7" s="602"/>
    </row>
    <row r="8" spans="1:36" ht="63.75" customHeight="1">
      <c r="A8" s="312"/>
      <c r="B8" s="885"/>
      <c r="C8" s="883"/>
      <c r="D8" s="914"/>
      <c r="E8" s="915"/>
      <c r="F8" s="861"/>
      <c r="G8" s="883"/>
      <c r="H8" s="861"/>
      <c r="I8" s="324" t="s">
        <v>344</v>
      </c>
      <c r="J8" s="324" t="s">
        <v>168</v>
      </c>
      <c r="K8" s="908"/>
      <c r="L8" s="906"/>
      <c r="M8" s="317" t="s">
        <v>48</v>
      </c>
      <c r="N8" s="325" t="s">
        <v>49</v>
      </c>
      <c r="O8" s="861"/>
      <c r="P8" s="861"/>
      <c r="Q8" s="861"/>
      <c r="R8" s="910"/>
      <c r="S8" s="312"/>
      <c r="T8" s="25"/>
      <c r="U8" s="25"/>
      <c r="V8" s="25"/>
      <c r="W8" s="25"/>
      <c r="Y8" s="590" t="s">
        <v>453</v>
      </c>
      <c r="Z8" s="590" t="s">
        <v>454</v>
      </c>
      <c r="AA8" s="590" t="s">
        <v>455</v>
      </c>
      <c r="AB8" s="488" t="s">
        <v>411</v>
      </c>
      <c r="AC8" s="494" t="s">
        <v>413</v>
      </c>
      <c r="AD8" s="488" t="s">
        <v>757</v>
      </c>
      <c r="AH8" s="602"/>
      <c r="AI8" s="602"/>
      <c r="AJ8" s="602"/>
    </row>
    <row r="9" spans="1:36" ht="15.45" customHeight="1">
      <c r="A9" s="312"/>
      <c r="B9" s="318"/>
      <c r="C9" s="326">
        <v>1</v>
      </c>
      <c r="D9" s="326"/>
      <c r="E9" s="327">
        <v>2</v>
      </c>
      <c r="F9" s="327">
        <v>3</v>
      </c>
      <c r="G9" s="327">
        <v>4</v>
      </c>
      <c r="H9" s="328">
        <v>5</v>
      </c>
      <c r="I9" s="328">
        <v>6</v>
      </c>
      <c r="J9" s="328">
        <v>7</v>
      </c>
      <c r="K9" s="318">
        <v>8</v>
      </c>
      <c r="L9" s="318">
        <v>9</v>
      </c>
      <c r="M9" s="318">
        <v>10</v>
      </c>
      <c r="N9" s="328">
        <v>11</v>
      </c>
      <c r="O9" s="328">
        <v>12</v>
      </c>
      <c r="P9" s="329">
        <v>13</v>
      </c>
      <c r="Q9" s="329">
        <v>14</v>
      </c>
      <c r="R9" s="704"/>
      <c r="S9" s="312"/>
      <c r="T9" s="25"/>
      <c r="U9" s="25"/>
      <c r="V9" s="25"/>
      <c r="W9" s="25"/>
      <c r="X9" s="25"/>
      <c r="Y9" s="25"/>
      <c r="Z9" s="25"/>
      <c r="AA9" s="25"/>
      <c r="AB9" s="486">
        <v>24</v>
      </c>
      <c r="AC9" s="486">
        <v>25</v>
      </c>
      <c r="AD9" s="486">
        <v>26</v>
      </c>
    </row>
    <row r="10" spans="1:36" ht="21">
      <c r="A10" s="312">
        <v>1</v>
      </c>
      <c r="B10" s="753" t="str">
        <f>IF(U10="NG-REGULAR",$U$2,IF(U10="G-REGULAR",$U$3,IF(U10="FIXED","स्थिर वेतन","")))</f>
        <v>राजपत्रित</v>
      </c>
      <c r="C10" s="446">
        <f>IF(E10="","",1)</f>
        <v>1</v>
      </c>
      <c r="D10" s="339"/>
      <c r="E10" s="717" t="str">
        <f>IFERROR(VLOOKUP('Master-1'!$F$4&amp;"_"&amp;$A10,Emp_Master,4,0),"")</f>
        <v>vcl 1</v>
      </c>
      <c r="F10" s="718">
        <f>IFERROR(VLOOKUP('Master-1'!$F$4&amp;"_"&amp;$A10,Emp_Master,5,0),"")</f>
        <v>0</v>
      </c>
      <c r="G10" s="718">
        <f>IFERROR(VLOOKUP('Master-1'!$F$4&amp;"_"&amp;$A10,Emp_Master,6,0),"")</f>
        <v>0</v>
      </c>
      <c r="H10" s="718" t="str">
        <f>IFERROR(VLOOKUP('Master-1'!$F$4&amp;"_"&amp;$A10,Emp_Master,7,0),"")</f>
        <v>प्रधानाचार्य</v>
      </c>
      <c r="I10" s="448" t="str">
        <f>IFERROR(IF(J10="","",VLOOKUP($J10,Sheet2!$B$4:$E$27,4,0)),"")</f>
        <v>67300 - 195000</v>
      </c>
      <c r="J10" s="719" t="str">
        <f>IFERROR(VLOOKUP('Master-1'!$F$4&amp;"_"&amp;$A10,Emp_Master,8,0),"")</f>
        <v>L-16</v>
      </c>
      <c r="K10" s="720">
        <f>IFERROR(VLOOKUP('Master-1'!$F$4&amp;"_"&amp;$A10,Emp_Master,9,0),"")</f>
        <v>95400</v>
      </c>
      <c r="L10" s="441">
        <f>IF(E10="",0,K10*12)</f>
        <v>1144800</v>
      </c>
      <c r="M10" s="445">
        <f>IF(E10="","",'Master-1'!$O$5)</f>
        <v>46204</v>
      </c>
      <c r="N10" s="441">
        <f>IF(E10="",0,Q10*8)</f>
        <v>23200</v>
      </c>
      <c r="O10" s="441">
        <f>IF(E10="",0,L10+N10)</f>
        <v>1168000</v>
      </c>
      <c r="P10" s="441">
        <f>IF(E10="",0,IF('Master-1'!$O$4="Sri Ganganagar",O10-Q10*12,(AD10*4)+(K10*8)))</f>
        <v>1133200</v>
      </c>
      <c r="Q10" s="442">
        <f>IF(E10="",0,IF(OR(U10="FIXED",U10="VACANT"),0,ROUND(K10*3/100,-2)))</f>
        <v>2900</v>
      </c>
      <c r="R10" s="705" t="str">
        <f>IFERROR(IF(J10="FIXED","FIXED",VLOOKUP('Master-1'!$F$4&amp;"_"&amp;$A10,Emp_Master,19,0)),"")</f>
        <v>OPS</v>
      </c>
      <c r="S10" s="312"/>
      <c r="T10" s="412" t="str">
        <f>IF(U10="","",U10&amp;"_"&amp;COUNTIF(U$9:$V10,U10))</f>
        <v>G-REGULAR_1</v>
      </c>
      <c r="U10" s="443" t="str">
        <f>IFERROR(VLOOKUP('Master-1'!$F$4&amp;"_"&amp;$A10,Emp_Master,10,0),"")</f>
        <v>G-REGULAR</v>
      </c>
      <c r="V10" s="653" t="str">
        <f>E10</f>
        <v>vcl 1</v>
      </c>
      <c r="W10" s="444" t="str">
        <f>H10</f>
        <v>प्रधानाचार्य</v>
      </c>
      <c r="X10" s="444">
        <f>K10</f>
        <v>95400</v>
      </c>
      <c r="Y10" s="444">
        <f>IFERROR(IF(OR(U10="G-REGULAR",U10="NG-REGULAR"),IF(X10="",0,AD10*4),0),0)</f>
        <v>370400</v>
      </c>
      <c r="Z10" s="444">
        <f>IFERROR(IF(OR(U10="G-REGULAR",U10="NG-REGULAR"),IF(K10="",0,K10*8),0),0)</f>
        <v>763200</v>
      </c>
      <c r="AA10" s="444">
        <f>SUM(Y10:Z10)</f>
        <v>1133600</v>
      </c>
      <c r="AB10" s="446">
        <f>IFERROR(IF(U10="FIXED",K10,K10-ROUNDUP(ROUND((K10*3%)-(K10*3%)*2.9%,-2),0)),"")</f>
        <v>92600</v>
      </c>
      <c r="AC10" s="487"/>
      <c r="AD10" s="446">
        <f>IF(AC10="",AB10,AC10)</f>
        <v>92600</v>
      </c>
      <c r="AE10" s="98"/>
      <c r="AF10" s="99"/>
      <c r="AG10"/>
      <c r="AH10" s="100"/>
      <c r="AI10" s="2"/>
      <c r="AJ10" s="2"/>
    </row>
    <row r="11" spans="1:36" ht="21">
      <c r="A11" s="312">
        <v>2</v>
      </c>
      <c r="B11" s="753" t="str">
        <f t="shared" ref="B11:B69" si="0">IF(U11="NG-REGULAR",$U$2,IF(U11="G-REGULAR",$U$3,IF(U11="FIXED","स्थिर वेतन","")))</f>
        <v>अराजपत्रित</v>
      </c>
      <c r="C11" s="447">
        <f>IF(E11="","",MAX($C$10:C10)+1)</f>
        <v>2</v>
      </c>
      <c r="D11" s="339"/>
      <c r="E11" s="717" t="str">
        <f>IFERROR(VLOOKUP('Master-1'!$F$4&amp;"_"&amp;$A11,Emp_Master,4,0),"")</f>
        <v>vcl 2</v>
      </c>
      <c r="F11" s="718">
        <f>IFERROR(VLOOKUP('Master-1'!$F$4&amp;"_"&amp;$A11,Emp_Master,5,0),"")</f>
        <v>0</v>
      </c>
      <c r="G11" s="718">
        <f>IFERROR(VLOOKUP('Master-1'!$F$4&amp;"_"&amp;$A11,Emp_Master,6,0),"")</f>
        <v>0</v>
      </c>
      <c r="H11" s="718" t="str">
        <f>IFERROR(VLOOKUP('Master-1'!$F$4&amp;"_"&amp;$A11,Emp_Master,7,0),"")</f>
        <v>वरिष्ठ अध्यापक</v>
      </c>
      <c r="I11" s="448" t="str">
        <f>IFERROR(IF(J11="","",VLOOKUP($J11,Sheet2!$B$4:$E$27,4,0)),"")</f>
        <v>44300 - 140100</v>
      </c>
      <c r="J11" s="719" t="str">
        <f>IFERROR(VLOOKUP('Master-1'!$F$4&amp;"_"&amp;$A11,Emp_Master,8,0),"")</f>
        <v>L-12</v>
      </c>
      <c r="K11" s="720">
        <f>IFERROR(VLOOKUP('Master-1'!$F$4&amp;"_"&amp;$A11,Emp_Master,9,0),"")</f>
        <v>69000</v>
      </c>
      <c r="L11" s="441">
        <f t="shared" ref="L11:L69" si="1">IF(E11="",0,K11*12)</f>
        <v>828000</v>
      </c>
      <c r="M11" s="445">
        <f>IF(E11="","",'Master-1'!$O$5)</f>
        <v>46204</v>
      </c>
      <c r="N11" s="441">
        <f t="shared" ref="N11:N69" si="2">IF(E11="",0,Q11*8)</f>
        <v>16800</v>
      </c>
      <c r="O11" s="441">
        <f t="shared" ref="O11:O69" si="3">IF(E11="",0,L11+N11)</f>
        <v>844800</v>
      </c>
      <c r="P11" s="441">
        <f>IF(E11="",0,IF('Master-1'!$O$4="Sri Ganganagar",O11-Q11*12,(AD11*4)+(K11*8)))</f>
        <v>819600</v>
      </c>
      <c r="Q11" s="442">
        <f t="shared" ref="Q11:Q69" si="4">IF(E11="",0,IF(OR(U11="FIXED",U11="VACANT"),0,ROUND(K11*3/100,-2)))</f>
        <v>2100</v>
      </c>
      <c r="R11" s="705" t="str">
        <f>IFERROR(IF(J11="FIXED","FIXED",VLOOKUP('Master-1'!$F$4&amp;"_"&amp;$A11,Emp_Master,19,0)),"")</f>
        <v>OPS</v>
      </c>
      <c r="S11" s="312"/>
      <c r="T11" s="412" t="str">
        <f>IF(U11="","",U11&amp;"_"&amp;COUNTIF(U$9:$V11,U11))</f>
        <v>NG-REGULAR_1</v>
      </c>
      <c r="U11" s="443" t="str">
        <f>IFERROR(VLOOKUP('Master-1'!$F$4&amp;"_"&amp;$A11,Emp_Master,10,0),"")</f>
        <v>NG-REGULAR</v>
      </c>
      <c r="V11" s="653" t="str">
        <f t="shared" ref="V11:V35" si="5">E11</f>
        <v>vcl 2</v>
      </c>
      <c r="W11" s="444" t="str">
        <f t="shared" ref="W11:W35" si="6">H11</f>
        <v>वरिष्ठ अध्यापक</v>
      </c>
      <c r="X11" s="444">
        <f t="shared" ref="X11:X59" si="7">K11</f>
        <v>69000</v>
      </c>
      <c r="Y11" s="444">
        <f t="shared" ref="Y11:Y69" si="8">IFERROR(IF(OR(U11="G-REGULAR",U11="NG-REGULAR"),IF(X11="",0,AD11*4),0),0)</f>
        <v>268000</v>
      </c>
      <c r="Z11" s="444">
        <f t="shared" ref="Z11:Z69" si="9">IFERROR(IF(OR(U11="G-REGULAR",U11="NG-REGULAR"),IF(K11="",0,K11*8),0),0)</f>
        <v>552000</v>
      </c>
      <c r="AA11" s="444">
        <f t="shared" ref="AA11:AA69" si="10">SUM(Y11:Z11)</f>
        <v>820000</v>
      </c>
      <c r="AB11" s="446">
        <f t="shared" ref="AB11:AB69" si="11">IFERROR(IF(U11="FIXED",K11,K11-ROUNDUP(ROUND((K11*3%)-(K11*3%)*2.9%,-2),0)),"")</f>
        <v>67000</v>
      </c>
      <c r="AC11" s="487"/>
      <c r="AD11" s="446">
        <f>IF(AC11="",AB11,AC11)</f>
        <v>67000</v>
      </c>
      <c r="AE11" s="98"/>
      <c r="AF11" s="99"/>
      <c r="AG11"/>
      <c r="AH11" s="100"/>
      <c r="AI11" s="2"/>
      <c r="AJ11" s="2"/>
    </row>
    <row r="12" spans="1:36" ht="21">
      <c r="A12" s="312">
        <v>3</v>
      </c>
      <c r="B12" s="753" t="str">
        <f t="shared" si="0"/>
        <v>अराजपत्रित</v>
      </c>
      <c r="C12" s="447">
        <f>IF(E12="","",MAX($C$10:C11)+1)</f>
        <v>3</v>
      </c>
      <c r="D12" s="339"/>
      <c r="E12" s="717" t="str">
        <f>IFERROR(VLOOKUP('Master-1'!$F$4&amp;"_"&amp;$A12,Emp_Master,4,0),"")</f>
        <v>vcl 3</v>
      </c>
      <c r="F12" s="718">
        <f>IFERROR(VLOOKUP('Master-1'!$F$4&amp;"_"&amp;$A12,Emp_Master,5,0),"")</f>
        <v>0</v>
      </c>
      <c r="G12" s="718">
        <f>IFERROR(VLOOKUP('Master-1'!$F$4&amp;"_"&amp;$A12,Emp_Master,6,0),"")</f>
        <v>0</v>
      </c>
      <c r="H12" s="718" t="str">
        <f>IFERROR(VLOOKUP('Master-1'!$F$4&amp;"_"&amp;$A12,Emp_Master,7,0),"")</f>
        <v>वरिष्ठ अध्यापक</v>
      </c>
      <c r="I12" s="448" t="str">
        <f>IFERROR(IF(J12="","",VLOOKUP($J12,Sheet2!$B$4:$E$27,4,0)),"")</f>
        <v>56100 - 177500</v>
      </c>
      <c r="J12" s="719" t="str">
        <f>IFERROR(VLOOKUP('Master-1'!$F$4&amp;"_"&amp;$A12,Emp_Master,8,0),"")</f>
        <v>L-14</v>
      </c>
      <c r="K12" s="720">
        <f>IFERROR(VLOOKUP('Master-1'!$F$4&amp;"_"&amp;$A12,Emp_Master,9,0),"")</f>
        <v>75400</v>
      </c>
      <c r="L12" s="441">
        <f t="shared" si="1"/>
        <v>904800</v>
      </c>
      <c r="M12" s="445">
        <f>IF(E12="","",'Master-1'!$O$5)</f>
        <v>46204</v>
      </c>
      <c r="N12" s="441">
        <f t="shared" si="2"/>
        <v>18400</v>
      </c>
      <c r="O12" s="441">
        <f t="shared" si="3"/>
        <v>923200</v>
      </c>
      <c r="P12" s="441">
        <f>IF(E12="",0,IF('Master-1'!$O$4="Sri Ganganagar",O12-Q12*12,(AD12*4)+(K12*8)))</f>
        <v>895600</v>
      </c>
      <c r="Q12" s="442">
        <f t="shared" si="4"/>
        <v>2300</v>
      </c>
      <c r="R12" s="705" t="str">
        <f>IFERROR(IF(J12="FIXED","FIXED",VLOOKUP('Master-1'!$F$4&amp;"_"&amp;$A12,Emp_Master,19,0)),"")</f>
        <v>OPS</v>
      </c>
      <c r="S12" s="312"/>
      <c r="T12" s="412" t="str">
        <f>IF(U12="","",U12&amp;"_"&amp;COUNTIF(U$9:$V12,U12))</f>
        <v>NG-REGULAR_2</v>
      </c>
      <c r="U12" s="443" t="str">
        <f>IFERROR(VLOOKUP('Master-1'!$F$4&amp;"_"&amp;$A12,Emp_Master,10,0),"")</f>
        <v>NG-REGULAR</v>
      </c>
      <c r="V12" s="653" t="str">
        <f t="shared" si="5"/>
        <v>vcl 3</v>
      </c>
      <c r="W12" s="444" t="str">
        <f t="shared" si="6"/>
        <v>वरिष्ठ अध्यापक</v>
      </c>
      <c r="X12" s="444">
        <f t="shared" si="7"/>
        <v>75400</v>
      </c>
      <c r="Y12" s="444">
        <f t="shared" si="8"/>
        <v>292800</v>
      </c>
      <c r="Z12" s="444">
        <f t="shared" si="9"/>
        <v>603200</v>
      </c>
      <c r="AA12" s="444">
        <f t="shared" si="10"/>
        <v>896000</v>
      </c>
      <c r="AB12" s="446">
        <f t="shared" si="11"/>
        <v>73200</v>
      </c>
      <c r="AC12" s="487"/>
      <c r="AD12" s="446">
        <f>IF(AC12="",AB12,AC12)</f>
        <v>73200</v>
      </c>
      <c r="AE12" s="98"/>
      <c r="AF12" s="99"/>
      <c r="AG12"/>
      <c r="AH12" s="100"/>
      <c r="AI12" s="2"/>
      <c r="AJ12" s="2"/>
    </row>
    <row r="13" spans="1:36" ht="21">
      <c r="A13" s="312">
        <v>4</v>
      </c>
      <c r="B13" s="753" t="str">
        <f t="shared" si="0"/>
        <v>स्थिर वेतन</v>
      </c>
      <c r="C13" s="447">
        <f>IF(E13="","",MAX($C$10:C12)+1)</f>
        <v>4</v>
      </c>
      <c r="D13" s="339"/>
      <c r="E13" s="717" t="str">
        <f>IFERROR(VLOOKUP('Master-1'!$F$4&amp;"_"&amp;$A13,Emp_Master,4,0),"")</f>
        <v>vcl 4</v>
      </c>
      <c r="F13" s="718">
        <f>IFERROR(VLOOKUP('Master-1'!$F$4&amp;"_"&amp;$A13,Emp_Master,5,0),"")</f>
        <v>0</v>
      </c>
      <c r="G13" s="718">
        <f>IFERROR(VLOOKUP('Master-1'!$F$4&amp;"_"&amp;$A13,Emp_Master,6,0),"")</f>
        <v>0</v>
      </c>
      <c r="H13" s="718" t="str">
        <f>IFERROR(VLOOKUP('Master-1'!$F$4&amp;"_"&amp;$A13,Emp_Master,7,0),"")</f>
        <v>वरिष्ठ अध्यापक</v>
      </c>
      <c r="I13" s="448" t="str">
        <f>IFERROR(IF(J13="","",VLOOKUP($J13,Sheet2!$B$4:$E$27,4,0)),"")</f>
        <v/>
      </c>
      <c r="J13" s="719" t="str">
        <f>IFERROR(VLOOKUP('Master-1'!$F$4&amp;"_"&amp;$A13,Emp_Master,8,0),"")</f>
        <v>FIXED</v>
      </c>
      <c r="K13" s="720">
        <f>IFERROR(VLOOKUP('Master-1'!$F$4&amp;"_"&amp;$A13,Emp_Master,9,0),"")</f>
        <v>26500</v>
      </c>
      <c r="L13" s="441">
        <f t="shared" si="1"/>
        <v>318000</v>
      </c>
      <c r="M13" s="445">
        <f>IF(E13="","",'Master-1'!$O$5)</f>
        <v>46204</v>
      </c>
      <c r="N13" s="441">
        <f t="shared" si="2"/>
        <v>0</v>
      </c>
      <c r="O13" s="441">
        <f t="shared" si="3"/>
        <v>318000</v>
      </c>
      <c r="P13" s="441">
        <f>IF(E13="",0,IF('Master-1'!$O$4="Sri Ganganagar",O13-Q13*12,(AD13*4)+(K13*8)))</f>
        <v>318000</v>
      </c>
      <c r="Q13" s="442">
        <f t="shared" si="4"/>
        <v>0</v>
      </c>
      <c r="R13" s="705" t="str">
        <f>IFERROR(IF(J13="FIXED","FIXED",VLOOKUP('Master-1'!$F$4&amp;"_"&amp;$A13,Emp_Master,19,0)),"")</f>
        <v>FIXED</v>
      </c>
      <c r="S13" s="312"/>
      <c r="T13" s="412" t="str">
        <f>IF(U13="","",U13&amp;"_"&amp;COUNTIF(U$9:$V13,U13))</f>
        <v>FIXED_1</v>
      </c>
      <c r="U13" s="443" t="str">
        <f>IFERROR(VLOOKUP('Master-1'!$F$4&amp;"_"&amp;$A13,Emp_Master,10,0),"")</f>
        <v>FIXED</v>
      </c>
      <c r="V13" s="653" t="str">
        <f t="shared" si="5"/>
        <v>vcl 4</v>
      </c>
      <c r="W13" s="444" t="str">
        <f t="shared" si="6"/>
        <v>वरिष्ठ अध्यापक</v>
      </c>
      <c r="X13" s="444">
        <f t="shared" si="7"/>
        <v>26500</v>
      </c>
      <c r="Y13" s="444">
        <f t="shared" si="8"/>
        <v>0</v>
      </c>
      <c r="Z13" s="444">
        <f t="shared" si="9"/>
        <v>0</v>
      </c>
      <c r="AA13" s="444">
        <f t="shared" si="10"/>
        <v>0</v>
      </c>
      <c r="AB13" s="446">
        <f t="shared" si="11"/>
        <v>26500</v>
      </c>
      <c r="AC13" s="487"/>
      <c r="AD13" s="446">
        <f t="shared" ref="AD13:AD59" si="12">IF(AC13="",AB13,AC13)</f>
        <v>26500</v>
      </c>
      <c r="AE13" s="98"/>
      <c r="AF13" s="99"/>
      <c r="AG13"/>
      <c r="AH13" s="100"/>
      <c r="AI13" s="2"/>
      <c r="AJ13" s="2"/>
    </row>
    <row r="14" spans="1:36" ht="30">
      <c r="A14" s="312">
        <v>5</v>
      </c>
      <c r="B14" s="753" t="str">
        <f t="shared" si="0"/>
        <v>अराजपत्रित</v>
      </c>
      <c r="C14" s="447">
        <f>IF(E14="","",MAX($C$10:C13)+1)</f>
        <v>5</v>
      </c>
      <c r="D14" s="339"/>
      <c r="E14" s="717" t="str">
        <f>IFERROR(VLOOKUP('Master-1'!$F$4&amp;"_"&amp;$A14,Emp_Master,4,0),"")</f>
        <v>vcl 5</v>
      </c>
      <c r="F14" s="718">
        <f>IFERROR(VLOOKUP('Master-1'!$F$4&amp;"_"&amp;$A14,Emp_Master,5,0),"")</f>
        <v>0</v>
      </c>
      <c r="G14" s="718">
        <f>IFERROR(VLOOKUP('Master-1'!$F$4&amp;"_"&amp;$A14,Emp_Master,6,0),"")</f>
        <v>0</v>
      </c>
      <c r="H14" s="718" t="str">
        <f>IFERROR(VLOOKUP('Master-1'!$F$4&amp;"_"&amp;$A14,Emp_Master,7,0),"")</f>
        <v>अध्यापक(III Gr) L-1</v>
      </c>
      <c r="I14" s="448" t="str">
        <f>IFERROR(IF(J14="","",VLOOKUP($J14,Sheet2!$B$4:$E$27,4,0)),"")</f>
        <v>56100 - 177500</v>
      </c>
      <c r="J14" s="719" t="str">
        <f>IFERROR(VLOOKUP('Master-1'!$F$4&amp;"_"&amp;$A14,Emp_Master,8,0),"")</f>
        <v>L-14</v>
      </c>
      <c r="K14" s="720">
        <f>IFERROR(VLOOKUP('Master-1'!$F$4&amp;"_"&amp;$A14,Emp_Master,9,0),"")</f>
        <v>75400</v>
      </c>
      <c r="L14" s="441">
        <f t="shared" si="1"/>
        <v>904800</v>
      </c>
      <c r="M14" s="445">
        <f>IF(E14="","",'Master-1'!$O$5)</f>
        <v>46204</v>
      </c>
      <c r="N14" s="441">
        <f t="shared" si="2"/>
        <v>18400</v>
      </c>
      <c r="O14" s="441">
        <f t="shared" si="3"/>
        <v>923200</v>
      </c>
      <c r="P14" s="441">
        <f>IF(E14="",0,IF('Master-1'!$O$4="Sri Ganganagar",O14-Q14*12,(AD14*4)+(K14*8)))</f>
        <v>895600</v>
      </c>
      <c r="Q14" s="442">
        <f t="shared" si="4"/>
        <v>2300</v>
      </c>
      <c r="R14" s="705" t="str">
        <f>IFERROR(IF(J14="FIXED","FIXED",VLOOKUP('Master-1'!$F$4&amp;"_"&amp;$A14,Emp_Master,19,0)),"")</f>
        <v>OPS</v>
      </c>
      <c r="S14" s="312"/>
      <c r="T14" s="412" t="str">
        <f>IF(U14="","",U14&amp;"_"&amp;COUNTIF(U$9:$V14,U14))</f>
        <v>NG-REGULAR_3</v>
      </c>
      <c r="U14" s="443" t="str">
        <f>IFERROR(VLOOKUP('Master-1'!$F$4&amp;"_"&amp;$A14,Emp_Master,10,0),"")</f>
        <v>NG-REGULAR</v>
      </c>
      <c r="V14" s="653" t="str">
        <f t="shared" si="5"/>
        <v>vcl 5</v>
      </c>
      <c r="W14" s="444" t="str">
        <f t="shared" si="6"/>
        <v>अध्यापक(III Gr) L-1</v>
      </c>
      <c r="X14" s="444">
        <f t="shared" si="7"/>
        <v>75400</v>
      </c>
      <c r="Y14" s="444">
        <f t="shared" si="8"/>
        <v>292800</v>
      </c>
      <c r="Z14" s="444">
        <f t="shared" si="9"/>
        <v>603200</v>
      </c>
      <c r="AA14" s="444">
        <f t="shared" si="10"/>
        <v>896000</v>
      </c>
      <c r="AB14" s="446">
        <f t="shared" si="11"/>
        <v>73200</v>
      </c>
      <c r="AC14" s="487"/>
      <c r="AD14" s="446">
        <f t="shared" si="12"/>
        <v>73200</v>
      </c>
      <c r="AE14" s="98"/>
      <c r="AF14" s="99"/>
      <c r="AG14"/>
      <c r="AH14" s="100"/>
      <c r="AI14" s="2"/>
      <c r="AJ14" s="2"/>
    </row>
    <row r="15" spans="1:36" ht="30">
      <c r="A15" s="312">
        <v>6</v>
      </c>
      <c r="B15" s="753" t="str">
        <f t="shared" si="0"/>
        <v>अराजपत्रित</v>
      </c>
      <c r="C15" s="447">
        <f>IF(E15="","",MAX($C$10:C14)+1)</f>
        <v>6</v>
      </c>
      <c r="D15" s="339"/>
      <c r="E15" s="717" t="str">
        <f>IFERROR(VLOOKUP('Master-1'!$F$4&amp;"_"&amp;$A15,Emp_Master,4,0),"")</f>
        <v>vcl 6</v>
      </c>
      <c r="F15" s="718">
        <f>IFERROR(VLOOKUP('Master-1'!$F$4&amp;"_"&amp;$A15,Emp_Master,5,0),"")</f>
        <v>0</v>
      </c>
      <c r="G15" s="718">
        <f>IFERROR(VLOOKUP('Master-1'!$F$4&amp;"_"&amp;$A15,Emp_Master,6,0),"")</f>
        <v>0</v>
      </c>
      <c r="H15" s="718" t="str">
        <f>IFERROR(VLOOKUP('Master-1'!$F$4&amp;"_"&amp;$A15,Emp_Master,7,0),"")</f>
        <v>अध्यापक(III Gr) L-1</v>
      </c>
      <c r="I15" s="448" t="str">
        <f>IFERROR(IF(J15="","",VLOOKUP($J15,Sheet2!$B$4:$E$27,4,0)),"")</f>
        <v>56100 - 177500</v>
      </c>
      <c r="J15" s="719" t="str">
        <f>IFERROR(VLOOKUP('Master-1'!$F$4&amp;"_"&amp;$A15,Emp_Master,8,0),"")</f>
        <v>L-14</v>
      </c>
      <c r="K15" s="720">
        <f>IFERROR(VLOOKUP('Master-1'!$F$4&amp;"_"&amp;$A15,Emp_Master,9,0),"")</f>
        <v>75400</v>
      </c>
      <c r="L15" s="441">
        <f t="shared" si="1"/>
        <v>904800</v>
      </c>
      <c r="M15" s="445">
        <f>IF(E15="","",'Master-1'!$O$5)</f>
        <v>46204</v>
      </c>
      <c r="N15" s="441">
        <f t="shared" si="2"/>
        <v>18400</v>
      </c>
      <c r="O15" s="441">
        <f t="shared" si="3"/>
        <v>923200</v>
      </c>
      <c r="P15" s="441">
        <f>IF(E15="",0,IF('Master-1'!$O$4="Sri Ganganagar",O15-Q15*12,(AD15*4)+(K15*8)))</f>
        <v>895600</v>
      </c>
      <c r="Q15" s="442">
        <f t="shared" si="4"/>
        <v>2300</v>
      </c>
      <c r="R15" s="705" t="str">
        <f>IFERROR(IF(J15="FIXED","FIXED",VLOOKUP('Master-1'!$F$4&amp;"_"&amp;$A15,Emp_Master,19,0)),"")</f>
        <v>OPS</v>
      </c>
      <c r="S15" s="312"/>
      <c r="T15" s="412" t="str">
        <f>IF(U15="","",U15&amp;"_"&amp;COUNTIF(U$9:$V15,U15))</f>
        <v>NG-REGULAR_4</v>
      </c>
      <c r="U15" s="443" t="str">
        <f>IFERROR(VLOOKUP('Master-1'!$F$4&amp;"_"&amp;$A15,Emp_Master,10,0),"")</f>
        <v>NG-REGULAR</v>
      </c>
      <c r="V15" s="653" t="str">
        <f t="shared" si="5"/>
        <v>vcl 6</v>
      </c>
      <c r="W15" s="444" t="str">
        <f t="shared" si="6"/>
        <v>अध्यापक(III Gr) L-1</v>
      </c>
      <c r="X15" s="444">
        <f t="shared" si="7"/>
        <v>75400</v>
      </c>
      <c r="Y15" s="444">
        <f t="shared" si="8"/>
        <v>292800</v>
      </c>
      <c r="Z15" s="444">
        <f t="shared" si="9"/>
        <v>603200</v>
      </c>
      <c r="AA15" s="444">
        <f t="shared" si="10"/>
        <v>896000</v>
      </c>
      <c r="AB15" s="446">
        <f t="shared" si="11"/>
        <v>73200</v>
      </c>
      <c r="AC15" s="487"/>
      <c r="AD15" s="446">
        <f t="shared" si="12"/>
        <v>73200</v>
      </c>
      <c r="AE15" s="98"/>
      <c r="AF15" s="99"/>
      <c r="AG15"/>
      <c r="AH15" s="100"/>
      <c r="AI15" s="2"/>
      <c r="AJ15" s="2"/>
    </row>
    <row r="16" spans="1:36" ht="30">
      <c r="A16" s="312">
        <v>7</v>
      </c>
      <c r="B16" s="753" t="str">
        <f t="shared" si="0"/>
        <v>अराजपत्रित</v>
      </c>
      <c r="C16" s="447">
        <f>IF(E16="","",MAX($C$10:C15)+1)</f>
        <v>7</v>
      </c>
      <c r="D16" s="339"/>
      <c r="E16" s="717" t="str">
        <f>IFERROR(VLOOKUP('Master-1'!$F$4&amp;"_"&amp;$A16,Emp_Master,4,0),"")</f>
        <v>vcl 7</v>
      </c>
      <c r="F16" s="718">
        <f>IFERROR(VLOOKUP('Master-1'!$F$4&amp;"_"&amp;$A16,Emp_Master,5,0),"")</f>
        <v>0</v>
      </c>
      <c r="G16" s="718">
        <f>IFERROR(VLOOKUP('Master-1'!$F$4&amp;"_"&amp;$A16,Emp_Master,6,0),"")</f>
        <v>0</v>
      </c>
      <c r="H16" s="718" t="str">
        <f>IFERROR(VLOOKUP('Master-1'!$F$4&amp;"_"&amp;$A16,Emp_Master,7,0),"")</f>
        <v>अध्यापक(III Gr) L-1</v>
      </c>
      <c r="I16" s="448" t="str">
        <f>IFERROR(IF(J16="","",VLOOKUP($J16,Sheet2!$B$4:$E$27,4,0)),"")</f>
        <v>37800 - 119700</v>
      </c>
      <c r="J16" s="719" t="str">
        <f>IFERROR(VLOOKUP('Master-1'!$F$4&amp;"_"&amp;$A16,Emp_Master,8,0),"")</f>
        <v>L-11</v>
      </c>
      <c r="K16" s="720">
        <f>IFERROR(VLOOKUP('Master-1'!$F$4&amp;"_"&amp;$A16,Emp_Master,9,0),"")</f>
        <v>71100</v>
      </c>
      <c r="L16" s="441">
        <f t="shared" si="1"/>
        <v>853200</v>
      </c>
      <c r="M16" s="445">
        <f>IF(E16="","",'Master-1'!$O$5)</f>
        <v>46204</v>
      </c>
      <c r="N16" s="441">
        <f t="shared" si="2"/>
        <v>16800</v>
      </c>
      <c r="O16" s="441">
        <f t="shared" si="3"/>
        <v>870000</v>
      </c>
      <c r="P16" s="441">
        <f>IF(E16="",0,IF('Master-1'!$O$4="Sri Ganganagar",O16-Q16*12,(AD16*4)+(K16*8)))</f>
        <v>844800</v>
      </c>
      <c r="Q16" s="442">
        <f t="shared" si="4"/>
        <v>2100</v>
      </c>
      <c r="R16" s="705" t="str">
        <f>IFERROR(IF(J16="FIXED","FIXED",VLOOKUP('Master-1'!$F$4&amp;"_"&amp;$A16,Emp_Master,19,0)),"")</f>
        <v>OPS</v>
      </c>
      <c r="S16" s="312"/>
      <c r="T16" s="412" t="str">
        <f>IF(U16="","",U16&amp;"_"&amp;COUNTIF(U$9:$V16,U16))</f>
        <v>NG-REGULAR_5</v>
      </c>
      <c r="U16" s="443" t="str">
        <f>IFERROR(VLOOKUP('Master-1'!$F$4&amp;"_"&amp;$A16,Emp_Master,10,0),"")</f>
        <v>NG-REGULAR</v>
      </c>
      <c r="V16" s="653" t="str">
        <f t="shared" si="5"/>
        <v>vcl 7</v>
      </c>
      <c r="W16" s="444" t="str">
        <f t="shared" si="6"/>
        <v>अध्यापक(III Gr) L-1</v>
      </c>
      <c r="X16" s="444">
        <f t="shared" si="7"/>
        <v>71100</v>
      </c>
      <c r="Y16" s="444">
        <f t="shared" si="8"/>
        <v>276000</v>
      </c>
      <c r="Z16" s="444">
        <f t="shared" si="9"/>
        <v>568800</v>
      </c>
      <c r="AA16" s="444">
        <f t="shared" si="10"/>
        <v>844800</v>
      </c>
      <c r="AB16" s="446">
        <f t="shared" si="11"/>
        <v>69000</v>
      </c>
      <c r="AC16" s="487"/>
      <c r="AD16" s="446">
        <f t="shared" si="12"/>
        <v>69000</v>
      </c>
      <c r="AE16" s="98"/>
      <c r="AF16" s="99"/>
      <c r="AG16"/>
      <c r="AH16" s="100"/>
      <c r="AI16" s="2"/>
      <c r="AJ16" s="2"/>
    </row>
    <row r="17" spans="1:36" ht="30">
      <c r="A17" s="312">
        <v>8</v>
      </c>
      <c r="B17" s="753" t="str">
        <f t="shared" si="0"/>
        <v>अराजपत्रित</v>
      </c>
      <c r="C17" s="447">
        <f>IF(E17="","",MAX($C$10:C16)+1)</f>
        <v>8</v>
      </c>
      <c r="D17" s="339"/>
      <c r="E17" s="717" t="str">
        <f>IFERROR(VLOOKUP('Master-1'!$F$4&amp;"_"&amp;$A17,Emp_Master,4,0),"")</f>
        <v>vcl 8</v>
      </c>
      <c r="F17" s="718">
        <f>IFERROR(VLOOKUP('Master-1'!$F$4&amp;"_"&amp;$A17,Emp_Master,5,0),"")</f>
        <v>0</v>
      </c>
      <c r="G17" s="718">
        <f>IFERROR(VLOOKUP('Master-1'!$F$4&amp;"_"&amp;$A17,Emp_Master,6,0),"")</f>
        <v>0</v>
      </c>
      <c r="H17" s="718" t="str">
        <f>IFERROR(VLOOKUP('Master-1'!$F$4&amp;"_"&amp;$A17,Emp_Master,7,0),"")</f>
        <v>अध्यापक(III Gr) L-1</v>
      </c>
      <c r="I17" s="448" t="str">
        <f>IFERROR(IF(J17="","",VLOOKUP($J17,Sheet2!$B$4:$E$27,4,0)),"")</f>
        <v>37800 - 119700</v>
      </c>
      <c r="J17" s="719" t="str">
        <f>IFERROR(VLOOKUP('Master-1'!$F$4&amp;"_"&amp;$A17,Emp_Master,8,0),"")</f>
        <v>L-11</v>
      </c>
      <c r="K17" s="720">
        <f>IFERROR(VLOOKUP('Master-1'!$F$4&amp;"_"&amp;$A17,Emp_Master,9,0),"")</f>
        <v>52300</v>
      </c>
      <c r="L17" s="441">
        <f t="shared" si="1"/>
        <v>627600</v>
      </c>
      <c r="M17" s="445">
        <f>IF(E17="","",'Master-1'!$O$5)</f>
        <v>46204</v>
      </c>
      <c r="N17" s="441">
        <f t="shared" si="2"/>
        <v>12800</v>
      </c>
      <c r="O17" s="441">
        <f t="shared" si="3"/>
        <v>640400</v>
      </c>
      <c r="P17" s="441">
        <f>IF(E17="",0,IF('Master-1'!$O$4="Sri Ganganagar",O17-Q17*12,(AD17*4)+(K17*8)))</f>
        <v>621200</v>
      </c>
      <c r="Q17" s="442">
        <f t="shared" si="4"/>
        <v>1600</v>
      </c>
      <c r="R17" s="705" t="str">
        <f>IFERROR(IF(J17="FIXED","FIXED",VLOOKUP('Master-1'!$F$4&amp;"_"&amp;$A17,Emp_Master,19,0)),"")</f>
        <v>NPS</v>
      </c>
      <c r="S17" s="312"/>
      <c r="T17" s="412" t="str">
        <f>IF(U17="","",U17&amp;"_"&amp;COUNTIF(U$9:$V17,U17))</f>
        <v>NG-REGULAR_6</v>
      </c>
      <c r="U17" s="443" t="str">
        <f>IFERROR(VLOOKUP('Master-1'!$F$4&amp;"_"&amp;$A17,Emp_Master,10,0),"")</f>
        <v>NG-REGULAR</v>
      </c>
      <c r="V17" s="653" t="str">
        <f t="shared" si="5"/>
        <v>vcl 8</v>
      </c>
      <c r="W17" s="444" t="str">
        <f t="shared" si="6"/>
        <v>अध्यापक(III Gr) L-1</v>
      </c>
      <c r="X17" s="444">
        <f t="shared" si="7"/>
        <v>52300</v>
      </c>
      <c r="Y17" s="444">
        <f t="shared" si="8"/>
        <v>203200</v>
      </c>
      <c r="Z17" s="444">
        <f t="shared" si="9"/>
        <v>418400</v>
      </c>
      <c r="AA17" s="444">
        <f t="shared" si="10"/>
        <v>621600</v>
      </c>
      <c r="AB17" s="446">
        <f t="shared" si="11"/>
        <v>50800</v>
      </c>
      <c r="AC17" s="487"/>
      <c r="AD17" s="446">
        <f t="shared" si="12"/>
        <v>50800</v>
      </c>
      <c r="AE17" s="98"/>
      <c r="AF17" s="99"/>
      <c r="AG17"/>
      <c r="AH17" s="100"/>
      <c r="AI17" s="2"/>
      <c r="AJ17" s="2"/>
    </row>
    <row r="18" spans="1:36" ht="30">
      <c r="A18" s="312">
        <v>9</v>
      </c>
      <c r="B18" s="753" t="str">
        <f t="shared" si="0"/>
        <v>अराजपत्रित</v>
      </c>
      <c r="C18" s="447">
        <f>IF(E18="","",MAX($C$10:C17)+1)</f>
        <v>9</v>
      </c>
      <c r="D18" s="339"/>
      <c r="E18" s="717" t="str">
        <f>IFERROR(VLOOKUP('Master-1'!$F$4&amp;"_"&amp;$A18,Emp_Master,4,0),"")</f>
        <v>vcl 9</v>
      </c>
      <c r="F18" s="718">
        <f>IFERROR(VLOOKUP('Master-1'!$F$4&amp;"_"&amp;$A18,Emp_Master,5,0),"")</f>
        <v>0</v>
      </c>
      <c r="G18" s="718">
        <f>IFERROR(VLOOKUP('Master-1'!$F$4&amp;"_"&amp;$A18,Emp_Master,6,0),"")</f>
        <v>0</v>
      </c>
      <c r="H18" s="718" t="str">
        <f>IFERROR(VLOOKUP('Master-1'!$F$4&amp;"_"&amp;$A18,Emp_Master,7,0),"")</f>
        <v>अध्यापक(III Gr) L-2</v>
      </c>
      <c r="I18" s="448" t="str">
        <f>IFERROR(IF(J18="","",VLOOKUP($J18,Sheet2!$B$4:$E$27,4,0)),"")</f>
        <v>37800 - 119700</v>
      </c>
      <c r="J18" s="719" t="str">
        <f>IFERROR(VLOOKUP('Master-1'!$F$4&amp;"_"&amp;$A18,Emp_Master,8,0),"")</f>
        <v>L-11</v>
      </c>
      <c r="K18" s="720">
        <f>IFERROR(VLOOKUP('Master-1'!$F$4&amp;"_"&amp;$A18,Emp_Master,9,0),"")</f>
        <v>50800</v>
      </c>
      <c r="L18" s="441">
        <f t="shared" si="1"/>
        <v>609600</v>
      </c>
      <c r="M18" s="445">
        <f>IF(E18="","",'Master-1'!$O$5)</f>
        <v>46204</v>
      </c>
      <c r="N18" s="441">
        <f t="shared" si="2"/>
        <v>12000</v>
      </c>
      <c r="O18" s="441">
        <f t="shared" si="3"/>
        <v>621600</v>
      </c>
      <c r="P18" s="441">
        <f>IF(E18="",0,IF('Master-1'!$O$4="Sri Ganganagar",O18-Q18*12,(AD18*4)+(K18*8)))</f>
        <v>603600</v>
      </c>
      <c r="Q18" s="442">
        <f t="shared" si="4"/>
        <v>1500</v>
      </c>
      <c r="R18" s="705" t="str">
        <f>IFERROR(IF(J18="FIXED","FIXED",VLOOKUP('Master-1'!$F$4&amp;"_"&amp;$A18,Emp_Master,19,0)),"")</f>
        <v>NPS</v>
      </c>
      <c r="S18" s="312"/>
      <c r="T18" s="412" t="str">
        <f>IF(U18="","",U18&amp;"_"&amp;COUNTIF(U$9:$V18,U18))</f>
        <v>NG-REGULAR_7</v>
      </c>
      <c r="U18" s="443" t="str">
        <f>IFERROR(VLOOKUP('Master-1'!$F$4&amp;"_"&amp;$A18,Emp_Master,10,0),"")</f>
        <v>NG-REGULAR</v>
      </c>
      <c r="V18" s="653" t="str">
        <f t="shared" si="5"/>
        <v>vcl 9</v>
      </c>
      <c r="W18" s="444" t="str">
        <f t="shared" si="6"/>
        <v>अध्यापक(III Gr) L-2</v>
      </c>
      <c r="X18" s="444">
        <f t="shared" si="7"/>
        <v>50800</v>
      </c>
      <c r="Y18" s="444">
        <f t="shared" si="8"/>
        <v>197200</v>
      </c>
      <c r="Z18" s="444">
        <f t="shared" si="9"/>
        <v>406400</v>
      </c>
      <c r="AA18" s="444">
        <f t="shared" si="10"/>
        <v>603600</v>
      </c>
      <c r="AB18" s="446">
        <f t="shared" si="11"/>
        <v>49300</v>
      </c>
      <c r="AC18" s="487"/>
      <c r="AD18" s="446">
        <f t="shared" si="12"/>
        <v>49300</v>
      </c>
      <c r="AE18" s="98"/>
      <c r="AF18" s="99"/>
      <c r="AG18"/>
      <c r="AH18" s="100"/>
      <c r="AI18" s="2"/>
      <c r="AJ18" s="2"/>
    </row>
    <row r="19" spans="1:36" ht="27.6">
      <c r="A19" s="312">
        <v>10</v>
      </c>
      <c r="B19" s="753" t="str">
        <f t="shared" si="0"/>
        <v/>
      </c>
      <c r="C19" s="447">
        <f>IF(E19="","",MAX($C$10:C18)+1)</f>
        <v>10</v>
      </c>
      <c r="D19" s="339"/>
      <c r="E19" s="717" t="str">
        <f>IFERROR(VLOOKUP('Master-1'!$F$4&amp;"_"&amp;$A19,Emp_Master,4,0),"")</f>
        <v>vcl 10</v>
      </c>
      <c r="F19" s="718">
        <f>IFERROR(VLOOKUP('Master-1'!$F$4&amp;"_"&amp;$A19,Emp_Master,5,0),"")</f>
        <v>0</v>
      </c>
      <c r="G19" s="718">
        <f>IFERROR(VLOOKUP('Master-1'!$F$4&amp;"_"&amp;$A19,Emp_Master,6,0),"")</f>
        <v>0</v>
      </c>
      <c r="H19" s="718" t="str">
        <f>IFERROR(VLOOKUP('Master-1'!$F$4&amp;"_"&amp;$A19,Emp_Master,7,0),"")</f>
        <v>चतुर्थ श्रेणी कर्मचारी</v>
      </c>
      <c r="I19" s="448" t="str">
        <f>IFERROR(IF(J19="","",VLOOKUP($J19,Sheet2!$B$4:$E$27,4,0)),"")</f>
        <v>17700 - 56200</v>
      </c>
      <c r="J19" s="719" t="str">
        <f>IFERROR(VLOOKUP('Master-1'!$F$4&amp;"_"&amp;$A19,Emp_Master,8,0),"")</f>
        <v>L-1</v>
      </c>
      <c r="K19" s="720">
        <f>IFERROR(VLOOKUP('Master-1'!$F$4&amp;"_"&amp;$A19,Emp_Master,9,0),"")</f>
        <v>0</v>
      </c>
      <c r="L19" s="441">
        <f t="shared" si="1"/>
        <v>0</v>
      </c>
      <c r="M19" s="445">
        <f>IF(E19="","",'Master-1'!$O$5)</f>
        <v>46204</v>
      </c>
      <c r="N19" s="441">
        <f t="shared" si="2"/>
        <v>0</v>
      </c>
      <c r="O19" s="441">
        <f t="shared" si="3"/>
        <v>0</v>
      </c>
      <c r="P19" s="441">
        <f>IF(E19="",0,IF('Master-1'!$O$4="Sri Ganganagar",O19-Q19*12,(AD19*4)+(K19*8)))</f>
        <v>0</v>
      </c>
      <c r="Q19" s="442">
        <f t="shared" si="4"/>
        <v>0</v>
      </c>
      <c r="R19" s="705">
        <f>IFERROR(IF(J19="FIXED","FIXED",VLOOKUP('Master-1'!$F$4&amp;"_"&amp;$A19,Emp_Master,19,0)),"")</f>
        <v>0</v>
      </c>
      <c r="S19" s="312"/>
      <c r="T19" s="412" t="str">
        <f>IF(U19="","",U19&amp;"_"&amp;COUNTIF(U$9:$V19,U19))</f>
        <v>VACANT_1</v>
      </c>
      <c r="U19" s="443" t="str">
        <f>IFERROR(VLOOKUP('Master-1'!$F$4&amp;"_"&amp;$A19,Emp_Master,10,0),"")</f>
        <v>VACANT</v>
      </c>
      <c r="V19" s="653" t="str">
        <f t="shared" si="5"/>
        <v>vcl 10</v>
      </c>
      <c r="W19" s="444" t="str">
        <f t="shared" si="6"/>
        <v>चतुर्थ श्रेणी कर्मचारी</v>
      </c>
      <c r="X19" s="444">
        <f t="shared" si="7"/>
        <v>0</v>
      </c>
      <c r="Y19" s="444">
        <f t="shared" si="8"/>
        <v>0</v>
      </c>
      <c r="Z19" s="444">
        <f t="shared" si="9"/>
        <v>0</v>
      </c>
      <c r="AA19" s="444">
        <f t="shared" si="10"/>
        <v>0</v>
      </c>
      <c r="AB19" s="446">
        <f t="shared" si="11"/>
        <v>0</v>
      </c>
      <c r="AC19" s="487"/>
      <c r="AD19" s="446">
        <f t="shared" si="12"/>
        <v>0</v>
      </c>
      <c r="AE19" s="98"/>
      <c r="AF19" s="99"/>
      <c r="AG19"/>
      <c r="AH19" s="100"/>
      <c r="AI19" s="2"/>
      <c r="AJ19" s="2"/>
    </row>
    <row r="20" spans="1:36" ht="21">
      <c r="A20" s="312">
        <v>11</v>
      </c>
      <c r="B20" s="753" t="str">
        <f t="shared" si="0"/>
        <v/>
      </c>
      <c r="C20" s="447" t="str">
        <f>IF(E20="","",MAX($C$10:C19)+1)</f>
        <v/>
      </c>
      <c r="D20" s="339"/>
      <c r="E20" s="717" t="str">
        <f>IFERROR(VLOOKUP('Master-1'!$F$4&amp;"_"&amp;$A20,Emp_Master,4,0),"")</f>
        <v/>
      </c>
      <c r="F20" s="718" t="str">
        <f>IFERROR(VLOOKUP('Master-1'!$F$4&amp;"_"&amp;$A20,Emp_Master,5,0),"")</f>
        <v/>
      </c>
      <c r="G20" s="718" t="str">
        <f>IFERROR(VLOOKUP('Master-1'!$F$4&amp;"_"&amp;$A20,Emp_Master,6,0),"")</f>
        <v/>
      </c>
      <c r="H20" s="718" t="str">
        <f>IFERROR(VLOOKUP('Master-1'!$F$4&amp;"_"&amp;$A20,Emp_Master,7,0),"")</f>
        <v/>
      </c>
      <c r="I20" s="448" t="str">
        <f>IFERROR(IF(J20="","",VLOOKUP($J20,Sheet2!$B$4:$E$27,4,0)),"")</f>
        <v/>
      </c>
      <c r="J20" s="719" t="str">
        <f>IFERROR(VLOOKUP('Master-1'!$F$4&amp;"_"&amp;$A20,Emp_Master,8,0),"")</f>
        <v/>
      </c>
      <c r="K20" s="720" t="str">
        <f>IFERROR(VLOOKUP('Master-1'!$F$4&amp;"_"&amp;$A20,Emp_Master,9,0),"")</f>
        <v/>
      </c>
      <c r="L20" s="441">
        <f t="shared" si="1"/>
        <v>0</v>
      </c>
      <c r="M20" s="445" t="str">
        <f>IF(E20="","",'Master-1'!$O$5)</f>
        <v/>
      </c>
      <c r="N20" s="441">
        <f t="shared" si="2"/>
        <v>0</v>
      </c>
      <c r="O20" s="441">
        <f t="shared" si="3"/>
        <v>0</v>
      </c>
      <c r="P20" s="441">
        <f>IF(E20="",0,IF('Master-1'!$O$4="Sri Ganganagar",O20-Q20*12,(AD20*4)+(K20*8)))</f>
        <v>0</v>
      </c>
      <c r="Q20" s="442">
        <f t="shared" si="4"/>
        <v>0</v>
      </c>
      <c r="R20" s="705" t="str">
        <f>IFERROR(IF(J20="FIXED","FIXED",VLOOKUP('Master-1'!$F$4&amp;"_"&amp;$A20,Emp_Master,19,0)),"")</f>
        <v/>
      </c>
      <c r="S20" s="312"/>
      <c r="T20" s="412" t="str">
        <f>IF(U20="","",U20&amp;"_"&amp;COUNTIF(U$9:$V20,U20))</f>
        <v/>
      </c>
      <c r="U20" s="443" t="str">
        <f>IFERROR(VLOOKUP('Master-1'!$F$4&amp;"_"&amp;$A20,Emp_Master,10,0),"")</f>
        <v/>
      </c>
      <c r="V20" s="653" t="str">
        <f t="shared" si="5"/>
        <v/>
      </c>
      <c r="W20" s="444" t="str">
        <f t="shared" si="6"/>
        <v/>
      </c>
      <c r="X20" s="444" t="str">
        <f t="shared" si="7"/>
        <v/>
      </c>
      <c r="Y20" s="444">
        <f t="shared" si="8"/>
        <v>0</v>
      </c>
      <c r="Z20" s="444">
        <f t="shared" si="9"/>
        <v>0</v>
      </c>
      <c r="AA20" s="444">
        <f t="shared" si="10"/>
        <v>0</v>
      </c>
      <c r="AB20" s="446" t="str">
        <f t="shared" si="11"/>
        <v/>
      </c>
      <c r="AC20" s="487"/>
      <c r="AD20" s="446" t="str">
        <f t="shared" si="12"/>
        <v/>
      </c>
      <c r="AE20" s="98"/>
      <c r="AF20" s="99"/>
      <c r="AG20"/>
      <c r="AH20" s="100"/>
      <c r="AI20" s="2"/>
      <c r="AJ20" s="2"/>
    </row>
    <row r="21" spans="1:36" ht="21">
      <c r="A21" s="312">
        <v>12</v>
      </c>
      <c r="B21" s="753" t="str">
        <f t="shared" si="0"/>
        <v/>
      </c>
      <c r="C21" s="447" t="str">
        <f>IF(E21="","",MAX($C$10:C20)+1)</f>
        <v/>
      </c>
      <c r="D21" s="339"/>
      <c r="E21" s="717" t="str">
        <f>IFERROR(VLOOKUP('Master-1'!$F$4&amp;"_"&amp;$A21,Emp_Master,4,0),"")</f>
        <v/>
      </c>
      <c r="F21" s="718" t="str">
        <f>IFERROR(VLOOKUP('Master-1'!$F$4&amp;"_"&amp;$A21,Emp_Master,5,0),"")</f>
        <v/>
      </c>
      <c r="G21" s="718" t="str">
        <f>IFERROR(VLOOKUP('Master-1'!$F$4&amp;"_"&amp;$A21,Emp_Master,6,0),"")</f>
        <v/>
      </c>
      <c r="H21" s="718" t="str">
        <f>IFERROR(VLOOKUP('Master-1'!$F$4&amp;"_"&amp;$A21,Emp_Master,7,0),"")</f>
        <v/>
      </c>
      <c r="I21" s="448" t="str">
        <f>IFERROR(IF(J21="","",VLOOKUP($J21,Sheet2!$B$4:$E$27,4,0)),"")</f>
        <v/>
      </c>
      <c r="J21" s="719" t="str">
        <f>IFERROR(VLOOKUP('Master-1'!$F$4&amp;"_"&amp;$A21,Emp_Master,8,0),"")</f>
        <v/>
      </c>
      <c r="K21" s="720" t="str">
        <f>IFERROR(VLOOKUP('Master-1'!$F$4&amp;"_"&amp;$A21,Emp_Master,9,0),"")</f>
        <v/>
      </c>
      <c r="L21" s="441">
        <f t="shared" si="1"/>
        <v>0</v>
      </c>
      <c r="M21" s="445" t="str">
        <f>IF(E21="","",'Master-1'!$O$5)</f>
        <v/>
      </c>
      <c r="N21" s="441">
        <f t="shared" si="2"/>
        <v>0</v>
      </c>
      <c r="O21" s="441">
        <f t="shared" si="3"/>
        <v>0</v>
      </c>
      <c r="P21" s="441">
        <f>IF(E21="",0,IF('Master-1'!$O$4="Sri Ganganagar",O21-Q21*12,(AD21*4)+(K21*8)))</f>
        <v>0</v>
      </c>
      <c r="Q21" s="442">
        <f t="shared" si="4"/>
        <v>0</v>
      </c>
      <c r="R21" s="705" t="str">
        <f>IFERROR(IF(J21="FIXED","FIXED",VLOOKUP('Master-1'!$F$4&amp;"_"&amp;$A21,Emp_Master,19,0)),"")</f>
        <v/>
      </c>
      <c r="S21" s="312"/>
      <c r="T21" s="412" t="str">
        <f>IF(U21="","",U21&amp;"_"&amp;COUNTIF(U$9:$V21,U21))</f>
        <v/>
      </c>
      <c r="U21" s="443" t="str">
        <f>IFERROR(VLOOKUP('Master-1'!$F$4&amp;"_"&amp;$A21,Emp_Master,10,0),"")</f>
        <v/>
      </c>
      <c r="V21" s="653" t="str">
        <f t="shared" si="5"/>
        <v/>
      </c>
      <c r="W21" s="444" t="str">
        <f t="shared" si="6"/>
        <v/>
      </c>
      <c r="X21" s="444" t="str">
        <f t="shared" si="7"/>
        <v/>
      </c>
      <c r="Y21" s="444">
        <f t="shared" si="8"/>
        <v>0</v>
      </c>
      <c r="Z21" s="444">
        <f t="shared" si="9"/>
        <v>0</v>
      </c>
      <c r="AA21" s="444">
        <f t="shared" si="10"/>
        <v>0</v>
      </c>
      <c r="AB21" s="446" t="str">
        <f t="shared" si="11"/>
        <v/>
      </c>
      <c r="AC21" s="487"/>
      <c r="AD21" s="446" t="str">
        <f t="shared" si="12"/>
        <v/>
      </c>
      <c r="AE21" s="98"/>
      <c r="AF21" s="99"/>
      <c r="AG21"/>
      <c r="AH21" s="100"/>
      <c r="AI21" s="2"/>
      <c r="AJ21" s="2"/>
    </row>
    <row r="22" spans="1:36" ht="21">
      <c r="A22" s="312">
        <v>13</v>
      </c>
      <c r="B22" s="753" t="str">
        <f t="shared" si="0"/>
        <v/>
      </c>
      <c r="C22" s="447" t="str">
        <f>IF(E22="","",MAX($C$10:C21)+1)</f>
        <v/>
      </c>
      <c r="D22" s="339"/>
      <c r="E22" s="717" t="str">
        <f>IFERROR(VLOOKUP('Master-1'!$F$4&amp;"_"&amp;$A22,Emp_Master,4,0),"")</f>
        <v/>
      </c>
      <c r="F22" s="718" t="str">
        <f>IFERROR(VLOOKUP('Master-1'!$F$4&amp;"_"&amp;$A22,Emp_Master,5,0),"")</f>
        <v/>
      </c>
      <c r="G22" s="718" t="str">
        <f>IFERROR(VLOOKUP('Master-1'!$F$4&amp;"_"&amp;$A22,Emp_Master,6,0),"")</f>
        <v/>
      </c>
      <c r="H22" s="718" t="str">
        <f>IFERROR(VLOOKUP('Master-1'!$F$4&amp;"_"&amp;$A22,Emp_Master,7,0),"")</f>
        <v/>
      </c>
      <c r="I22" s="448" t="str">
        <f>IFERROR(IF(J22="","",VLOOKUP($J22,Sheet2!$B$4:$E$27,4,0)),"")</f>
        <v/>
      </c>
      <c r="J22" s="719" t="str">
        <f>IFERROR(VLOOKUP('Master-1'!$F$4&amp;"_"&amp;$A22,Emp_Master,8,0),"")</f>
        <v/>
      </c>
      <c r="K22" s="720" t="str">
        <f>IFERROR(VLOOKUP('Master-1'!$F$4&amp;"_"&amp;$A22,Emp_Master,9,0),"")</f>
        <v/>
      </c>
      <c r="L22" s="441">
        <f t="shared" si="1"/>
        <v>0</v>
      </c>
      <c r="M22" s="445" t="str">
        <f>IF(E22="","",'Master-1'!$O$5)</f>
        <v/>
      </c>
      <c r="N22" s="441">
        <f t="shared" si="2"/>
        <v>0</v>
      </c>
      <c r="O22" s="441">
        <f t="shared" si="3"/>
        <v>0</v>
      </c>
      <c r="P22" s="441">
        <f>IF(E22="",0,IF('Master-1'!$O$4="Sri Ganganagar",O22-Q22*12,(AD22*4)+(K22*8)))</f>
        <v>0</v>
      </c>
      <c r="Q22" s="442">
        <f t="shared" si="4"/>
        <v>0</v>
      </c>
      <c r="R22" s="705" t="str">
        <f>IFERROR(IF(J22="FIXED","FIXED",VLOOKUP('Master-1'!$F$4&amp;"_"&amp;$A22,Emp_Master,19,0)),"")</f>
        <v/>
      </c>
      <c r="S22" s="312"/>
      <c r="T22" s="412" t="str">
        <f>IF(U22="","",U22&amp;"_"&amp;COUNTIF(U$9:$V22,U22))</f>
        <v/>
      </c>
      <c r="U22" s="443" t="str">
        <f>IFERROR(VLOOKUP('Master-1'!$F$4&amp;"_"&amp;$A22,Emp_Master,10,0),"")</f>
        <v/>
      </c>
      <c r="V22" s="653" t="str">
        <f t="shared" si="5"/>
        <v/>
      </c>
      <c r="W22" s="444" t="str">
        <f t="shared" si="6"/>
        <v/>
      </c>
      <c r="X22" s="444" t="str">
        <f t="shared" si="7"/>
        <v/>
      </c>
      <c r="Y22" s="444">
        <f t="shared" si="8"/>
        <v>0</v>
      </c>
      <c r="Z22" s="444">
        <f t="shared" si="9"/>
        <v>0</v>
      </c>
      <c r="AA22" s="444">
        <f t="shared" si="10"/>
        <v>0</v>
      </c>
      <c r="AB22" s="446" t="str">
        <f t="shared" si="11"/>
        <v/>
      </c>
      <c r="AC22" s="487"/>
      <c r="AD22" s="446" t="str">
        <f t="shared" si="12"/>
        <v/>
      </c>
      <c r="AE22" s="98"/>
      <c r="AF22" s="99"/>
      <c r="AG22"/>
      <c r="AH22" s="100"/>
      <c r="AI22" s="2"/>
      <c r="AJ22" s="2"/>
    </row>
    <row r="23" spans="1:36" ht="21">
      <c r="A23" s="312">
        <v>14</v>
      </c>
      <c r="B23" s="753" t="str">
        <f t="shared" si="0"/>
        <v/>
      </c>
      <c r="C23" s="447" t="str">
        <f>IF(E23="","",MAX($C$10:C22)+1)</f>
        <v/>
      </c>
      <c r="D23" s="339"/>
      <c r="E23" s="717" t="str">
        <f>IFERROR(VLOOKUP('Master-1'!$F$4&amp;"_"&amp;$A23,Emp_Master,4,0),"")</f>
        <v/>
      </c>
      <c r="F23" s="718" t="str">
        <f>IFERROR(VLOOKUP('Master-1'!$F$4&amp;"_"&amp;$A23,Emp_Master,5,0),"")</f>
        <v/>
      </c>
      <c r="G23" s="718" t="str">
        <f>IFERROR(VLOOKUP('Master-1'!$F$4&amp;"_"&amp;$A23,Emp_Master,6,0),"")</f>
        <v/>
      </c>
      <c r="H23" s="718" t="str">
        <f>IFERROR(VLOOKUP('Master-1'!$F$4&amp;"_"&amp;$A23,Emp_Master,7,0),"")</f>
        <v/>
      </c>
      <c r="I23" s="448" t="str">
        <f>IFERROR(IF(J23="","",VLOOKUP($J23,Sheet2!$B$4:$E$27,4,0)),"")</f>
        <v/>
      </c>
      <c r="J23" s="719" t="str">
        <f>IFERROR(VLOOKUP('Master-1'!$F$4&amp;"_"&amp;$A23,Emp_Master,8,0),"")</f>
        <v/>
      </c>
      <c r="K23" s="720" t="str">
        <f>IFERROR(VLOOKUP('Master-1'!$F$4&amp;"_"&amp;$A23,Emp_Master,9,0),"")</f>
        <v/>
      </c>
      <c r="L23" s="441">
        <f t="shared" si="1"/>
        <v>0</v>
      </c>
      <c r="M23" s="445" t="str">
        <f>IF(E23="","",'Master-1'!$O$5)</f>
        <v/>
      </c>
      <c r="N23" s="441">
        <f t="shared" si="2"/>
        <v>0</v>
      </c>
      <c r="O23" s="441">
        <f t="shared" si="3"/>
        <v>0</v>
      </c>
      <c r="P23" s="441">
        <f>IF(E23="",0,IF('Master-1'!$O$4="Sri Ganganagar",O23-Q23*12,(AD23*4)+(K23*8)))</f>
        <v>0</v>
      </c>
      <c r="Q23" s="442">
        <f t="shared" si="4"/>
        <v>0</v>
      </c>
      <c r="R23" s="705" t="str">
        <f>IFERROR(IF(J23="FIXED","FIXED",VLOOKUP('Master-1'!$F$4&amp;"_"&amp;$A23,Emp_Master,19,0)),"")</f>
        <v/>
      </c>
      <c r="S23" s="312"/>
      <c r="T23" s="412" t="str">
        <f>IF(U23="","",U23&amp;"_"&amp;COUNTIF(U$9:$V23,U23))</f>
        <v/>
      </c>
      <c r="U23" s="443" t="str">
        <f>IFERROR(VLOOKUP('Master-1'!$F$4&amp;"_"&amp;$A23,Emp_Master,10,0),"")</f>
        <v/>
      </c>
      <c r="V23" s="653" t="str">
        <f t="shared" si="5"/>
        <v/>
      </c>
      <c r="W23" s="444" t="str">
        <f t="shared" si="6"/>
        <v/>
      </c>
      <c r="X23" s="444" t="str">
        <f t="shared" si="7"/>
        <v/>
      </c>
      <c r="Y23" s="444">
        <f t="shared" si="8"/>
        <v>0</v>
      </c>
      <c r="Z23" s="444">
        <f t="shared" si="9"/>
        <v>0</v>
      </c>
      <c r="AA23" s="444">
        <f t="shared" si="10"/>
        <v>0</v>
      </c>
      <c r="AB23" s="446" t="str">
        <f t="shared" si="11"/>
        <v/>
      </c>
      <c r="AC23" s="487"/>
      <c r="AD23" s="446" t="str">
        <f t="shared" si="12"/>
        <v/>
      </c>
      <c r="AE23" s="98"/>
      <c r="AF23" s="99"/>
      <c r="AG23"/>
      <c r="AH23" s="100"/>
      <c r="AI23" s="2"/>
      <c r="AJ23" s="2"/>
    </row>
    <row r="24" spans="1:36" ht="21">
      <c r="A24" s="312">
        <v>15</v>
      </c>
      <c r="B24" s="753" t="str">
        <f t="shared" si="0"/>
        <v/>
      </c>
      <c r="C24" s="447" t="str">
        <f>IF(E24="","",MAX($C$10:C23)+1)</f>
        <v/>
      </c>
      <c r="D24" s="339"/>
      <c r="E24" s="717" t="str">
        <f>IFERROR(VLOOKUP('Master-1'!$F$4&amp;"_"&amp;$A24,Emp_Master,4,0),"")</f>
        <v/>
      </c>
      <c r="F24" s="718" t="str">
        <f>IFERROR(VLOOKUP('Master-1'!$F$4&amp;"_"&amp;$A24,Emp_Master,5,0),"")</f>
        <v/>
      </c>
      <c r="G24" s="718" t="str">
        <f>IFERROR(VLOOKUP('Master-1'!$F$4&amp;"_"&amp;$A24,Emp_Master,6,0),"")</f>
        <v/>
      </c>
      <c r="H24" s="718" t="str">
        <f>IFERROR(VLOOKUP('Master-1'!$F$4&amp;"_"&amp;$A24,Emp_Master,7,0),"")</f>
        <v/>
      </c>
      <c r="I24" s="448" t="str">
        <f>IFERROR(IF(J24="","",VLOOKUP($J24,Sheet2!$B$4:$E$27,4,0)),"")</f>
        <v/>
      </c>
      <c r="J24" s="719" t="str">
        <f>IFERROR(VLOOKUP('Master-1'!$F$4&amp;"_"&amp;$A24,Emp_Master,8,0),"")</f>
        <v/>
      </c>
      <c r="K24" s="720" t="str">
        <f>IFERROR(VLOOKUP('Master-1'!$F$4&amp;"_"&amp;$A24,Emp_Master,9,0),"")</f>
        <v/>
      </c>
      <c r="L24" s="441">
        <f t="shared" si="1"/>
        <v>0</v>
      </c>
      <c r="M24" s="445" t="str">
        <f>IF(E24="","",'Master-1'!$O$5)</f>
        <v/>
      </c>
      <c r="N24" s="441">
        <f t="shared" si="2"/>
        <v>0</v>
      </c>
      <c r="O24" s="441">
        <f t="shared" si="3"/>
        <v>0</v>
      </c>
      <c r="P24" s="441">
        <f>IF(E24="",0,IF('Master-1'!$O$4="Sri Ganganagar",O24-Q24*12,(AD24*4)+(K24*8)))</f>
        <v>0</v>
      </c>
      <c r="Q24" s="442">
        <f t="shared" si="4"/>
        <v>0</v>
      </c>
      <c r="R24" s="705" t="str">
        <f>IFERROR(IF(J24="FIXED","FIXED",VLOOKUP('Master-1'!$F$4&amp;"_"&amp;$A24,Emp_Master,19,0)),"")</f>
        <v/>
      </c>
      <c r="S24" s="312"/>
      <c r="T24" s="412" t="str">
        <f>IF(U24="","",U24&amp;"_"&amp;COUNTIF(U$9:$V24,U24))</f>
        <v/>
      </c>
      <c r="U24" s="443" t="str">
        <f>IFERROR(VLOOKUP('Master-1'!$F$4&amp;"_"&amp;$A24,Emp_Master,10,0),"")</f>
        <v/>
      </c>
      <c r="V24" s="653" t="str">
        <f t="shared" si="5"/>
        <v/>
      </c>
      <c r="W24" s="444" t="str">
        <f t="shared" si="6"/>
        <v/>
      </c>
      <c r="X24" s="444" t="str">
        <f t="shared" si="7"/>
        <v/>
      </c>
      <c r="Y24" s="444">
        <f t="shared" si="8"/>
        <v>0</v>
      </c>
      <c r="Z24" s="444">
        <f t="shared" si="9"/>
        <v>0</v>
      </c>
      <c r="AA24" s="444">
        <f t="shared" si="10"/>
        <v>0</v>
      </c>
      <c r="AB24" s="446" t="str">
        <f t="shared" si="11"/>
        <v/>
      </c>
      <c r="AC24" s="487"/>
      <c r="AD24" s="446" t="str">
        <f t="shared" si="12"/>
        <v/>
      </c>
      <c r="AE24" s="98"/>
      <c r="AF24" s="99"/>
      <c r="AG24"/>
      <c r="AH24" s="100"/>
      <c r="AI24" s="2"/>
      <c r="AJ24" s="2"/>
    </row>
    <row r="25" spans="1:36" ht="21">
      <c r="A25" s="312">
        <v>16</v>
      </c>
      <c r="B25" s="753" t="str">
        <f t="shared" si="0"/>
        <v/>
      </c>
      <c r="C25" s="447" t="str">
        <f>IF(E25="","",MAX($C$10:C24)+1)</f>
        <v/>
      </c>
      <c r="D25" s="339"/>
      <c r="E25" s="717" t="str">
        <f>IFERROR(VLOOKUP('Master-1'!$F$4&amp;"_"&amp;$A25,Emp_Master,4,0),"")</f>
        <v/>
      </c>
      <c r="F25" s="718" t="str">
        <f>IFERROR(VLOOKUP('Master-1'!$F$4&amp;"_"&amp;$A25,Emp_Master,5,0),"")</f>
        <v/>
      </c>
      <c r="G25" s="718" t="str">
        <f>IFERROR(VLOOKUP('Master-1'!$F$4&amp;"_"&amp;$A25,Emp_Master,6,0),"")</f>
        <v/>
      </c>
      <c r="H25" s="718" t="str">
        <f>IFERROR(VLOOKUP('Master-1'!$F$4&amp;"_"&amp;$A25,Emp_Master,7,0),"")</f>
        <v/>
      </c>
      <c r="I25" s="448" t="str">
        <f>IFERROR(IF(J25="","",VLOOKUP($J25,Sheet2!$B$4:$E$27,4,0)),"")</f>
        <v/>
      </c>
      <c r="J25" s="719" t="str">
        <f>IFERROR(VLOOKUP('Master-1'!$F$4&amp;"_"&amp;$A25,Emp_Master,8,0),"")</f>
        <v/>
      </c>
      <c r="K25" s="720" t="str">
        <f>IFERROR(VLOOKUP('Master-1'!$F$4&amp;"_"&amp;$A25,Emp_Master,9,0),"")</f>
        <v/>
      </c>
      <c r="L25" s="441">
        <f t="shared" si="1"/>
        <v>0</v>
      </c>
      <c r="M25" s="445" t="str">
        <f>IF(E25="","",'Master-1'!$O$5)</f>
        <v/>
      </c>
      <c r="N25" s="441">
        <f t="shared" si="2"/>
        <v>0</v>
      </c>
      <c r="O25" s="441">
        <f t="shared" si="3"/>
        <v>0</v>
      </c>
      <c r="P25" s="441">
        <f>IF(E25="",0,IF('Master-1'!$O$4="Sri Ganganagar",O25-Q25*12,(AD25*4)+(K25*8)))</f>
        <v>0</v>
      </c>
      <c r="Q25" s="442">
        <f t="shared" si="4"/>
        <v>0</v>
      </c>
      <c r="R25" s="705" t="str">
        <f>IFERROR(IF(J25="FIXED","FIXED",VLOOKUP('Master-1'!$F$4&amp;"_"&amp;$A25,Emp_Master,19,0)),"")</f>
        <v/>
      </c>
      <c r="S25" s="312"/>
      <c r="T25" s="412" t="str">
        <f>IF(U25="","",U25&amp;"_"&amp;COUNTIF(U$9:$V25,U25))</f>
        <v/>
      </c>
      <c r="U25" s="443" t="str">
        <f>IFERROR(VLOOKUP('Master-1'!$F$4&amp;"_"&amp;$A25,Emp_Master,10,0),"")</f>
        <v/>
      </c>
      <c r="V25" s="653" t="str">
        <f t="shared" si="5"/>
        <v/>
      </c>
      <c r="W25" s="444" t="str">
        <f t="shared" si="6"/>
        <v/>
      </c>
      <c r="X25" s="444" t="str">
        <f t="shared" si="7"/>
        <v/>
      </c>
      <c r="Y25" s="444">
        <f t="shared" si="8"/>
        <v>0</v>
      </c>
      <c r="Z25" s="444">
        <f t="shared" si="9"/>
        <v>0</v>
      </c>
      <c r="AA25" s="444">
        <f t="shared" si="10"/>
        <v>0</v>
      </c>
      <c r="AB25" s="446" t="str">
        <f t="shared" si="11"/>
        <v/>
      </c>
      <c r="AC25" s="487"/>
      <c r="AD25" s="446" t="str">
        <f t="shared" si="12"/>
        <v/>
      </c>
      <c r="AE25" s="98"/>
      <c r="AF25" s="99"/>
      <c r="AG25"/>
      <c r="AH25" s="100"/>
      <c r="AI25" s="2"/>
      <c r="AJ25" s="2"/>
    </row>
    <row r="26" spans="1:36" ht="21">
      <c r="A26" s="312">
        <v>17</v>
      </c>
      <c r="B26" s="753" t="str">
        <f t="shared" si="0"/>
        <v/>
      </c>
      <c r="C26" s="447" t="str">
        <f>IF(E26="","",MAX($C$10:C25)+1)</f>
        <v/>
      </c>
      <c r="D26" s="339"/>
      <c r="E26" s="717" t="str">
        <f>IFERROR(VLOOKUP('Master-1'!$F$4&amp;"_"&amp;$A26,Emp_Master,4,0),"")</f>
        <v/>
      </c>
      <c r="F26" s="718" t="str">
        <f>IFERROR(VLOOKUP('Master-1'!$F$4&amp;"_"&amp;$A26,Emp_Master,5,0),"")</f>
        <v/>
      </c>
      <c r="G26" s="718" t="str">
        <f>IFERROR(VLOOKUP('Master-1'!$F$4&amp;"_"&amp;$A26,Emp_Master,6,0),"")</f>
        <v/>
      </c>
      <c r="H26" s="718" t="str">
        <f>IFERROR(VLOOKUP('Master-1'!$F$4&amp;"_"&amp;$A26,Emp_Master,7,0),"")</f>
        <v/>
      </c>
      <c r="I26" s="448" t="str">
        <f>IFERROR(IF(J26="","",VLOOKUP($J26,Sheet2!$B$4:$E$27,4,0)),"")</f>
        <v/>
      </c>
      <c r="J26" s="719" t="str">
        <f>IFERROR(VLOOKUP('Master-1'!$F$4&amp;"_"&amp;$A26,Emp_Master,8,0),"")</f>
        <v/>
      </c>
      <c r="K26" s="720" t="str">
        <f>IFERROR(VLOOKUP('Master-1'!$F$4&amp;"_"&amp;$A26,Emp_Master,9,0),"")</f>
        <v/>
      </c>
      <c r="L26" s="441">
        <f t="shared" si="1"/>
        <v>0</v>
      </c>
      <c r="M26" s="445" t="str">
        <f>IF(E26="","",'Master-1'!$O$5)</f>
        <v/>
      </c>
      <c r="N26" s="441">
        <f t="shared" si="2"/>
        <v>0</v>
      </c>
      <c r="O26" s="441">
        <f t="shared" si="3"/>
        <v>0</v>
      </c>
      <c r="P26" s="441">
        <f>IF(E26="",0,IF('Master-1'!$O$4="Sri Ganganagar",O26-Q26*12,(AD26*4)+(K26*8)))</f>
        <v>0</v>
      </c>
      <c r="Q26" s="442">
        <f t="shared" si="4"/>
        <v>0</v>
      </c>
      <c r="R26" s="705" t="str">
        <f>IFERROR(IF(J26="FIXED","FIXED",VLOOKUP('Master-1'!$F$4&amp;"_"&amp;$A26,Emp_Master,19,0)),"")</f>
        <v/>
      </c>
      <c r="S26" s="312"/>
      <c r="T26" s="412" t="str">
        <f>IF(U26="","",U26&amp;"_"&amp;COUNTIF(U$9:$V26,U26))</f>
        <v/>
      </c>
      <c r="U26" s="443" t="str">
        <f>IFERROR(VLOOKUP('Master-1'!$F$4&amp;"_"&amp;$A26,Emp_Master,10,0),"")</f>
        <v/>
      </c>
      <c r="V26" s="653" t="str">
        <f t="shared" si="5"/>
        <v/>
      </c>
      <c r="W26" s="444" t="str">
        <f t="shared" si="6"/>
        <v/>
      </c>
      <c r="X26" s="444" t="str">
        <f t="shared" si="7"/>
        <v/>
      </c>
      <c r="Y26" s="444">
        <f t="shared" si="8"/>
        <v>0</v>
      </c>
      <c r="Z26" s="444">
        <f t="shared" si="9"/>
        <v>0</v>
      </c>
      <c r="AA26" s="444">
        <f t="shared" si="10"/>
        <v>0</v>
      </c>
      <c r="AB26" s="446" t="str">
        <f t="shared" si="11"/>
        <v/>
      </c>
      <c r="AC26" s="487"/>
      <c r="AD26" s="446" t="str">
        <f t="shared" si="12"/>
        <v/>
      </c>
      <c r="AE26" s="98"/>
      <c r="AF26" s="99"/>
      <c r="AG26"/>
      <c r="AH26" s="100"/>
      <c r="AI26" s="2"/>
      <c r="AJ26" s="2"/>
    </row>
    <row r="27" spans="1:36" ht="21">
      <c r="A27" s="312">
        <v>18</v>
      </c>
      <c r="B27" s="753" t="str">
        <f t="shared" si="0"/>
        <v/>
      </c>
      <c r="C27" s="447" t="str">
        <f>IF(E27="","",MAX($C$10:C26)+1)</f>
        <v/>
      </c>
      <c r="D27" s="339"/>
      <c r="E27" s="717" t="str">
        <f>IFERROR(VLOOKUP('Master-1'!$F$4&amp;"_"&amp;$A27,Emp_Master,4,0),"")</f>
        <v/>
      </c>
      <c r="F27" s="718" t="str">
        <f>IFERROR(VLOOKUP('Master-1'!$F$4&amp;"_"&amp;$A27,Emp_Master,5,0),"")</f>
        <v/>
      </c>
      <c r="G27" s="718" t="str">
        <f>IFERROR(VLOOKUP('Master-1'!$F$4&amp;"_"&amp;$A27,Emp_Master,6,0),"")</f>
        <v/>
      </c>
      <c r="H27" s="718" t="str">
        <f>IFERROR(VLOOKUP('Master-1'!$F$4&amp;"_"&amp;$A27,Emp_Master,7,0),"")</f>
        <v/>
      </c>
      <c r="I27" s="448" t="str">
        <f>IFERROR(IF(J27="","",VLOOKUP($J27,Sheet2!$B$4:$E$27,4,0)),"")</f>
        <v/>
      </c>
      <c r="J27" s="719" t="str">
        <f>IFERROR(VLOOKUP('Master-1'!$F$4&amp;"_"&amp;$A27,Emp_Master,8,0),"")</f>
        <v/>
      </c>
      <c r="K27" s="720" t="str">
        <f>IFERROR(VLOOKUP('Master-1'!$F$4&amp;"_"&amp;$A27,Emp_Master,9,0),"")</f>
        <v/>
      </c>
      <c r="L27" s="441">
        <f t="shared" si="1"/>
        <v>0</v>
      </c>
      <c r="M27" s="445" t="str">
        <f>IF(E27="","",'Master-1'!$O$5)</f>
        <v/>
      </c>
      <c r="N27" s="441">
        <f t="shared" si="2"/>
        <v>0</v>
      </c>
      <c r="O27" s="441">
        <f t="shared" si="3"/>
        <v>0</v>
      </c>
      <c r="P27" s="441">
        <f>IF(E27="",0,IF('Master-1'!$O$4="Sri Ganganagar",O27-Q27*12,(AD27*4)+(K27*8)))</f>
        <v>0</v>
      </c>
      <c r="Q27" s="442">
        <f t="shared" si="4"/>
        <v>0</v>
      </c>
      <c r="R27" s="705" t="str">
        <f>IFERROR(IF(J27="FIXED","FIXED",VLOOKUP('Master-1'!$F$4&amp;"_"&amp;$A27,Emp_Master,19,0)),"")</f>
        <v/>
      </c>
      <c r="S27" s="312"/>
      <c r="T27" s="412" t="str">
        <f>IF(U27="","",U27&amp;"_"&amp;COUNTIF(U$9:$V27,U27))</f>
        <v/>
      </c>
      <c r="U27" s="443" t="str">
        <f>IFERROR(VLOOKUP('Master-1'!$F$4&amp;"_"&amp;$A27,Emp_Master,10,0),"")</f>
        <v/>
      </c>
      <c r="V27" s="653" t="str">
        <f t="shared" si="5"/>
        <v/>
      </c>
      <c r="W27" s="444" t="str">
        <f t="shared" si="6"/>
        <v/>
      </c>
      <c r="X27" s="444" t="str">
        <f t="shared" si="7"/>
        <v/>
      </c>
      <c r="Y27" s="444">
        <f t="shared" si="8"/>
        <v>0</v>
      </c>
      <c r="Z27" s="444">
        <f t="shared" si="9"/>
        <v>0</v>
      </c>
      <c r="AA27" s="444">
        <f t="shared" si="10"/>
        <v>0</v>
      </c>
      <c r="AB27" s="446" t="str">
        <f t="shared" si="11"/>
        <v/>
      </c>
      <c r="AC27" s="487"/>
      <c r="AD27" s="446" t="str">
        <f t="shared" si="12"/>
        <v/>
      </c>
      <c r="AE27" s="98"/>
      <c r="AF27" s="99"/>
      <c r="AG27"/>
      <c r="AH27" s="100"/>
      <c r="AI27" s="2"/>
      <c r="AJ27" s="2"/>
    </row>
    <row r="28" spans="1:36" ht="21">
      <c r="A28" s="312">
        <v>19</v>
      </c>
      <c r="B28" s="753" t="str">
        <f t="shared" si="0"/>
        <v/>
      </c>
      <c r="C28" s="447" t="str">
        <f>IF(E28="","",MAX($C$10:C27)+1)</f>
        <v/>
      </c>
      <c r="D28" s="339"/>
      <c r="E28" s="717" t="str">
        <f>IFERROR(VLOOKUP('Master-1'!$F$4&amp;"_"&amp;$A28,Emp_Master,4,0),"")</f>
        <v/>
      </c>
      <c r="F28" s="718" t="str">
        <f>IFERROR(VLOOKUP('Master-1'!$F$4&amp;"_"&amp;$A28,Emp_Master,5,0),"")</f>
        <v/>
      </c>
      <c r="G28" s="718" t="str">
        <f>IFERROR(VLOOKUP('Master-1'!$F$4&amp;"_"&amp;$A28,Emp_Master,6,0),"")</f>
        <v/>
      </c>
      <c r="H28" s="718" t="str">
        <f>IFERROR(VLOOKUP('Master-1'!$F$4&amp;"_"&amp;$A28,Emp_Master,7,0),"")</f>
        <v/>
      </c>
      <c r="I28" s="448" t="str">
        <f>IFERROR(IF(J28="","",VLOOKUP($J28,Sheet2!$B$4:$E$27,4,0)),"")</f>
        <v/>
      </c>
      <c r="J28" s="719" t="str">
        <f>IFERROR(VLOOKUP('Master-1'!$F$4&amp;"_"&amp;$A28,Emp_Master,8,0),"")</f>
        <v/>
      </c>
      <c r="K28" s="720" t="str">
        <f>IFERROR(VLOOKUP('Master-1'!$F$4&amp;"_"&amp;$A28,Emp_Master,9,0),"")</f>
        <v/>
      </c>
      <c r="L28" s="441">
        <f t="shared" si="1"/>
        <v>0</v>
      </c>
      <c r="M28" s="445" t="str">
        <f>IF(E28="","",'Master-1'!$O$5)</f>
        <v/>
      </c>
      <c r="N28" s="441">
        <f t="shared" si="2"/>
        <v>0</v>
      </c>
      <c r="O28" s="441">
        <f t="shared" si="3"/>
        <v>0</v>
      </c>
      <c r="P28" s="441">
        <f>IF(E28="",0,IF('Master-1'!$O$4="Sri Ganganagar",O28-Q28*12,(AD28*4)+(K28*8)))</f>
        <v>0</v>
      </c>
      <c r="Q28" s="442">
        <f t="shared" si="4"/>
        <v>0</v>
      </c>
      <c r="R28" s="705" t="str">
        <f>IFERROR(IF(J28="FIXED","FIXED",VLOOKUP('Master-1'!$F$4&amp;"_"&amp;$A28,Emp_Master,19,0)),"")</f>
        <v/>
      </c>
      <c r="S28" s="312"/>
      <c r="T28" s="412" t="str">
        <f>IF(U28="","",U28&amp;"_"&amp;COUNTIF(U$9:$V28,U28))</f>
        <v/>
      </c>
      <c r="U28" s="443" t="str">
        <f>IFERROR(VLOOKUP('Master-1'!$F$4&amp;"_"&amp;$A28,Emp_Master,10,0),"")</f>
        <v/>
      </c>
      <c r="V28" s="653" t="str">
        <f t="shared" si="5"/>
        <v/>
      </c>
      <c r="W28" s="444" t="str">
        <f t="shared" si="6"/>
        <v/>
      </c>
      <c r="X28" s="444" t="str">
        <f t="shared" si="7"/>
        <v/>
      </c>
      <c r="Y28" s="444">
        <f t="shared" si="8"/>
        <v>0</v>
      </c>
      <c r="Z28" s="444">
        <f t="shared" si="9"/>
        <v>0</v>
      </c>
      <c r="AA28" s="444">
        <f t="shared" si="10"/>
        <v>0</v>
      </c>
      <c r="AB28" s="446" t="str">
        <f t="shared" si="11"/>
        <v/>
      </c>
      <c r="AC28" s="487"/>
      <c r="AD28" s="446" t="str">
        <f t="shared" si="12"/>
        <v/>
      </c>
      <c r="AE28" s="98"/>
      <c r="AF28" s="99"/>
      <c r="AG28"/>
      <c r="AH28" s="100"/>
      <c r="AI28" s="2"/>
      <c r="AJ28" s="2"/>
    </row>
    <row r="29" spans="1:36" ht="21">
      <c r="A29" s="312">
        <v>20</v>
      </c>
      <c r="B29" s="753" t="str">
        <f t="shared" si="0"/>
        <v/>
      </c>
      <c r="C29" s="447" t="str">
        <f>IF(E29="","",MAX($C$10:C28)+1)</f>
        <v/>
      </c>
      <c r="D29" s="339"/>
      <c r="E29" s="717" t="str">
        <f>IFERROR(VLOOKUP('Master-1'!$F$4&amp;"_"&amp;$A29,Emp_Master,4,0),"")</f>
        <v/>
      </c>
      <c r="F29" s="718" t="str">
        <f>IFERROR(VLOOKUP('Master-1'!$F$4&amp;"_"&amp;$A29,Emp_Master,5,0),"")</f>
        <v/>
      </c>
      <c r="G29" s="718" t="str">
        <f>IFERROR(VLOOKUP('Master-1'!$F$4&amp;"_"&amp;$A29,Emp_Master,6,0),"")</f>
        <v/>
      </c>
      <c r="H29" s="718" t="str">
        <f>IFERROR(VLOOKUP('Master-1'!$F$4&amp;"_"&amp;$A29,Emp_Master,7,0),"")</f>
        <v/>
      </c>
      <c r="I29" s="448" t="str">
        <f>IFERROR(IF(J29="","",VLOOKUP($J29,Sheet2!$B$4:$E$27,4,0)),"")</f>
        <v/>
      </c>
      <c r="J29" s="719" t="str">
        <f>IFERROR(VLOOKUP('Master-1'!$F$4&amp;"_"&amp;$A29,Emp_Master,8,0),"")</f>
        <v/>
      </c>
      <c r="K29" s="720" t="str">
        <f>IFERROR(VLOOKUP('Master-1'!$F$4&amp;"_"&amp;$A29,Emp_Master,9,0),"")</f>
        <v/>
      </c>
      <c r="L29" s="441">
        <f t="shared" si="1"/>
        <v>0</v>
      </c>
      <c r="M29" s="445" t="str">
        <f>IF(E29="","",'Master-1'!$O$5)</f>
        <v/>
      </c>
      <c r="N29" s="441">
        <f t="shared" si="2"/>
        <v>0</v>
      </c>
      <c r="O29" s="441">
        <f t="shared" si="3"/>
        <v>0</v>
      </c>
      <c r="P29" s="441">
        <f>IF(E29="",0,IF('Master-1'!$O$4="Sri Ganganagar",O29-Q29*12,(AD29*4)+(K29*8)))</f>
        <v>0</v>
      </c>
      <c r="Q29" s="442">
        <f t="shared" si="4"/>
        <v>0</v>
      </c>
      <c r="R29" s="705" t="str">
        <f>IFERROR(IF(J29="FIXED","FIXED",VLOOKUP('Master-1'!$F$4&amp;"_"&amp;$A29,Emp_Master,19,0)),"")</f>
        <v/>
      </c>
      <c r="S29" s="312"/>
      <c r="T29" s="412" t="str">
        <f>IF(U29="","",U29&amp;"_"&amp;COUNTIF(U$9:$V29,U29))</f>
        <v/>
      </c>
      <c r="U29" s="443" t="str">
        <f>IFERROR(VLOOKUP('Master-1'!$F$4&amp;"_"&amp;$A29,Emp_Master,10,0),"")</f>
        <v/>
      </c>
      <c r="V29" s="653" t="str">
        <f t="shared" si="5"/>
        <v/>
      </c>
      <c r="W29" s="444" t="str">
        <f t="shared" si="6"/>
        <v/>
      </c>
      <c r="X29" s="444" t="str">
        <f t="shared" si="7"/>
        <v/>
      </c>
      <c r="Y29" s="444">
        <f t="shared" si="8"/>
        <v>0</v>
      </c>
      <c r="Z29" s="444">
        <f t="shared" si="9"/>
        <v>0</v>
      </c>
      <c r="AA29" s="444">
        <f t="shared" si="10"/>
        <v>0</v>
      </c>
      <c r="AB29" s="446" t="str">
        <f t="shared" si="11"/>
        <v/>
      </c>
      <c r="AC29" s="487"/>
      <c r="AD29" s="446" t="str">
        <f t="shared" si="12"/>
        <v/>
      </c>
      <c r="AE29" s="98"/>
      <c r="AF29" s="99"/>
      <c r="AG29"/>
      <c r="AH29" s="100"/>
      <c r="AI29" s="2"/>
      <c r="AJ29" s="2"/>
    </row>
    <row r="30" spans="1:36" ht="21">
      <c r="A30" s="312">
        <v>21</v>
      </c>
      <c r="B30" s="753" t="str">
        <f t="shared" si="0"/>
        <v/>
      </c>
      <c r="C30" s="447" t="str">
        <f>IF(E30="","",MAX($C$10:C29)+1)</f>
        <v/>
      </c>
      <c r="D30" s="339"/>
      <c r="E30" s="717" t="str">
        <f>IFERROR(VLOOKUP('Master-1'!$F$4&amp;"_"&amp;$A30,Emp_Master,4,0),"")</f>
        <v/>
      </c>
      <c r="F30" s="718" t="str">
        <f>IFERROR(VLOOKUP('Master-1'!$F$4&amp;"_"&amp;$A30,Emp_Master,5,0),"")</f>
        <v/>
      </c>
      <c r="G30" s="718" t="str">
        <f>IFERROR(VLOOKUP('Master-1'!$F$4&amp;"_"&amp;$A30,Emp_Master,6,0),"")</f>
        <v/>
      </c>
      <c r="H30" s="718" t="str">
        <f>IFERROR(VLOOKUP('Master-1'!$F$4&amp;"_"&amp;$A30,Emp_Master,7,0),"")</f>
        <v/>
      </c>
      <c r="I30" s="448" t="str">
        <f>IFERROR(IF(J30="","",VLOOKUP($J30,Sheet2!$B$4:$E$27,4,0)),"")</f>
        <v/>
      </c>
      <c r="J30" s="719" t="str">
        <f>IFERROR(VLOOKUP('Master-1'!$F$4&amp;"_"&amp;$A30,Emp_Master,8,0),"")</f>
        <v/>
      </c>
      <c r="K30" s="720" t="str">
        <f>IFERROR(VLOOKUP('Master-1'!$F$4&amp;"_"&amp;$A30,Emp_Master,9,0),"")</f>
        <v/>
      </c>
      <c r="L30" s="441">
        <f t="shared" si="1"/>
        <v>0</v>
      </c>
      <c r="M30" s="445" t="str">
        <f>IF(E30="","",'Master-1'!$O$5)</f>
        <v/>
      </c>
      <c r="N30" s="441">
        <f t="shared" si="2"/>
        <v>0</v>
      </c>
      <c r="O30" s="441">
        <f t="shared" si="3"/>
        <v>0</v>
      </c>
      <c r="P30" s="441">
        <f>IF(E30="",0,IF('Master-1'!$O$4="Sri Ganganagar",O30-Q30*12,(AD30*4)+(K30*8)))</f>
        <v>0</v>
      </c>
      <c r="Q30" s="442">
        <f t="shared" si="4"/>
        <v>0</v>
      </c>
      <c r="R30" s="705" t="str">
        <f>IFERROR(IF(J30="FIXED","FIXED",VLOOKUP('Master-1'!$F$4&amp;"_"&amp;$A30,Emp_Master,19,0)),"")</f>
        <v/>
      </c>
      <c r="S30" s="312"/>
      <c r="T30" s="412" t="str">
        <f>IF(U30="","",U30&amp;"_"&amp;COUNTIF(U$9:$V30,U30))</f>
        <v/>
      </c>
      <c r="U30" s="443" t="str">
        <f>IFERROR(VLOOKUP('Master-1'!$F$4&amp;"_"&amp;$A30,Emp_Master,10,0),"")</f>
        <v/>
      </c>
      <c r="V30" s="653" t="str">
        <f t="shared" si="5"/>
        <v/>
      </c>
      <c r="W30" s="444" t="str">
        <f t="shared" si="6"/>
        <v/>
      </c>
      <c r="X30" s="444" t="str">
        <f t="shared" si="7"/>
        <v/>
      </c>
      <c r="Y30" s="444">
        <f t="shared" si="8"/>
        <v>0</v>
      </c>
      <c r="Z30" s="444">
        <f t="shared" si="9"/>
        <v>0</v>
      </c>
      <c r="AA30" s="444">
        <f t="shared" si="10"/>
        <v>0</v>
      </c>
      <c r="AB30" s="446" t="str">
        <f t="shared" si="11"/>
        <v/>
      </c>
      <c r="AC30" s="487"/>
      <c r="AD30" s="446" t="str">
        <f t="shared" si="12"/>
        <v/>
      </c>
      <c r="AE30" s="98"/>
      <c r="AF30" s="99"/>
      <c r="AG30"/>
      <c r="AH30" s="100"/>
      <c r="AI30" s="2"/>
      <c r="AJ30" s="2"/>
    </row>
    <row r="31" spans="1:36" ht="21">
      <c r="A31" s="312">
        <v>22</v>
      </c>
      <c r="B31" s="753" t="str">
        <f t="shared" si="0"/>
        <v/>
      </c>
      <c r="C31" s="447" t="str">
        <f>IF(E31="","",MAX($C$10:C30)+1)</f>
        <v/>
      </c>
      <c r="D31" s="339"/>
      <c r="E31" s="717" t="str">
        <f>IFERROR(VLOOKUP('Master-1'!$F$4&amp;"_"&amp;$A31,Emp_Master,4,0),"")</f>
        <v/>
      </c>
      <c r="F31" s="718" t="str">
        <f>IFERROR(VLOOKUP('Master-1'!$F$4&amp;"_"&amp;$A31,Emp_Master,5,0),"")</f>
        <v/>
      </c>
      <c r="G31" s="718" t="str">
        <f>IFERROR(VLOOKUP('Master-1'!$F$4&amp;"_"&amp;$A31,Emp_Master,6,0),"")</f>
        <v/>
      </c>
      <c r="H31" s="718" t="str">
        <f>IFERROR(VLOOKUP('Master-1'!$F$4&amp;"_"&amp;$A31,Emp_Master,7,0),"")</f>
        <v/>
      </c>
      <c r="I31" s="448" t="str">
        <f>IFERROR(IF(J31="","",VLOOKUP($J31,Sheet2!$B$4:$E$27,4,0)),"")</f>
        <v/>
      </c>
      <c r="J31" s="719" t="str">
        <f>IFERROR(VLOOKUP('Master-1'!$F$4&amp;"_"&amp;$A31,Emp_Master,8,0),"")</f>
        <v/>
      </c>
      <c r="K31" s="720" t="str">
        <f>IFERROR(VLOOKUP('Master-1'!$F$4&amp;"_"&amp;$A31,Emp_Master,9,0),"")</f>
        <v/>
      </c>
      <c r="L31" s="441">
        <f t="shared" si="1"/>
        <v>0</v>
      </c>
      <c r="M31" s="445" t="str">
        <f>IF(E31="","",'Master-1'!$O$5)</f>
        <v/>
      </c>
      <c r="N31" s="441">
        <f t="shared" si="2"/>
        <v>0</v>
      </c>
      <c r="O31" s="441">
        <f t="shared" si="3"/>
        <v>0</v>
      </c>
      <c r="P31" s="441">
        <f>IF(E31="",0,IF('Master-1'!$O$4="Sri Ganganagar",O31-Q31*12,(AD31*4)+(K31*8)))</f>
        <v>0</v>
      </c>
      <c r="Q31" s="442">
        <f t="shared" si="4"/>
        <v>0</v>
      </c>
      <c r="R31" s="705" t="str">
        <f>IFERROR(IF(J31="FIXED","FIXED",VLOOKUP('Master-1'!$F$4&amp;"_"&amp;$A31,Emp_Master,19,0)),"")</f>
        <v/>
      </c>
      <c r="S31" s="312"/>
      <c r="T31" s="412" t="str">
        <f>IF(U31="","",U31&amp;"_"&amp;COUNTIF(U$9:$V31,U31))</f>
        <v/>
      </c>
      <c r="U31" s="443" t="str">
        <f>IFERROR(VLOOKUP('Master-1'!$F$4&amp;"_"&amp;$A31,Emp_Master,10,0),"")</f>
        <v/>
      </c>
      <c r="V31" s="653" t="str">
        <f t="shared" si="5"/>
        <v/>
      </c>
      <c r="W31" s="444" t="str">
        <f t="shared" si="6"/>
        <v/>
      </c>
      <c r="X31" s="444" t="str">
        <f t="shared" si="7"/>
        <v/>
      </c>
      <c r="Y31" s="444">
        <f t="shared" si="8"/>
        <v>0</v>
      </c>
      <c r="Z31" s="444">
        <f t="shared" si="9"/>
        <v>0</v>
      </c>
      <c r="AA31" s="444">
        <f t="shared" si="10"/>
        <v>0</v>
      </c>
      <c r="AB31" s="446" t="str">
        <f t="shared" si="11"/>
        <v/>
      </c>
      <c r="AC31" s="487"/>
      <c r="AD31" s="446" t="str">
        <f t="shared" si="12"/>
        <v/>
      </c>
      <c r="AE31" s="98"/>
      <c r="AF31" s="99"/>
      <c r="AG31"/>
      <c r="AH31" s="100"/>
      <c r="AI31" s="2"/>
      <c r="AJ31" s="2"/>
    </row>
    <row r="32" spans="1:36" ht="21">
      <c r="A32" s="312">
        <v>23</v>
      </c>
      <c r="B32" s="753" t="str">
        <f t="shared" si="0"/>
        <v/>
      </c>
      <c r="C32" s="447" t="str">
        <f>IF(E32="","",MAX($C$10:C31)+1)</f>
        <v/>
      </c>
      <c r="D32" s="339"/>
      <c r="E32" s="717" t="str">
        <f>IFERROR(VLOOKUP('Master-1'!$F$4&amp;"_"&amp;$A32,Emp_Master,4,0),"")</f>
        <v/>
      </c>
      <c r="F32" s="718" t="str">
        <f>IFERROR(VLOOKUP('Master-1'!$F$4&amp;"_"&amp;$A32,Emp_Master,5,0),"")</f>
        <v/>
      </c>
      <c r="G32" s="718" t="str">
        <f>IFERROR(VLOOKUP('Master-1'!$F$4&amp;"_"&amp;$A32,Emp_Master,6,0),"")</f>
        <v/>
      </c>
      <c r="H32" s="718" t="str">
        <f>IFERROR(VLOOKUP('Master-1'!$F$4&amp;"_"&amp;$A32,Emp_Master,7,0),"")</f>
        <v/>
      </c>
      <c r="I32" s="448" t="str">
        <f>IFERROR(IF(J32="","",VLOOKUP($J32,Sheet2!$B$4:$E$27,4,0)),"")</f>
        <v/>
      </c>
      <c r="J32" s="719" t="str">
        <f>IFERROR(VLOOKUP('Master-1'!$F$4&amp;"_"&amp;$A32,Emp_Master,8,0),"")</f>
        <v/>
      </c>
      <c r="K32" s="720" t="str">
        <f>IFERROR(VLOOKUP('Master-1'!$F$4&amp;"_"&amp;$A32,Emp_Master,9,0),"")</f>
        <v/>
      </c>
      <c r="L32" s="441">
        <f t="shared" si="1"/>
        <v>0</v>
      </c>
      <c r="M32" s="445" t="str">
        <f>IF(E32="","",'Master-1'!$O$5)</f>
        <v/>
      </c>
      <c r="N32" s="441">
        <f t="shared" si="2"/>
        <v>0</v>
      </c>
      <c r="O32" s="441">
        <f t="shared" si="3"/>
        <v>0</v>
      </c>
      <c r="P32" s="441">
        <f>IF(E32="",0,IF('Master-1'!$O$4="Sri Ganganagar",O32-Q32*12,(AD32*4)+(K32*8)))</f>
        <v>0</v>
      </c>
      <c r="Q32" s="442">
        <f t="shared" si="4"/>
        <v>0</v>
      </c>
      <c r="R32" s="705" t="str">
        <f>IFERROR(IF(J32="FIXED","FIXED",VLOOKUP('Master-1'!$F$4&amp;"_"&amp;$A32,Emp_Master,19,0)),"")</f>
        <v/>
      </c>
      <c r="S32" s="312"/>
      <c r="T32" s="412" t="str">
        <f>IF(U32="","",U32&amp;"_"&amp;COUNTIF(U$9:$V32,U32))</f>
        <v/>
      </c>
      <c r="U32" s="443" t="str">
        <f>IFERROR(VLOOKUP('Master-1'!$F$4&amp;"_"&amp;$A32,Emp_Master,10,0),"")</f>
        <v/>
      </c>
      <c r="V32" s="653" t="str">
        <f t="shared" si="5"/>
        <v/>
      </c>
      <c r="W32" s="444" t="str">
        <f t="shared" si="6"/>
        <v/>
      </c>
      <c r="X32" s="444" t="str">
        <f t="shared" si="7"/>
        <v/>
      </c>
      <c r="Y32" s="444">
        <f t="shared" si="8"/>
        <v>0</v>
      </c>
      <c r="Z32" s="444">
        <f t="shared" si="9"/>
        <v>0</v>
      </c>
      <c r="AA32" s="444">
        <f t="shared" si="10"/>
        <v>0</v>
      </c>
      <c r="AB32" s="446" t="str">
        <f t="shared" si="11"/>
        <v/>
      </c>
      <c r="AC32" s="487"/>
      <c r="AD32" s="446" t="str">
        <f t="shared" si="12"/>
        <v/>
      </c>
      <c r="AE32" s="98"/>
      <c r="AF32" s="99"/>
      <c r="AG32"/>
      <c r="AH32" s="100"/>
      <c r="AI32" s="2"/>
      <c r="AJ32" s="2"/>
    </row>
    <row r="33" spans="1:36" ht="21">
      <c r="A33" s="312">
        <v>24</v>
      </c>
      <c r="B33" s="753" t="str">
        <f t="shared" si="0"/>
        <v/>
      </c>
      <c r="C33" s="447" t="str">
        <f>IF(E33="","",MAX($C$10:C32)+1)</f>
        <v/>
      </c>
      <c r="D33" s="339"/>
      <c r="E33" s="717" t="str">
        <f>IFERROR(VLOOKUP('Master-1'!$F$4&amp;"_"&amp;$A33,Emp_Master,4,0),"")</f>
        <v/>
      </c>
      <c r="F33" s="718" t="str">
        <f>IFERROR(VLOOKUP('Master-1'!$F$4&amp;"_"&amp;$A33,Emp_Master,5,0),"")</f>
        <v/>
      </c>
      <c r="G33" s="718" t="str">
        <f>IFERROR(VLOOKUP('Master-1'!$F$4&amp;"_"&amp;$A33,Emp_Master,6,0),"")</f>
        <v/>
      </c>
      <c r="H33" s="718" t="str">
        <f>IFERROR(VLOOKUP('Master-1'!$F$4&amp;"_"&amp;$A33,Emp_Master,7,0),"")</f>
        <v/>
      </c>
      <c r="I33" s="448" t="str">
        <f>IFERROR(IF(J33="","",VLOOKUP($J33,Sheet2!$B$4:$E$27,4,0)),"")</f>
        <v/>
      </c>
      <c r="J33" s="719" t="str">
        <f>IFERROR(VLOOKUP('Master-1'!$F$4&amp;"_"&amp;$A33,Emp_Master,8,0),"")</f>
        <v/>
      </c>
      <c r="K33" s="720" t="str">
        <f>IFERROR(VLOOKUP('Master-1'!$F$4&amp;"_"&amp;$A33,Emp_Master,9,0),"")</f>
        <v/>
      </c>
      <c r="L33" s="441">
        <f t="shared" si="1"/>
        <v>0</v>
      </c>
      <c r="M33" s="445" t="str">
        <f>IF(E33="","",'Master-1'!$O$5)</f>
        <v/>
      </c>
      <c r="N33" s="441">
        <f t="shared" si="2"/>
        <v>0</v>
      </c>
      <c r="O33" s="441">
        <f t="shared" si="3"/>
        <v>0</v>
      </c>
      <c r="P33" s="441">
        <f>IF(E33="",0,IF('Master-1'!$O$4="Sri Ganganagar",O33-Q33*12,(AD33*4)+(K33*8)))</f>
        <v>0</v>
      </c>
      <c r="Q33" s="442">
        <f t="shared" si="4"/>
        <v>0</v>
      </c>
      <c r="R33" s="705" t="str">
        <f>IFERROR(IF(J33="FIXED","FIXED",VLOOKUP('Master-1'!$F$4&amp;"_"&amp;$A33,Emp_Master,19,0)),"")</f>
        <v/>
      </c>
      <c r="S33" s="312"/>
      <c r="T33" s="412" t="str">
        <f>IF(U33="","",U33&amp;"_"&amp;COUNTIF(U$9:$V33,U33))</f>
        <v/>
      </c>
      <c r="U33" s="443" t="str">
        <f>IFERROR(VLOOKUP('Master-1'!$F$4&amp;"_"&amp;$A33,Emp_Master,10,0),"")</f>
        <v/>
      </c>
      <c r="V33" s="653" t="str">
        <f t="shared" si="5"/>
        <v/>
      </c>
      <c r="W33" s="444" t="str">
        <f t="shared" si="6"/>
        <v/>
      </c>
      <c r="X33" s="444" t="str">
        <f t="shared" si="7"/>
        <v/>
      </c>
      <c r="Y33" s="444">
        <f t="shared" si="8"/>
        <v>0</v>
      </c>
      <c r="Z33" s="444">
        <f t="shared" si="9"/>
        <v>0</v>
      </c>
      <c r="AA33" s="444">
        <f t="shared" si="10"/>
        <v>0</v>
      </c>
      <c r="AB33" s="446" t="str">
        <f t="shared" si="11"/>
        <v/>
      </c>
      <c r="AC33" s="487"/>
      <c r="AD33" s="446" t="str">
        <f t="shared" si="12"/>
        <v/>
      </c>
      <c r="AE33" s="98"/>
      <c r="AF33" s="99"/>
      <c r="AG33"/>
      <c r="AH33" s="100"/>
      <c r="AI33" s="2"/>
      <c r="AJ33" s="2"/>
    </row>
    <row r="34" spans="1:36" ht="21">
      <c r="A34" s="312">
        <v>25</v>
      </c>
      <c r="B34" s="753" t="str">
        <f t="shared" si="0"/>
        <v/>
      </c>
      <c r="C34" s="447" t="str">
        <f>IF(E34="","",MAX($C$10:C33)+1)</f>
        <v/>
      </c>
      <c r="D34" s="339"/>
      <c r="E34" s="717" t="str">
        <f>IFERROR(VLOOKUP('Master-1'!$F$4&amp;"_"&amp;$A34,Emp_Master,4,0),"")</f>
        <v/>
      </c>
      <c r="F34" s="718" t="str">
        <f>IFERROR(VLOOKUP('Master-1'!$F$4&amp;"_"&amp;$A34,Emp_Master,5,0),"")</f>
        <v/>
      </c>
      <c r="G34" s="718" t="str">
        <f>IFERROR(VLOOKUP('Master-1'!$F$4&amp;"_"&amp;$A34,Emp_Master,6,0),"")</f>
        <v/>
      </c>
      <c r="H34" s="718" t="str">
        <f>IFERROR(VLOOKUP('Master-1'!$F$4&amp;"_"&amp;$A34,Emp_Master,7,0),"")</f>
        <v/>
      </c>
      <c r="I34" s="448" t="str">
        <f>IFERROR(IF(J34="","",VLOOKUP($J34,Sheet2!$B$4:$E$27,4,0)),"")</f>
        <v/>
      </c>
      <c r="J34" s="719" t="str">
        <f>IFERROR(VLOOKUP('Master-1'!$F$4&amp;"_"&amp;$A34,Emp_Master,8,0),"")</f>
        <v/>
      </c>
      <c r="K34" s="720" t="str">
        <f>IFERROR(VLOOKUP('Master-1'!$F$4&amp;"_"&amp;$A34,Emp_Master,9,0),"")</f>
        <v/>
      </c>
      <c r="L34" s="441">
        <f t="shared" si="1"/>
        <v>0</v>
      </c>
      <c r="M34" s="445" t="str">
        <f>IF(E34="","",'Master-1'!$O$5)</f>
        <v/>
      </c>
      <c r="N34" s="441">
        <f t="shared" si="2"/>
        <v>0</v>
      </c>
      <c r="O34" s="441">
        <f t="shared" si="3"/>
        <v>0</v>
      </c>
      <c r="P34" s="441">
        <f>IF(E34="",0,IF('Master-1'!$O$4="Sri Ganganagar",O34-Q34*12,(AD34*4)+(K34*8)))</f>
        <v>0</v>
      </c>
      <c r="Q34" s="442">
        <f t="shared" si="4"/>
        <v>0</v>
      </c>
      <c r="R34" s="705" t="str">
        <f>IFERROR(IF(J34="FIXED","FIXED",VLOOKUP('Master-1'!$F$4&amp;"_"&amp;$A34,Emp_Master,19,0)),"")</f>
        <v/>
      </c>
      <c r="S34" s="312"/>
      <c r="T34" s="412" t="str">
        <f>IF(U34="","",U34&amp;"_"&amp;COUNTIF(U$9:$V34,U34))</f>
        <v/>
      </c>
      <c r="U34" s="443" t="str">
        <f>IFERROR(VLOOKUP('Master-1'!$F$4&amp;"_"&amp;$A34,Emp_Master,10,0),"")</f>
        <v/>
      </c>
      <c r="V34" s="653" t="str">
        <f t="shared" si="5"/>
        <v/>
      </c>
      <c r="W34" s="444" t="str">
        <f t="shared" si="6"/>
        <v/>
      </c>
      <c r="X34" s="444" t="str">
        <f t="shared" si="7"/>
        <v/>
      </c>
      <c r="Y34" s="444">
        <f t="shared" si="8"/>
        <v>0</v>
      </c>
      <c r="Z34" s="444">
        <f t="shared" si="9"/>
        <v>0</v>
      </c>
      <c r="AA34" s="444">
        <f t="shared" si="10"/>
        <v>0</v>
      </c>
      <c r="AB34" s="446" t="str">
        <f t="shared" si="11"/>
        <v/>
      </c>
      <c r="AC34" s="487"/>
      <c r="AD34" s="446" t="str">
        <f t="shared" si="12"/>
        <v/>
      </c>
      <c r="AE34" s="98"/>
      <c r="AF34" s="99"/>
      <c r="AG34"/>
      <c r="AH34" s="100"/>
      <c r="AI34" s="2"/>
      <c r="AJ34" s="2"/>
    </row>
    <row r="35" spans="1:36" ht="21">
      <c r="A35" s="312">
        <v>26</v>
      </c>
      <c r="B35" s="753" t="str">
        <f t="shared" si="0"/>
        <v/>
      </c>
      <c r="C35" s="447" t="str">
        <f>IF(E35="","",MAX($C$10:C34)+1)</f>
        <v/>
      </c>
      <c r="D35" s="339"/>
      <c r="E35" s="717" t="str">
        <f>IFERROR(VLOOKUP('Master-1'!$F$4&amp;"_"&amp;$A35,Emp_Master,4,0),"")</f>
        <v/>
      </c>
      <c r="F35" s="718" t="str">
        <f>IFERROR(VLOOKUP('Master-1'!$F$4&amp;"_"&amp;$A35,Emp_Master,5,0),"")</f>
        <v/>
      </c>
      <c r="G35" s="718" t="str">
        <f>IFERROR(VLOOKUP('Master-1'!$F$4&amp;"_"&amp;$A35,Emp_Master,6,0),"")</f>
        <v/>
      </c>
      <c r="H35" s="718" t="str">
        <f>IFERROR(VLOOKUP('Master-1'!$F$4&amp;"_"&amp;$A35,Emp_Master,7,0),"")</f>
        <v/>
      </c>
      <c r="I35" s="448" t="str">
        <f>IFERROR(IF(J35="","",VLOOKUP($J35,Sheet2!$B$4:$E$27,4,0)),"")</f>
        <v/>
      </c>
      <c r="J35" s="719" t="str">
        <f>IFERROR(VLOOKUP('Master-1'!$F$4&amp;"_"&amp;$A35,Emp_Master,8,0),"")</f>
        <v/>
      </c>
      <c r="K35" s="720" t="str">
        <f>IFERROR(VLOOKUP('Master-1'!$F$4&amp;"_"&amp;$A35,Emp_Master,9,0),"")</f>
        <v/>
      </c>
      <c r="L35" s="441">
        <f t="shared" si="1"/>
        <v>0</v>
      </c>
      <c r="M35" s="445" t="str">
        <f>IF(E35="","",'Master-1'!$O$5)</f>
        <v/>
      </c>
      <c r="N35" s="441">
        <f t="shared" si="2"/>
        <v>0</v>
      </c>
      <c r="O35" s="441">
        <f t="shared" si="3"/>
        <v>0</v>
      </c>
      <c r="P35" s="441">
        <f>IF(E35="",0,IF('Master-1'!$O$4="Sri Ganganagar",O35-Q35*12,(AD35*4)+(K35*8)))</f>
        <v>0</v>
      </c>
      <c r="Q35" s="442">
        <f t="shared" si="4"/>
        <v>0</v>
      </c>
      <c r="R35" s="705" t="str">
        <f>IFERROR(IF(J35="FIXED","FIXED",VLOOKUP('Master-1'!$F$4&amp;"_"&amp;$A35,Emp_Master,19,0)),"")</f>
        <v/>
      </c>
      <c r="S35" s="312"/>
      <c r="T35" s="412" t="str">
        <f>IF(U35="","",U35&amp;"_"&amp;COUNTIF(U$9:$V35,U35))</f>
        <v/>
      </c>
      <c r="U35" s="443" t="str">
        <f>IFERROR(VLOOKUP('Master-1'!$F$4&amp;"_"&amp;$A35,Emp_Master,10,0),"")</f>
        <v/>
      </c>
      <c r="V35" s="653" t="str">
        <f t="shared" si="5"/>
        <v/>
      </c>
      <c r="W35" s="444" t="str">
        <f t="shared" si="6"/>
        <v/>
      </c>
      <c r="X35" s="444" t="str">
        <f t="shared" si="7"/>
        <v/>
      </c>
      <c r="Y35" s="444">
        <f t="shared" si="8"/>
        <v>0</v>
      </c>
      <c r="Z35" s="444">
        <f t="shared" si="9"/>
        <v>0</v>
      </c>
      <c r="AA35" s="444">
        <f t="shared" si="10"/>
        <v>0</v>
      </c>
      <c r="AB35" s="446" t="str">
        <f t="shared" si="11"/>
        <v/>
      </c>
      <c r="AC35" s="487"/>
      <c r="AD35" s="446" t="str">
        <f t="shared" si="12"/>
        <v/>
      </c>
      <c r="AE35" s="98"/>
      <c r="AF35" s="99"/>
      <c r="AG35"/>
      <c r="AH35" s="100"/>
      <c r="AI35" s="2"/>
      <c r="AJ35" s="2"/>
    </row>
    <row r="36" spans="1:36" ht="21">
      <c r="A36" s="312">
        <v>27</v>
      </c>
      <c r="B36" s="753" t="str">
        <f t="shared" si="0"/>
        <v/>
      </c>
      <c r="C36" s="447" t="str">
        <f>IF(E36="","",MAX($C$10:C35)+1)</f>
        <v/>
      </c>
      <c r="D36" s="339"/>
      <c r="E36" s="717" t="str">
        <f>IFERROR(VLOOKUP('Master-1'!$F$4&amp;"_"&amp;$A36,Emp_Master,4,0),"")</f>
        <v/>
      </c>
      <c r="F36" s="718" t="str">
        <f>IFERROR(VLOOKUP('Master-1'!$F$4&amp;"_"&amp;$A36,Emp_Master,5,0),"")</f>
        <v/>
      </c>
      <c r="G36" s="718" t="str">
        <f>IFERROR(VLOOKUP('Master-1'!$F$4&amp;"_"&amp;$A36,Emp_Master,6,0),"")</f>
        <v/>
      </c>
      <c r="H36" s="718" t="str">
        <f>IFERROR(VLOOKUP('Master-1'!$F$4&amp;"_"&amp;$A36,Emp_Master,7,0),"")</f>
        <v/>
      </c>
      <c r="I36" s="448" t="str">
        <f>IFERROR(IF(J36="","",VLOOKUP($J36,Sheet2!$B$4:$E$27,4,0)),"")</f>
        <v/>
      </c>
      <c r="J36" s="719" t="str">
        <f>IFERROR(VLOOKUP('Master-1'!$F$4&amp;"_"&amp;$A36,Emp_Master,8,0),"")</f>
        <v/>
      </c>
      <c r="K36" s="720" t="str">
        <f>IFERROR(VLOOKUP('Master-1'!$F$4&amp;"_"&amp;$A36,Emp_Master,9,0),"")</f>
        <v/>
      </c>
      <c r="L36" s="441">
        <f t="shared" si="1"/>
        <v>0</v>
      </c>
      <c r="M36" s="445" t="str">
        <f>IF(E36="","",'Master-1'!$O$5)</f>
        <v/>
      </c>
      <c r="N36" s="441">
        <f t="shared" si="2"/>
        <v>0</v>
      </c>
      <c r="O36" s="441">
        <f t="shared" si="3"/>
        <v>0</v>
      </c>
      <c r="P36" s="441">
        <f>IF(E36="",0,IF('Master-1'!$O$4="Sri Ganganagar",O36-Q36*12,(AD36*4)+(K36*8)))</f>
        <v>0</v>
      </c>
      <c r="Q36" s="442">
        <f t="shared" si="4"/>
        <v>0</v>
      </c>
      <c r="R36" s="705" t="str">
        <f>IFERROR(IF(J36="FIXED","FIXED",VLOOKUP('Master-1'!$F$4&amp;"_"&amp;$A36,Emp_Master,19,0)),"")</f>
        <v/>
      </c>
      <c r="S36" s="312"/>
      <c r="T36" s="412" t="str">
        <f>IF(U36="","",U36&amp;"_"&amp;COUNTIF(U$9:$V36,U36))</f>
        <v/>
      </c>
      <c r="U36" s="443" t="str">
        <f>IFERROR(VLOOKUP('Master-1'!$F$4&amp;"_"&amp;$A36,Emp_Master,10,0),"")</f>
        <v/>
      </c>
      <c r="V36" s="653" t="str">
        <f t="shared" ref="V36:V59" si="13">E36</f>
        <v/>
      </c>
      <c r="W36" s="444" t="str">
        <f t="shared" ref="W36:W59" si="14">H36</f>
        <v/>
      </c>
      <c r="X36" s="444" t="str">
        <f t="shared" si="7"/>
        <v/>
      </c>
      <c r="Y36" s="444">
        <f t="shared" si="8"/>
        <v>0</v>
      </c>
      <c r="Z36" s="444">
        <f t="shared" si="9"/>
        <v>0</v>
      </c>
      <c r="AA36" s="444">
        <f t="shared" si="10"/>
        <v>0</v>
      </c>
      <c r="AB36" s="446" t="str">
        <f t="shared" si="11"/>
        <v/>
      </c>
      <c r="AC36" s="487"/>
      <c r="AD36" s="446" t="str">
        <f t="shared" si="12"/>
        <v/>
      </c>
      <c r="AE36" s="98"/>
      <c r="AF36" s="99"/>
      <c r="AG36"/>
      <c r="AH36" s="100"/>
      <c r="AI36" s="2"/>
      <c r="AJ36" s="2"/>
    </row>
    <row r="37" spans="1:36" ht="21">
      <c r="A37" s="312">
        <v>28</v>
      </c>
      <c r="B37" s="753" t="str">
        <f t="shared" si="0"/>
        <v/>
      </c>
      <c r="C37" s="447" t="str">
        <f>IF(E37="","",MAX($C$10:C36)+1)</f>
        <v/>
      </c>
      <c r="D37" s="339"/>
      <c r="E37" s="717" t="str">
        <f>IFERROR(VLOOKUP('Master-1'!$F$4&amp;"_"&amp;$A37,Emp_Master,4,0),"")</f>
        <v/>
      </c>
      <c r="F37" s="718" t="str">
        <f>IFERROR(VLOOKUP('Master-1'!$F$4&amp;"_"&amp;$A37,Emp_Master,5,0),"")</f>
        <v/>
      </c>
      <c r="G37" s="718" t="str">
        <f>IFERROR(VLOOKUP('Master-1'!$F$4&amp;"_"&amp;$A37,Emp_Master,6,0),"")</f>
        <v/>
      </c>
      <c r="H37" s="718" t="str">
        <f>IFERROR(VLOOKUP('Master-1'!$F$4&amp;"_"&amp;$A37,Emp_Master,7,0),"")</f>
        <v/>
      </c>
      <c r="I37" s="448" t="str">
        <f>IFERROR(IF(J37="","",VLOOKUP($J37,Sheet2!$B$4:$E$27,4,0)),"")</f>
        <v/>
      </c>
      <c r="J37" s="719" t="str">
        <f>IFERROR(VLOOKUP('Master-1'!$F$4&amp;"_"&amp;$A37,Emp_Master,8,0),"")</f>
        <v/>
      </c>
      <c r="K37" s="720" t="str">
        <f>IFERROR(VLOOKUP('Master-1'!$F$4&amp;"_"&amp;$A37,Emp_Master,9,0),"")</f>
        <v/>
      </c>
      <c r="L37" s="441">
        <f t="shared" si="1"/>
        <v>0</v>
      </c>
      <c r="M37" s="445" t="str">
        <f>IF(E37="","",'Master-1'!$O$5)</f>
        <v/>
      </c>
      <c r="N37" s="441">
        <f t="shared" si="2"/>
        <v>0</v>
      </c>
      <c r="O37" s="441">
        <f t="shared" si="3"/>
        <v>0</v>
      </c>
      <c r="P37" s="441">
        <f>IF(E37="",0,IF('Master-1'!$O$4="Sri Ganganagar",O37-Q37*12,(AD37*4)+(K37*8)))</f>
        <v>0</v>
      </c>
      <c r="Q37" s="442">
        <f t="shared" si="4"/>
        <v>0</v>
      </c>
      <c r="R37" s="705" t="str">
        <f>IFERROR(IF(J37="FIXED","FIXED",VLOOKUP('Master-1'!$F$4&amp;"_"&amp;$A37,Emp_Master,19,0)),"")</f>
        <v/>
      </c>
      <c r="S37" s="312"/>
      <c r="T37" s="412" t="str">
        <f>IF(U37="","",U37&amp;"_"&amp;COUNTIF(U$9:$V37,U37))</f>
        <v/>
      </c>
      <c r="U37" s="443" t="str">
        <f>IFERROR(VLOOKUP('Master-1'!$F$4&amp;"_"&amp;$A37,Emp_Master,10,0),"")</f>
        <v/>
      </c>
      <c r="V37" s="653" t="str">
        <f t="shared" si="13"/>
        <v/>
      </c>
      <c r="W37" s="444" t="str">
        <f t="shared" si="14"/>
        <v/>
      </c>
      <c r="X37" s="444" t="str">
        <f t="shared" si="7"/>
        <v/>
      </c>
      <c r="Y37" s="444">
        <f t="shared" si="8"/>
        <v>0</v>
      </c>
      <c r="Z37" s="444">
        <f t="shared" si="9"/>
        <v>0</v>
      </c>
      <c r="AA37" s="444">
        <f t="shared" si="10"/>
        <v>0</v>
      </c>
      <c r="AB37" s="446" t="str">
        <f t="shared" si="11"/>
        <v/>
      </c>
      <c r="AC37" s="487"/>
      <c r="AD37" s="446" t="str">
        <f t="shared" si="12"/>
        <v/>
      </c>
      <c r="AE37" s="98"/>
      <c r="AF37" s="99"/>
      <c r="AG37"/>
      <c r="AH37" s="100"/>
      <c r="AI37" s="2"/>
      <c r="AJ37" s="2"/>
    </row>
    <row r="38" spans="1:36" ht="21">
      <c r="A38" s="312">
        <v>29</v>
      </c>
      <c r="B38" s="753" t="str">
        <f t="shared" si="0"/>
        <v/>
      </c>
      <c r="C38" s="447" t="str">
        <f>IF(E38="","",MAX($C$10:C37)+1)</f>
        <v/>
      </c>
      <c r="D38" s="339"/>
      <c r="E38" s="717" t="str">
        <f>IFERROR(VLOOKUP('Master-1'!$F$4&amp;"_"&amp;$A38,Emp_Master,4,0),"")</f>
        <v/>
      </c>
      <c r="F38" s="718" t="str">
        <f>IFERROR(VLOOKUP('Master-1'!$F$4&amp;"_"&amp;$A38,Emp_Master,5,0),"")</f>
        <v/>
      </c>
      <c r="G38" s="718" t="str">
        <f>IFERROR(VLOOKUP('Master-1'!$F$4&amp;"_"&amp;$A38,Emp_Master,6,0),"")</f>
        <v/>
      </c>
      <c r="H38" s="718" t="str">
        <f>IFERROR(VLOOKUP('Master-1'!$F$4&amp;"_"&amp;$A38,Emp_Master,7,0),"")</f>
        <v/>
      </c>
      <c r="I38" s="448" t="str">
        <f>IFERROR(IF(J38="","",VLOOKUP($J38,Sheet2!$B$4:$E$27,4,0)),"")</f>
        <v/>
      </c>
      <c r="J38" s="719" t="str">
        <f>IFERROR(VLOOKUP('Master-1'!$F$4&amp;"_"&amp;$A38,Emp_Master,8,0),"")</f>
        <v/>
      </c>
      <c r="K38" s="720" t="str">
        <f>IFERROR(VLOOKUP('Master-1'!$F$4&amp;"_"&amp;$A38,Emp_Master,9,0),"")</f>
        <v/>
      </c>
      <c r="L38" s="441">
        <f t="shared" si="1"/>
        <v>0</v>
      </c>
      <c r="M38" s="445" t="str">
        <f>IF(E38="","",'Master-1'!$O$5)</f>
        <v/>
      </c>
      <c r="N38" s="441">
        <f t="shared" si="2"/>
        <v>0</v>
      </c>
      <c r="O38" s="441">
        <f t="shared" si="3"/>
        <v>0</v>
      </c>
      <c r="P38" s="441">
        <f>IF(E38="",0,IF('Master-1'!$O$4="Sri Ganganagar",O38-Q38*12,(AD38*4)+(K38*8)))</f>
        <v>0</v>
      </c>
      <c r="Q38" s="442">
        <f t="shared" si="4"/>
        <v>0</v>
      </c>
      <c r="R38" s="705" t="str">
        <f>IFERROR(IF(J38="FIXED","FIXED",VLOOKUP('Master-1'!$F$4&amp;"_"&amp;$A38,Emp_Master,19,0)),"")</f>
        <v/>
      </c>
      <c r="S38" s="312"/>
      <c r="T38" s="412" t="str">
        <f>IF(U38="","",U38&amp;"_"&amp;COUNTIF(U$9:$V38,U38))</f>
        <v/>
      </c>
      <c r="U38" s="443" t="str">
        <f>IFERROR(VLOOKUP('Master-1'!$F$4&amp;"_"&amp;$A38,Emp_Master,10,0),"")</f>
        <v/>
      </c>
      <c r="V38" s="653" t="str">
        <f t="shared" si="13"/>
        <v/>
      </c>
      <c r="W38" s="444" t="str">
        <f t="shared" si="14"/>
        <v/>
      </c>
      <c r="X38" s="444" t="str">
        <f t="shared" si="7"/>
        <v/>
      </c>
      <c r="Y38" s="444">
        <f t="shared" si="8"/>
        <v>0</v>
      </c>
      <c r="Z38" s="444">
        <f t="shared" si="9"/>
        <v>0</v>
      </c>
      <c r="AA38" s="444">
        <f t="shared" si="10"/>
        <v>0</v>
      </c>
      <c r="AB38" s="446" t="str">
        <f t="shared" si="11"/>
        <v/>
      </c>
      <c r="AC38" s="487"/>
      <c r="AD38" s="446" t="str">
        <f t="shared" si="12"/>
        <v/>
      </c>
      <c r="AE38" s="98"/>
      <c r="AF38" s="99"/>
      <c r="AG38"/>
      <c r="AH38" s="100"/>
      <c r="AI38" s="2"/>
      <c r="AJ38" s="2"/>
    </row>
    <row r="39" spans="1:36" ht="21">
      <c r="A39" s="312">
        <v>30</v>
      </c>
      <c r="B39" s="753" t="str">
        <f t="shared" si="0"/>
        <v/>
      </c>
      <c r="C39" s="447" t="str">
        <f>IF(E39="","",MAX($C$10:C38)+1)</f>
        <v/>
      </c>
      <c r="D39" s="339"/>
      <c r="E39" s="717" t="str">
        <f>IFERROR(VLOOKUP('Master-1'!$F$4&amp;"_"&amp;$A39,Emp_Master,4,0),"")</f>
        <v/>
      </c>
      <c r="F39" s="718" t="str">
        <f>IFERROR(VLOOKUP('Master-1'!$F$4&amp;"_"&amp;$A39,Emp_Master,5,0),"")</f>
        <v/>
      </c>
      <c r="G39" s="718" t="str">
        <f>IFERROR(VLOOKUP('Master-1'!$F$4&amp;"_"&amp;$A39,Emp_Master,6,0),"")</f>
        <v/>
      </c>
      <c r="H39" s="718" t="str">
        <f>IFERROR(VLOOKUP('Master-1'!$F$4&amp;"_"&amp;$A39,Emp_Master,7,0),"")</f>
        <v/>
      </c>
      <c r="I39" s="448" t="str">
        <f>IFERROR(IF(J39="","",VLOOKUP($J39,Sheet2!$B$4:$E$27,4,0)),"")</f>
        <v/>
      </c>
      <c r="J39" s="719" t="str">
        <f>IFERROR(VLOOKUP('Master-1'!$F$4&amp;"_"&amp;$A39,Emp_Master,8,0),"")</f>
        <v/>
      </c>
      <c r="K39" s="720" t="str">
        <f>IFERROR(VLOOKUP('Master-1'!$F$4&amp;"_"&amp;$A39,Emp_Master,9,0),"")</f>
        <v/>
      </c>
      <c r="L39" s="441">
        <f t="shared" si="1"/>
        <v>0</v>
      </c>
      <c r="M39" s="445" t="str">
        <f>IF(E39="","",'Master-1'!$O$5)</f>
        <v/>
      </c>
      <c r="N39" s="441">
        <f t="shared" si="2"/>
        <v>0</v>
      </c>
      <c r="O39" s="441">
        <f t="shared" si="3"/>
        <v>0</v>
      </c>
      <c r="P39" s="441">
        <f>IF(E39="",0,IF('Master-1'!$O$4="Sri Ganganagar",O39-Q39*12,(AD39*4)+(K39*8)))</f>
        <v>0</v>
      </c>
      <c r="Q39" s="442">
        <f t="shared" si="4"/>
        <v>0</v>
      </c>
      <c r="R39" s="705" t="str">
        <f>IFERROR(IF(J39="FIXED","FIXED",VLOOKUP('Master-1'!$F$4&amp;"_"&amp;$A39,Emp_Master,19,0)),"")</f>
        <v/>
      </c>
      <c r="S39" s="312"/>
      <c r="T39" s="412" t="str">
        <f>IF(U39="","",U39&amp;"_"&amp;COUNTIF(U$9:$V39,U39))</f>
        <v/>
      </c>
      <c r="U39" s="443" t="str">
        <f>IFERROR(VLOOKUP('Master-1'!$F$4&amp;"_"&amp;$A39,Emp_Master,10,0),"")</f>
        <v/>
      </c>
      <c r="V39" s="653" t="str">
        <f t="shared" si="13"/>
        <v/>
      </c>
      <c r="W39" s="444" t="str">
        <f t="shared" si="14"/>
        <v/>
      </c>
      <c r="X39" s="444" t="str">
        <f t="shared" si="7"/>
        <v/>
      </c>
      <c r="Y39" s="444">
        <f t="shared" si="8"/>
        <v>0</v>
      </c>
      <c r="Z39" s="444">
        <f t="shared" si="9"/>
        <v>0</v>
      </c>
      <c r="AA39" s="444">
        <f t="shared" si="10"/>
        <v>0</v>
      </c>
      <c r="AB39" s="446" t="str">
        <f t="shared" si="11"/>
        <v/>
      </c>
      <c r="AC39" s="487"/>
      <c r="AD39" s="446" t="str">
        <f t="shared" si="12"/>
        <v/>
      </c>
      <c r="AE39" s="98"/>
      <c r="AF39" s="99"/>
      <c r="AG39"/>
      <c r="AH39" s="100"/>
      <c r="AI39" s="2"/>
      <c r="AJ39" s="2"/>
    </row>
    <row r="40" spans="1:36" ht="21">
      <c r="A40" s="312">
        <v>31</v>
      </c>
      <c r="B40" s="753" t="str">
        <f t="shared" si="0"/>
        <v/>
      </c>
      <c r="C40" s="447" t="str">
        <f>IF(E40="","",MAX($C$10:C39)+1)</f>
        <v/>
      </c>
      <c r="D40" s="339"/>
      <c r="E40" s="717" t="str">
        <f>IFERROR(VLOOKUP('Master-1'!$F$4&amp;"_"&amp;$A40,Emp_Master,4,0),"")</f>
        <v/>
      </c>
      <c r="F40" s="718" t="str">
        <f>IFERROR(VLOOKUP('Master-1'!$F$4&amp;"_"&amp;$A40,Emp_Master,5,0),"")</f>
        <v/>
      </c>
      <c r="G40" s="718" t="str">
        <f>IFERROR(VLOOKUP('Master-1'!$F$4&amp;"_"&amp;$A40,Emp_Master,6,0),"")</f>
        <v/>
      </c>
      <c r="H40" s="718" t="str">
        <f>IFERROR(VLOOKUP('Master-1'!$F$4&amp;"_"&amp;$A40,Emp_Master,7,0),"")</f>
        <v/>
      </c>
      <c r="I40" s="448" t="str">
        <f>IFERROR(IF(J40="","",VLOOKUP($J40,Sheet2!$B$4:$E$27,4,0)),"")</f>
        <v/>
      </c>
      <c r="J40" s="719" t="str">
        <f>IFERROR(VLOOKUP('Master-1'!$F$4&amp;"_"&amp;$A40,Emp_Master,8,0),"")</f>
        <v/>
      </c>
      <c r="K40" s="720" t="str">
        <f>IFERROR(VLOOKUP('Master-1'!$F$4&amp;"_"&amp;$A40,Emp_Master,9,0),"")</f>
        <v/>
      </c>
      <c r="L40" s="441">
        <f t="shared" si="1"/>
        <v>0</v>
      </c>
      <c r="M40" s="445" t="str">
        <f>IF(E40="","",'Master-1'!$O$5)</f>
        <v/>
      </c>
      <c r="N40" s="441">
        <f t="shared" si="2"/>
        <v>0</v>
      </c>
      <c r="O40" s="441">
        <f t="shared" si="3"/>
        <v>0</v>
      </c>
      <c r="P40" s="441">
        <f>IF(E40="",0,IF('Master-1'!$O$4="Sri Ganganagar",O40-Q40*12,(AD40*4)+(K40*8)))</f>
        <v>0</v>
      </c>
      <c r="Q40" s="442">
        <f t="shared" si="4"/>
        <v>0</v>
      </c>
      <c r="R40" s="705" t="str">
        <f>IFERROR(IF(J40="FIXED","FIXED",VLOOKUP('Master-1'!$F$4&amp;"_"&amp;$A40,Emp_Master,19,0)),"")</f>
        <v/>
      </c>
      <c r="S40" s="312"/>
      <c r="T40" s="412" t="str">
        <f>IF(U40="","",U40&amp;"_"&amp;COUNTIF(U$9:$V40,U40))</f>
        <v/>
      </c>
      <c r="U40" s="443" t="str">
        <f>IFERROR(VLOOKUP('Master-1'!$F$4&amp;"_"&amp;$A40,Emp_Master,10,0),"")</f>
        <v/>
      </c>
      <c r="V40" s="653" t="str">
        <f t="shared" si="13"/>
        <v/>
      </c>
      <c r="W40" s="444" t="str">
        <f t="shared" si="14"/>
        <v/>
      </c>
      <c r="X40" s="444" t="str">
        <f t="shared" si="7"/>
        <v/>
      </c>
      <c r="Y40" s="444">
        <f t="shared" si="8"/>
        <v>0</v>
      </c>
      <c r="Z40" s="444">
        <f t="shared" si="9"/>
        <v>0</v>
      </c>
      <c r="AA40" s="444">
        <f t="shared" si="10"/>
        <v>0</v>
      </c>
      <c r="AB40" s="446" t="str">
        <f t="shared" si="11"/>
        <v/>
      </c>
      <c r="AC40" s="487"/>
      <c r="AD40" s="446" t="str">
        <f t="shared" si="12"/>
        <v/>
      </c>
      <c r="AE40" s="98"/>
      <c r="AF40" s="99"/>
      <c r="AG40"/>
      <c r="AH40" s="100"/>
      <c r="AI40" s="2"/>
      <c r="AJ40" s="2"/>
    </row>
    <row r="41" spans="1:36" ht="21">
      <c r="A41" s="312">
        <v>32</v>
      </c>
      <c r="B41" s="753" t="str">
        <f t="shared" si="0"/>
        <v/>
      </c>
      <c r="C41" s="447" t="str">
        <f>IF(E41="","",MAX($C$10:C40)+1)</f>
        <v/>
      </c>
      <c r="D41" s="339"/>
      <c r="E41" s="717" t="str">
        <f>IFERROR(VLOOKUP('Master-1'!$F$4&amp;"_"&amp;$A41,Emp_Master,4,0),"")</f>
        <v/>
      </c>
      <c r="F41" s="718" t="str">
        <f>IFERROR(VLOOKUP('Master-1'!$F$4&amp;"_"&amp;$A41,Emp_Master,5,0),"")</f>
        <v/>
      </c>
      <c r="G41" s="718" t="str">
        <f>IFERROR(VLOOKUP('Master-1'!$F$4&amp;"_"&amp;$A41,Emp_Master,6,0),"")</f>
        <v/>
      </c>
      <c r="H41" s="718" t="str">
        <f>IFERROR(VLOOKUP('Master-1'!$F$4&amp;"_"&amp;$A41,Emp_Master,7,0),"")</f>
        <v/>
      </c>
      <c r="I41" s="448" t="str">
        <f>IFERROR(IF(J41="","",VLOOKUP($J41,Sheet2!$B$4:$E$27,4,0)),"")</f>
        <v/>
      </c>
      <c r="J41" s="719" t="str">
        <f>IFERROR(VLOOKUP('Master-1'!$F$4&amp;"_"&amp;$A41,Emp_Master,8,0),"")</f>
        <v/>
      </c>
      <c r="K41" s="720" t="str">
        <f>IFERROR(VLOOKUP('Master-1'!$F$4&amp;"_"&amp;$A41,Emp_Master,9,0),"")</f>
        <v/>
      </c>
      <c r="L41" s="441">
        <f t="shared" si="1"/>
        <v>0</v>
      </c>
      <c r="M41" s="445" t="str">
        <f>IF(E41="","",'Master-1'!$O$5)</f>
        <v/>
      </c>
      <c r="N41" s="441">
        <f t="shared" si="2"/>
        <v>0</v>
      </c>
      <c r="O41" s="441">
        <f t="shared" si="3"/>
        <v>0</v>
      </c>
      <c r="P41" s="441">
        <f>IF(E41="",0,IF('Master-1'!$O$4="Sri Ganganagar",O41-Q41*12,(AD41*4)+(K41*8)))</f>
        <v>0</v>
      </c>
      <c r="Q41" s="442">
        <f t="shared" si="4"/>
        <v>0</v>
      </c>
      <c r="R41" s="705" t="str">
        <f>IFERROR(IF(J41="FIXED","FIXED",VLOOKUP('Master-1'!$F$4&amp;"_"&amp;$A41,Emp_Master,19,0)),"")</f>
        <v/>
      </c>
      <c r="S41" s="312"/>
      <c r="T41" s="412" t="str">
        <f>IF(U41="","",U41&amp;"_"&amp;COUNTIF(U$9:$V41,U41))</f>
        <v/>
      </c>
      <c r="U41" s="443" t="str">
        <f>IFERROR(VLOOKUP('Master-1'!$F$4&amp;"_"&amp;$A41,Emp_Master,10,0),"")</f>
        <v/>
      </c>
      <c r="V41" s="653" t="str">
        <f t="shared" si="13"/>
        <v/>
      </c>
      <c r="W41" s="444" t="str">
        <f t="shared" si="14"/>
        <v/>
      </c>
      <c r="X41" s="444" t="str">
        <f t="shared" si="7"/>
        <v/>
      </c>
      <c r="Y41" s="444">
        <f t="shared" si="8"/>
        <v>0</v>
      </c>
      <c r="Z41" s="444">
        <f t="shared" si="9"/>
        <v>0</v>
      </c>
      <c r="AA41" s="444">
        <f t="shared" si="10"/>
        <v>0</v>
      </c>
      <c r="AB41" s="446" t="str">
        <f t="shared" si="11"/>
        <v/>
      </c>
      <c r="AC41" s="487"/>
      <c r="AD41" s="446" t="str">
        <f t="shared" si="12"/>
        <v/>
      </c>
      <c r="AE41" s="98"/>
      <c r="AF41" s="99"/>
      <c r="AG41"/>
      <c r="AH41" s="100"/>
      <c r="AI41" s="2"/>
      <c r="AJ41" s="2"/>
    </row>
    <row r="42" spans="1:36" ht="21">
      <c r="A42" s="312">
        <v>33</v>
      </c>
      <c r="B42" s="753" t="str">
        <f t="shared" si="0"/>
        <v/>
      </c>
      <c r="C42" s="447" t="str">
        <f>IF(E42="","",MAX($C$10:C41)+1)</f>
        <v/>
      </c>
      <c r="D42" s="339"/>
      <c r="E42" s="717" t="str">
        <f>IFERROR(VLOOKUP('Master-1'!$F$4&amp;"_"&amp;$A42,Emp_Master,4,0),"")</f>
        <v/>
      </c>
      <c r="F42" s="718" t="str">
        <f>IFERROR(VLOOKUP('Master-1'!$F$4&amp;"_"&amp;$A42,Emp_Master,5,0),"")</f>
        <v/>
      </c>
      <c r="G42" s="718" t="str">
        <f>IFERROR(VLOOKUP('Master-1'!$F$4&amp;"_"&amp;$A42,Emp_Master,6,0),"")</f>
        <v/>
      </c>
      <c r="H42" s="718" t="str">
        <f>IFERROR(VLOOKUP('Master-1'!$F$4&amp;"_"&amp;$A42,Emp_Master,7,0),"")</f>
        <v/>
      </c>
      <c r="I42" s="448" t="str">
        <f>IFERROR(IF(J42="","",VLOOKUP($J42,Sheet2!$B$4:$E$27,4,0)),"")</f>
        <v/>
      </c>
      <c r="J42" s="719" t="str">
        <f>IFERROR(VLOOKUP('Master-1'!$F$4&amp;"_"&amp;$A42,Emp_Master,8,0),"")</f>
        <v/>
      </c>
      <c r="K42" s="720" t="str">
        <f>IFERROR(VLOOKUP('Master-1'!$F$4&amp;"_"&amp;$A42,Emp_Master,9,0),"")</f>
        <v/>
      </c>
      <c r="L42" s="441">
        <f t="shared" si="1"/>
        <v>0</v>
      </c>
      <c r="M42" s="445" t="str">
        <f>IF(E42="","",'Master-1'!$O$5)</f>
        <v/>
      </c>
      <c r="N42" s="441">
        <f t="shared" si="2"/>
        <v>0</v>
      </c>
      <c r="O42" s="441">
        <f t="shared" si="3"/>
        <v>0</v>
      </c>
      <c r="P42" s="441">
        <f>IF(E42="",0,IF('Master-1'!$O$4="Sri Ganganagar",O42-Q42*12,(AD42*4)+(K42*8)))</f>
        <v>0</v>
      </c>
      <c r="Q42" s="442">
        <f t="shared" si="4"/>
        <v>0</v>
      </c>
      <c r="R42" s="705" t="str">
        <f>IFERROR(IF(J42="FIXED","FIXED",VLOOKUP('Master-1'!$F$4&amp;"_"&amp;$A42,Emp_Master,19,0)),"")</f>
        <v/>
      </c>
      <c r="S42" s="312"/>
      <c r="T42" s="412" t="str">
        <f>IF(U42="","",U42&amp;"_"&amp;COUNTIF(U$9:$V42,U42))</f>
        <v/>
      </c>
      <c r="U42" s="443" t="str">
        <f>IFERROR(VLOOKUP('Master-1'!$F$4&amp;"_"&amp;$A42,Emp_Master,10,0),"")</f>
        <v/>
      </c>
      <c r="V42" s="653" t="str">
        <f t="shared" si="13"/>
        <v/>
      </c>
      <c r="W42" s="444" t="str">
        <f t="shared" si="14"/>
        <v/>
      </c>
      <c r="X42" s="444" t="str">
        <f t="shared" si="7"/>
        <v/>
      </c>
      <c r="Y42" s="444">
        <f t="shared" si="8"/>
        <v>0</v>
      </c>
      <c r="Z42" s="444">
        <f t="shared" si="9"/>
        <v>0</v>
      </c>
      <c r="AA42" s="444">
        <f t="shared" si="10"/>
        <v>0</v>
      </c>
      <c r="AB42" s="446" t="str">
        <f t="shared" si="11"/>
        <v/>
      </c>
      <c r="AC42" s="487"/>
      <c r="AD42" s="446" t="str">
        <f t="shared" si="12"/>
        <v/>
      </c>
      <c r="AE42" s="98"/>
      <c r="AF42" s="99"/>
      <c r="AG42"/>
      <c r="AH42" s="100"/>
      <c r="AI42" s="2"/>
      <c r="AJ42" s="2"/>
    </row>
    <row r="43" spans="1:36" ht="21">
      <c r="A43" s="312">
        <v>34</v>
      </c>
      <c r="B43" s="753" t="str">
        <f t="shared" si="0"/>
        <v/>
      </c>
      <c r="C43" s="447" t="str">
        <f>IF(E43="","",MAX($C$10:C42)+1)</f>
        <v/>
      </c>
      <c r="D43" s="339"/>
      <c r="E43" s="717" t="str">
        <f>IFERROR(VLOOKUP('Master-1'!$F$4&amp;"_"&amp;$A43,Emp_Master,4,0),"")</f>
        <v/>
      </c>
      <c r="F43" s="718" t="str">
        <f>IFERROR(VLOOKUP('Master-1'!$F$4&amp;"_"&amp;$A43,Emp_Master,5,0),"")</f>
        <v/>
      </c>
      <c r="G43" s="718" t="str">
        <f>IFERROR(VLOOKUP('Master-1'!$F$4&amp;"_"&amp;$A43,Emp_Master,6,0),"")</f>
        <v/>
      </c>
      <c r="H43" s="718" t="str">
        <f>IFERROR(VLOOKUP('Master-1'!$F$4&amp;"_"&amp;$A43,Emp_Master,7,0),"")</f>
        <v/>
      </c>
      <c r="I43" s="448" t="str">
        <f>IFERROR(IF(J43="","",VLOOKUP($J43,Sheet2!$B$4:$E$27,4,0)),"")</f>
        <v/>
      </c>
      <c r="J43" s="719" t="str">
        <f>IFERROR(VLOOKUP('Master-1'!$F$4&amp;"_"&amp;$A43,Emp_Master,8,0),"")</f>
        <v/>
      </c>
      <c r="K43" s="720" t="str">
        <f>IFERROR(VLOOKUP('Master-1'!$F$4&amp;"_"&amp;$A43,Emp_Master,9,0),"")</f>
        <v/>
      </c>
      <c r="L43" s="441">
        <f t="shared" si="1"/>
        <v>0</v>
      </c>
      <c r="M43" s="445" t="str">
        <f>IF(E43="","",'Master-1'!$O$5)</f>
        <v/>
      </c>
      <c r="N43" s="441">
        <f t="shared" si="2"/>
        <v>0</v>
      </c>
      <c r="O43" s="441">
        <f t="shared" si="3"/>
        <v>0</v>
      </c>
      <c r="P43" s="441">
        <f>IF(E43="",0,IF('Master-1'!$O$4="Sri Ganganagar",O43-Q43*12,(AD43*4)+(K43*8)))</f>
        <v>0</v>
      </c>
      <c r="Q43" s="442">
        <f t="shared" si="4"/>
        <v>0</v>
      </c>
      <c r="R43" s="705" t="str">
        <f>IFERROR(IF(J43="FIXED","FIXED",VLOOKUP('Master-1'!$F$4&amp;"_"&amp;$A43,Emp_Master,19,0)),"")</f>
        <v/>
      </c>
      <c r="S43" s="312"/>
      <c r="T43" s="412" t="str">
        <f>IF(U43="","",U43&amp;"_"&amp;COUNTIF(U$9:$V43,U43))</f>
        <v/>
      </c>
      <c r="U43" s="443" t="str">
        <f>IFERROR(VLOOKUP('Master-1'!$F$4&amp;"_"&amp;$A43,Emp_Master,10,0),"")</f>
        <v/>
      </c>
      <c r="V43" s="653" t="str">
        <f t="shared" si="13"/>
        <v/>
      </c>
      <c r="W43" s="444" t="str">
        <f t="shared" si="14"/>
        <v/>
      </c>
      <c r="X43" s="444" t="str">
        <f t="shared" si="7"/>
        <v/>
      </c>
      <c r="Y43" s="444">
        <f t="shared" si="8"/>
        <v>0</v>
      </c>
      <c r="Z43" s="444">
        <f t="shared" si="9"/>
        <v>0</v>
      </c>
      <c r="AA43" s="444">
        <f t="shared" si="10"/>
        <v>0</v>
      </c>
      <c r="AB43" s="446" t="str">
        <f t="shared" si="11"/>
        <v/>
      </c>
      <c r="AC43" s="487"/>
      <c r="AD43" s="446" t="str">
        <f t="shared" si="12"/>
        <v/>
      </c>
      <c r="AE43" s="98"/>
      <c r="AF43" s="99"/>
      <c r="AG43"/>
      <c r="AH43" s="100"/>
      <c r="AI43" s="2"/>
      <c r="AJ43" s="2"/>
    </row>
    <row r="44" spans="1:36" ht="21">
      <c r="A44" s="312">
        <v>35</v>
      </c>
      <c r="B44" s="753" t="str">
        <f t="shared" si="0"/>
        <v/>
      </c>
      <c r="C44" s="447" t="str">
        <f>IF(E44="","",MAX($C$10:C43)+1)</f>
        <v/>
      </c>
      <c r="D44" s="339"/>
      <c r="E44" s="717" t="str">
        <f>IFERROR(VLOOKUP('Master-1'!$F$4&amp;"_"&amp;$A44,Emp_Master,4,0),"")</f>
        <v/>
      </c>
      <c r="F44" s="718" t="str">
        <f>IFERROR(VLOOKUP('Master-1'!$F$4&amp;"_"&amp;$A44,Emp_Master,5,0),"")</f>
        <v/>
      </c>
      <c r="G44" s="718" t="str">
        <f>IFERROR(VLOOKUP('Master-1'!$F$4&amp;"_"&amp;$A44,Emp_Master,6,0),"")</f>
        <v/>
      </c>
      <c r="H44" s="718" t="str">
        <f>IFERROR(VLOOKUP('Master-1'!$F$4&amp;"_"&amp;$A44,Emp_Master,7,0),"")</f>
        <v/>
      </c>
      <c r="I44" s="448" t="str">
        <f>IFERROR(IF(J44="","",VLOOKUP($J44,Sheet2!$B$4:$E$27,4,0)),"")</f>
        <v/>
      </c>
      <c r="J44" s="719" t="str">
        <f>IFERROR(VLOOKUP('Master-1'!$F$4&amp;"_"&amp;$A44,Emp_Master,8,0),"")</f>
        <v/>
      </c>
      <c r="K44" s="720" t="str">
        <f>IFERROR(VLOOKUP('Master-1'!$F$4&amp;"_"&amp;$A44,Emp_Master,9,0),"")</f>
        <v/>
      </c>
      <c r="L44" s="441">
        <f t="shared" si="1"/>
        <v>0</v>
      </c>
      <c r="M44" s="445" t="str">
        <f>IF(E44="","",'Master-1'!$O$5)</f>
        <v/>
      </c>
      <c r="N44" s="441">
        <f t="shared" si="2"/>
        <v>0</v>
      </c>
      <c r="O44" s="441">
        <f t="shared" si="3"/>
        <v>0</v>
      </c>
      <c r="P44" s="441">
        <f>IF(E44="",0,IF('Master-1'!$O$4="Sri Ganganagar",O44-Q44*12,(AD44*4)+(K44*8)))</f>
        <v>0</v>
      </c>
      <c r="Q44" s="442">
        <f t="shared" si="4"/>
        <v>0</v>
      </c>
      <c r="R44" s="705" t="str">
        <f>IFERROR(IF(J44="FIXED","FIXED",VLOOKUP('Master-1'!$F$4&amp;"_"&amp;$A44,Emp_Master,19,0)),"")</f>
        <v/>
      </c>
      <c r="S44" s="312"/>
      <c r="T44" s="412" t="str">
        <f>IF(U44="","",U44&amp;"_"&amp;COUNTIF(U$9:$V44,U44))</f>
        <v/>
      </c>
      <c r="U44" s="443" t="str">
        <f>IFERROR(VLOOKUP('Master-1'!$F$4&amp;"_"&amp;$A44,Emp_Master,10,0),"")</f>
        <v/>
      </c>
      <c r="V44" s="653" t="str">
        <f t="shared" si="13"/>
        <v/>
      </c>
      <c r="W44" s="444" t="str">
        <f t="shared" si="14"/>
        <v/>
      </c>
      <c r="X44" s="444" t="str">
        <f t="shared" si="7"/>
        <v/>
      </c>
      <c r="Y44" s="444">
        <f t="shared" si="8"/>
        <v>0</v>
      </c>
      <c r="Z44" s="444">
        <f t="shared" si="9"/>
        <v>0</v>
      </c>
      <c r="AA44" s="444">
        <f t="shared" si="10"/>
        <v>0</v>
      </c>
      <c r="AB44" s="446" t="str">
        <f t="shared" si="11"/>
        <v/>
      </c>
      <c r="AC44" s="487"/>
      <c r="AD44" s="446" t="str">
        <f t="shared" si="12"/>
        <v/>
      </c>
      <c r="AE44" s="98"/>
      <c r="AF44" s="99"/>
      <c r="AG44"/>
      <c r="AH44" s="100"/>
      <c r="AI44" s="2"/>
      <c r="AJ44" s="2"/>
    </row>
    <row r="45" spans="1:36" ht="21">
      <c r="A45" s="312">
        <v>36</v>
      </c>
      <c r="B45" s="753" t="str">
        <f t="shared" si="0"/>
        <v/>
      </c>
      <c r="C45" s="447" t="str">
        <f>IF(E45="","",MAX($C$10:C44)+1)</f>
        <v/>
      </c>
      <c r="D45" s="339"/>
      <c r="E45" s="717" t="str">
        <f>IFERROR(VLOOKUP('Master-1'!$F$4&amp;"_"&amp;$A45,Emp_Master,4,0),"")</f>
        <v/>
      </c>
      <c r="F45" s="718" t="str">
        <f>IFERROR(VLOOKUP('Master-1'!$F$4&amp;"_"&amp;$A45,Emp_Master,5,0),"")</f>
        <v/>
      </c>
      <c r="G45" s="718" t="str">
        <f>IFERROR(VLOOKUP('Master-1'!$F$4&amp;"_"&amp;$A45,Emp_Master,6,0),"")</f>
        <v/>
      </c>
      <c r="H45" s="718" t="str">
        <f>IFERROR(VLOOKUP('Master-1'!$F$4&amp;"_"&amp;$A45,Emp_Master,7,0),"")</f>
        <v/>
      </c>
      <c r="I45" s="448" t="str">
        <f>IFERROR(IF(J45="","",VLOOKUP($J45,Sheet2!$B$4:$E$27,4,0)),"")</f>
        <v/>
      </c>
      <c r="J45" s="719" t="str">
        <f>IFERROR(VLOOKUP('Master-1'!$F$4&amp;"_"&amp;$A45,Emp_Master,8,0),"")</f>
        <v/>
      </c>
      <c r="K45" s="720" t="str">
        <f>IFERROR(VLOOKUP('Master-1'!$F$4&amp;"_"&amp;$A45,Emp_Master,9,0),"")</f>
        <v/>
      </c>
      <c r="L45" s="441">
        <f t="shared" si="1"/>
        <v>0</v>
      </c>
      <c r="M45" s="445" t="str">
        <f>IF(E45="","",'Master-1'!$O$5)</f>
        <v/>
      </c>
      <c r="N45" s="441">
        <f t="shared" si="2"/>
        <v>0</v>
      </c>
      <c r="O45" s="441">
        <f t="shared" si="3"/>
        <v>0</v>
      </c>
      <c r="P45" s="441">
        <f>IF(E45="",0,IF('Master-1'!$O$4="Sri Ganganagar",O45-Q45*12,(AD45*4)+(K45*8)))</f>
        <v>0</v>
      </c>
      <c r="Q45" s="442">
        <f t="shared" si="4"/>
        <v>0</v>
      </c>
      <c r="R45" s="705" t="str">
        <f>IFERROR(IF(J45="FIXED","FIXED",VLOOKUP('Master-1'!$F$4&amp;"_"&amp;$A45,Emp_Master,19,0)),"")</f>
        <v/>
      </c>
      <c r="S45" s="312"/>
      <c r="T45" s="412" t="str">
        <f>IF(U45="","",U45&amp;"_"&amp;COUNTIF(U$9:$V45,U45))</f>
        <v/>
      </c>
      <c r="U45" s="443" t="str">
        <f>IFERROR(VLOOKUP('Master-1'!$F$4&amp;"_"&amp;$A45,Emp_Master,10,0),"")</f>
        <v/>
      </c>
      <c r="V45" s="653" t="str">
        <f t="shared" si="13"/>
        <v/>
      </c>
      <c r="W45" s="444" t="str">
        <f t="shared" si="14"/>
        <v/>
      </c>
      <c r="X45" s="444" t="str">
        <f t="shared" si="7"/>
        <v/>
      </c>
      <c r="Y45" s="444">
        <f t="shared" si="8"/>
        <v>0</v>
      </c>
      <c r="Z45" s="444">
        <f t="shared" si="9"/>
        <v>0</v>
      </c>
      <c r="AA45" s="444">
        <f t="shared" si="10"/>
        <v>0</v>
      </c>
      <c r="AB45" s="446" t="str">
        <f t="shared" si="11"/>
        <v/>
      </c>
      <c r="AC45" s="487"/>
      <c r="AD45" s="446" t="str">
        <f t="shared" si="12"/>
        <v/>
      </c>
      <c r="AE45" s="98"/>
      <c r="AF45" s="99"/>
      <c r="AG45"/>
      <c r="AH45" s="100"/>
      <c r="AI45" s="2"/>
      <c r="AJ45" s="2"/>
    </row>
    <row r="46" spans="1:36" ht="21">
      <c r="A46" s="312">
        <v>37</v>
      </c>
      <c r="B46" s="753" t="str">
        <f t="shared" si="0"/>
        <v/>
      </c>
      <c r="C46" s="447" t="str">
        <f>IF(E46="","",MAX($C$10:C45)+1)</f>
        <v/>
      </c>
      <c r="D46" s="339"/>
      <c r="E46" s="717" t="str">
        <f>IFERROR(VLOOKUP('Master-1'!$F$4&amp;"_"&amp;$A46,Emp_Master,4,0),"")</f>
        <v/>
      </c>
      <c r="F46" s="718" t="str">
        <f>IFERROR(VLOOKUP('Master-1'!$F$4&amp;"_"&amp;$A46,Emp_Master,5,0),"")</f>
        <v/>
      </c>
      <c r="G46" s="718" t="str">
        <f>IFERROR(VLOOKUP('Master-1'!$F$4&amp;"_"&amp;$A46,Emp_Master,6,0),"")</f>
        <v/>
      </c>
      <c r="H46" s="718" t="str">
        <f>IFERROR(VLOOKUP('Master-1'!$F$4&amp;"_"&amp;$A46,Emp_Master,7,0),"")</f>
        <v/>
      </c>
      <c r="I46" s="448" t="str">
        <f>IFERROR(IF(J46="","",VLOOKUP($J46,Sheet2!$B$4:$E$27,4,0)),"")</f>
        <v/>
      </c>
      <c r="J46" s="719" t="str">
        <f>IFERROR(VLOOKUP('Master-1'!$F$4&amp;"_"&amp;$A46,Emp_Master,8,0),"")</f>
        <v/>
      </c>
      <c r="K46" s="720" t="str">
        <f>IFERROR(VLOOKUP('Master-1'!$F$4&amp;"_"&amp;$A46,Emp_Master,9,0),"")</f>
        <v/>
      </c>
      <c r="L46" s="441">
        <f t="shared" si="1"/>
        <v>0</v>
      </c>
      <c r="M46" s="445" t="str">
        <f>IF(E46="","",'Master-1'!$O$5)</f>
        <v/>
      </c>
      <c r="N46" s="441">
        <f t="shared" si="2"/>
        <v>0</v>
      </c>
      <c r="O46" s="441">
        <f t="shared" si="3"/>
        <v>0</v>
      </c>
      <c r="P46" s="441">
        <f>IF(E46="",0,IF('Master-1'!$O$4="Sri Ganganagar",O46-Q46*12,(AD46*4)+(K46*8)))</f>
        <v>0</v>
      </c>
      <c r="Q46" s="442">
        <f t="shared" si="4"/>
        <v>0</v>
      </c>
      <c r="R46" s="705" t="str">
        <f>IFERROR(IF(J46="FIXED","FIXED",VLOOKUP('Master-1'!$F$4&amp;"_"&amp;$A46,Emp_Master,19,0)),"")</f>
        <v/>
      </c>
      <c r="S46" s="312"/>
      <c r="T46" s="412" t="str">
        <f>IF(U46="","",U46&amp;"_"&amp;COUNTIF(U$9:$V46,U46))</f>
        <v/>
      </c>
      <c r="U46" s="443" t="str">
        <f>IFERROR(VLOOKUP('Master-1'!$F$4&amp;"_"&amp;$A46,Emp_Master,10,0),"")</f>
        <v/>
      </c>
      <c r="V46" s="653" t="str">
        <f t="shared" si="13"/>
        <v/>
      </c>
      <c r="W46" s="444" t="str">
        <f t="shared" si="14"/>
        <v/>
      </c>
      <c r="X46" s="444" t="str">
        <f t="shared" si="7"/>
        <v/>
      </c>
      <c r="Y46" s="444">
        <f t="shared" si="8"/>
        <v>0</v>
      </c>
      <c r="Z46" s="444">
        <f t="shared" si="9"/>
        <v>0</v>
      </c>
      <c r="AA46" s="444">
        <f t="shared" si="10"/>
        <v>0</v>
      </c>
      <c r="AB46" s="446" t="str">
        <f t="shared" si="11"/>
        <v/>
      </c>
      <c r="AC46" s="487"/>
      <c r="AD46" s="446" t="str">
        <f t="shared" si="12"/>
        <v/>
      </c>
      <c r="AE46" s="98"/>
      <c r="AF46" s="99"/>
      <c r="AG46"/>
      <c r="AH46" s="100"/>
      <c r="AI46" s="2"/>
      <c r="AJ46" s="2"/>
    </row>
    <row r="47" spans="1:36" ht="21">
      <c r="A47" s="312">
        <v>38</v>
      </c>
      <c r="B47" s="753" t="str">
        <f t="shared" si="0"/>
        <v/>
      </c>
      <c r="C47" s="447" t="str">
        <f>IF(E47="","",MAX($C$10:C46)+1)</f>
        <v/>
      </c>
      <c r="D47" s="339"/>
      <c r="E47" s="717" t="str">
        <f>IFERROR(VLOOKUP('Master-1'!$F$4&amp;"_"&amp;$A47,Emp_Master,4,0),"")</f>
        <v/>
      </c>
      <c r="F47" s="718" t="str">
        <f>IFERROR(VLOOKUP('Master-1'!$F$4&amp;"_"&amp;$A47,Emp_Master,5,0),"")</f>
        <v/>
      </c>
      <c r="G47" s="718" t="str">
        <f>IFERROR(VLOOKUP('Master-1'!$F$4&amp;"_"&amp;$A47,Emp_Master,6,0),"")</f>
        <v/>
      </c>
      <c r="H47" s="718" t="str">
        <f>IFERROR(VLOOKUP('Master-1'!$F$4&amp;"_"&amp;$A47,Emp_Master,7,0),"")</f>
        <v/>
      </c>
      <c r="I47" s="448" t="str">
        <f>IFERROR(IF(J47="","",VLOOKUP($J47,Sheet2!$B$4:$E$27,4,0)),"")</f>
        <v/>
      </c>
      <c r="J47" s="719" t="str">
        <f>IFERROR(VLOOKUP('Master-1'!$F$4&amp;"_"&amp;$A47,Emp_Master,8,0),"")</f>
        <v/>
      </c>
      <c r="K47" s="720" t="str">
        <f>IFERROR(VLOOKUP('Master-1'!$F$4&amp;"_"&amp;$A47,Emp_Master,9,0),"")</f>
        <v/>
      </c>
      <c r="L47" s="441">
        <f t="shared" si="1"/>
        <v>0</v>
      </c>
      <c r="M47" s="445" t="str">
        <f>IF(E47="","",'Master-1'!$O$5)</f>
        <v/>
      </c>
      <c r="N47" s="441">
        <f t="shared" si="2"/>
        <v>0</v>
      </c>
      <c r="O47" s="441">
        <f t="shared" si="3"/>
        <v>0</v>
      </c>
      <c r="P47" s="441">
        <f>IF(E47="",0,IF('Master-1'!$O$4="Sri Ganganagar",O47-Q47*12,(AD47*4)+(K47*8)))</f>
        <v>0</v>
      </c>
      <c r="Q47" s="442">
        <f t="shared" si="4"/>
        <v>0</v>
      </c>
      <c r="R47" s="705" t="str">
        <f>IFERROR(IF(J47="FIXED","FIXED",VLOOKUP('Master-1'!$F$4&amp;"_"&amp;$A47,Emp_Master,19,0)),"")</f>
        <v/>
      </c>
      <c r="S47" s="312"/>
      <c r="T47" s="412" t="str">
        <f>IF(U47="","",U47&amp;"_"&amp;COUNTIF(U$9:$V47,U47))</f>
        <v/>
      </c>
      <c r="U47" s="443" t="str">
        <f>IFERROR(VLOOKUP('Master-1'!$F$4&amp;"_"&amp;$A47,Emp_Master,10,0),"")</f>
        <v/>
      </c>
      <c r="V47" s="653" t="str">
        <f t="shared" si="13"/>
        <v/>
      </c>
      <c r="W47" s="444" t="str">
        <f t="shared" si="14"/>
        <v/>
      </c>
      <c r="X47" s="444" t="str">
        <f t="shared" si="7"/>
        <v/>
      </c>
      <c r="Y47" s="444">
        <f t="shared" si="8"/>
        <v>0</v>
      </c>
      <c r="Z47" s="444">
        <f t="shared" si="9"/>
        <v>0</v>
      </c>
      <c r="AA47" s="444">
        <f t="shared" si="10"/>
        <v>0</v>
      </c>
      <c r="AB47" s="446" t="str">
        <f t="shared" si="11"/>
        <v/>
      </c>
      <c r="AC47" s="487"/>
      <c r="AD47" s="446" t="str">
        <f t="shared" si="12"/>
        <v/>
      </c>
      <c r="AE47" s="98"/>
      <c r="AF47" s="99"/>
      <c r="AG47"/>
      <c r="AH47" s="100"/>
      <c r="AI47" s="2"/>
      <c r="AJ47" s="2"/>
    </row>
    <row r="48" spans="1:36" ht="21">
      <c r="A48" s="312">
        <v>39</v>
      </c>
      <c r="B48" s="753" t="str">
        <f t="shared" si="0"/>
        <v/>
      </c>
      <c r="C48" s="447" t="str">
        <f>IF(E48="","",MAX($C$10:C47)+1)</f>
        <v/>
      </c>
      <c r="D48" s="339"/>
      <c r="E48" s="717" t="str">
        <f>IFERROR(VLOOKUP('Master-1'!$F$4&amp;"_"&amp;$A48,Emp_Master,4,0),"")</f>
        <v/>
      </c>
      <c r="F48" s="718" t="str">
        <f>IFERROR(VLOOKUP('Master-1'!$F$4&amp;"_"&amp;$A48,Emp_Master,5,0),"")</f>
        <v/>
      </c>
      <c r="G48" s="718" t="str">
        <f>IFERROR(VLOOKUP('Master-1'!$F$4&amp;"_"&amp;$A48,Emp_Master,6,0),"")</f>
        <v/>
      </c>
      <c r="H48" s="718" t="str">
        <f>IFERROR(VLOOKUP('Master-1'!$F$4&amp;"_"&amp;$A48,Emp_Master,7,0),"")</f>
        <v/>
      </c>
      <c r="I48" s="448" t="str">
        <f>IFERROR(IF(J48="","",VLOOKUP($J48,Sheet2!$B$4:$E$27,4,0)),"")</f>
        <v/>
      </c>
      <c r="J48" s="719" t="str">
        <f>IFERROR(VLOOKUP('Master-1'!$F$4&amp;"_"&amp;$A48,Emp_Master,8,0),"")</f>
        <v/>
      </c>
      <c r="K48" s="720" t="str">
        <f>IFERROR(VLOOKUP('Master-1'!$F$4&amp;"_"&amp;$A48,Emp_Master,9,0),"")</f>
        <v/>
      </c>
      <c r="L48" s="441">
        <f t="shared" si="1"/>
        <v>0</v>
      </c>
      <c r="M48" s="445" t="str">
        <f>IF(E48="","",'Master-1'!$O$5)</f>
        <v/>
      </c>
      <c r="N48" s="441">
        <f t="shared" si="2"/>
        <v>0</v>
      </c>
      <c r="O48" s="441">
        <f t="shared" si="3"/>
        <v>0</v>
      </c>
      <c r="P48" s="441">
        <f>IF(E48="",0,IF('Master-1'!$O$4="Sri Ganganagar",O48-Q48*12,(AD48*4)+(K48*8)))</f>
        <v>0</v>
      </c>
      <c r="Q48" s="442">
        <f t="shared" si="4"/>
        <v>0</v>
      </c>
      <c r="R48" s="705" t="str">
        <f>IFERROR(IF(J48="FIXED","FIXED",VLOOKUP('Master-1'!$F$4&amp;"_"&amp;$A48,Emp_Master,19,0)),"")</f>
        <v/>
      </c>
      <c r="S48" s="312"/>
      <c r="T48" s="412" t="str">
        <f>IF(U48="","",U48&amp;"_"&amp;COUNTIF(U$9:$V48,U48))</f>
        <v/>
      </c>
      <c r="U48" s="443" t="str">
        <f>IFERROR(VLOOKUP('Master-1'!$F$4&amp;"_"&amp;$A48,Emp_Master,10,0),"")</f>
        <v/>
      </c>
      <c r="V48" s="653" t="str">
        <f t="shared" si="13"/>
        <v/>
      </c>
      <c r="W48" s="444" t="str">
        <f t="shared" si="14"/>
        <v/>
      </c>
      <c r="X48" s="444" t="str">
        <f t="shared" si="7"/>
        <v/>
      </c>
      <c r="Y48" s="444">
        <f t="shared" si="8"/>
        <v>0</v>
      </c>
      <c r="Z48" s="444">
        <f t="shared" si="9"/>
        <v>0</v>
      </c>
      <c r="AA48" s="444">
        <f t="shared" si="10"/>
        <v>0</v>
      </c>
      <c r="AB48" s="446" t="str">
        <f t="shared" si="11"/>
        <v/>
      </c>
      <c r="AC48" s="487"/>
      <c r="AD48" s="446" t="str">
        <f t="shared" si="12"/>
        <v/>
      </c>
      <c r="AE48" s="98"/>
      <c r="AF48" s="99"/>
      <c r="AG48"/>
      <c r="AH48" s="100"/>
      <c r="AI48" s="2"/>
      <c r="AJ48" s="2"/>
    </row>
    <row r="49" spans="1:36" ht="21">
      <c r="A49" s="312">
        <v>40</v>
      </c>
      <c r="B49" s="753" t="str">
        <f t="shared" si="0"/>
        <v/>
      </c>
      <c r="C49" s="447" t="str">
        <f>IF(E49="","",MAX($C$10:C48)+1)</f>
        <v/>
      </c>
      <c r="D49" s="339"/>
      <c r="E49" s="717" t="str">
        <f>IFERROR(VLOOKUP('Master-1'!$F$4&amp;"_"&amp;$A49,Emp_Master,4,0),"")</f>
        <v/>
      </c>
      <c r="F49" s="718" t="str">
        <f>IFERROR(VLOOKUP('Master-1'!$F$4&amp;"_"&amp;$A49,Emp_Master,5,0),"")</f>
        <v/>
      </c>
      <c r="G49" s="718" t="str">
        <f>IFERROR(VLOOKUP('Master-1'!$F$4&amp;"_"&amp;$A49,Emp_Master,6,0),"")</f>
        <v/>
      </c>
      <c r="H49" s="718" t="str">
        <f>IFERROR(VLOOKUP('Master-1'!$F$4&amp;"_"&amp;$A49,Emp_Master,7,0),"")</f>
        <v/>
      </c>
      <c r="I49" s="448" t="str">
        <f>IFERROR(IF(J49="","",VLOOKUP($J49,Sheet2!$B$4:$E$27,4,0)),"")</f>
        <v/>
      </c>
      <c r="J49" s="719" t="str">
        <f>IFERROR(VLOOKUP('Master-1'!$F$4&amp;"_"&amp;$A49,Emp_Master,8,0),"")</f>
        <v/>
      </c>
      <c r="K49" s="720" t="str">
        <f>IFERROR(VLOOKUP('Master-1'!$F$4&amp;"_"&amp;$A49,Emp_Master,9,0),"")</f>
        <v/>
      </c>
      <c r="L49" s="441">
        <f t="shared" si="1"/>
        <v>0</v>
      </c>
      <c r="M49" s="445" t="str">
        <f>IF(E49="","",'Master-1'!$O$5)</f>
        <v/>
      </c>
      <c r="N49" s="441">
        <f t="shared" si="2"/>
        <v>0</v>
      </c>
      <c r="O49" s="441">
        <f t="shared" si="3"/>
        <v>0</v>
      </c>
      <c r="P49" s="441">
        <f>IF(E49="",0,IF('Master-1'!$O$4="Sri Ganganagar",O49-Q49*12,(AD49*4)+(K49*8)))</f>
        <v>0</v>
      </c>
      <c r="Q49" s="442">
        <f t="shared" si="4"/>
        <v>0</v>
      </c>
      <c r="R49" s="705" t="str">
        <f>IFERROR(IF(J49="FIXED","FIXED",VLOOKUP('Master-1'!$F$4&amp;"_"&amp;$A49,Emp_Master,19,0)),"")</f>
        <v/>
      </c>
      <c r="S49" s="312"/>
      <c r="T49" s="412" t="str">
        <f>IF(U49="","",U49&amp;"_"&amp;COUNTIF(U$9:$V49,U49))</f>
        <v/>
      </c>
      <c r="U49" s="443" t="str">
        <f>IFERROR(VLOOKUP('Master-1'!$F$4&amp;"_"&amp;$A49,Emp_Master,10,0),"")</f>
        <v/>
      </c>
      <c r="V49" s="653" t="str">
        <f t="shared" si="13"/>
        <v/>
      </c>
      <c r="W49" s="444" t="str">
        <f t="shared" si="14"/>
        <v/>
      </c>
      <c r="X49" s="444" t="str">
        <f t="shared" si="7"/>
        <v/>
      </c>
      <c r="Y49" s="444">
        <f t="shared" si="8"/>
        <v>0</v>
      </c>
      <c r="Z49" s="444">
        <f t="shared" si="9"/>
        <v>0</v>
      </c>
      <c r="AA49" s="444">
        <f t="shared" si="10"/>
        <v>0</v>
      </c>
      <c r="AB49" s="446" t="str">
        <f t="shared" si="11"/>
        <v/>
      </c>
      <c r="AC49" s="487"/>
      <c r="AD49" s="446" t="str">
        <f t="shared" si="12"/>
        <v/>
      </c>
      <c r="AE49" s="98"/>
      <c r="AF49" s="99"/>
      <c r="AG49"/>
      <c r="AH49" s="100"/>
      <c r="AI49" s="2"/>
      <c r="AJ49" s="2"/>
    </row>
    <row r="50" spans="1:36" ht="21">
      <c r="A50" s="312">
        <v>41</v>
      </c>
      <c r="B50" s="753" t="str">
        <f t="shared" si="0"/>
        <v/>
      </c>
      <c r="C50" s="447" t="str">
        <f>IF(E50="","",MAX($C$10:C49)+1)</f>
        <v/>
      </c>
      <c r="D50" s="339"/>
      <c r="E50" s="717" t="str">
        <f>IFERROR(VLOOKUP('Master-1'!$F$4&amp;"_"&amp;$A50,Emp_Master,4,0),"")</f>
        <v/>
      </c>
      <c r="F50" s="718" t="str">
        <f>IFERROR(VLOOKUP('Master-1'!$F$4&amp;"_"&amp;$A50,Emp_Master,5,0),"")</f>
        <v/>
      </c>
      <c r="G50" s="718" t="str">
        <f>IFERROR(VLOOKUP('Master-1'!$F$4&amp;"_"&amp;$A50,Emp_Master,6,0),"")</f>
        <v/>
      </c>
      <c r="H50" s="718" t="str">
        <f>IFERROR(VLOOKUP('Master-1'!$F$4&amp;"_"&amp;$A50,Emp_Master,7,0),"")</f>
        <v/>
      </c>
      <c r="I50" s="448" t="str">
        <f>IFERROR(IF(J50="","",VLOOKUP($J50,Sheet2!$B$4:$E$27,4,0)),"")</f>
        <v/>
      </c>
      <c r="J50" s="719" t="str">
        <f>IFERROR(VLOOKUP('Master-1'!$F$4&amp;"_"&amp;$A50,Emp_Master,8,0),"")</f>
        <v/>
      </c>
      <c r="K50" s="720" t="str">
        <f>IFERROR(VLOOKUP('Master-1'!$F$4&amp;"_"&amp;$A50,Emp_Master,9,0),"")</f>
        <v/>
      </c>
      <c r="L50" s="441">
        <f t="shared" si="1"/>
        <v>0</v>
      </c>
      <c r="M50" s="445" t="str">
        <f>IF(E50="","",'Master-1'!$O$5)</f>
        <v/>
      </c>
      <c r="N50" s="441">
        <f t="shared" si="2"/>
        <v>0</v>
      </c>
      <c r="O50" s="441">
        <f t="shared" si="3"/>
        <v>0</v>
      </c>
      <c r="P50" s="441">
        <f>IF(E50="",0,IF('Master-1'!$O$4="Sri Ganganagar",O50-Q50*12,(AD50*4)+(K50*8)))</f>
        <v>0</v>
      </c>
      <c r="Q50" s="442">
        <f t="shared" si="4"/>
        <v>0</v>
      </c>
      <c r="R50" s="705" t="str">
        <f>IFERROR(IF(J50="FIXED","FIXED",VLOOKUP('Master-1'!$F$4&amp;"_"&amp;$A50,Emp_Master,19,0)),"")</f>
        <v/>
      </c>
      <c r="S50" s="312"/>
      <c r="T50" s="412" t="str">
        <f>IF(U50="","",U50&amp;"_"&amp;COUNTIF(U$9:$V50,U50))</f>
        <v/>
      </c>
      <c r="U50" s="443" t="str">
        <f>IFERROR(VLOOKUP('Master-1'!$F$4&amp;"_"&amp;$A50,Emp_Master,10,0),"")</f>
        <v/>
      </c>
      <c r="V50" s="653" t="str">
        <f t="shared" si="13"/>
        <v/>
      </c>
      <c r="W50" s="444" t="str">
        <f t="shared" si="14"/>
        <v/>
      </c>
      <c r="X50" s="444" t="str">
        <f t="shared" si="7"/>
        <v/>
      </c>
      <c r="Y50" s="444">
        <f t="shared" si="8"/>
        <v>0</v>
      </c>
      <c r="Z50" s="444">
        <f t="shared" si="9"/>
        <v>0</v>
      </c>
      <c r="AA50" s="444">
        <f t="shared" si="10"/>
        <v>0</v>
      </c>
      <c r="AB50" s="446" t="str">
        <f t="shared" si="11"/>
        <v/>
      </c>
      <c r="AC50" s="487"/>
      <c r="AD50" s="446" t="str">
        <f t="shared" si="12"/>
        <v/>
      </c>
      <c r="AE50" s="98"/>
      <c r="AF50" s="99"/>
      <c r="AG50"/>
      <c r="AH50" s="100"/>
      <c r="AI50" s="2"/>
      <c r="AJ50" s="2"/>
    </row>
    <row r="51" spans="1:36" ht="21">
      <c r="A51" s="312">
        <v>42</v>
      </c>
      <c r="B51" s="753" t="str">
        <f t="shared" si="0"/>
        <v/>
      </c>
      <c r="C51" s="447" t="str">
        <f>IF(E51="","",MAX($C$10:C50)+1)</f>
        <v/>
      </c>
      <c r="D51" s="339"/>
      <c r="E51" s="717" t="str">
        <f>IFERROR(VLOOKUP('Master-1'!$F$4&amp;"_"&amp;$A51,Emp_Master,4,0),"")</f>
        <v/>
      </c>
      <c r="F51" s="718" t="str">
        <f>IFERROR(VLOOKUP('Master-1'!$F$4&amp;"_"&amp;$A51,Emp_Master,5,0),"")</f>
        <v/>
      </c>
      <c r="G51" s="718" t="str">
        <f>IFERROR(VLOOKUP('Master-1'!$F$4&amp;"_"&amp;$A51,Emp_Master,6,0),"")</f>
        <v/>
      </c>
      <c r="H51" s="718" t="str">
        <f>IFERROR(VLOOKUP('Master-1'!$F$4&amp;"_"&amp;$A51,Emp_Master,7,0),"")</f>
        <v/>
      </c>
      <c r="I51" s="448" t="str">
        <f>IFERROR(IF(J51="","",VLOOKUP($J51,Sheet2!$B$4:$E$27,4,0)),"")</f>
        <v/>
      </c>
      <c r="J51" s="719" t="str">
        <f>IFERROR(VLOOKUP('Master-1'!$F$4&amp;"_"&amp;$A51,Emp_Master,8,0),"")</f>
        <v/>
      </c>
      <c r="K51" s="720" t="str">
        <f>IFERROR(VLOOKUP('Master-1'!$F$4&amp;"_"&amp;$A51,Emp_Master,9,0),"")</f>
        <v/>
      </c>
      <c r="L51" s="441">
        <f t="shared" si="1"/>
        <v>0</v>
      </c>
      <c r="M51" s="445" t="str">
        <f>IF(E51="","",'Master-1'!$O$5)</f>
        <v/>
      </c>
      <c r="N51" s="441">
        <f t="shared" si="2"/>
        <v>0</v>
      </c>
      <c r="O51" s="441">
        <f t="shared" si="3"/>
        <v>0</v>
      </c>
      <c r="P51" s="441">
        <f>IF(E51="",0,IF('Master-1'!$O$4="Sri Ganganagar",O51-Q51*12,(AD51*4)+(K51*8)))</f>
        <v>0</v>
      </c>
      <c r="Q51" s="442">
        <f t="shared" si="4"/>
        <v>0</v>
      </c>
      <c r="R51" s="705" t="str">
        <f>IFERROR(IF(J51="FIXED","FIXED",VLOOKUP('Master-1'!$F$4&amp;"_"&amp;$A51,Emp_Master,19,0)),"")</f>
        <v/>
      </c>
      <c r="S51" s="312"/>
      <c r="T51" s="412" t="str">
        <f>IF(U51="","",U51&amp;"_"&amp;COUNTIF(U$9:$V51,U51))</f>
        <v/>
      </c>
      <c r="U51" s="443" t="str">
        <f>IFERROR(VLOOKUP('Master-1'!$F$4&amp;"_"&amp;$A51,Emp_Master,10,0),"")</f>
        <v/>
      </c>
      <c r="V51" s="653" t="str">
        <f t="shared" si="13"/>
        <v/>
      </c>
      <c r="W51" s="444" t="str">
        <f t="shared" si="14"/>
        <v/>
      </c>
      <c r="X51" s="444" t="str">
        <f t="shared" si="7"/>
        <v/>
      </c>
      <c r="Y51" s="444">
        <f t="shared" si="8"/>
        <v>0</v>
      </c>
      <c r="Z51" s="444">
        <f t="shared" si="9"/>
        <v>0</v>
      </c>
      <c r="AA51" s="444">
        <f t="shared" si="10"/>
        <v>0</v>
      </c>
      <c r="AB51" s="446" t="str">
        <f t="shared" si="11"/>
        <v/>
      </c>
      <c r="AC51" s="487"/>
      <c r="AD51" s="446" t="str">
        <f t="shared" si="12"/>
        <v/>
      </c>
      <c r="AE51" s="98"/>
      <c r="AF51" s="99"/>
      <c r="AG51"/>
      <c r="AH51" s="100"/>
      <c r="AI51" s="2"/>
      <c r="AJ51" s="2"/>
    </row>
    <row r="52" spans="1:36" ht="21">
      <c r="A52" s="312">
        <v>43</v>
      </c>
      <c r="B52" s="753" t="str">
        <f t="shared" si="0"/>
        <v/>
      </c>
      <c r="C52" s="447" t="str">
        <f>IF(E52="","",MAX($C$10:C51)+1)</f>
        <v/>
      </c>
      <c r="D52" s="339"/>
      <c r="E52" s="717" t="str">
        <f>IFERROR(VLOOKUP('Master-1'!$F$4&amp;"_"&amp;$A52,Emp_Master,4,0),"")</f>
        <v/>
      </c>
      <c r="F52" s="718" t="str">
        <f>IFERROR(VLOOKUP('Master-1'!$F$4&amp;"_"&amp;$A52,Emp_Master,5,0),"")</f>
        <v/>
      </c>
      <c r="G52" s="718" t="str">
        <f>IFERROR(VLOOKUP('Master-1'!$F$4&amp;"_"&amp;$A52,Emp_Master,6,0),"")</f>
        <v/>
      </c>
      <c r="H52" s="718" t="str">
        <f>IFERROR(VLOOKUP('Master-1'!$F$4&amp;"_"&amp;$A52,Emp_Master,7,0),"")</f>
        <v/>
      </c>
      <c r="I52" s="448" t="str">
        <f>IFERROR(IF(J52="","",VLOOKUP($J52,Sheet2!$B$4:$E$27,4,0)),"")</f>
        <v/>
      </c>
      <c r="J52" s="719" t="str">
        <f>IFERROR(VLOOKUP('Master-1'!$F$4&amp;"_"&amp;$A52,Emp_Master,8,0),"")</f>
        <v/>
      </c>
      <c r="K52" s="720" t="str">
        <f>IFERROR(VLOOKUP('Master-1'!$F$4&amp;"_"&amp;$A52,Emp_Master,9,0),"")</f>
        <v/>
      </c>
      <c r="L52" s="441">
        <f t="shared" si="1"/>
        <v>0</v>
      </c>
      <c r="M52" s="445" t="str">
        <f>IF(E52="","",'Master-1'!$O$5)</f>
        <v/>
      </c>
      <c r="N52" s="441">
        <f t="shared" si="2"/>
        <v>0</v>
      </c>
      <c r="O52" s="441">
        <f t="shared" si="3"/>
        <v>0</v>
      </c>
      <c r="P52" s="441">
        <f>IF(E52="",0,IF('Master-1'!$O$4="Sri Ganganagar",O52-Q52*12,(AD52*4)+(K52*8)))</f>
        <v>0</v>
      </c>
      <c r="Q52" s="442">
        <f t="shared" si="4"/>
        <v>0</v>
      </c>
      <c r="R52" s="705" t="str">
        <f>IFERROR(IF(J52="FIXED","FIXED",VLOOKUP('Master-1'!$F$4&amp;"_"&amp;$A52,Emp_Master,19,0)),"")</f>
        <v/>
      </c>
      <c r="S52" s="312"/>
      <c r="T52" s="412" t="str">
        <f>IF(U52="","",U52&amp;"_"&amp;COUNTIF(U$9:$V52,U52))</f>
        <v/>
      </c>
      <c r="U52" s="443" t="str">
        <f>IFERROR(VLOOKUP('Master-1'!$F$4&amp;"_"&amp;$A52,Emp_Master,10,0),"")</f>
        <v/>
      </c>
      <c r="V52" s="653" t="str">
        <f t="shared" si="13"/>
        <v/>
      </c>
      <c r="W52" s="444" t="str">
        <f t="shared" si="14"/>
        <v/>
      </c>
      <c r="X52" s="444" t="str">
        <f t="shared" si="7"/>
        <v/>
      </c>
      <c r="Y52" s="444">
        <f t="shared" si="8"/>
        <v>0</v>
      </c>
      <c r="Z52" s="444">
        <f t="shared" si="9"/>
        <v>0</v>
      </c>
      <c r="AA52" s="444">
        <f t="shared" si="10"/>
        <v>0</v>
      </c>
      <c r="AB52" s="446" t="str">
        <f t="shared" si="11"/>
        <v/>
      </c>
      <c r="AC52" s="487"/>
      <c r="AD52" s="446" t="str">
        <f t="shared" si="12"/>
        <v/>
      </c>
      <c r="AE52" s="98"/>
      <c r="AF52" s="99"/>
      <c r="AG52"/>
      <c r="AH52" s="100"/>
      <c r="AI52" s="2"/>
      <c r="AJ52" s="2"/>
    </row>
    <row r="53" spans="1:36" ht="21">
      <c r="A53" s="312">
        <v>44</v>
      </c>
      <c r="B53" s="753" t="str">
        <f t="shared" si="0"/>
        <v/>
      </c>
      <c r="C53" s="447" t="str">
        <f>IF(E53="","",MAX($C$10:C52)+1)</f>
        <v/>
      </c>
      <c r="D53" s="339"/>
      <c r="E53" s="717" t="str">
        <f>IFERROR(VLOOKUP('Master-1'!$F$4&amp;"_"&amp;$A53,Emp_Master,4,0),"")</f>
        <v/>
      </c>
      <c r="F53" s="718" t="str">
        <f>IFERROR(VLOOKUP('Master-1'!$F$4&amp;"_"&amp;$A53,Emp_Master,5,0),"")</f>
        <v/>
      </c>
      <c r="G53" s="718" t="str">
        <f>IFERROR(VLOOKUP('Master-1'!$F$4&amp;"_"&amp;$A53,Emp_Master,6,0),"")</f>
        <v/>
      </c>
      <c r="H53" s="718" t="str">
        <f>IFERROR(VLOOKUP('Master-1'!$F$4&amp;"_"&amp;$A53,Emp_Master,7,0),"")</f>
        <v/>
      </c>
      <c r="I53" s="448" t="str">
        <f>IFERROR(IF(J53="","",VLOOKUP($J53,Sheet2!$B$4:$E$27,4,0)),"")</f>
        <v/>
      </c>
      <c r="J53" s="719" t="str">
        <f>IFERROR(VLOOKUP('Master-1'!$F$4&amp;"_"&amp;$A53,Emp_Master,8,0),"")</f>
        <v/>
      </c>
      <c r="K53" s="720" t="str">
        <f>IFERROR(VLOOKUP('Master-1'!$F$4&amp;"_"&amp;$A53,Emp_Master,9,0),"")</f>
        <v/>
      </c>
      <c r="L53" s="441">
        <f t="shared" si="1"/>
        <v>0</v>
      </c>
      <c r="M53" s="445" t="str">
        <f>IF(E53="","",'Master-1'!$O$5)</f>
        <v/>
      </c>
      <c r="N53" s="441">
        <f t="shared" si="2"/>
        <v>0</v>
      </c>
      <c r="O53" s="441">
        <f t="shared" si="3"/>
        <v>0</v>
      </c>
      <c r="P53" s="441">
        <f>IF(E53="",0,IF('Master-1'!$O$4="Sri Ganganagar",O53-Q53*12,(AD53*4)+(K53*8)))</f>
        <v>0</v>
      </c>
      <c r="Q53" s="442">
        <f t="shared" si="4"/>
        <v>0</v>
      </c>
      <c r="R53" s="705" t="str">
        <f>IFERROR(IF(J53="FIXED","FIXED",VLOOKUP('Master-1'!$F$4&amp;"_"&amp;$A53,Emp_Master,19,0)),"")</f>
        <v/>
      </c>
      <c r="S53" s="312"/>
      <c r="T53" s="412" t="str">
        <f>IF(U53="","",U53&amp;"_"&amp;COUNTIF(U$9:$V53,U53))</f>
        <v/>
      </c>
      <c r="U53" s="443" t="str">
        <f>IFERROR(VLOOKUP('Master-1'!$F$4&amp;"_"&amp;$A53,Emp_Master,10,0),"")</f>
        <v/>
      </c>
      <c r="V53" s="653" t="str">
        <f t="shared" si="13"/>
        <v/>
      </c>
      <c r="W53" s="444" t="str">
        <f t="shared" si="14"/>
        <v/>
      </c>
      <c r="X53" s="444" t="str">
        <f t="shared" si="7"/>
        <v/>
      </c>
      <c r="Y53" s="444">
        <f t="shared" si="8"/>
        <v>0</v>
      </c>
      <c r="Z53" s="444">
        <f t="shared" si="9"/>
        <v>0</v>
      </c>
      <c r="AA53" s="444">
        <f t="shared" si="10"/>
        <v>0</v>
      </c>
      <c r="AB53" s="446" t="str">
        <f t="shared" si="11"/>
        <v/>
      </c>
      <c r="AC53" s="487"/>
      <c r="AD53" s="446" t="str">
        <f t="shared" si="12"/>
        <v/>
      </c>
      <c r="AE53" s="98"/>
      <c r="AF53" s="99"/>
      <c r="AG53"/>
      <c r="AH53" s="100"/>
      <c r="AI53" s="2"/>
      <c r="AJ53" s="2"/>
    </row>
    <row r="54" spans="1:36" ht="21">
      <c r="A54" s="312">
        <v>45</v>
      </c>
      <c r="B54" s="753" t="str">
        <f t="shared" si="0"/>
        <v/>
      </c>
      <c r="C54" s="447" t="str">
        <f>IF(E54="","",MAX($C$10:C53)+1)</f>
        <v/>
      </c>
      <c r="D54" s="339"/>
      <c r="E54" s="717" t="str">
        <f>IFERROR(VLOOKUP('Master-1'!$F$4&amp;"_"&amp;$A54,Emp_Master,4,0),"")</f>
        <v/>
      </c>
      <c r="F54" s="718" t="str">
        <f>IFERROR(VLOOKUP('Master-1'!$F$4&amp;"_"&amp;$A54,Emp_Master,5,0),"")</f>
        <v/>
      </c>
      <c r="G54" s="718" t="str">
        <f>IFERROR(VLOOKUP('Master-1'!$F$4&amp;"_"&amp;$A54,Emp_Master,6,0),"")</f>
        <v/>
      </c>
      <c r="H54" s="718" t="str">
        <f>IFERROR(VLOOKUP('Master-1'!$F$4&amp;"_"&amp;$A54,Emp_Master,7,0),"")</f>
        <v/>
      </c>
      <c r="I54" s="448" t="str">
        <f>IFERROR(IF(J54="","",VLOOKUP($J54,Sheet2!$B$4:$E$27,4,0)),"")</f>
        <v/>
      </c>
      <c r="J54" s="719" t="str">
        <f>IFERROR(VLOOKUP('Master-1'!$F$4&amp;"_"&amp;$A54,Emp_Master,8,0),"")</f>
        <v/>
      </c>
      <c r="K54" s="720" t="str">
        <f>IFERROR(VLOOKUP('Master-1'!$F$4&amp;"_"&amp;$A54,Emp_Master,9,0),"")</f>
        <v/>
      </c>
      <c r="L54" s="441">
        <f t="shared" si="1"/>
        <v>0</v>
      </c>
      <c r="M54" s="445" t="str">
        <f>IF(E54="","",'Master-1'!$O$5)</f>
        <v/>
      </c>
      <c r="N54" s="441">
        <f t="shared" si="2"/>
        <v>0</v>
      </c>
      <c r="O54" s="441">
        <f t="shared" si="3"/>
        <v>0</v>
      </c>
      <c r="P54" s="441">
        <f>IF(E54="",0,IF('Master-1'!$O$4="Sri Ganganagar",O54-Q54*12,(AD54*4)+(K54*8)))</f>
        <v>0</v>
      </c>
      <c r="Q54" s="442">
        <f t="shared" si="4"/>
        <v>0</v>
      </c>
      <c r="R54" s="705" t="str">
        <f>IFERROR(IF(J54="FIXED","FIXED",VLOOKUP('Master-1'!$F$4&amp;"_"&amp;$A54,Emp_Master,19,0)),"")</f>
        <v/>
      </c>
      <c r="S54" s="312"/>
      <c r="T54" s="412" t="str">
        <f>IF(U54="","",U54&amp;"_"&amp;COUNTIF(U$9:$V54,U54))</f>
        <v/>
      </c>
      <c r="U54" s="443" t="str">
        <f>IFERROR(VLOOKUP('Master-1'!$F$4&amp;"_"&amp;$A54,Emp_Master,10,0),"")</f>
        <v/>
      </c>
      <c r="V54" s="653" t="str">
        <f t="shared" si="13"/>
        <v/>
      </c>
      <c r="W54" s="444" t="str">
        <f t="shared" si="14"/>
        <v/>
      </c>
      <c r="X54" s="444" t="str">
        <f t="shared" si="7"/>
        <v/>
      </c>
      <c r="Y54" s="444">
        <f t="shared" si="8"/>
        <v>0</v>
      </c>
      <c r="Z54" s="444">
        <f t="shared" si="9"/>
        <v>0</v>
      </c>
      <c r="AA54" s="444">
        <f t="shared" si="10"/>
        <v>0</v>
      </c>
      <c r="AB54" s="446" t="str">
        <f t="shared" si="11"/>
        <v/>
      </c>
      <c r="AC54" s="487"/>
      <c r="AD54" s="446" t="str">
        <f t="shared" si="12"/>
        <v/>
      </c>
      <c r="AE54" s="98"/>
      <c r="AF54" s="99"/>
      <c r="AG54"/>
      <c r="AH54" s="100"/>
      <c r="AI54" s="2"/>
      <c r="AJ54" s="2"/>
    </row>
    <row r="55" spans="1:36" ht="21">
      <c r="A55" s="312">
        <v>46</v>
      </c>
      <c r="B55" s="753" t="str">
        <f t="shared" si="0"/>
        <v/>
      </c>
      <c r="C55" s="447" t="str">
        <f>IF(E55="","",MAX($C$10:C54)+1)</f>
        <v/>
      </c>
      <c r="D55" s="339"/>
      <c r="E55" s="717" t="str">
        <f>IFERROR(VLOOKUP('Master-1'!$F$4&amp;"_"&amp;$A55,Emp_Master,4,0),"")</f>
        <v/>
      </c>
      <c r="F55" s="718" t="str">
        <f>IFERROR(VLOOKUP('Master-1'!$F$4&amp;"_"&amp;$A55,Emp_Master,5,0),"")</f>
        <v/>
      </c>
      <c r="G55" s="718" t="str">
        <f>IFERROR(VLOOKUP('Master-1'!$F$4&amp;"_"&amp;$A55,Emp_Master,6,0),"")</f>
        <v/>
      </c>
      <c r="H55" s="718" t="str">
        <f>IFERROR(VLOOKUP('Master-1'!$F$4&amp;"_"&amp;$A55,Emp_Master,7,0),"")</f>
        <v/>
      </c>
      <c r="I55" s="448" t="str">
        <f>IFERROR(IF(J55="","",VLOOKUP($J55,Sheet2!$B$4:$E$27,4,0)),"")</f>
        <v/>
      </c>
      <c r="J55" s="719" t="str">
        <f>IFERROR(VLOOKUP('Master-1'!$F$4&amp;"_"&amp;$A55,Emp_Master,8,0),"")</f>
        <v/>
      </c>
      <c r="K55" s="720" t="str">
        <f>IFERROR(VLOOKUP('Master-1'!$F$4&amp;"_"&amp;$A55,Emp_Master,9,0),"")</f>
        <v/>
      </c>
      <c r="L55" s="441">
        <f t="shared" si="1"/>
        <v>0</v>
      </c>
      <c r="M55" s="445" t="str">
        <f>IF(E55="","",'Master-1'!$O$5)</f>
        <v/>
      </c>
      <c r="N55" s="441">
        <f t="shared" si="2"/>
        <v>0</v>
      </c>
      <c r="O55" s="441">
        <f t="shared" si="3"/>
        <v>0</v>
      </c>
      <c r="P55" s="441">
        <f>IF(E55="",0,IF('Master-1'!$O$4="Sri Ganganagar",O55-Q55*12,(AD55*4)+(K55*8)))</f>
        <v>0</v>
      </c>
      <c r="Q55" s="442">
        <f t="shared" si="4"/>
        <v>0</v>
      </c>
      <c r="R55" s="705" t="str">
        <f>IFERROR(IF(J55="FIXED","FIXED",VLOOKUP('Master-1'!$F$4&amp;"_"&amp;$A55,Emp_Master,19,0)),"")</f>
        <v/>
      </c>
      <c r="S55" s="312"/>
      <c r="T55" s="412" t="str">
        <f>IF(U55="","",U55&amp;"_"&amp;COUNTIF(U$9:$V55,U55))</f>
        <v/>
      </c>
      <c r="U55" s="443" t="str">
        <f>IFERROR(VLOOKUP('Master-1'!$F$4&amp;"_"&amp;$A55,Emp_Master,10,0),"")</f>
        <v/>
      </c>
      <c r="V55" s="653" t="str">
        <f t="shared" si="13"/>
        <v/>
      </c>
      <c r="W55" s="444" t="str">
        <f t="shared" si="14"/>
        <v/>
      </c>
      <c r="X55" s="444" t="str">
        <f t="shared" si="7"/>
        <v/>
      </c>
      <c r="Y55" s="444">
        <f t="shared" si="8"/>
        <v>0</v>
      </c>
      <c r="Z55" s="444">
        <f t="shared" si="9"/>
        <v>0</v>
      </c>
      <c r="AA55" s="444">
        <f t="shared" si="10"/>
        <v>0</v>
      </c>
      <c r="AB55" s="446" t="str">
        <f t="shared" si="11"/>
        <v/>
      </c>
      <c r="AC55" s="487"/>
      <c r="AD55" s="446" t="str">
        <f t="shared" si="12"/>
        <v/>
      </c>
      <c r="AE55" s="98"/>
      <c r="AF55" s="99"/>
      <c r="AG55"/>
      <c r="AH55" s="100"/>
      <c r="AI55" s="2"/>
      <c r="AJ55" s="2"/>
    </row>
    <row r="56" spans="1:36" ht="21">
      <c r="A56" s="312">
        <v>47</v>
      </c>
      <c r="B56" s="753" t="str">
        <f t="shared" si="0"/>
        <v/>
      </c>
      <c r="C56" s="447" t="str">
        <f>IF(E56="","",MAX($C$10:C55)+1)</f>
        <v/>
      </c>
      <c r="D56" s="339"/>
      <c r="E56" s="717" t="str">
        <f>IFERROR(VLOOKUP('Master-1'!$F$4&amp;"_"&amp;$A56,Emp_Master,4,0),"")</f>
        <v/>
      </c>
      <c r="F56" s="718" t="str">
        <f>IFERROR(VLOOKUP('Master-1'!$F$4&amp;"_"&amp;$A56,Emp_Master,5,0),"")</f>
        <v/>
      </c>
      <c r="G56" s="718" t="str">
        <f>IFERROR(VLOOKUP('Master-1'!$F$4&amp;"_"&amp;$A56,Emp_Master,6,0),"")</f>
        <v/>
      </c>
      <c r="H56" s="718" t="str">
        <f>IFERROR(VLOOKUP('Master-1'!$F$4&amp;"_"&amp;$A56,Emp_Master,7,0),"")</f>
        <v/>
      </c>
      <c r="I56" s="448" t="str">
        <f>IFERROR(IF(J56="","",VLOOKUP($J56,Sheet2!$B$4:$E$27,4,0)),"")</f>
        <v/>
      </c>
      <c r="J56" s="719" t="str">
        <f>IFERROR(VLOOKUP('Master-1'!$F$4&amp;"_"&amp;$A56,Emp_Master,8,0),"")</f>
        <v/>
      </c>
      <c r="K56" s="720" t="str">
        <f>IFERROR(VLOOKUP('Master-1'!$F$4&amp;"_"&amp;$A56,Emp_Master,9,0),"")</f>
        <v/>
      </c>
      <c r="L56" s="441">
        <f t="shared" si="1"/>
        <v>0</v>
      </c>
      <c r="M56" s="445" t="str">
        <f>IF(E56="","",'Master-1'!$O$5)</f>
        <v/>
      </c>
      <c r="N56" s="441">
        <f t="shared" si="2"/>
        <v>0</v>
      </c>
      <c r="O56" s="441">
        <f t="shared" si="3"/>
        <v>0</v>
      </c>
      <c r="P56" s="441">
        <f>IF(E56="",0,IF('Master-1'!$O$4="Sri Ganganagar",O56-Q56*12,(AD56*4)+(K56*8)))</f>
        <v>0</v>
      </c>
      <c r="Q56" s="442">
        <f t="shared" si="4"/>
        <v>0</v>
      </c>
      <c r="R56" s="705" t="str">
        <f>IFERROR(IF(J56="FIXED","FIXED",VLOOKUP('Master-1'!$F$4&amp;"_"&amp;$A56,Emp_Master,19,0)),"")</f>
        <v/>
      </c>
      <c r="S56" s="312"/>
      <c r="T56" s="412" t="str">
        <f>IF(U56="","",U56&amp;"_"&amp;COUNTIF(U$9:$V56,U56))</f>
        <v/>
      </c>
      <c r="U56" s="443" t="str">
        <f>IFERROR(VLOOKUP('Master-1'!$F$4&amp;"_"&amp;$A56,Emp_Master,10,0),"")</f>
        <v/>
      </c>
      <c r="V56" s="653" t="str">
        <f t="shared" si="13"/>
        <v/>
      </c>
      <c r="W56" s="444" t="str">
        <f t="shared" si="14"/>
        <v/>
      </c>
      <c r="X56" s="444" t="str">
        <f t="shared" si="7"/>
        <v/>
      </c>
      <c r="Y56" s="444">
        <f t="shared" si="8"/>
        <v>0</v>
      </c>
      <c r="Z56" s="444">
        <f t="shared" si="9"/>
        <v>0</v>
      </c>
      <c r="AA56" s="444">
        <f t="shared" si="10"/>
        <v>0</v>
      </c>
      <c r="AB56" s="446" t="str">
        <f t="shared" si="11"/>
        <v/>
      </c>
      <c r="AC56" s="487"/>
      <c r="AD56" s="446" t="str">
        <f t="shared" si="12"/>
        <v/>
      </c>
      <c r="AE56" s="98"/>
      <c r="AF56" s="99"/>
      <c r="AG56"/>
      <c r="AH56" s="100"/>
      <c r="AI56" s="2"/>
      <c r="AJ56" s="2"/>
    </row>
    <row r="57" spans="1:36" ht="21">
      <c r="A57" s="312">
        <v>48</v>
      </c>
      <c r="B57" s="753" t="str">
        <f t="shared" si="0"/>
        <v/>
      </c>
      <c r="C57" s="447" t="str">
        <f>IF(E57="","",MAX($C$10:C56)+1)</f>
        <v/>
      </c>
      <c r="D57" s="339"/>
      <c r="E57" s="717" t="str">
        <f>IFERROR(VLOOKUP('Master-1'!$F$4&amp;"_"&amp;$A57,Emp_Master,4,0),"")</f>
        <v/>
      </c>
      <c r="F57" s="718" t="str">
        <f>IFERROR(VLOOKUP('Master-1'!$F$4&amp;"_"&amp;$A57,Emp_Master,5,0),"")</f>
        <v/>
      </c>
      <c r="G57" s="718" t="str">
        <f>IFERROR(VLOOKUP('Master-1'!$F$4&amp;"_"&amp;$A57,Emp_Master,6,0),"")</f>
        <v/>
      </c>
      <c r="H57" s="718" t="str">
        <f>IFERROR(VLOOKUP('Master-1'!$F$4&amp;"_"&amp;$A57,Emp_Master,7,0),"")</f>
        <v/>
      </c>
      <c r="I57" s="448" t="str">
        <f>IFERROR(IF(J57="","",VLOOKUP($J57,Sheet2!$B$4:$E$27,4,0)),"")</f>
        <v/>
      </c>
      <c r="J57" s="719" t="str">
        <f>IFERROR(VLOOKUP('Master-1'!$F$4&amp;"_"&amp;$A57,Emp_Master,8,0),"")</f>
        <v/>
      </c>
      <c r="K57" s="720" t="str">
        <f>IFERROR(VLOOKUP('Master-1'!$F$4&amp;"_"&amp;$A57,Emp_Master,9,0),"")</f>
        <v/>
      </c>
      <c r="L57" s="441">
        <f t="shared" si="1"/>
        <v>0</v>
      </c>
      <c r="M57" s="445" t="str">
        <f>IF(E57="","",'Master-1'!$O$5)</f>
        <v/>
      </c>
      <c r="N57" s="441">
        <f t="shared" si="2"/>
        <v>0</v>
      </c>
      <c r="O57" s="441">
        <f t="shared" si="3"/>
        <v>0</v>
      </c>
      <c r="P57" s="441">
        <f>IF(E57="",0,IF('Master-1'!$O$4="Sri Ganganagar",O57-Q57*12,(AD57*4)+(K57*8)))</f>
        <v>0</v>
      </c>
      <c r="Q57" s="442">
        <f t="shared" si="4"/>
        <v>0</v>
      </c>
      <c r="R57" s="705" t="str">
        <f>IFERROR(IF(J57="FIXED","FIXED",VLOOKUP('Master-1'!$F$4&amp;"_"&amp;$A57,Emp_Master,19,0)),"")</f>
        <v/>
      </c>
      <c r="S57" s="312"/>
      <c r="T57" s="412" t="str">
        <f>IF(U57="","",U57&amp;"_"&amp;COUNTIF(U$9:$V57,U57))</f>
        <v/>
      </c>
      <c r="U57" s="443" t="str">
        <f>IFERROR(VLOOKUP('Master-1'!$F$4&amp;"_"&amp;$A57,Emp_Master,10,0),"")</f>
        <v/>
      </c>
      <c r="V57" s="653" t="str">
        <f t="shared" si="13"/>
        <v/>
      </c>
      <c r="W57" s="444" t="str">
        <f t="shared" si="14"/>
        <v/>
      </c>
      <c r="X57" s="444" t="str">
        <f t="shared" si="7"/>
        <v/>
      </c>
      <c r="Y57" s="444">
        <f t="shared" si="8"/>
        <v>0</v>
      </c>
      <c r="Z57" s="444">
        <f t="shared" si="9"/>
        <v>0</v>
      </c>
      <c r="AA57" s="444">
        <f t="shared" si="10"/>
        <v>0</v>
      </c>
      <c r="AB57" s="446" t="str">
        <f t="shared" si="11"/>
        <v/>
      </c>
      <c r="AC57" s="487"/>
      <c r="AD57" s="446" t="str">
        <f t="shared" si="12"/>
        <v/>
      </c>
      <c r="AE57" s="98"/>
      <c r="AF57" s="99"/>
      <c r="AG57"/>
      <c r="AH57" s="100"/>
      <c r="AI57" s="2"/>
      <c r="AJ57" s="2"/>
    </row>
    <row r="58" spans="1:36" ht="21">
      <c r="A58" s="312">
        <v>49</v>
      </c>
      <c r="B58" s="753" t="str">
        <f t="shared" si="0"/>
        <v/>
      </c>
      <c r="C58" s="447" t="str">
        <f>IF(E58="","",MAX($C$10:C57)+1)</f>
        <v/>
      </c>
      <c r="D58" s="339"/>
      <c r="E58" s="717" t="str">
        <f>IFERROR(VLOOKUP('Master-1'!$F$4&amp;"_"&amp;$A58,Emp_Master,4,0),"")</f>
        <v/>
      </c>
      <c r="F58" s="718" t="str">
        <f>IFERROR(VLOOKUP('Master-1'!$F$4&amp;"_"&amp;$A58,Emp_Master,5,0),"")</f>
        <v/>
      </c>
      <c r="G58" s="718" t="str">
        <f>IFERROR(VLOOKUP('Master-1'!$F$4&amp;"_"&amp;$A58,Emp_Master,6,0),"")</f>
        <v/>
      </c>
      <c r="H58" s="718" t="str">
        <f>IFERROR(VLOOKUP('Master-1'!$F$4&amp;"_"&amp;$A58,Emp_Master,7,0),"")</f>
        <v/>
      </c>
      <c r="I58" s="448" t="str">
        <f>IFERROR(IF(J58="","",VLOOKUP($J58,Sheet2!$B$4:$E$27,4,0)),"")</f>
        <v/>
      </c>
      <c r="J58" s="719" t="str">
        <f>IFERROR(VLOOKUP('Master-1'!$F$4&amp;"_"&amp;$A58,Emp_Master,8,0),"")</f>
        <v/>
      </c>
      <c r="K58" s="720" t="str">
        <f>IFERROR(VLOOKUP('Master-1'!$F$4&amp;"_"&amp;$A58,Emp_Master,9,0),"")</f>
        <v/>
      </c>
      <c r="L58" s="441">
        <f t="shared" si="1"/>
        <v>0</v>
      </c>
      <c r="M58" s="445" t="str">
        <f>IF(E58="","",'Master-1'!$O$5)</f>
        <v/>
      </c>
      <c r="N58" s="441">
        <f t="shared" si="2"/>
        <v>0</v>
      </c>
      <c r="O58" s="441">
        <f t="shared" si="3"/>
        <v>0</v>
      </c>
      <c r="P58" s="441">
        <f>IF(E58="",0,IF('Master-1'!$O$4="Sri Ganganagar",O58-Q58*12,(AD58*4)+(K58*8)))</f>
        <v>0</v>
      </c>
      <c r="Q58" s="442">
        <f t="shared" si="4"/>
        <v>0</v>
      </c>
      <c r="R58" s="705" t="str">
        <f>IFERROR(IF(J58="FIXED","FIXED",VLOOKUP('Master-1'!$F$4&amp;"_"&amp;$A58,Emp_Master,19,0)),"")</f>
        <v/>
      </c>
      <c r="S58" s="312"/>
      <c r="T58" s="412" t="str">
        <f>IF(U58="","",U58&amp;"_"&amp;COUNTIF(U$9:$V58,U58))</f>
        <v/>
      </c>
      <c r="U58" s="443" t="str">
        <f>IFERROR(VLOOKUP('Master-1'!$F$4&amp;"_"&amp;$A58,Emp_Master,10,0),"")</f>
        <v/>
      </c>
      <c r="V58" s="653" t="str">
        <f t="shared" si="13"/>
        <v/>
      </c>
      <c r="W58" s="444" t="str">
        <f t="shared" si="14"/>
        <v/>
      </c>
      <c r="X58" s="444" t="str">
        <f t="shared" si="7"/>
        <v/>
      </c>
      <c r="Y58" s="444">
        <f t="shared" si="8"/>
        <v>0</v>
      </c>
      <c r="Z58" s="444">
        <f t="shared" si="9"/>
        <v>0</v>
      </c>
      <c r="AA58" s="444">
        <f t="shared" si="10"/>
        <v>0</v>
      </c>
      <c r="AB58" s="446" t="str">
        <f t="shared" si="11"/>
        <v/>
      </c>
      <c r="AC58" s="487"/>
      <c r="AD58" s="446" t="str">
        <f t="shared" si="12"/>
        <v/>
      </c>
      <c r="AE58" s="98"/>
      <c r="AF58" s="99"/>
      <c r="AG58"/>
      <c r="AH58" s="100"/>
      <c r="AI58" s="2"/>
      <c r="AJ58" s="2"/>
    </row>
    <row r="59" spans="1:36" ht="21">
      <c r="A59" s="312">
        <v>50</v>
      </c>
      <c r="B59" s="753" t="str">
        <f t="shared" si="0"/>
        <v/>
      </c>
      <c r="C59" s="447" t="str">
        <f>IF(E59="","",MAX($C$10:C58)+1)</f>
        <v/>
      </c>
      <c r="D59" s="339"/>
      <c r="E59" s="717" t="str">
        <f>IFERROR(VLOOKUP('Master-1'!$F$4&amp;"_"&amp;$A59,Emp_Master,4,0),"")</f>
        <v/>
      </c>
      <c r="F59" s="718" t="str">
        <f>IFERROR(VLOOKUP('Master-1'!$F$4&amp;"_"&amp;$A59,Emp_Master,5,0),"")</f>
        <v/>
      </c>
      <c r="G59" s="718" t="str">
        <f>IFERROR(VLOOKUP('Master-1'!$F$4&amp;"_"&amp;$A59,Emp_Master,6,0),"")</f>
        <v/>
      </c>
      <c r="H59" s="718" t="str">
        <f>IFERROR(VLOOKUP('Master-1'!$F$4&amp;"_"&amp;$A59,Emp_Master,7,0),"")</f>
        <v/>
      </c>
      <c r="I59" s="448" t="str">
        <f>IFERROR(IF(J59="","",VLOOKUP($J59,Sheet2!$B$4:$E$27,4,0)),"")</f>
        <v/>
      </c>
      <c r="J59" s="719" t="str">
        <f>IFERROR(VLOOKUP('Master-1'!$F$4&amp;"_"&amp;$A59,Emp_Master,8,0),"")</f>
        <v/>
      </c>
      <c r="K59" s="720" t="str">
        <f>IFERROR(VLOOKUP('Master-1'!$F$4&amp;"_"&amp;$A59,Emp_Master,9,0),"")</f>
        <v/>
      </c>
      <c r="L59" s="441">
        <f t="shared" si="1"/>
        <v>0</v>
      </c>
      <c r="M59" s="445" t="str">
        <f>IF(E59="","",'Master-1'!$O$5)</f>
        <v/>
      </c>
      <c r="N59" s="441">
        <f t="shared" si="2"/>
        <v>0</v>
      </c>
      <c r="O59" s="441">
        <f t="shared" si="3"/>
        <v>0</v>
      </c>
      <c r="P59" s="441">
        <f>IF(E59="",0,IF('Master-1'!$O$4="Sri Ganganagar",O59-Q59*12,(AD59*4)+(K59*8)))</f>
        <v>0</v>
      </c>
      <c r="Q59" s="442">
        <f t="shared" si="4"/>
        <v>0</v>
      </c>
      <c r="R59" s="705" t="str">
        <f>IFERROR(IF(J59="FIXED","FIXED",VLOOKUP('Master-1'!$F$4&amp;"_"&amp;$A59,Emp_Master,19,0)),"")</f>
        <v/>
      </c>
      <c r="S59" s="312"/>
      <c r="T59" s="412" t="str">
        <f>IF(U59="","",U59&amp;"_"&amp;COUNTIF(U$9:$V59,U59))</f>
        <v/>
      </c>
      <c r="U59" s="443" t="str">
        <f>IFERROR(VLOOKUP('Master-1'!$F$4&amp;"_"&amp;$A59,Emp_Master,10,0),"")</f>
        <v/>
      </c>
      <c r="V59" s="653" t="str">
        <f t="shared" si="13"/>
        <v/>
      </c>
      <c r="W59" s="444" t="str">
        <f t="shared" si="14"/>
        <v/>
      </c>
      <c r="X59" s="444" t="str">
        <f t="shared" si="7"/>
        <v/>
      </c>
      <c r="Y59" s="444">
        <f t="shared" si="8"/>
        <v>0</v>
      </c>
      <c r="Z59" s="444">
        <f t="shared" si="9"/>
        <v>0</v>
      </c>
      <c r="AA59" s="444">
        <f t="shared" si="10"/>
        <v>0</v>
      </c>
      <c r="AB59" s="446" t="str">
        <f t="shared" si="11"/>
        <v/>
      </c>
      <c r="AC59" s="487"/>
      <c r="AD59" s="446" t="str">
        <f t="shared" si="12"/>
        <v/>
      </c>
      <c r="AE59" s="98"/>
      <c r="AF59" s="99"/>
      <c r="AG59"/>
      <c r="AH59" s="100"/>
      <c r="AI59" s="2"/>
      <c r="AJ59" s="2"/>
    </row>
    <row r="60" spans="1:36" ht="21">
      <c r="A60" s="312">
        <v>51</v>
      </c>
      <c r="B60" s="753" t="str">
        <f t="shared" si="0"/>
        <v/>
      </c>
      <c r="C60" s="447" t="str">
        <f>IF(E60="","",MAX($C$10:C59)+1)</f>
        <v/>
      </c>
      <c r="D60" s="339"/>
      <c r="E60" s="717" t="str">
        <f>IFERROR(VLOOKUP('Master-1'!$F$4&amp;"_"&amp;$A60,Emp_Master,4,0),"")</f>
        <v/>
      </c>
      <c r="F60" s="718" t="str">
        <f>IFERROR(VLOOKUP('Master-1'!$F$4&amp;"_"&amp;$A60,Emp_Master,5,0),"")</f>
        <v/>
      </c>
      <c r="G60" s="718" t="str">
        <f>IFERROR(VLOOKUP('Master-1'!$F$4&amp;"_"&amp;$A60,Emp_Master,6,0),"")</f>
        <v/>
      </c>
      <c r="H60" s="718" t="str">
        <f>IFERROR(VLOOKUP('Master-1'!$F$4&amp;"_"&amp;$A60,Emp_Master,7,0),"")</f>
        <v/>
      </c>
      <c r="I60" s="448" t="str">
        <f>IFERROR(IF(J60="","",VLOOKUP($J60,Sheet2!$B$4:$E$27,4,0)),"")</f>
        <v/>
      </c>
      <c r="J60" s="719" t="str">
        <f>IFERROR(VLOOKUP('Master-1'!$F$4&amp;"_"&amp;$A60,Emp_Master,8,0),"")</f>
        <v/>
      </c>
      <c r="K60" s="720" t="str">
        <f>IFERROR(VLOOKUP('Master-1'!$F$4&amp;"_"&amp;$A60,Emp_Master,9,0),"")</f>
        <v/>
      </c>
      <c r="L60" s="441">
        <f t="shared" si="1"/>
        <v>0</v>
      </c>
      <c r="M60" s="445" t="str">
        <f>IF(E60="","",'Master-1'!$O$5)</f>
        <v/>
      </c>
      <c r="N60" s="441">
        <f t="shared" si="2"/>
        <v>0</v>
      </c>
      <c r="O60" s="441">
        <f t="shared" si="3"/>
        <v>0</v>
      </c>
      <c r="P60" s="441">
        <f>IF(E60="",0,IF('Master-1'!$O$4="Sri Ganganagar",O60-Q60*12,(AD60*4)+(K60*8)))</f>
        <v>0</v>
      </c>
      <c r="Q60" s="442">
        <f t="shared" si="4"/>
        <v>0</v>
      </c>
      <c r="R60" s="705" t="str">
        <f>IFERROR(IF(J60="FIXED","FIXED",VLOOKUP('Master-1'!$F$4&amp;"_"&amp;$A60,Emp_Master,19,0)),"")</f>
        <v/>
      </c>
      <c r="S60" s="312"/>
      <c r="T60" s="412" t="str">
        <f>IF(U60="","",U60&amp;"_"&amp;COUNTIF(U$9:$V60,U60))</f>
        <v/>
      </c>
      <c r="U60" s="443" t="str">
        <f>IFERROR(VLOOKUP('Master-1'!$F$4&amp;"_"&amp;$A60,Emp_Master,10,0),"")</f>
        <v/>
      </c>
      <c r="V60" s="653" t="str">
        <f t="shared" ref="V60:V69" si="15">E60</f>
        <v/>
      </c>
      <c r="W60" s="444" t="str">
        <f t="shared" ref="W60:W69" si="16">H60</f>
        <v/>
      </c>
      <c r="X60" s="444" t="str">
        <f t="shared" ref="X60:X69" si="17">K60</f>
        <v/>
      </c>
      <c r="Y60" s="444">
        <f t="shared" si="8"/>
        <v>0</v>
      </c>
      <c r="Z60" s="444">
        <f t="shared" si="9"/>
        <v>0</v>
      </c>
      <c r="AA60" s="444">
        <f t="shared" si="10"/>
        <v>0</v>
      </c>
      <c r="AB60" s="446" t="str">
        <f t="shared" si="11"/>
        <v/>
      </c>
      <c r="AC60" s="487"/>
      <c r="AD60" s="446" t="str">
        <f t="shared" ref="AD60:AD69" si="18">IF(AC60="",AB60,AC60)</f>
        <v/>
      </c>
      <c r="AE60" s="98"/>
      <c r="AF60" s="99"/>
      <c r="AG60"/>
      <c r="AH60" s="100"/>
      <c r="AI60" s="2"/>
      <c r="AJ60" s="2"/>
    </row>
    <row r="61" spans="1:36" ht="21">
      <c r="A61" s="312">
        <v>52</v>
      </c>
      <c r="B61" s="753" t="str">
        <f t="shared" si="0"/>
        <v/>
      </c>
      <c r="C61" s="447" t="str">
        <f>IF(E61="","",MAX($C$10:C60)+1)</f>
        <v/>
      </c>
      <c r="D61" s="339"/>
      <c r="E61" s="717" t="str">
        <f>IFERROR(VLOOKUP('Master-1'!$F$4&amp;"_"&amp;$A61,Emp_Master,4,0),"")</f>
        <v/>
      </c>
      <c r="F61" s="718" t="str">
        <f>IFERROR(VLOOKUP('Master-1'!$F$4&amp;"_"&amp;$A61,Emp_Master,5,0),"")</f>
        <v/>
      </c>
      <c r="G61" s="718" t="str">
        <f>IFERROR(VLOOKUP('Master-1'!$F$4&amp;"_"&amp;$A61,Emp_Master,6,0),"")</f>
        <v/>
      </c>
      <c r="H61" s="718" t="str">
        <f>IFERROR(VLOOKUP('Master-1'!$F$4&amp;"_"&amp;$A61,Emp_Master,7,0),"")</f>
        <v/>
      </c>
      <c r="I61" s="448" t="str">
        <f>IFERROR(IF(J61="","",VLOOKUP($J61,Sheet2!$B$4:$E$27,4,0)),"")</f>
        <v/>
      </c>
      <c r="J61" s="719" t="str">
        <f>IFERROR(VLOOKUP('Master-1'!$F$4&amp;"_"&amp;$A61,Emp_Master,8,0),"")</f>
        <v/>
      </c>
      <c r="K61" s="720" t="str">
        <f>IFERROR(VLOOKUP('Master-1'!$F$4&amp;"_"&amp;$A61,Emp_Master,9,0),"")</f>
        <v/>
      </c>
      <c r="L61" s="441">
        <f t="shared" si="1"/>
        <v>0</v>
      </c>
      <c r="M61" s="445" t="str">
        <f>IF(E61="","",'Master-1'!$O$5)</f>
        <v/>
      </c>
      <c r="N61" s="441">
        <f t="shared" si="2"/>
        <v>0</v>
      </c>
      <c r="O61" s="441">
        <f t="shared" si="3"/>
        <v>0</v>
      </c>
      <c r="P61" s="441">
        <f>IF(E61="",0,IF('Master-1'!$O$4="Sri Ganganagar",O61-Q61*12,(AD61*4)+(K61*8)))</f>
        <v>0</v>
      </c>
      <c r="Q61" s="442">
        <f t="shared" si="4"/>
        <v>0</v>
      </c>
      <c r="R61" s="705" t="str">
        <f>IFERROR(IF(J61="FIXED","FIXED",VLOOKUP('Master-1'!$F$4&amp;"_"&amp;$A61,Emp_Master,19,0)),"")</f>
        <v/>
      </c>
      <c r="S61" s="312"/>
      <c r="T61" s="412" t="str">
        <f>IF(U61="","",U61&amp;"_"&amp;COUNTIF(U$9:$V61,U61))</f>
        <v/>
      </c>
      <c r="U61" s="443" t="str">
        <f>IFERROR(VLOOKUP('Master-1'!$F$4&amp;"_"&amp;$A61,Emp_Master,10,0),"")</f>
        <v/>
      </c>
      <c r="V61" s="653" t="str">
        <f t="shared" si="15"/>
        <v/>
      </c>
      <c r="W61" s="444" t="str">
        <f t="shared" si="16"/>
        <v/>
      </c>
      <c r="X61" s="444" t="str">
        <f t="shared" si="17"/>
        <v/>
      </c>
      <c r="Y61" s="444">
        <f t="shared" si="8"/>
        <v>0</v>
      </c>
      <c r="Z61" s="444">
        <f t="shared" si="9"/>
        <v>0</v>
      </c>
      <c r="AA61" s="444">
        <f t="shared" si="10"/>
        <v>0</v>
      </c>
      <c r="AB61" s="446" t="str">
        <f t="shared" si="11"/>
        <v/>
      </c>
      <c r="AC61" s="487"/>
      <c r="AD61" s="446" t="str">
        <f t="shared" si="18"/>
        <v/>
      </c>
      <c r="AE61" s="98"/>
      <c r="AF61" s="99"/>
      <c r="AG61"/>
      <c r="AH61" s="100"/>
      <c r="AI61" s="2"/>
      <c r="AJ61" s="2"/>
    </row>
    <row r="62" spans="1:36" ht="21">
      <c r="A62" s="312">
        <v>53</v>
      </c>
      <c r="B62" s="753" t="str">
        <f t="shared" si="0"/>
        <v/>
      </c>
      <c r="C62" s="447" t="str">
        <f>IF(E62="","",MAX($C$10:C61)+1)</f>
        <v/>
      </c>
      <c r="D62" s="339"/>
      <c r="E62" s="717" t="str">
        <f>IFERROR(VLOOKUP('Master-1'!$F$4&amp;"_"&amp;$A62,Emp_Master,4,0),"")</f>
        <v/>
      </c>
      <c r="F62" s="718" t="str">
        <f>IFERROR(VLOOKUP('Master-1'!$F$4&amp;"_"&amp;$A62,Emp_Master,5,0),"")</f>
        <v/>
      </c>
      <c r="G62" s="718" t="str">
        <f>IFERROR(VLOOKUP('Master-1'!$F$4&amp;"_"&amp;$A62,Emp_Master,6,0),"")</f>
        <v/>
      </c>
      <c r="H62" s="718" t="str">
        <f>IFERROR(VLOOKUP('Master-1'!$F$4&amp;"_"&amp;$A62,Emp_Master,7,0),"")</f>
        <v/>
      </c>
      <c r="I62" s="448" t="str">
        <f>IFERROR(IF(J62="","",VLOOKUP($J62,Sheet2!$B$4:$E$27,4,0)),"")</f>
        <v/>
      </c>
      <c r="J62" s="719" t="str">
        <f>IFERROR(VLOOKUP('Master-1'!$F$4&amp;"_"&amp;$A62,Emp_Master,8,0),"")</f>
        <v/>
      </c>
      <c r="K62" s="720" t="str">
        <f>IFERROR(VLOOKUP('Master-1'!$F$4&amp;"_"&amp;$A62,Emp_Master,9,0),"")</f>
        <v/>
      </c>
      <c r="L62" s="441">
        <f t="shared" si="1"/>
        <v>0</v>
      </c>
      <c r="M62" s="445" t="str">
        <f>IF(E62="","",'Master-1'!$O$5)</f>
        <v/>
      </c>
      <c r="N62" s="441">
        <f t="shared" si="2"/>
        <v>0</v>
      </c>
      <c r="O62" s="441">
        <f t="shared" si="3"/>
        <v>0</v>
      </c>
      <c r="P62" s="441">
        <f>IF(E62="",0,IF('Master-1'!$O$4="Sri Ganganagar",O62-Q62*12,(AD62*4)+(K62*8)))</f>
        <v>0</v>
      </c>
      <c r="Q62" s="442">
        <f t="shared" si="4"/>
        <v>0</v>
      </c>
      <c r="R62" s="705" t="str">
        <f>IFERROR(IF(J62="FIXED","FIXED",VLOOKUP('Master-1'!$F$4&amp;"_"&amp;$A62,Emp_Master,19,0)),"")</f>
        <v/>
      </c>
      <c r="S62" s="312"/>
      <c r="T62" s="412" t="str">
        <f>IF(U62="","",U62&amp;"_"&amp;COUNTIF(U$9:$V62,U62))</f>
        <v/>
      </c>
      <c r="U62" s="443" t="str">
        <f>IFERROR(VLOOKUP('Master-1'!$F$4&amp;"_"&amp;$A62,Emp_Master,10,0),"")</f>
        <v/>
      </c>
      <c r="V62" s="653" t="str">
        <f t="shared" si="15"/>
        <v/>
      </c>
      <c r="W62" s="444" t="str">
        <f t="shared" si="16"/>
        <v/>
      </c>
      <c r="X62" s="444" t="str">
        <f t="shared" si="17"/>
        <v/>
      </c>
      <c r="Y62" s="444">
        <f t="shared" si="8"/>
        <v>0</v>
      </c>
      <c r="Z62" s="444">
        <f t="shared" si="9"/>
        <v>0</v>
      </c>
      <c r="AA62" s="444">
        <f t="shared" si="10"/>
        <v>0</v>
      </c>
      <c r="AB62" s="446" t="str">
        <f t="shared" si="11"/>
        <v/>
      </c>
      <c r="AC62" s="487"/>
      <c r="AD62" s="446" t="str">
        <f t="shared" si="18"/>
        <v/>
      </c>
      <c r="AE62" s="98"/>
      <c r="AF62" s="99"/>
      <c r="AG62"/>
      <c r="AH62" s="100"/>
      <c r="AI62" s="2"/>
      <c r="AJ62" s="2"/>
    </row>
    <row r="63" spans="1:36" ht="21">
      <c r="A63" s="312">
        <v>54</v>
      </c>
      <c r="B63" s="753" t="str">
        <f t="shared" si="0"/>
        <v/>
      </c>
      <c r="C63" s="447" t="str">
        <f>IF(E63="","",MAX($C$10:C62)+1)</f>
        <v/>
      </c>
      <c r="D63" s="339"/>
      <c r="E63" s="717" t="str">
        <f>IFERROR(VLOOKUP('Master-1'!$F$4&amp;"_"&amp;$A63,Emp_Master,4,0),"")</f>
        <v/>
      </c>
      <c r="F63" s="718" t="str">
        <f>IFERROR(VLOOKUP('Master-1'!$F$4&amp;"_"&amp;$A63,Emp_Master,5,0),"")</f>
        <v/>
      </c>
      <c r="G63" s="718" t="str">
        <f>IFERROR(VLOOKUP('Master-1'!$F$4&amp;"_"&amp;$A63,Emp_Master,6,0),"")</f>
        <v/>
      </c>
      <c r="H63" s="718" t="str">
        <f>IFERROR(VLOOKUP('Master-1'!$F$4&amp;"_"&amp;$A63,Emp_Master,7,0),"")</f>
        <v/>
      </c>
      <c r="I63" s="448" t="str">
        <f>IFERROR(IF(J63="","",VLOOKUP($J63,Sheet2!$B$4:$E$27,4,0)),"")</f>
        <v/>
      </c>
      <c r="J63" s="719" t="str">
        <f>IFERROR(VLOOKUP('Master-1'!$F$4&amp;"_"&amp;$A63,Emp_Master,8,0),"")</f>
        <v/>
      </c>
      <c r="K63" s="720" t="str">
        <f>IFERROR(VLOOKUP('Master-1'!$F$4&amp;"_"&amp;$A63,Emp_Master,9,0),"")</f>
        <v/>
      </c>
      <c r="L63" s="441">
        <f t="shared" si="1"/>
        <v>0</v>
      </c>
      <c r="M63" s="445" t="str">
        <f>IF(E63="","",'Master-1'!$O$5)</f>
        <v/>
      </c>
      <c r="N63" s="441">
        <f t="shared" si="2"/>
        <v>0</v>
      </c>
      <c r="O63" s="441">
        <f t="shared" si="3"/>
        <v>0</v>
      </c>
      <c r="P63" s="441">
        <f>IF(E63="",0,IF('Master-1'!$O$4="Sri Ganganagar",O63-Q63*12,(AD63*4)+(K63*8)))</f>
        <v>0</v>
      </c>
      <c r="Q63" s="442">
        <f t="shared" si="4"/>
        <v>0</v>
      </c>
      <c r="R63" s="705" t="str">
        <f>IFERROR(IF(J63="FIXED","FIXED",VLOOKUP('Master-1'!$F$4&amp;"_"&amp;$A63,Emp_Master,19,0)),"")</f>
        <v/>
      </c>
      <c r="S63" s="312"/>
      <c r="T63" s="412" t="str">
        <f>IF(U63="","",U63&amp;"_"&amp;COUNTIF(U$9:$V63,U63))</f>
        <v/>
      </c>
      <c r="U63" s="443" t="str">
        <f>IFERROR(VLOOKUP('Master-1'!$F$4&amp;"_"&amp;$A63,Emp_Master,10,0),"")</f>
        <v/>
      </c>
      <c r="V63" s="653" t="str">
        <f t="shared" si="15"/>
        <v/>
      </c>
      <c r="W63" s="444" t="str">
        <f t="shared" si="16"/>
        <v/>
      </c>
      <c r="X63" s="444" t="str">
        <f t="shared" si="17"/>
        <v/>
      </c>
      <c r="Y63" s="444">
        <f t="shared" si="8"/>
        <v>0</v>
      </c>
      <c r="Z63" s="444">
        <f t="shared" si="9"/>
        <v>0</v>
      </c>
      <c r="AA63" s="444">
        <f t="shared" si="10"/>
        <v>0</v>
      </c>
      <c r="AB63" s="446" t="str">
        <f t="shared" si="11"/>
        <v/>
      </c>
      <c r="AC63" s="487"/>
      <c r="AD63" s="446" t="str">
        <f t="shared" si="18"/>
        <v/>
      </c>
      <c r="AE63" s="98"/>
      <c r="AF63" s="99"/>
      <c r="AG63"/>
      <c r="AH63" s="100"/>
      <c r="AI63" s="2"/>
      <c r="AJ63" s="2"/>
    </row>
    <row r="64" spans="1:36" ht="21">
      <c r="A64" s="312">
        <v>55</v>
      </c>
      <c r="B64" s="753" t="str">
        <f t="shared" si="0"/>
        <v/>
      </c>
      <c r="C64" s="447" t="str">
        <f>IF(E64="","",MAX($C$10:C63)+1)</f>
        <v/>
      </c>
      <c r="D64" s="339"/>
      <c r="E64" s="717" t="str">
        <f>IFERROR(VLOOKUP('Master-1'!$F$4&amp;"_"&amp;$A64,Emp_Master,4,0),"")</f>
        <v/>
      </c>
      <c r="F64" s="718" t="str">
        <f>IFERROR(VLOOKUP('Master-1'!$F$4&amp;"_"&amp;$A64,Emp_Master,5,0),"")</f>
        <v/>
      </c>
      <c r="G64" s="718" t="str">
        <f>IFERROR(VLOOKUP('Master-1'!$F$4&amp;"_"&amp;$A64,Emp_Master,6,0),"")</f>
        <v/>
      </c>
      <c r="H64" s="718" t="str">
        <f>IFERROR(VLOOKUP('Master-1'!$F$4&amp;"_"&amp;$A64,Emp_Master,7,0),"")</f>
        <v/>
      </c>
      <c r="I64" s="448" t="str">
        <f>IFERROR(IF(J64="","",VLOOKUP($J64,Sheet2!$B$4:$E$27,4,0)),"")</f>
        <v/>
      </c>
      <c r="J64" s="719" t="str">
        <f>IFERROR(VLOOKUP('Master-1'!$F$4&amp;"_"&amp;$A64,Emp_Master,8,0),"")</f>
        <v/>
      </c>
      <c r="K64" s="720" t="str">
        <f>IFERROR(VLOOKUP('Master-1'!$F$4&amp;"_"&amp;$A64,Emp_Master,9,0),"")</f>
        <v/>
      </c>
      <c r="L64" s="441">
        <f t="shared" si="1"/>
        <v>0</v>
      </c>
      <c r="M64" s="445" t="str">
        <f>IF(E64="","",'Master-1'!$O$5)</f>
        <v/>
      </c>
      <c r="N64" s="441">
        <f t="shared" si="2"/>
        <v>0</v>
      </c>
      <c r="O64" s="441">
        <f t="shared" si="3"/>
        <v>0</v>
      </c>
      <c r="P64" s="441">
        <f>IF(E64="",0,IF('Master-1'!$O$4="Sri Ganganagar",O64-Q64*12,(AD64*4)+(K64*8)))</f>
        <v>0</v>
      </c>
      <c r="Q64" s="442">
        <f t="shared" si="4"/>
        <v>0</v>
      </c>
      <c r="R64" s="705" t="str">
        <f>IFERROR(IF(J64="FIXED","FIXED",VLOOKUP('Master-1'!$F$4&amp;"_"&amp;$A64,Emp_Master,19,0)),"")</f>
        <v/>
      </c>
      <c r="S64" s="312"/>
      <c r="T64" s="412" t="str">
        <f>IF(U64="","",U64&amp;"_"&amp;COUNTIF(U$9:$V64,U64))</f>
        <v/>
      </c>
      <c r="U64" s="443" t="str">
        <f>IFERROR(VLOOKUP('Master-1'!$F$4&amp;"_"&amp;$A64,Emp_Master,10,0),"")</f>
        <v/>
      </c>
      <c r="V64" s="653" t="str">
        <f t="shared" si="15"/>
        <v/>
      </c>
      <c r="W64" s="444" t="str">
        <f t="shared" si="16"/>
        <v/>
      </c>
      <c r="X64" s="444" t="str">
        <f t="shared" si="17"/>
        <v/>
      </c>
      <c r="Y64" s="444">
        <f t="shared" si="8"/>
        <v>0</v>
      </c>
      <c r="Z64" s="444">
        <f t="shared" si="9"/>
        <v>0</v>
      </c>
      <c r="AA64" s="444">
        <f t="shared" si="10"/>
        <v>0</v>
      </c>
      <c r="AB64" s="446" t="str">
        <f t="shared" si="11"/>
        <v/>
      </c>
      <c r="AC64" s="487"/>
      <c r="AD64" s="446" t="str">
        <f t="shared" si="18"/>
        <v/>
      </c>
      <c r="AE64" s="98"/>
      <c r="AF64" s="99"/>
      <c r="AG64"/>
      <c r="AH64" s="100"/>
      <c r="AI64" s="2"/>
      <c r="AJ64" s="2"/>
    </row>
    <row r="65" spans="1:36" ht="21">
      <c r="A65" s="312">
        <v>56</v>
      </c>
      <c r="B65" s="753" t="str">
        <f t="shared" si="0"/>
        <v/>
      </c>
      <c r="C65" s="447" t="str">
        <f>IF(E65="","",MAX($C$10:C64)+1)</f>
        <v/>
      </c>
      <c r="D65" s="339"/>
      <c r="E65" s="717" t="str">
        <f>IFERROR(VLOOKUP('Master-1'!$F$4&amp;"_"&amp;$A65,Emp_Master,4,0),"")</f>
        <v/>
      </c>
      <c r="F65" s="718" t="str">
        <f>IFERROR(VLOOKUP('Master-1'!$F$4&amp;"_"&amp;$A65,Emp_Master,5,0),"")</f>
        <v/>
      </c>
      <c r="G65" s="718" t="str">
        <f>IFERROR(VLOOKUP('Master-1'!$F$4&amp;"_"&amp;$A65,Emp_Master,6,0),"")</f>
        <v/>
      </c>
      <c r="H65" s="718" t="str">
        <f>IFERROR(VLOOKUP('Master-1'!$F$4&amp;"_"&amp;$A65,Emp_Master,7,0),"")</f>
        <v/>
      </c>
      <c r="I65" s="448" t="str">
        <f>IFERROR(IF(J65="","",VLOOKUP($J65,Sheet2!$B$4:$E$27,4,0)),"")</f>
        <v/>
      </c>
      <c r="J65" s="719" t="str">
        <f>IFERROR(VLOOKUP('Master-1'!$F$4&amp;"_"&amp;$A65,Emp_Master,8,0),"")</f>
        <v/>
      </c>
      <c r="K65" s="720" t="str">
        <f>IFERROR(VLOOKUP('Master-1'!$F$4&amp;"_"&amp;$A65,Emp_Master,9,0),"")</f>
        <v/>
      </c>
      <c r="L65" s="441">
        <f t="shared" si="1"/>
        <v>0</v>
      </c>
      <c r="M65" s="445" t="str">
        <f>IF(E65="","",'Master-1'!$O$5)</f>
        <v/>
      </c>
      <c r="N65" s="441">
        <f t="shared" si="2"/>
        <v>0</v>
      </c>
      <c r="O65" s="441">
        <f t="shared" si="3"/>
        <v>0</v>
      </c>
      <c r="P65" s="441">
        <f>IF(E65="",0,IF('Master-1'!$O$4="Sri Ganganagar",O65-Q65*12,(AD65*4)+(K65*8)))</f>
        <v>0</v>
      </c>
      <c r="Q65" s="442">
        <f t="shared" si="4"/>
        <v>0</v>
      </c>
      <c r="R65" s="705" t="str">
        <f>IFERROR(IF(J65="FIXED","FIXED",VLOOKUP('Master-1'!$F$4&amp;"_"&amp;$A65,Emp_Master,19,0)),"")</f>
        <v/>
      </c>
      <c r="S65" s="312"/>
      <c r="T65" s="412" t="str">
        <f>IF(U65="","",U65&amp;"_"&amp;COUNTIF(U$9:$V65,U65))</f>
        <v/>
      </c>
      <c r="U65" s="443" t="str">
        <f>IFERROR(VLOOKUP('Master-1'!$F$4&amp;"_"&amp;$A65,Emp_Master,10,0),"")</f>
        <v/>
      </c>
      <c r="V65" s="653" t="str">
        <f t="shared" si="15"/>
        <v/>
      </c>
      <c r="W65" s="444" t="str">
        <f t="shared" si="16"/>
        <v/>
      </c>
      <c r="X65" s="444" t="str">
        <f t="shared" si="17"/>
        <v/>
      </c>
      <c r="Y65" s="444">
        <f t="shared" si="8"/>
        <v>0</v>
      </c>
      <c r="Z65" s="444">
        <f t="shared" si="9"/>
        <v>0</v>
      </c>
      <c r="AA65" s="444">
        <f t="shared" si="10"/>
        <v>0</v>
      </c>
      <c r="AB65" s="446" t="str">
        <f t="shared" si="11"/>
        <v/>
      </c>
      <c r="AC65" s="487"/>
      <c r="AD65" s="446" t="str">
        <f t="shared" si="18"/>
        <v/>
      </c>
      <c r="AE65" s="98"/>
      <c r="AF65" s="99"/>
      <c r="AG65"/>
      <c r="AH65" s="100"/>
      <c r="AI65" s="2"/>
      <c r="AJ65" s="2"/>
    </row>
    <row r="66" spans="1:36" ht="21">
      <c r="A66" s="312">
        <v>57</v>
      </c>
      <c r="B66" s="753" t="str">
        <f t="shared" si="0"/>
        <v/>
      </c>
      <c r="C66" s="447" t="str">
        <f>IF(E66="","",MAX($C$10:C65)+1)</f>
        <v/>
      </c>
      <c r="D66" s="339"/>
      <c r="E66" s="717" t="str">
        <f>IFERROR(VLOOKUP('Master-1'!$F$4&amp;"_"&amp;$A66,Emp_Master,4,0),"")</f>
        <v/>
      </c>
      <c r="F66" s="718" t="str">
        <f>IFERROR(VLOOKUP('Master-1'!$F$4&amp;"_"&amp;$A66,Emp_Master,5,0),"")</f>
        <v/>
      </c>
      <c r="G66" s="718" t="str">
        <f>IFERROR(VLOOKUP('Master-1'!$F$4&amp;"_"&amp;$A66,Emp_Master,6,0),"")</f>
        <v/>
      </c>
      <c r="H66" s="718" t="str">
        <f>IFERROR(VLOOKUP('Master-1'!$F$4&amp;"_"&amp;$A66,Emp_Master,7,0),"")</f>
        <v/>
      </c>
      <c r="I66" s="448" t="str">
        <f>IFERROR(IF(J66="","",VLOOKUP($J66,Sheet2!$B$4:$E$27,4,0)),"")</f>
        <v/>
      </c>
      <c r="J66" s="719" t="str">
        <f>IFERROR(VLOOKUP('Master-1'!$F$4&amp;"_"&amp;$A66,Emp_Master,8,0),"")</f>
        <v/>
      </c>
      <c r="K66" s="720" t="str">
        <f>IFERROR(VLOOKUP('Master-1'!$F$4&amp;"_"&amp;$A66,Emp_Master,9,0),"")</f>
        <v/>
      </c>
      <c r="L66" s="441">
        <f t="shared" si="1"/>
        <v>0</v>
      </c>
      <c r="M66" s="445" t="str">
        <f>IF(E66="","",'Master-1'!$O$5)</f>
        <v/>
      </c>
      <c r="N66" s="441">
        <f t="shared" si="2"/>
        <v>0</v>
      </c>
      <c r="O66" s="441">
        <f t="shared" si="3"/>
        <v>0</v>
      </c>
      <c r="P66" s="441">
        <f>IF(E66="",0,IF('Master-1'!$O$4="Sri Ganganagar",O66-Q66*12,(AD66*4)+(K66*8)))</f>
        <v>0</v>
      </c>
      <c r="Q66" s="442">
        <f t="shared" si="4"/>
        <v>0</v>
      </c>
      <c r="R66" s="705" t="str">
        <f>IFERROR(IF(J66="FIXED","FIXED",VLOOKUP('Master-1'!$F$4&amp;"_"&amp;$A66,Emp_Master,19,0)),"")</f>
        <v/>
      </c>
      <c r="S66" s="312"/>
      <c r="T66" s="412" t="str">
        <f>IF(U66="","",U66&amp;"_"&amp;COUNTIF(U$9:$V66,U66))</f>
        <v/>
      </c>
      <c r="U66" s="443" t="str">
        <f>IFERROR(VLOOKUP('Master-1'!$F$4&amp;"_"&amp;$A66,Emp_Master,10,0),"")</f>
        <v/>
      </c>
      <c r="V66" s="653" t="str">
        <f t="shared" si="15"/>
        <v/>
      </c>
      <c r="W66" s="444" t="str">
        <f t="shared" si="16"/>
        <v/>
      </c>
      <c r="X66" s="444" t="str">
        <f t="shared" si="17"/>
        <v/>
      </c>
      <c r="Y66" s="444">
        <f t="shared" si="8"/>
        <v>0</v>
      </c>
      <c r="Z66" s="444">
        <f t="shared" si="9"/>
        <v>0</v>
      </c>
      <c r="AA66" s="444">
        <f t="shared" si="10"/>
        <v>0</v>
      </c>
      <c r="AB66" s="446" t="str">
        <f t="shared" si="11"/>
        <v/>
      </c>
      <c r="AC66" s="487"/>
      <c r="AD66" s="446" t="str">
        <f t="shared" si="18"/>
        <v/>
      </c>
      <c r="AE66" s="98"/>
      <c r="AF66" s="99"/>
      <c r="AG66"/>
      <c r="AH66" s="100"/>
      <c r="AI66" s="2"/>
      <c r="AJ66" s="2"/>
    </row>
    <row r="67" spans="1:36" ht="21">
      <c r="A67" s="312">
        <v>58</v>
      </c>
      <c r="B67" s="753" t="str">
        <f t="shared" si="0"/>
        <v/>
      </c>
      <c r="C67" s="447" t="str">
        <f>IF(E67="","",MAX($C$10:C66)+1)</f>
        <v/>
      </c>
      <c r="D67" s="339"/>
      <c r="E67" s="717" t="str">
        <f>IFERROR(VLOOKUP('Master-1'!$F$4&amp;"_"&amp;$A67,Emp_Master,4,0),"")</f>
        <v/>
      </c>
      <c r="F67" s="718" t="str">
        <f>IFERROR(VLOOKUP('Master-1'!$F$4&amp;"_"&amp;$A67,Emp_Master,5,0),"")</f>
        <v/>
      </c>
      <c r="G67" s="718" t="str">
        <f>IFERROR(VLOOKUP('Master-1'!$F$4&amp;"_"&amp;$A67,Emp_Master,6,0),"")</f>
        <v/>
      </c>
      <c r="H67" s="718" t="str">
        <f>IFERROR(VLOOKUP('Master-1'!$F$4&amp;"_"&amp;$A67,Emp_Master,7,0),"")</f>
        <v/>
      </c>
      <c r="I67" s="448" t="str">
        <f>IFERROR(IF(J67="","",VLOOKUP($J67,Sheet2!$B$4:$E$27,4,0)),"")</f>
        <v/>
      </c>
      <c r="J67" s="719" t="str">
        <f>IFERROR(VLOOKUP('Master-1'!$F$4&amp;"_"&amp;$A67,Emp_Master,8,0),"")</f>
        <v/>
      </c>
      <c r="K67" s="720" t="str">
        <f>IFERROR(VLOOKUP('Master-1'!$F$4&amp;"_"&amp;$A67,Emp_Master,9,0),"")</f>
        <v/>
      </c>
      <c r="L67" s="441">
        <f t="shared" si="1"/>
        <v>0</v>
      </c>
      <c r="M67" s="445" t="str">
        <f>IF(E67="","",'Master-1'!$O$5)</f>
        <v/>
      </c>
      <c r="N67" s="441">
        <f t="shared" si="2"/>
        <v>0</v>
      </c>
      <c r="O67" s="441">
        <f t="shared" si="3"/>
        <v>0</v>
      </c>
      <c r="P67" s="441">
        <f>IF(E67="",0,IF('Master-1'!$O$4="Sri Ganganagar",O67-Q67*12,(AD67*4)+(K67*8)))</f>
        <v>0</v>
      </c>
      <c r="Q67" s="442">
        <f t="shared" si="4"/>
        <v>0</v>
      </c>
      <c r="R67" s="705" t="str">
        <f>IFERROR(IF(J67="FIXED","FIXED",VLOOKUP('Master-1'!$F$4&amp;"_"&amp;$A67,Emp_Master,19,0)),"")</f>
        <v/>
      </c>
      <c r="S67" s="312"/>
      <c r="T67" s="412" t="str">
        <f>IF(U67="","",U67&amp;"_"&amp;COUNTIF(U$9:$V67,U67))</f>
        <v/>
      </c>
      <c r="U67" s="443" t="str">
        <f>IFERROR(VLOOKUP('Master-1'!$F$4&amp;"_"&amp;$A67,Emp_Master,10,0),"")</f>
        <v/>
      </c>
      <c r="V67" s="653" t="str">
        <f t="shared" si="15"/>
        <v/>
      </c>
      <c r="W67" s="444" t="str">
        <f t="shared" si="16"/>
        <v/>
      </c>
      <c r="X67" s="444" t="str">
        <f t="shared" si="17"/>
        <v/>
      </c>
      <c r="Y67" s="444">
        <f t="shared" si="8"/>
        <v>0</v>
      </c>
      <c r="Z67" s="444">
        <f t="shared" si="9"/>
        <v>0</v>
      </c>
      <c r="AA67" s="444">
        <f t="shared" si="10"/>
        <v>0</v>
      </c>
      <c r="AB67" s="446" t="str">
        <f t="shared" si="11"/>
        <v/>
      </c>
      <c r="AC67" s="487"/>
      <c r="AD67" s="446" t="str">
        <f t="shared" si="18"/>
        <v/>
      </c>
      <c r="AE67" s="98"/>
      <c r="AF67" s="99"/>
      <c r="AG67"/>
      <c r="AH67" s="100"/>
      <c r="AI67" s="2"/>
      <c r="AJ67" s="2"/>
    </row>
    <row r="68" spans="1:36" ht="21">
      <c r="A68" s="312">
        <v>59</v>
      </c>
      <c r="B68" s="753" t="str">
        <f t="shared" si="0"/>
        <v/>
      </c>
      <c r="C68" s="447" t="str">
        <f>IF(E68="","",MAX($C$10:C67)+1)</f>
        <v/>
      </c>
      <c r="D68" s="339"/>
      <c r="E68" s="717" t="str">
        <f>IFERROR(VLOOKUP('Master-1'!$F$4&amp;"_"&amp;$A68,Emp_Master,4,0),"")</f>
        <v/>
      </c>
      <c r="F68" s="718" t="str">
        <f>IFERROR(VLOOKUP('Master-1'!$F$4&amp;"_"&amp;$A68,Emp_Master,5,0),"")</f>
        <v/>
      </c>
      <c r="G68" s="718" t="str">
        <f>IFERROR(VLOOKUP('Master-1'!$F$4&amp;"_"&amp;$A68,Emp_Master,6,0),"")</f>
        <v/>
      </c>
      <c r="H68" s="718" t="str">
        <f>IFERROR(VLOOKUP('Master-1'!$F$4&amp;"_"&amp;$A68,Emp_Master,7,0),"")</f>
        <v/>
      </c>
      <c r="I68" s="448" t="str">
        <f>IFERROR(IF(J68="","",VLOOKUP($J68,Sheet2!$B$4:$E$27,4,0)),"")</f>
        <v/>
      </c>
      <c r="J68" s="719" t="str">
        <f>IFERROR(VLOOKUP('Master-1'!$F$4&amp;"_"&amp;$A68,Emp_Master,8,0),"")</f>
        <v/>
      </c>
      <c r="K68" s="720" t="str">
        <f>IFERROR(VLOOKUP('Master-1'!$F$4&amp;"_"&amp;$A68,Emp_Master,9,0),"")</f>
        <v/>
      </c>
      <c r="L68" s="441">
        <f t="shared" si="1"/>
        <v>0</v>
      </c>
      <c r="M68" s="445" t="str">
        <f>IF(E68="","",'Master-1'!$O$5)</f>
        <v/>
      </c>
      <c r="N68" s="441">
        <f t="shared" si="2"/>
        <v>0</v>
      </c>
      <c r="O68" s="441">
        <f t="shared" si="3"/>
        <v>0</v>
      </c>
      <c r="P68" s="441">
        <f>IF(E68="",0,IF('Master-1'!$O$4="Sri Ganganagar",O68-Q68*12,(AD68*4)+(K68*8)))</f>
        <v>0</v>
      </c>
      <c r="Q68" s="442">
        <f t="shared" si="4"/>
        <v>0</v>
      </c>
      <c r="R68" s="705" t="str">
        <f>IFERROR(IF(J68="FIXED","FIXED",VLOOKUP('Master-1'!$F$4&amp;"_"&amp;$A68,Emp_Master,19,0)),"")</f>
        <v/>
      </c>
      <c r="S68" s="312"/>
      <c r="T68" s="412" t="str">
        <f>IF(U68="","",U68&amp;"_"&amp;COUNTIF(U$9:$V68,U68))</f>
        <v/>
      </c>
      <c r="U68" s="443" t="str">
        <f>IFERROR(VLOOKUP('Master-1'!$F$4&amp;"_"&amp;$A68,Emp_Master,10,0),"")</f>
        <v/>
      </c>
      <c r="V68" s="653" t="str">
        <f t="shared" si="15"/>
        <v/>
      </c>
      <c r="W68" s="444" t="str">
        <f t="shared" si="16"/>
        <v/>
      </c>
      <c r="X68" s="444" t="str">
        <f t="shared" si="17"/>
        <v/>
      </c>
      <c r="Y68" s="444">
        <f t="shared" si="8"/>
        <v>0</v>
      </c>
      <c r="Z68" s="444">
        <f t="shared" si="9"/>
        <v>0</v>
      </c>
      <c r="AA68" s="444">
        <f t="shared" si="10"/>
        <v>0</v>
      </c>
      <c r="AB68" s="446" t="str">
        <f t="shared" si="11"/>
        <v/>
      </c>
      <c r="AC68" s="487"/>
      <c r="AD68" s="446" t="str">
        <f t="shared" si="18"/>
        <v/>
      </c>
      <c r="AE68" s="98"/>
      <c r="AF68" s="99"/>
      <c r="AG68"/>
      <c r="AH68" s="100"/>
      <c r="AI68" s="2"/>
      <c r="AJ68" s="2"/>
    </row>
    <row r="69" spans="1:36" ht="21">
      <c r="A69" s="312">
        <v>60</v>
      </c>
      <c r="B69" s="753" t="str">
        <f t="shared" si="0"/>
        <v/>
      </c>
      <c r="C69" s="447" t="str">
        <f>IF(E69="","",MAX($C$10:C68)+1)</f>
        <v/>
      </c>
      <c r="D69" s="339"/>
      <c r="E69" s="717" t="str">
        <f>IFERROR(VLOOKUP('Master-1'!$F$4&amp;"_"&amp;$A69,Emp_Master,4,0),"")</f>
        <v/>
      </c>
      <c r="F69" s="718" t="str">
        <f>IFERROR(VLOOKUP('Master-1'!$F$4&amp;"_"&amp;$A69,Emp_Master,5,0),"")</f>
        <v/>
      </c>
      <c r="G69" s="718" t="str">
        <f>IFERROR(VLOOKUP('Master-1'!$F$4&amp;"_"&amp;$A69,Emp_Master,6,0),"")</f>
        <v/>
      </c>
      <c r="H69" s="718" t="str">
        <f>IFERROR(VLOOKUP('Master-1'!$F$4&amp;"_"&amp;$A69,Emp_Master,7,0),"")</f>
        <v/>
      </c>
      <c r="I69" s="448" t="str">
        <f>IFERROR(IF(J69="","",VLOOKUP($J69,Sheet2!$B$4:$E$27,4,0)),"")</f>
        <v/>
      </c>
      <c r="J69" s="719" t="str">
        <f>IFERROR(VLOOKUP('Master-1'!$F$4&amp;"_"&amp;$A69,Emp_Master,8,0),"")</f>
        <v/>
      </c>
      <c r="K69" s="720" t="str">
        <f>IFERROR(VLOOKUP('Master-1'!$F$4&amp;"_"&amp;$A69,Emp_Master,9,0),"")</f>
        <v/>
      </c>
      <c r="L69" s="441">
        <f t="shared" si="1"/>
        <v>0</v>
      </c>
      <c r="M69" s="445" t="str">
        <f>IF(E69="","",'Master-1'!$O$5)</f>
        <v/>
      </c>
      <c r="N69" s="441">
        <f t="shared" si="2"/>
        <v>0</v>
      </c>
      <c r="O69" s="441">
        <f t="shared" si="3"/>
        <v>0</v>
      </c>
      <c r="P69" s="441">
        <f>IF(E69="",0,IF('Master-1'!$O$4="Sri Ganganagar",O69-Q69*12,(AD69*4)+(K69*8)))</f>
        <v>0</v>
      </c>
      <c r="Q69" s="442">
        <f t="shared" si="4"/>
        <v>0</v>
      </c>
      <c r="R69" s="705" t="str">
        <f>IFERROR(IF(J69="FIXED","FIXED",VLOOKUP('Master-1'!$F$4&amp;"_"&amp;$A69,Emp_Master,19,0)),"")</f>
        <v/>
      </c>
      <c r="S69" s="312"/>
      <c r="T69" s="412" t="str">
        <f>IF(U69="","",U69&amp;"_"&amp;COUNTIF(U$9:$V69,U69))</f>
        <v/>
      </c>
      <c r="U69" s="443" t="str">
        <f>IFERROR(VLOOKUP('Master-1'!$F$4&amp;"_"&amp;$A69,Emp_Master,10,0),"")</f>
        <v/>
      </c>
      <c r="V69" s="653" t="str">
        <f t="shared" si="15"/>
        <v/>
      </c>
      <c r="W69" s="444" t="str">
        <f t="shared" si="16"/>
        <v/>
      </c>
      <c r="X69" s="444" t="str">
        <f t="shared" si="17"/>
        <v/>
      </c>
      <c r="Y69" s="444">
        <f t="shared" si="8"/>
        <v>0</v>
      </c>
      <c r="Z69" s="444">
        <f t="shared" si="9"/>
        <v>0</v>
      </c>
      <c r="AA69" s="444">
        <f t="shared" si="10"/>
        <v>0</v>
      </c>
      <c r="AB69" s="446" t="str">
        <f t="shared" si="11"/>
        <v/>
      </c>
      <c r="AC69" s="598"/>
      <c r="AD69" s="597" t="str">
        <f t="shared" si="18"/>
        <v/>
      </c>
      <c r="AE69" s="98"/>
      <c r="AF69" s="99"/>
      <c r="AG69"/>
      <c r="AH69" s="100"/>
      <c r="AI69" s="2"/>
      <c r="AJ69" s="2"/>
    </row>
    <row r="70" spans="1:36" ht="14.25" customHeight="1">
      <c r="A70" s="312"/>
      <c r="S70" s="312"/>
      <c r="Y70" s="444">
        <f>SUM(Y10:Y69)</f>
        <v>2193200</v>
      </c>
      <c r="Z70" s="444">
        <f t="shared" ref="Z70:AA70" si="19">SUM(Z10:Z69)</f>
        <v>4518400</v>
      </c>
      <c r="AA70" s="444">
        <f t="shared" si="19"/>
        <v>6711600</v>
      </c>
      <c r="AB70" s="890" t="s">
        <v>456</v>
      </c>
      <c r="AC70" s="891"/>
      <c r="AD70" s="892"/>
      <c r="AG70"/>
      <c r="AH70" s="100"/>
      <c r="AI70" s="2"/>
      <c r="AJ70" s="2"/>
    </row>
    <row r="71" spans="1:36" ht="22.95" customHeight="1">
      <c r="A71" s="312"/>
      <c r="B71" s="53"/>
      <c r="C71" s="886" t="s">
        <v>51</v>
      </c>
      <c r="D71" s="886"/>
      <c r="E71" s="886"/>
      <c r="F71" s="886"/>
      <c r="G71" s="886"/>
      <c r="H71" s="886"/>
      <c r="I71" s="886"/>
      <c r="J71" s="54"/>
      <c r="K71" s="449">
        <f>IFERROR(SUMIF($U$10:$U$69,"G-REGULAR",K$10:K$69),"")</f>
        <v>95400</v>
      </c>
      <c r="L71" s="449">
        <f>IFERROR(SUMIF($U$10:$U$69,"G-REGULAR",L$10:L$69),"")</f>
        <v>1144800</v>
      </c>
      <c r="M71" s="330"/>
      <c r="N71" s="449">
        <f>IFERROR(SUMIF($U$10:$U$69,"G-REGULAR",N$10:N$69),"")</f>
        <v>23200</v>
      </c>
      <c r="O71" s="449">
        <f>IFERROR(SUMIF($U$10:$U$69,"G-REGULAR",O$10:O$69),"")</f>
        <v>1168000</v>
      </c>
      <c r="P71" s="449">
        <f>IFERROR(SUMIF($U$10:$U$69,"G-REGULAR",P$10:P$69),"")</f>
        <v>1133200</v>
      </c>
      <c r="Q71" s="55"/>
      <c r="R71" s="706"/>
      <c r="S71" s="312"/>
      <c r="AB71" s="893"/>
      <c r="AC71" s="894"/>
      <c r="AD71" s="895"/>
    </row>
    <row r="72" spans="1:36" ht="23.55" customHeight="1">
      <c r="A72" s="312"/>
      <c r="B72" s="56"/>
      <c r="C72" s="887" t="s">
        <v>52</v>
      </c>
      <c r="D72" s="887"/>
      <c r="E72" s="887"/>
      <c r="F72" s="887"/>
      <c r="G72" s="887"/>
      <c r="H72" s="887"/>
      <c r="I72" s="887"/>
      <c r="J72" s="57"/>
      <c r="K72" s="449">
        <f>IFERROR(SUMIF($U$10:$U$69,"NG-REGULAR",K$10:K$69),"")</f>
        <v>469400</v>
      </c>
      <c r="L72" s="449">
        <f>IFERROR(SUMIF($U$10:$U$69,"NG-REGULAR",L$10:L$69),"")</f>
        <v>5632800</v>
      </c>
      <c r="M72" s="330"/>
      <c r="N72" s="449">
        <f>IFERROR(SUMIF($U$10:$U$69,"NG-REGULAR",N$10:N$69),"")</f>
        <v>113600</v>
      </c>
      <c r="O72" s="449">
        <f>IFERROR(SUMIF($U$10:$U$69,"NG-REGULAR",O$10:O$69),"")</f>
        <v>5746400</v>
      </c>
      <c r="P72" s="449">
        <f>IFERROR(SUMIF($U$10:$U$69,"NG-REGULAR",P$10:P$69),"")</f>
        <v>5576000</v>
      </c>
      <c r="Q72" s="58"/>
      <c r="R72" s="707"/>
      <c r="S72" s="312"/>
      <c r="AB72" s="899" t="s">
        <v>812</v>
      </c>
      <c r="AC72" s="899"/>
      <c r="AD72" s="900"/>
      <c r="AE72" s="494"/>
    </row>
    <row r="73" spans="1:36" ht="22.8">
      <c r="A73" s="312"/>
      <c r="B73" s="59"/>
      <c r="C73" s="903" t="s">
        <v>86</v>
      </c>
      <c r="D73" s="886"/>
      <c r="E73" s="886"/>
      <c r="F73" s="886"/>
      <c r="G73" s="886"/>
      <c r="H73" s="886"/>
      <c r="I73" s="886"/>
      <c r="J73" s="60"/>
      <c r="K73" s="450">
        <f>K71+K72</f>
        <v>564800</v>
      </c>
      <c r="L73" s="450">
        <f>L71+L72</f>
        <v>6777600</v>
      </c>
      <c r="M73" s="331"/>
      <c r="N73" s="450">
        <f>N71+N72</f>
        <v>136800</v>
      </c>
      <c r="O73" s="450">
        <f>O71+O72</f>
        <v>6914400</v>
      </c>
      <c r="P73" s="450">
        <f>P71+P72</f>
        <v>6709200</v>
      </c>
      <c r="Q73" s="62"/>
      <c r="R73" s="708"/>
      <c r="S73" s="312"/>
      <c r="AB73" s="899"/>
      <c r="AC73" s="899"/>
      <c r="AD73" s="900"/>
      <c r="AE73" s="609" t="s">
        <v>335</v>
      </c>
    </row>
    <row r="74" spans="1:36" ht="25.5" customHeight="1">
      <c r="A74" s="312"/>
      <c r="B74" s="603" t="s">
        <v>468</v>
      </c>
      <c r="C74" s="611" t="s">
        <v>466</v>
      </c>
      <c r="D74" s="604" t="s">
        <v>467</v>
      </c>
      <c r="E74" s="600"/>
      <c r="F74" s="600"/>
      <c r="G74" s="596" t="s">
        <v>347</v>
      </c>
      <c r="H74" s="509" t="s">
        <v>318</v>
      </c>
      <c r="I74" s="346">
        <v>0.55000000000000004</v>
      </c>
      <c r="J74" s="904"/>
      <c r="K74" s="904"/>
      <c r="L74" s="904"/>
      <c r="M74" s="904"/>
      <c r="N74" s="904"/>
      <c r="O74" s="451">
        <f>ROUND(O73*I74,0)</f>
        <v>3802920</v>
      </c>
      <c r="P74" s="451">
        <f>IF('Master-1'!$O$4="SRI GANGANAGAR",ROUND($P$73*I74,0),IF($AE$73="YES",SUM(ROUND($Y$70*42%,0),ROUND($Z$70*42%,0)),ROUND($P$73*I74,0)))</f>
        <v>3690060</v>
      </c>
      <c r="Q74" s="64"/>
      <c r="R74" s="707"/>
      <c r="S74" s="312"/>
      <c r="AB74" s="901"/>
      <c r="AC74" s="901"/>
      <c r="AD74" s="902"/>
      <c r="AE74" s="494"/>
      <c r="AH74" s="602"/>
    </row>
    <row r="75" spans="1:36" ht="25.5" customHeight="1">
      <c r="A75" s="312"/>
      <c r="B75" s="610" t="s">
        <v>465</v>
      </c>
      <c r="C75" s="791">
        <f>IF(B75="Z",10,20)</f>
        <v>10</v>
      </c>
      <c r="D75" s="721">
        <f>IF($B75="Z",9,18)</f>
        <v>9</v>
      </c>
      <c r="E75" s="790"/>
      <c r="F75" s="888" t="s">
        <v>349</v>
      </c>
      <c r="G75" s="888"/>
      <c r="H75" s="509" t="s">
        <v>469</v>
      </c>
      <c r="I75" s="722" t="str">
        <f>C75&amp;"%"</f>
        <v>10%</v>
      </c>
      <c r="J75" s="916"/>
      <c r="K75" s="916"/>
      <c r="L75" s="916"/>
      <c r="M75" s="916"/>
      <c r="N75" s="916"/>
      <c r="O75" s="452">
        <f>ROUND(O73*C75%,0)</f>
        <v>691440</v>
      </c>
      <c r="P75" s="451">
        <f>IF('Master-1'!$O$4="SRI GANGANAGAR",ROUND($P$73*$C$75%,0),IF($AE$73="YES",SUM(ROUND($AC$76*C75%,0),ROUND($AD$76*C75%,0)),ROUND($P$73*$C$75%,0)))</f>
        <v>670920</v>
      </c>
      <c r="Q75" s="66"/>
      <c r="R75" s="707"/>
      <c r="S75" s="312"/>
      <c r="AB75" s="608" t="s">
        <v>461</v>
      </c>
      <c r="AC75" s="607" t="s">
        <v>813</v>
      </c>
      <c r="AD75" s="488" t="s">
        <v>814</v>
      </c>
      <c r="AE75" s="488" t="s">
        <v>455</v>
      </c>
    </row>
    <row r="76" spans="1:36" ht="25.5" customHeight="1">
      <c r="A76" s="312"/>
      <c r="B76" s="783" t="s">
        <v>570</v>
      </c>
      <c r="C76" s="601">
        <v>0</v>
      </c>
      <c r="D76" s="889" t="s">
        <v>348</v>
      </c>
      <c r="E76" s="888"/>
      <c r="F76" s="888"/>
      <c r="G76" s="888"/>
      <c r="H76" s="509" t="s">
        <v>318</v>
      </c>
      <c r="I76" s="346">
        <v>0</v>
      </c>
      <c r="J76" s="916"/>
      <c r="K76" s="916"/>
      <c r="L76" s="916"/>
      <c r="M76" s="916"/>
      <c r="N76" s="916"/>
      <c r="O76" s="332">
        <v>0</v>
      </c>
      <c r="P76" s="452">
        <f>ROUND(P73/12*$I$76*$C$76,0)</f>
        <v>0</v>
      </c>
      <c r="Q76" s="66"/>
      <c r="R76" s="707"/>
      <c r="S76" s="312"/>
      <c r="AB76" s="608" t="s">
        <v>460</v>
      </c>
      <c r="AC76" s="599">
        <f>Y70</f>
        <v>2193200</v>
      </c>
      <c r="AD76" s="597">
        <f>Z70</f>
        <v>4518400</v>
      </c>
      <c r="AE76" s="597">
        <f>AA70</f>
        <v>6711600</v>
      </c>
    </row>
    <row r="77" spans="1:36" ht="21">
      <c r="A77" s="312"/>
      <c r="B77" s="65"/>
      <c r="C77" s="882" t="s">
        <v>53</v>
      </c>
      <c r="D77" s="882"/>
      <c r="E77" s="882"/>
      <c r="F77" s="882"/>
      <c r="G77" s="882"/>
      <c r="H77" s="882"/>
      <c r="I77" s="882"/>
      <c r="J77" s="916"/>
      <c r="K77" s="916"/>
      <c r="L77" s="916"/>
      <c r="M77" s="916"/>
      <c r="N77" s="916"/>
      <c r="O77" s="453">
        <f>ALLOWS.!H24</f>
        <v>27096</v>
      </c>
      <c r="P77" s="453">
        <f>ALLOWS.!G24</f>
        <v>27096</v>
      </c>
      <c r="Q77" s="77">
        <v>6774</v>
      </c>
      <c r="R77" s="709"/>
      <c r="S77" s="312"/>
      <c r="AB77" s="608" t="s">
        <v>462</v>
      </c>
      <c r="AC77" s="605">
        <f>IF(AND('Master-1'!$O$4="others",$AE$73="YES"),ROUND($AC$76*42%,0),ROUND($AC$76*42%,0))</f>
        <v>921144</v>
      </c>
      <c r="AD77" s="605">
        <f>ROUND($AD$76*42%,0)</f>
        <v>1897728</v>
      </c>
      <c r="AE77" s="605">
        <f>SUM(AC77:AD77)</f>
        <v>2818872</v>
      </c>
    </row>
    <row r="78" spans="1:36" ht="21">
      <c r="A78" s="312"/>
      <c r="B78" s="65"/>
      <c r="C78" s="882" t="s">
        <v>54</v>
      </c>
      <c r="D78" s="882"/>
      <c r="E78" s="882"/>
      <c r="F78" s="882"/>
      <c r="G78" s="882"/>
      <c r="H78" s="882"/>
      <c r="I78" s="882"/>
      <c r="J78" s="916"/>
      <c r="K78" s="916"/>
      <c r="L78" s="916"/>
      <c r="M78" s="916"/>
      <c r="N78" s="916"/>
      <c r="O78" s="452">
        <f>ROUND((O73+O74)/24,0)</f>
        <v>446555</v>
      </c>
      <c r="P78" s="452">
        <f>ROUND((P73+P74)/24,0)</f>
        <v>433303</v>
      </c>
      <c r="Q78" s="78"/>
      <c r="R78" s="710"/>
      <c r="S78" s="312"/>
      <c r="AB78" s="608" t="s">
        <v>463</v>
      </c>
      <c r="AC78" s="606">
        <f>IF(AND('Master-1'!$O$4="others",$AE$73="YES"),ROUND($AC$76*C75%,0),ROUND($AC$76*C75%,0))</f>
        <v>219320</v>
      </c>
      <c r="AD78" s="606">
        <f>ROUND($AD$76*C75%,0)</f>
        <v>451840</v>
      </c>
      <c r="AE78" s="606">
        <f>SUM(AC78:AD78)</f>
        <v>671160</v>
      </c>
    </row>
    <row r="79" spans="1:36" ht="21">
      <c r="A79" s="312"/>
      <c r="B79" s="65"/>
      <c r="C79" s="882" t="s">
        <v>56</v>
      </c>
      <c r="D79" s="882"/>
      <c r="E79" s="882"/>
      <c r="F79" s="882"/>
      <c r="G79" s="882"/>
      <c r="H79" s="882"/>
      <c r="I79" s="882"/>
      <c r="J79" s="916"/>
      <c r="K79" s="916"/>
      <c r="L79" s="916"/>
      <c r="M79" s="916"/>
      <c r="N79" s="916"/>
      <c r="O79" s="452">
        <f>ALLOWS.!H22</f>
        <v>0</v>
      </c>
      <c r="P79" s="452">
        <f>ALLOWS.!G22</f>
        <v>0</v>
      </c>
      <c r="Q79" s="78">
        <v>75</v>
      </c>
      <c r="R79" s="710"/>
      <c r="S79" s="312"/>
    </row>
    <row r="80" spans="1:36" ht="21">
      <c r="A80" s="312"/>
      <c r="B80" s="65"/>
      <c r="C80" s="882" t="s">
        <v>57</v>
      </c>
      <c r="D80" s="882"/>
      <c r="E80" s="882"/>
      <c r="F80" s="882"/>
      <c r="G80" s="882"/>
      <c r="H80" s="882"/>
      <c r="I80" s="882"/>
      <c r="J80" s="916"/>
      <c r="K80" s="916"/>
      <c r="L80" s="916"/>
      <c r="M80" s="916"/>
      <c r="N80" s="916"/>
      <c r="O80" s="452">
        <f>ALLOWS.!H23</f>
        <v>0</v>
      </c>
      <c r="P80" s="452">
        <f>ALLOWS.!G23</f>
        <v>0</v>
      </c>
      <c r="Q80" s="78">
        <v>180</v>
      </c>
      <c r="R80" s="710"/>
      <c r="S80" s="312"/>
    </row>
    <row r="81" spans="1:40" ht="21">
      <c r="A81" s="312"/>
      <c r="B81" s="65"/>
      <c r="C81" s="928" t="s">
        <v>389</v>
      </c>
      <c r="D81" s="928"/>
      <c r="E81" s="928"/>
      <c r="F81" s="928"/>
      <c r="G81" s="928"/>
      <c r="H81" s="928"/>
      <c r="I81" s="928"/>
      <c r="J81" s="917"/>
      <c r="K81" s="917"/>
      <c r="L81" s="917"/>
      <c r="M81" s="917"/>
      <c r="N81" s="917"/>
      <c r="O81" s="465">
        <v>0</v>
      </c>
      <c r="P81" s="469">
        <v>0</v>
      </c>
      <c r="Q81" s="69"/>
      <c r="R81" s="711"/>
      <c r="S81" s="312"/>
    </row>
    <row r="82" spans="1:40" ht="21">
      <c r="A82" s="312"/>
      <c r="B82" s="70"/>
      <c r="C82" s="882" t="s">
        <v>323</v>
      </c>
      <c r="D82" s="882"/>
      <c r="E82" s="882"/>
      <c r="F82" s="882"/>
      <c r="G82" s="882"/>
      <c r="H82" s="882"/>
      <c r="I82" s="882"/>
      <c r="J82" s="917"/>
      <c r="K82" s="917"/>
      <c r="L82" s="917"/>
      <c r="M82" s="917"/>
      <c r="N82" s="917"/>
      <c r="O82" s="454">
        <f>ALLOWS.!H20</f>
        <v>0</v>
      </c>
      <c r="P82" s="468">
        <f>ALLOWS.!G20</f>
        <v>0</v>
      </c>
      <c r="Q82" s="78">
        <v>1200</v>
      </c>
      <c r="R82" s="710"/>
      <c r="S82" s="312"/>
    </row>
    <row r="83" spans="1:40" ht="21">
      <c r="A83" s="312"/>
      <c r="B83" s="70"/>
      <c r="C83" s="927" t="s">
        <v>55</v>
      </c>
      <c r="D83" s="927"/>
      <c r="E83" s="927"/>
      <c r="F83" s="927"/>
      <c r="G83" s="927"/>
      <c r="H83" s="927"/>
      <c r="I83" s="927"/>
      <c r="J83" s="911"/>
      <c r="K83" s="911"/>
      <c r="L83" s="911"/>
      <c r="M83" s="911"/>
      <c r="N83" s="911"/>
      <c r="O83" s="471">
        <f>SUM(O74+O75+O76+O77+O78+O79+O80+O81+O82)</f>
        <v>4968011</v>
      </c>
      <c r="P83" s="471">
        <f>SUM(P74+P75+P76+P77+P78+P79+P80+P81+P82)</f>
        <v>4821379</v>
      </c>
      <c r="Q83" s="71"/>
      <c r="R83" s="707"/>
      <c r="S83" s="312"/>
    </row>
    <row r="84" spans="1:40" ht="25.5" customHeight="1">
      <c r="A84" s="312"/>
      <c r="B84" s="70"/>
      <c r="C84" s="882" t="s">
        <v>164</v>
      </c>
      <c r="D84" s="882"/>
      <c r="E84" s="882"/>
      <c r="F84" s="882"/>
      <c r="G84" s="882"/>
      <c r="H84" s="882"/>
      <c r="I84" s="882"/>
      <c r="J84" s="911"/>
      <c r="K84" s="911"/>
      <c r="L84" s="911"/>
      <c r="M84" s="911"/>
      <c r="N84" s="911"/>
      <c r="O84" s="472">
        <f>IFERROR(SUMIF(U10:U69,"FIXED",O$10:O$69),"")</f>
        <v>318000</v>
      </c>
      <c r="P84" s="472">
        <f>IFERROR(SUMIF(U10:U69,"FIXED",P$10:P$69),"")</f>
        <v>318000</v>
      </c>
      <c r="Q84" s="78"/>
      <c r="R84" s="710"/>
      <c r="S84" s="312"/>
      <c r="AK84" s="78">
        <v>26500</v>
      </c>
      <c r="AL84" s="113">
        <v>2</v>
      </c>
      <c r="AM84" s="78">
        <v>15600</v>
      </c>
      <c r="AN84" s="113">
        <v>1</v>
      </c>
    </row>
    <row r="85" spans="1:40" ht="21">
      <c r="A85" s="312"/>
      <c r="B85" s="72"/>
      <c r="C85" s="925" t="s">
        <v>58</v>
      </c>
      <c r="D85" s="925"/>
      <c r="E85" s="925"/>
      <c r="F85" s="925"/>
      <c r="G85" s="925"/>
      <c r="H85" s="925"/>
      <c r="I85" s="925"/>
      <c r="J85" s="926"/>
      <c r="K85" s="926"/>
      <c r="L85" s="926"/>
      <c r="M85" s="926"/>
      <c r="N85" s="926"/>
      <c r="O85" s="455">
        <f>O83+O73+O84</f>
        <v>12200411</v>
      </c>
      <c r="P85" s="455">
        <f>P83+P73+P84</f>
        <v>11848579</v>
      </c>
      <c r="Q85" s="73"/>
      <c r="R85" s="712"/>
      <c r="S85" s="312"/>
    </row>
    <row r="86" spans="1:40" ht="21">
      <c r="A86" s="312"/>
      <c r="B86" s="65"/>
      <c r="C86" s="882" t="s">
        <v>59</v>
      </c>
      <c r="D86" s="882"/>
      <c r="E86" s="882"/>
      <c r="F86" s="882"/>
      <c r="G86" s="882"/>
      <c r="H86" s="882"/>
      <c r="I86" s="882"/>
      <c r="J86" s="917"/>
      <c r="K86" s="917"/>
      <c r="L86" s="917"/>
      <c r="M86" s="917"/>
      <c r="N86" s="917"/>
      <c r="O86" s="333">
        <v>0</v>
      </c>
      <c r="P86" s="456">
        <f>TE_ME!I8</f>
        <v>0</v>
      </c>
      <c r="Q86" s="74"/>
      <c r="R86" s="102"/>
      <c r="S86" s="312"/>
    </row>
    <row r="87" spans="1:40" ht="21">
      <c r="A87" s="312"/>
      <c r="B87" s="65"/>
      <c r="C87" s="882" t="s">
        <v>166</v>
      </c>
      <c r="D87" s="882"/>
      <c r="E87" s="882"/>
      <c r="F87" s="882"/>
      <c r="G87" s="882"/>
      <c r="H87" s="882"/>
      <c r="I87" s="882"/>
      <c r="J87" s="917"/>
      <c r="K87" s="917"/>
      <c r="L87" s="917"/>
      <c r="M87" s="917"/>
      <c r="N87" s="917"/>
      <c r="O87" s="333">
        <v>0</v>
      </c>
      <c r="P87" s="456">
        <f>TE_ME!J8</f>
        <v>0</v>
      </c>
      <c r="Q87" s="74"/>
      <c r="R87" s="102"/>
      <c r="S87" s="312"/>
    </row>
    <row r="88" spans="1:40" ht="21">
      <c r="A88" s="312"/>
      <c r="B88" s="75"/>
      <c r="C88" s="920" t="s">
        <v>165</v>
      </c>
      <c r="D88" s="888"/>
      <c r="E88" s="888"/>
      <c r="F88" s="888"/>
      <c r="G88" s="888"/>
      <c r="H88" s="888"/>
      <c r="I88" s="921"/>
      <c r="J88" s="922"/>
      <c r="K88" s="923"/>
      <c r="L88" s="923"/>
      <c r="M88" s="923"/>
      <c r="N88" s="924"/>
      <c r="O88" s="457">
        <f>O86+O87</f>
        <v>0</v>
      </c>
      <c r="P88" s="457">
        <f>P86+P87</f>
        <v>0</v>
      </c>
      <c r="Q88" s="75"/>
      <c r="R88" s="102"/>
      <c r="S88" s="312"/>
    </row>
    <row r="89" spans="1:40" ht="22.8">
      <c r="A89" s="312"/>
      <c r="B89" s="76"/>
      <c r="C89" s="918" t="s">
        <v>19</v>
      </c>
      <c r="D89" s="918"/>
      <c r="E89" s="918"/>
      <c r="F89" s="918"/>
      <c r="G89" s="918"/>
      <c r="H89" s="918"/>
      <c r="I89" s="918"/>
      <c r="J89" s="919"/>
      <c r="K89" s="919"/>
      <c r="L89" s="919"/>
      <c r="M89" s="919"/>
      <c r="N89" s="919"/>
      <c r="O89" s="458">
        <f>O85+O88</f>
        <v>12200411</v>
      </c>
      <c r="P89" s="458">
        <f>P85+P88</f>
        <v>11848579</v>
      </c>
      <c r="Q89" s="76"/>
      <c r="R89" s="102"/>
      <c r="S89" s="312"/>
    </row>
    <row r="90" spans="1:40">
      <c r="A90" s="312"/>
      <c r="B90" s="312"/>
      <c r="C90" s="312"/>
      <c r="D90" s="312"/>
      <c r="E90" s="312"/>
      <c r="F90" s="312"/>
      <c r="G90" s="312"/>
      <c r="H90" s="312"/>
      <c r="I90" s="312"/>
      <c r="J90" s="312"/>
      <c r="K90" s="312"/>
      <c r="L90" s="312"/>
      <c r="M90" s="312"/>
      <c r="N90" s="312"/>
      <c r="O90" s="312"/>
      <c r="P90" s="312"/>
      <c r="Q90" s="312"/>
      <c r="R90" s="312"/>
      <c r="S90" s="312"/>
    </row>
  </sheetData>
  <sheetProtection formatCells="0" formatColumns="0" formatRows="0" insertRows="0" deleteRows="0"/>
  <mergeCells count="67">
    <mergeCell ref="C89:I89"/>
    <mergeCell ref="J89:N89"/>
    <mergeCell ref="C88:I88"/>
    <mergeCell ref="J88:N88"/>
    <mergeCell ref="C78:I78"/>
    <mergeCell ref="J78:N78"/>
    <mergeCell ref="C87:I87"/>
    <mergeCell ref="J87:N87"/>
    <mergeCell ref="C85:I85"/>
    <mergeCell ref="J85:N85"/>
    <mergeCell ref="J81:N81"/>
    <mergeCell ref="C80:I80"/>
    <mergeCell ref="C83:I83"/>
    <mergeCell ref="J86:N86"/>
    <mergeCell ref="C81:I81"/>
    <mergeCell ref="C86:I86"/>
    <mergeCell ref="AB5:AE5"/>
    <mergeCell ref="R7:R8"/>
    <mergeCell ref="M7:N7"/>
    <mergeCell ref="C84:I84"/>
    <mergeCell ref="J84:N84"/>
    <mergeCell ref="C7:C8"/>
    <mergeCell ref="D7:E8"/>
    <mergeCell ref="C77:I77"/>
    <mergeCell ref="J77:N77"/>
    <mergeCell ref="J83:N83"/>
    <mergeCell ref="J79:N79"/>
    <mergeCell ref="J80:N80"/>
    <mergeCell ref="C82:I82"/>
    <mergeCell ref="J82:N82"/>
    <mergeCell ref="J75:N75"/>
    <mergeCell ref="J76:N76"/>
    <mergeCell ref="AB70:AD71"/>
    <mergeCell ref="AB7:AD7"/>
    <mergeCell ref="AB72:AD74"/>
    <mergeCell ref="C73:I73"/>
    <mergeCell ref="J74:N74"/>
    <mergeCell ref="P7:P8"/>
    <mergeCell ref="Q7:Q8"/>
    <mergeCell ref="I7:J7"/>
    <mergeCell ref="L7:L8"/>
    <mergeCell ref="K7:K8"/>
    <mergeCell ref="C79:I79"/>
    <mergeCell ref="G7:G8"/>
    <mergeCell ref="H7:H8"/>
    <mergeCell ref="F7:F8"/>
    <mergeCell ref="B7:B8"/>
    <mergeCell ref="C71:I71"/>
    <mergeCell ref="C72:I72"/>
    <mergeCell ref="F75:G75"/>
    <mergeCell ref="D76:G76"/>
    <mergeCell ref="B6:Q6"/>
    <mergeCell ref="O7:O8"/>
    <mergeCell ref="AB4:AE4"/>
    <mergeCell ref="AB2:AE2"/>
    <mergeCell ref="B2:Q2"/>
    <mergeCell ref="O5:P5"/>
    <mergeCell ref="M5:N5"/>
    <mergeCell ref="M4:N4"/>
    <mergeCell ref="O4:P4"/>
    <mergeCell ref="M3:P3"/>
    <mergeCell ref="I4:K4"/>
    <mergeCell ref="F4:G4"/>
    <mergeCell ref="E5:K5"/>
    <mergeCell ref="B3:L3"/>
    <mergeCell ref="AB3:AE3"/>
    <mergeCell ref="AB6:AD6"/>
  </mergeCells>
  <conditionalFormatting sqref="AB7:AB8 AC8:AD8 AB9:AD71 AB72 AE72:AE74 AB75:AE78">
    <cfRule type="expression" dxfId="1" priority="21">
      <formula>#REF!="Sri Ganganagar"</formula>
    </cfRule>
  </conditionalFormatting>
  <dataValidations count="7">
    <dataValidation type="list" allowBlank="1" showInputMessage="1" showErrorMessage="1" sqref="F4" xr:uid="{00000000-0002-0000-0400-000000000000}">
      <formula1>BUDGET_HEAD</formula1>
    </dataValidation>
    <dataValidation type="list" allowBlank="1" showInputMessage="1" showErrorMessage="1" sqref="AE73" xr:uid="{00000000-0002-0000-0400-000001000000}">
      <formula1>"YES,NO"</formula1>
    </dataValidation>
    <dataValidation type="list" allowBlank="1" showInputMessage="1" showErrorMessage="1" sqref="J10:J69" xr:uid="{00000000-0002-0000-0400-000002000000}">
      <formula1>Pay_Leval</formula1>
    </dataValidation>
    <dataValidation type="list" allowBlank="1" showInputMessage="1" showErrorMessage="1" sqref="D10:D69" xr:uid="{00000000-0002-0000-0400-000003000000}">
      <formula1>"Mr,Mrs,Ms"</formula1>
    </dataValidation>
    <dataValidation type="list" allowBlank="1" showInputMessage="1" showErrorMessage="1" sqref="B75" xr:uid="{00000000-0002-0000-0400-000004000000}">
      <formula1>"Y,Z"</formula1>
    </dataValidation>
    <dataValidation type="list" allowBlank="1" showInputMessage="1" showErrorMessage="1" sqref="O4:P4" xr:uid="{00000000-0002-0000-0400-000005000000}">
      <formula1>"Sri Ganganagar,Others"</formula1>
    </dataValidation>
    <dataValidation type="list" allowBlank="1" showInputMessage="1" showErrorMessage="1" sqref="I4:K4" xr:uid="{00000000-0002-0000-0400-000006000000}">
      <formula1>"STATE FUND,CENTRAL ASSISTANCE"</formula1>
    </dataValidation>
  </dataValidations>
  <printOptions horizontalCentered="1"/>
  <pageMargins left="0.19685039370078741" right="0.19685039370078741" top="0" bottom="0.23622047244094491" header="0.31496062992125984" footer="0.31496062992125984"/>
  <pageSetup paperSize="5" scale="53" fitToHeight="2" orientation="landscape" blackAndWhite="1" verticalDpi="30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filterMode="1">
    <tabColor rgb="FFFFFF00"/>
    <pageSetUpPr fitToPage="1"/>
  </sheetPr>
  <dimension ref="A1:Y97"/>
  <sheetViews>
    <sheetView topLeftCell="D1" zoomScale="70" zoomScaleNormal="70" workbookViewId="0">
      <selection activeCell="P13" sqref="P13"/>
    </sheetView>
  </sheetViews>
  <sheetFormatPr defaultColWidth="9.21875" defaultRowHeight="13.8"/>
  <cols>
    <col min="1" max="1" width="3.77734375" style="1" customWidth="1"/>
    <col min="2" max="2" width="11.88671875" style="1" customWidth="1"/>
    <col min="3" max="3" width="6.21875" style="1" customWidth="1"/>
    <col min="4" max="4" width="4.5546875" style="1" customWidth="1"/>
    <col min="5" max="5" width="20.77734375" style="1" customWidth="1"/>
    <col min="6" max="6" width="14.21875" style="1" customWidth="1"/>
    <col min="7" max="7" width="27.33203125" style="1" customWidth="1"/>
    <col min="8" max="8" width="19.77734375" style="1" customWidth="1"/>
    <col min="9" max="9" width="15.44140625" style="1" customWidth="1"/>
    <col min="10" max="10" width="12.21875" style="1" customWidth="1"/>
    <col min="11" max="11" width="14.33203125" style="1" customWidth="1"/>
    <col min="12" max="12" width="14.77734375" style="1" customWidth="1"/>
    <col min="13" max="13" width="11.44140625" style="1" customWidth="1"/>
    <col min="14" max="15" width="17.21875" style="1" customWidth="1"/>
    <col min="16" max="16" width="8" style="1" customWidth="1"/>
    <col min="17" max="17" width="22" style="1" customWidth="1"/>
    <col min="18" max="18" width="21.21875" style="1" hidden="1" customWidth="1"/>
    <col min="19" max="20" width="7.77734375" style="1" hidden="1" customWidth="1"/>
    <col min="21" max="21" width="6.44140625" style="1" hidden="1" customWidth="1"/>
    <col min="22" max="23" width="7.77734375" style="1" hidden="1" customWidth="1"/>
    <col min="24" max="24" width="8.44140625" style="1" hidden="1" customWidth="1"/>
    <col min="25" max="25" width="5" style="1" customWidth="1"/>
    <col min="26" max="16384" width="9.21875" style="1"/>
  </cols>
  <sheetData>
    <row r="1" spans="1:25" ht="1.05" customHeight="1"/>
    <row r="2" spans="1:25" ht="20.55" customHeight="1">
      <c r="A2" s="377"/>
      <c r="B2" s="377"/>
      <c r="C2" s="377"/>
      <c r="D2" s="377"/>
      <c r="E2" s="377"/>
      <c r="F2" s="377"/>
      <c r="G2" s="377"/>
      <c r="H2" s="377"/>
      <c r="I2" s="377"/>
      <c r="J2" s="377"/>
      <c r="K2" s="377"/>
      <c r="L2" s="377"/>
      <c r="M2" s="377"/>
      <c r="N2" s="377"/>
      <c r="O2" s="377"/>
      <c r="P2" s="377"/>
      <c r="Q2" s="377"/>
      <c r="R2" s="377"/>
      <c r="S2" s="377"/>
      <c r="T2" s="377"/>
      <c r="U2" s="377"/>
      <c r="V2" s="377"/>
      <c r="W2" s="377"/>
      <c r="X2" s="377"/>
      <c r="Y2" s="377"/>
    </row>
    <row r="3" spans="1:25" ht="30.45" customHeight="1">
      <c r="A3" s="377"/>
      <c r="B3" s="952" t="s">
        <v>36</v>
      </c>
      <c r="C3" s="952"/>
      <c r="D3" s="952"/>
      <c r="E3" s="952"/>
      <c r="F3" s="952"/>
      <c r="G3" s="952"/>
      <c r="H3" s="952"/>
      <c r="I3" s="952"/>
      <c r="J3" s="952"/>
      <c r="K3" s="952"/>
      <c r="L3" s="952"/>
      <c r="M3" s="952"/>
      <c r="N3" s="952"/>
      <c r="O3" s="952"/>
      <c r="P3" s="952"/>
      <c r="Q3" s="952"/>
      <c r="Y3" s="377"/>
    </row>
    <row r="4" spans="1:25" ht="29.25" customHeight="1">
      <c r="A4" s="377"/>
      <c r="B4" s="953" t="s">
        <v>37</v>
      </c>
      <c r="C4" s="953"/>
      <c r="D4" s="953"/>
      <c r="E4" s="953"/>
      <c r="F4" s="953"/>
      <c r="G4" s="953"/>
      <c r="H4" s="953"/>
      <c r="I4" s="953"/>
      <c r="J4" s="953"/>
      <c r="K4" s="953"/>
      <c r="L4" s="953"/>
      <c r="M4" s="953"/>
      <c r="N4" s="953"/>
      <c r="O4" s="953"/>
      <c r="P4" s="953"/>
      <c r="Q4" s="495" t="str">
        <f>"RE"&amp;"-"&amp;'Data Entry'!H4</f>
        <v>RE-2025-26</v>
      </c>
      <c r="Y4" s="377"/>
    </row>
    <row r="5" spans="1:25" ht="21.75" customHeight="1">
      <c r="A5" s="377"/>
      <c r="B5" s="954" t="s">
        <v>38</v>
      </c>
      <c r="C5" s="954"/>
      <c r="D5" s="954"/>
      <c r="E5" s="954"/>
      <c r="F5" s="954"/>
      <c r="G5" s="954"/>
      <c r="H5" s="954"/>
      <c r="I5" s="954"/>
      <c r="J5" s="954"/>
      <c r="K5" s="954"/>
      <c r="L5" s="954"/>
      <c r="M5" s="954"/>
      <c r="N5" s="954"/>
      <c r="O5" s="954"/>
      <c r="P5" s="954"/>
      <c r="Q5" s="495" t="str">
        <f>"BE"&amp;"-"&amp;'Data Entry'!K4</f>
        <v>BE-2026-27</v>
      </c>
      <c r="Y5" s="377"/>
    </row>
    <row r="6" spans="1:25" ht="23.25" customHeight="1">
      <c r="A6" s="377"/>
      <c r="B6" s="955" t="s">
        <v>94</v>
      </c>
      <c r="C6" s="955"/>
      <c r="D6" s="955"/>
      <c r="E6" s="929" t="str">
        <f>'Data Entry'!D2</f>
        <v>dk;kZy; iz/kkukpk;Z jktdh; mPp ek/;fed fo|ky; jktiqjk fiisju</v>
      </c>
      <c r="F6" s="929"/>
      <c r="G6" s="929"/>
      <c r="H6" s="929"/>
      <c r="I6" s="929"/>
      <c r="J6" s="935" t="s">
        <v>197</v>
      </c>
      <c r="K6" s="935"/>
      <c r="L6" s="934">
        <f>'Data Entry'!D4</f>
        <v>2495</v>
      </c>
      <c r="M6" s="934"/>
      <c r="N6" s="930" t="s">
        <v>39</v>
      </c>
      <c r="O6" s="930"/>
      <c r="P6" s="930"/>
      <c r="Q6" s="930"/>
      <c r="Y6" s="377"/>
    </row>
    <row r="7" spans="1:25" ht="30.6" customHeight="1">
      <c r="A7" s="377"/>
      <c r="B7" s="946" t="s">
        <v>343</v>
      </c>
      <c r="C7" s="947"/>
      <c r="D7" s="947"/>
      <c r="E7" s="931" t="str">
        <f>'Master-1'!F4</f>
        <v>2202-02-109-27-01</v>
      </c>
      <c r="F7" s="931"/>
      <c r="G7" s="396" t="str">
        <f>'Master-1'!I4</f>
        <v>STATE FUND</v>
      </c>
      <c r="H7" s="932"/>
      <c r="I7" s="933"/>
      <c r="J7" s="80"/>
      <c r="L7" s="80"/>
      <c r="N7" s="313"/>
      <c r="O7" s="938" t="s">
        <v>40</v>
      </c>
      <c r="P7" s="939"/>
      <c r="Q7" s="314"/>
      <c r="Y7" s="377"/>
    </row>
    <row r="8" spans="1:25" ht="34.200000000000003" customHeight="1">
      <c r="A8" s="377"/>
      <c r="B8" s="941"/>
      <c r="C8" s="945" t="s">
        <v>41</v>
      </c>
      <c r="D8" s="961" t="s">
        <v>42</v>
      </c>
      <c r="E8" s="965"/>
      <c r="F8" s="940" t="s">
        <v>43</v>
      </c>
      <c r="G8" s="936"/>
      <c r="H8" s="943" t="s">
        <v>45</v>
      </c>
      <c r="I8" s="944"/>
      <c r="J8" s="959" t="s">
        <v>779</v>
      </c>
      <c r="K8" s="961" t="s">
        <v>46</v>
      </c>
      <c r="L8" s="940" t="s">
        <v>47</v>
      </c>
      <c r="M8" s="940"/>
      <c r="N8" s="936" t="s">
        <v>780</v>
      </c>
      <c r="O8" s="936" t="s">
        <v>781</v>
      </c>
      <c r="P8" s="936" t="s">
        <v>50</v>
      </c>
      <c r="Q8" s="936" t="s">
        <v>103</v>
      </c>
      <c r="Y8" s="377"/>
    </row>
    <row r="9" spans="1:25" ht="70.95" customHeight="1">
      <c r="A9" s="377"/>
      <c r="B9" s="942"/>
      <c r="C9" s="945"/>
      <c r="D9" s="966"/>
      <c r="E9" s="967"/>
      <c r="F9" s="940"/>
      <c r="G9" s="937"/>
      <c r="H9" s="226" t="str">
        <f>'Master-1'!I8</f>
        <v>is&amp;cs.M</v>
      </c>
      <c r="I9" s="226" t="str">
        <f>'Master-1'!I8</f>
        <v>is&amp;cs.M</v>
      </c>
      <c r="J9" s="960"/>
      <c r="K9" s="962"/>
      <c r="L9" s="36" t="s">
        <v>48</v>
      </c>
      <c r="M9" s="36" t="s">
        <v>49</v>
      </c>
      <c r="N9" s="937"/>
      <c r="O9" s="937"/>
      <c r="P9" s="937"/>
      <c r="Q9" s="937"/>
      <c r="R9" s="37">
        <v>41456</v>
      </c>
      <c r="S9" s="25"/>
      <c r="T9" s="25"/>
      <c r="U9" s="25"/>
      <c r="V9" s="25"/>
      <c r="W9" s="25"/>
      <c r="X9" s="25"/>
      <c r="Y9" s="377"/>
    </row>
    <row r="10" spans="1:25" ht="15.6">
      <c r="A10" s="377"/>
      <c r="B10" s="38"/>
      <c r="C10" s="39">
        <v>1</v>
      </c>
      <c r="D10" s="963">
        <v>2</v>
      </c>
      <c r="E10" s="964"/>
      <c r="F10" s="40">
        <v>3</v>
      </c>
      <c r="G10" s="41">
        <v>4</v>
      </c>
      <c r="H10" s="41">
        <v>5</v>
      </c>
      <c r="I10" s="41">
        <v>6</v>
      </c>
      <c r="J10" s="38">
        <v>7</v>
      </c>
      <c r="K10" s="38">
        <v>8</v>
      </c>
      <c r="L10" s="38">
        <v>9</v>
      </c>
      <c r="M10" s="41">
        <v>10</v>
      </c>
      <c r="N10" s="41">
        <v>11</v>
      </c>
      <c r="O10" s="42">
        <v>12</v>
      </c>
      <c r="P10" s="42">
        <v>13</v>
      </c>
      <c r="Q10" s="81">
        <v>14</v>
      </c>
      <c r="R10" s="25"/>
      <c r="S10" s="25"/>
      <c r="T10" s="25"/>
      <c r="U10" s="25"/>
      <c r="V10" s="25"/>
      <c r="W10" s="25"/>
      <c r="X10" s="25"/>
      <c r="Y10" s="377"/>
    </row>
    <row r="11" spans="1:25" ht="23.25" customHeight="1">
      <c r="A11" s="752">
        <v>1</v>
      </c>
      <c r="B11" s="751" t="str">
        <f>'Master-1'!B10</f>
        <v>राजपत्रित</v>
      </c>
      <c r="C11" s="397">
        <f>'Master-1'!C10</f>
        <v>1</v>
      </c>
      <c r="D11" s="398" t="str">
        <f>IF('Master-1'!D10="","",'Master-1'!D10)</f>
        <v/>
      </c>
      <c r="E11" s="640" t="str">
        <f>'Master-1'!E10</f>
        <v>vcl 1</v>
      </c>
      <c r="F11" s="399">
        <f>'Master-1'!G10</f>
        <v>0</v>
      </c>
      <c r="G11" s="400" t="str">
        <f>'Master-1'!H10</f>
        <v>प्रधानाचार्य</v>
      </c>
      <c r="H11" s="401" t="str">
        <f>VLOOKUP(I11,Sheet2!B4:E27,4,0)</f>
        <v>67300 - 195000</v>
      </c>
      <c r="I11" s="402" t="str">
        <f>'Master-1'!J10</f>
        <v>L-16</v>
      </c>
      <c r="J11" s="403">
        <f>'Master-1'!K10</f>
        <v>95400</v>
      </c>
      <c r="K11" s="403">
        <f>'Master-1'!L10</f>
        <v>1144800</v>
      </c>
      <c r="L11" s="404">
        <f>IF('Master-1'!M10="","",'Master-1'!M10)</f>
        <v>46204</v>
      </c>
      <c r="M11" s="403">
        <f>'Master-1'!N10</f>
        <v>23200</v>
      </c>
      <c r="N11" s="403">
        <f>'Master-1'!O10</f>
        <v>1168000</v>
      </c>
      <c r="O11" s="403">
        <f>'Master-1'!P10</f>
        <v>1133200</v>
      </c>
      <c r="P11" s="405">
        <f>'Master-1'!Q10</f>
        <v>2900</v>
      </c>
      <c r="Q11" s="399">
        <f>'Master-1'!F10</f>
        <v>0</v>
      </c>
      <c r="R11" s="43"/>
      <c r="S11" s="412" t="e">
        <f t="shared" ref="S11:S16" si="0">V11-U11</f>
        <v>#VALUE!</v>
      </c>
      <c r="T11" s="412" t="e">
        <f>IF(R9&gt;=DATE(2012,7,1),CEILING(V11*3%,10)+S11,S11)</f>
        <v>#VALUE!</v>
      </c>
      <c r="U11" s="412" t="str">
        <f>I11</f>
        <v>L-16</v>
      </c>
      <c r="V11" s="413">
        <f t="shared" ref="V11:V29" si="1">J11</f>
        <v>95400</v>
      </c>
      <c r="W11" s="414" t="e">
        <f t="shared" ref="W11:W16" si="2">SUM(T11:U11)</f>
        <v>#VALUE!</v>
      </c>
      <c r="X11" s="415" t="e">
        <f>W11-V11</f>
        <v>#VALUE!</v>
      </c>
      <c r="Y11" s="377"/>
    </row>
    <row r="12" spans="1:25" ht="18">
      <c r="A12" s="752">
        <v>2</v>
      </c>
      <c r="B12" s="751" t="str">
        <f>'Master-1'!B11</f>
        <v>अराजपत्रित</v>
      </c>
      <c r="C12" s="397">
        <f>'Master-1'!C11</f>
        <v>2</v>
      </c>
      <c r="D12" s="398" t="str">
        <f>IF('Master-1'!D11="","",'Master-1'!D11)</f>
        <v/>
      </c>
      <c r="E12" s="641" t="str">
        <f>'Master-1'!E11</f>
        <v>vcl 2</v>
      </c>
      <c r="F12" s="399">
        <f>'Master-1'!G11</f>
        <v>0</v>
      </c>
      <c r="G12" s="406" t="str">
        <f>'Master-1'!H11</f>
        <v>वरिष्ठ अध्यापक</v>
      </c>
      <c r="H12" s="407" t="str">
        <f>'Master-1'!I11</f>
        <v>44300 - 140100</v>
      </c>
      <c r="I12" s="408" t="str">
        <f>'Master-1'!J11</f>
        <v>L-12</v>
      </c>
      <c r="J12" s="409">
        <f>'Master-1'!K11</f>
        <v>69000</v>
      </c>
      <c r="K12" s="403">
        <f>'Master-1'!L11</f>
        <v>828000</v>
      </c>
      <c r="L12" s="404">
        <f>IF('Master-1'!M11="","",'Master-1'!M11)</f>
        <v>46204</v>
      </c>
      <c r="M12" s="403">
        <f>'Master-1'!N11</f>
        <v>16800</v>
      </c>
      <c r="N12" s="403">
        <f>'Master-1'!O11</f>
        <v>844800</v>
      </c>
      <c r="O12" s="403">
        <f>'Master-1'!P11</f>
        <v>819600</v>
      </c>
      <c r="P12" s="410">
        <f>'Master-1'!Q11</f>
        <v>2100</v>
      </c>
      <c r="Q12" s="411">
        <f>'Master-1'!F11</f>
        <v>0</v>
      </c>
      <c r="R12" s="26"/>
      <c r="S12" s="412" t="e">
        <f t="shared" si="0"/>
        <v>#VALUE!</v>
      </c>
      <c r="T12" s="412" t="e">
        <f>IF(R9&gt;=DATE(2012,7,1),CEILING(V12*3%,10)+S12,S12)</f>
        <v>#VALUE!</v>
      </c>
      <c r="U12" s="412" t="str">
        <f t="shared" ref="U12:U29" si="3">I12</f>
        <v>L-12</v>
      </c>
      <c r="V12" s="413">
        <f t="shared" si="1"/>
        <v>69000</v>
      </c>
      <c r="W12" s="414" t="e">
        <f t="shared" si="2"/>
        <v>#VALUE!</v>
      </c>
      <c r="X12" s="415" t="e">
        <f t="shared" ref="X12:X29" si="4">W12-V12</f>
        <v>#VALUE!</v>
      </c>
      <c r="Y12" s="377"/>
    </row>
    <row r="13" spans="1:25" ht="18">
      <c r="A13" s="752">
        <v>3</v>
      </c>
      <c r="B13" s="751" t="str">
        <f>'Master-1'!B12</f>
        <v>अराजपत्रित</v>
      </c>
      <c r="C13" s="397">
        <f>'Master-1'!C12</f>
        <v>3</v>
      </c>
      <c r="D13" s="398" t="str">
        <f>IF('Master-1'!D12="","",'Master-1'!D12)</f>
        <v/>
      </c>
      <c r="E13" s="641" t="str">
        <f>'Master-1'!E12</f>
        <v>vcl 3</v>
      </c>
      <c r="F13" s="399">
        <f>'Master-1'!G12</f>
        <v>0</v>
      </c>
      <c r="G13" s="406" t="str">
        <f>'Master-1'!H12</f>
        <v>वरिष्ठ अध्यापक</v>
      </c>
      <c r="H13" s="407" t="str">
        <f>'Master-1'!I12</f>
        <v>56100 - 177500</v>
      </c>
      <c r="I13" s="408" t="str">
        <f>'Master-1'!J12</f>
        <v>L-14</v>
      </c>
      <c r="J13" s="409">
        <f>'Master-1'!K12</f>
        <v>75400</v>
      </c>
      <c r="K13" s="403">
        <f>'Master-1'!L12</f>
        <v>904800</v>
      </c>
      <c r="L13" s="404">
        <f>IF('Master-1'!M12="","",'Master-1'!M12)</f>
        <v>46204</v>
      </c>
      <c r="M13" s="403">
        <f>'Master-1'!N12</f>
        <v>18400</v>
      </c>
      <c r="N13" s="403">
        <f>'Master-1'!O12</f>
        <v>923200</v>
      </c>
      <c r="O13" s="403">
        <f>'Master-1'!P12</f>
        <v>895600</v>
      </c>
      <c r="P13" s="410">
        <f>'Master-1'!Q12</f>
        <v>2300</v>
      </c>
      <c r="Q13" s="411">
        <f>'Master-1'!F12</f>
        <v>0</v>
      </c>
      <c r="R13" s="26"/>
      <c r="S13" s="412" t="e">
        <f t="shared" si="0"/>
        <v>#VALUE!</v>
      </c>
      <c r="T13" s="412" t="e">
        <f>IF(R9&gt;=DATE(2012,7,1),CEILING(V13*3%,10)+S13,S13)</f>
        <v>#VALUE!</v>
      </c>
      <c r="U13" s="412" t="str">
        <f t="shared" si="3"/>
        <v>L-14</v>
      </c>
      <c r="V13" s="413">
        <f t="shared" si="1"/>
        <v>75400</v>
      </c>
      <c r="W13" s="414" t="e">
        <f t="shared" si="2"/>
        <v>#VALUE!</v>
      </c>
      <c r="X13" s="415" t="e">
        <f t="shared" si="4"/>
        <v>#VALUE!</v>
      </c>
      <c r="Y13" s="377"/>
    </row>
    <row r="14" spans="1:25" ht="18">
      <c r="A14" s="752">
        <v>4</v>
      </c>
      <c r="B14" s="751" t="str">
        <f>'Master-1'!B13</f>
        <v>स्थिर वेतन</v>
      </c>
      <c r="C14" s="397">
        <f>'Master-1'!C13</f>
        <v>4</v>
      </c>
      <c r="D14" s="398" t="str">
        <f>IF('Master-1'!D13="","",'Master-1'!D13)</f>
        <v/>
      </c>
      <c r="E14" s="641" t="str">
        <f>'Master-1'!E13</f>
        <v>vcl 4</v>
      </c>
      <c r="F14" s="399">
        <f>'Master-1'!G13</f>
        <v>0</v>
      </c>
      <c r="G14" s="406" t="str">
        <f>'Master-1'!H13</f>
        <v>वरिष्ठ अध्यापक</v>
      </c>
      <c r="H14" s="407" t="str">
        <f>'Master-1'!I13</f>
        <v/>
      </c>
      <c r="I14" s="408" t="str">
        <f>'Master-1'!J13</f>
        <v>FIXED</v>
      </c>
      <c r="J14" s="409">
        <f>'Master-1'!K13</f>
        <v>26500</v>
      </c>
      <c r="K14" s="403">
        <f>'Master-1'!L13</f>
        <v>318000</v>
      </c>
      <c r="L14" s="404">
        <f>IF('Master-1'!M13="","",'Master-1'!M13)</f>
        <v>46204</v>
      </c>
      <c r="M14" s="403">
        <f>'Master-1'!N13</f>
        <v>0</v>
      </c>
      <c r="N14" s="403">
        <f>'Master-1'!O13</f>
        <v>318000</v>
      </c>
      <c r="O14" s="403">
        <f>'Master-1'!P13</f>
        <v>318000</v>
      </c>
      <c r="P14" s="410">
        <f>'Master-1'!Q13</f>
        <v>0</v>
      </c>
      <c r="Q14" s="411">
        <f>'Master-1'!F13</f>
        <v>0</v>
      </c>
      <c r="R14" s="26"/>
      <c r="S14" s="412" t="e">
        <f t="shared" si="0"/>
        <v>#VALUE!</v>
      </c>
      <c r="T14" s="412" t="e">
        <f>IF(R9&gt;=DATE(2012,7,1),CEILING(V14*3%,10)+S14,S14)</f>
        <v>#VALUE!</v>
      </c>
      <c r="U14" s="412" t="str">
        <f t="shared" si="3"/>
        <v>FIXED</v>
      </c>
      <c r="V14" s="413">
        <f t="shared" si="1"/>
        <v>26500</v>
      </c>
      <c r="W14" s="414" t="e">
        <f t="shared" si="2"/>
        <v>#VALUE!</v>
      </c>
      <c r="X14" s="415" t="e">
        <f t="shared" si="4"/>
        <v>#VALUE!</v>
      </c>
      <c r="Y14" s="377"/>
    </row>
    <row r="15" spans="1:25" ht="18">
      <c r="A15" s="752">
        <v>5</v>
      </c>
      <c r="B15" s="751" t="str">
        <f>'Master-1'!B14</f>
        <v>अराजपत्रित</v>
      </c>
      <c r="C15" s="397">
        <f>'Master-1'!C14</f>
        <v>5</v>
      </c>
      <c r="D15" s="398" t="str">
        <f>IF('Master-1'!D14="","",'Master-1'!D14)</f>
        <v/>
      </c>
      <c r="E15" s="641" t="str">
        <f>'Master-1'!E14</f>
        <v>vcl 5</v>
      </c>
      <c r="F15" s="399">
        <f>'Master-1'!G14</f>
        <v>0</v>
      </c>
      <c r="G15" s="406" t="str">
        <f>'Master-1'!H14</f>
        <v>अध्यापक(III Gr) L-1</v>
      </c>
      <c r="H15" s="407" t="str">
        <f>'Master-1'!I14</f>
        <v>56100 - 177500</v>
      </c>
      <c r="I15" s="408" t="str">
        <f>'Master-1'!J14</f>
        <v>L-14</v>
      </c>
      <c r="J15" s="409">
        <f>'Master-1'!K14</f>
        <v>75400</v>
      </c>
      <c r="K15" s="403">
        <f>'Master-1'!L14</f>
        <v>904800</v>
      </c>
      <c r="L15" s="404">
        <f>IF('Master-1'!M14="","",'Master-1'!M14)</f>
        <v>46204</v>
      </c>
      <c r="M15" s="403">
        <f>'Master-1'!N14</f>
        <v>18400</v>
      </c>
      <c r="N15" s="403">
        <f>'Master-1'!O14</f>
        <v>923200</v>
      </c>
      <c r="O15" s="403">
        <f>'Master-1'!P14</f>
        <v>895600</v>
      </c>
      <c r="P15" s="409">
        <f>'Master-1'!Q14</f>
        <v>2300</v>
      </c>
      <c r="Q15" s="411">
        <f>'Master-1'!F14</f>
        <v>0</v>
      </c>
      <c r="R15" s="26"/>
      <c r="S15" s="412" t="e">
        <f t="shared" si="0"/>
        <v>#VALUE!</v>
      </c>
      <c r="T15" s="412" t="e">
        <f>IF(R9&gt;=DATE(2012,7,1),CEILING(V15*3%,10)+S15,S15)</f>
        <v>#VALUE!</v>
      </c>
      <c r="U15" s="412" t="str">
        <f t="shared" si="3"/>
        <v>L-14</v>
      </c>
      <c r="V15" s="413">
        <f t="shared" si="1"/>
        <v>75400</v>
      </c>
      <c r="W15" s="414" t="e">
        <f t="shared" si="2"/>
        <v>#VALUE!</v>
      </c>
      <c r="X15" s="415" t="e">
        <f t="shared" si="4"/>
        <v>#VALUE!</v>
      </c>
      <c r="Y15" s="377"/>
    </row>
    <row r="16" spans="1:25" ht="18">
      <c r="A16" s="752">
        <v>6</v>
      </c>
      <c r="B16" s="751" t="str">
        <f>'Master-1'!B15</f>
        <v>अराजपत्रित</v>
      </c>
      <c r="C16" s="397">
        <f>'Master-1'!C15</f>
        <v>6</v>
      </c>
      <c r="D16" s="398" t="str">
        <f>IF('Master-1'!D15="","",'Master-1'!D15)</f>
        <v/>
      </c>
      <c r="E16" s="641" t="str">
        <f>'Master-1'!E15</f>
        <v>vcl 6</v>
      </c>
      <c r="F16" s="399">
        <f>'Master-1'!G15</f>
        <v>0</v>
      </c>
      <c r="G16" s="406" t="str">
        <f>'Master-1'!H15</f>
        <v>अध्यापक(III Gr) L-1</v>
      </c>
      <c r="H16" s="407" t="str">
        <f>'Master-1'!I15</f>
        <v>56100 - 177500</v>
      </c>
      <c r="I16" s="408" t="str">
        <f>'Master-1'!J15</f>
        <v>L-14</v>
      </c>
      <c r="J16" s="409">
        <f>'Master-1'!K15</f>
        <v>75400</v>
      </c>
      <c r="K16" s="403">
        <f>'Master-1'!L15</f>
        <v>904800</v>
      </c>
      <c r="L16" s="404">
        <f>IF('Master-1'!M15="","",'Master-1'!M15)</f>
        <v>46204</v>
      </c>
      <c r="M16" s="403">
        <f>'Master-1'!N15</f>
        <v>18400</v>
      </c>
      <c r="N16" s="403">
        <f>'Master-1'!O15</f>
        <v>923200</v>
      </c>
      <c r="O16" s="403">
        <f>'Master-1'!P15</f>
        <v>895600</v>
      </c>
      <c r="P16" s="409">
        <f>'Master-1'!Q15</f>
        <v>2300</v>
      </c>
      <c r="Q16" s="411">
        <f>'Master-1'!F15</f>
        <v>0</v>
      </c>
      <c r="R16" s="26"/>
      <c r="S16" s="412" t="e">
        <f t="shared" si="0"/>
        <v>#VALUE!</v>
      </c>
      <c r="T16" s="412" t="e">
        <f>IF(R9&gt;=DATE(2012,7,1),CEILING(V16*3%,10)+S16,S16)</f>
        <v>#VALUE!</v>
      </c>
      <c r="U16" s="412" t="str">
        <f t="shared" si="3"/>
        <v>L-14</v>
      </c>
      <c r="V16" s="414">
        <f t="shared" si="1"/>
        <v>75400</v>
      </c>
      <c r="W16" s="414" t="e">
        <f t="shared" si="2"/>
        <v>#VALUE!</v>
      </c>
      <c r="X16" s="415" t="e">
        <f t="shared" si="4"/>
        <v>#VALUE!</v>
      </c>
      <c r="Y16" s="377"/>
    </row>
    <row r="17" spans="1:25" ht="18">
      <c r="A17" s="752">
        <v>7</v>
      </c>
      <c r="B17" s="751" t="str">
        <f>'Master-1'!B16</f>
        <v>अराजपत्रित</v>
      </c>
      <c r="C17" s="397">
        <f>'Master-1'!C16</f>
        <v>7</v>
      </c>
      <c r="D17" s="398" t="str">
        <f>IF('Master-1'!D16="","",'Master-1'!D16)</f>
        <v/>
      </c>
      <c r="E17" s="641" t="str">
        <f>'Master-1'!E16</f>
        <v>vcl 7</v>
      </c>
      <c r="F17" s="399">
        <f>'Master-1'!G16</f>
        <v>0</v>
      </c>
      <c r="G17" s="406" t="str">
        <f>'Master-1'!H16</f>
        <v>अध्यापक(III Gr) L-1</v>
      </c>
      <c r="H17" s="407" t="str">
        <f>'Master-1'!I16</f>
        <v>37800 - 119700</v>
      </c>
      <c r="I17" s="408" t="str">
        <f>'Master-1'!J16</f>
        <v>L-11</v>
      </c>
      <c r="J17" s="409">
        <f>'Master-1'!K16</f>
        <v>71100</v>
      </c>
      <c r="K17" s="403">
        <f>'Master-1'!L16</f>
        <v>853200</v>
      </c>
      <c r="L17" s="404">
        <f>IF('Master-1'!M16="","",'Master-1'!M16)</f>
        <v>46204</v>
      </c>
      <c r="M17" s="403">
        <f>'Master-1'!N16</f>
        <v>16800</v>
      </c>
      <c r="N17" s="403">
        <f>'Master-1'!O16</f>
        <v>870000</v>
      </c>
      <c r="O17" s="403">
        <f>'Master-1'!P16</f>
        <v>844800</v>
      </c>
      <c r="P17" s="409">
        <f>'Master-1'!Q16</f>
        <v>2100</v>
      </c>
      <c r="Q17" s="411">
        <f>'Master-1'!F16</f>
        <v>0</v>
      </c>
      <c r="R17" s="26"/>
      <c r="S17" s="26"/>
      <c r="T17" s="26"/>
      <c r="U17" s="412" t="str">
        <f t="shared" si="3"/>
        <v>L-11</v>
      </c>
      <c r="V17" s="414">
        <f t="shared" si="1"/>
        <v>71100</v>
      </c>
      <c r="W17" s="28"/>
      <c r="X17" s="415">
        <f t="shared" si="4"/>
        <v>-71100</v>
      </c>
      <c r="Y17" s="377"/>
    </row>
    <row r="18" spans="1:25" ht="18">
      <c r="A18" s="752">
        <v>8</v>
      </c>
      <c r="B18" s="751" t="str">
        <f>'Master-1'!B17</f>
        <v>अराजपत्रित</v>
      </c>
      <c r="C18" s="397">
        <f>'Master-1'!C17</f>
        <v>8</v>
      </c>
      <c r="D18" s="398" t="str">
        <f>IF('Master-1'!D17="","",'Master-1'!D17)</f>
        <v/>
      </c>
      <c r="E18" s="641" t="str">
        <f>'Master-1'!E17</f>
        <v>vcl 8</v>
      </c>
      <c r="F18" s="399">
        <f>'Master-1'!G17</f>
        <v>0</v>
      </c>
      <c r="G18" s="406" t="str">
        <f>'Master-1'!H17</f>
        <v>अध्यापक(III Gr) L-1</v>
      </c>
      <c r="H18" s="407" t="str">
        <f>'Master-1'!I17</f>
        <v>37800 - 119700</v>
      </c>
      <c r="I18" s="408" t="str">
        <f>'Master-1'!J17</f>
        <v>L-11</v>
      </c>
      <c r="J18" s="409">
        <f>'Master-1'!K17</f>
        <v>52300</v>
      </c>
      <c r="K18" s="403">
        <f>'Master-1'!L17</f>
        <v>627600</v>
      </c>
      <c r="L18" s="404">
        <f>IF('Master-1'!M17="","",'Master-1'!M17)</f>
        <v>46204</v>
      </c>
      <c r="M18" s="403">
        <f>'Master-1'!N17</f>
        <v>12800</v>
      </c>
      <c r="N18" s="403">
        <f>'Master-1'!O17</f>
        <v>640400</v>
      </c>
      <c r="O18" s="403">
        <f>'Master-1'!P17</f>
        <v>621200</v>
      </c>
      <c r="P18" s="409">
        <f>'Master-1'!Q17</f>
        <v>1600</v>
      </c>
      <c r="Q18" s="411">
        <f>'Master-1'!F17</f>
        <v>0</v>
      </c>
      <c r="R18" s="26"/>
      <c r="S18" s="26"/>
      <c r="T18" s="26"/>
      <c r="U18" s="412" t="str">
        <f t="shared" si="3"/>
        <v>L-11</v>
      </c>
      <c r="V18" s="414">
        <f t="shared" si="1"/>
        <v>52300</v>
      </c>
      <c r="W18" s="28"/>
      <c r="X18" s="415">
        <f t="shared" si="4"/>
        <v>-52300</v>
      </c>
      <c r="Y18" s="377"/>
    </row>
    <row r="19" spans="1:25" ht="18">
      <c r="A19" s="752">
        <v>9</v>
      </c>
      <c r="B19" s="751" t="str">
        <f>'Master-1'!B18</f>
        <v>अराजपत्रित</v>
      </c>
      <c r="C19" s="397">
        <f>'Master-1'!C18</f>
        <v>9</v>
      </c>
      <c r="D19" s="398" t="str">
        <f>IF('Master-1'!D18="","",'Master-1'!D18)</f>
        <v/>
      </c>
      <c r="E19" s="641" t="str">
        <f>'Master-1'!E18</f>
        <v>vcl 9</v>
      </c>
      <c r="F19" s="399">
        <f>'Master-1'!G18</f>
        <v>0</v>
      </c>
      <c r="G19" s="406" t="str">
        <f>'Master-1'!H18</f>
        <v>अध्यापक(III Gr) L-2</v>
      </c>
      <c r="H19" s="407" t="str">
        <f>'Master-1'!I18</f>
        <v>37800 - 119700</v>
      </c>
      <c r="I19" s="408" t="str">
        <f>'Master-1'!J18</f>
        <v>L-11</v>
      </c>
      <c r="J19" s="409">
        <f>'Master-1'!K18</f>
        <v>50800</v>
      </c>
      <c r="K19" s="403">
        <f>'Master-1'!L18</f>
        <v>609600</v>
      </c>
      <c r="L19" s="404">
        <f>IF('Master-1'!M18="","",'Master-1'!M18)</f>
        <v>46204</v>
      </c>
      <c r="M19" s="403">
        <f>'Master-1'!N18</f>
        <v>12000</v>
      </c>
      <c r="N19" s="403">
        <f>'Master-1'!O18</f>
        <v>621600</v>
      </c>
      <c r="O19" s="403">
        <f>'Master-1'!P18</f>
        <v>603600</v>
      </c>
      <c r="P19" s="409">
        <f>'Master-1'!Q18</f>
        <v>1500</v>
      </c>
      <c r="Q19" s="411">
        <f>'Master-1'!F18</f>
        <v>0</v>
      </c>
      <c r="R19" s="26"/>
      <c r="S19" s="26"/>
      <c r="T19" s="26"/>
      <c r="U19" s="412" t="str">
        <f t="shared" si="3"/>
        <v>L-11</v>
      </c>
      <c r="V19" s="414">
        <f t="shared" si="1"/>
        <v>50800</v>
      </c>
      <c r="W19" s="28"/>
      <c r="X19" s="415">
        <f t="shared" si="4"/>
        <v>-50800</v>
      </c>
      <c r="Y19" s="377"/>
    </row>
    <row r="20" spans="1:25" ht="18.600000000000001" customHeight="1">
      <c r="A20" s="752">
        <v>10</v>
      </c>
      <c r="B20" s="751" t="str">
        <f>'Master-1'!B19</f>
        <v/>
      </c>
      <c r="C20" s="397">
        <f>'Master-1'!C19</f>
        <v>10</v>
      </c>
      <c r="D20" s="398" t="str">
        <f>IF('Master-1'!D19="","",'Master-1'!D19)</f>
        <v/>
      </c>
      <c r="E20" s="641" t="str">
        <f>'Master-1'!E19</f>
        <v>vcl 10</v>
      </c>
      <c r="F20" s="399">
        <f>'Master-1'!G19</f>
        <v>0</v>
      </c>
      <c r="G20" s="406" t="str">
        <f>'Master-1'!H19</f>
        <v>चतुर्थ श्रेणी कर्मचारी</v>
      </c>
      <c r="H20" s="407" t="str">
        <f>'Master-1'!I19</f>
        <v>17700 - 56200</v>
      </c>
      <c r="I20" s="408" t="str">
        <f>'Master-1'!J19</f>
        <v>L-1</v>
      </c>
      <c r="J20" s="409">
        <f>'Master-1'!K19</f>
        <v>0</v>
      </c>
      <c r="K20" s="403">
        <f>'Master-1'!L19</f>
        <v>0</v>
      </c>
      <c r="L20" s="404">
        <f>IF('Master-1'!M19="","",'Master-1'!M19)</f>
        <v>46204</v>
      </c>
      <c r="M20" s="403">
        <f>'Master-1'!N19</f>
        <v>0</v>
      </c>
      <c r="N20" s="403">
        <f>'Master-1'!O19</f>
        <v>0</v>
      </c>
      <c r="O20" s="403">
        <f>'Master-1'!P19</f>
        <v>0</v>
      </c>
      <c r="P20" s="409">
        <f>'Master-1'!Q19</f>
        <v>0</v>
      </c>
      <c r="Q20" s="411">
        <f>'Master-1'!F19</f>
        <v>0</v>
      </c>
      <c r="R20" s="26"/>
      <c r="S20" s="26"/>
      <c r="T20" s="26"/>
      <c r="U20" s="412" t="str">
        <f t="shared" si="3"/>
        <v>L-1</v>
      </c>
      <c r="V20" s="414">
        <f t="shared" si="1"/>
        <v>0</v>
      </c>
      <c r="W20" s="28"/>
      <c r="X20" s="415">
        <f t="shared" si="4"/>
        <v>0</v>
      </c>
      <c r="Y20" s="377"/>
    </row>
    <row r="21" spans="1:25" ht="18">
      <c r="A21" s="752">
        <v>11</v>
      </c>
      <c r="B21" s="751" t="str">
        <f>'Master-1'!B20</f>
        <v/>
      </c>
      <c r="C21" s="397" t="str">
        <f>'Master-1'!C20</f>
        <v/>
      </c>
      <c r="D21" s="398" t="str">
        <f>IF('Master-1'!D20="","",'Master-1'!D20)</f>
        <v/>
      </c>
      <c r="E21" s="641" t="str">
        <f>'Master-1'!E20</f>
        <v/>
      </c>
      <c r="F21" s="399" t="str">
        <f>'Master-1'!G20</f>
        <v/>
      </c>
      <c r="G21" s="406" t="str">
        <f>'Master-1'!H20</f>
        <v/>
      </c>
      <c r="H21" s="407" t="str">
        <f>'Master-1'!I20</f>
        <v/>
      </c>
      <c r="I21" s="408" t="str">
        <f>'Master-1'!J20</f>
        <v/>
      </c>
      <c r="J21" s="409" t="str">
        <f>'Master-1'!K20</f>
        <v/>
      </c>
      <c r="K21" s="403">
        <f>'Master-1'!L20</f>
        <v>0</v>
      </c>
      <c r="L21" s="404" t="str">
        <f>IF('Master-1'!M20="","",'Master-1'!M20)</f>
        <v/>
      </c>
      <c r="M21" s="403">
        <f>'Master-1'!N20</f>
        <v>0</v>
      </c>
      <c r="N21" s="403">
        <f>'Master-1'!O20</f>
        <v>0</v>
      </c>
      <c r="O21" s="403">
        <f>'Master-1'!P20</f>
        <v>0</v>
      </c>
      <c r="P21" s="409">
        <f>'Master-1'!Q20</f>
        <v>0</v>
      </c>
      <c r="Q21" s="411" t="str">
        <f>'Master-1'!F20</f>
        <v/>
      </c>
      <c r="R21" s="26"/>
      <c r="S21" s="412" t="e">
        <f t="shared" ref="S21:S29" si="5">V21-U21</f>
        <v>#VALUE!</v>
      </c>
      <c r="T21" s="412" t="e">
        <f>IF(R9&gt;=DATE(2012,7,1),CEILING(V21*3%,10)+S21,S21)</f>
        <v>#VALUE!</v>
      </c>
      <c r="U21" s="412" t="str">
        <f t="shared" si="3"/>
        <v/>
      </c>
      <c r="V21" s="413" t="str">
        <f t="shared" si="1"/>
        <v/>
      </c>
      <c r="W21" s="414" t="e">
        <f t="shared" ref="W21:W29" si="6">SUM(T21:U21)</f>
        <v>#VALUE!</v>
      </c>
      <c r="X21" s="415" t="e">
        <f t="shared" si="4"/>
        <v>#VALUE!</v>
      </c>
      <c r="Y21" s="377"/>
    </row>
    <row r="22" spans="1:25" ht="18">
      <c r="A22" s="752">
        <v>12</v>
      </c>
      <c r="B22" s="751" t="str">
        <f>'Master-1'!B21</f>
        <v/>
      </c>
      <c r="C22" s="397" t="str">
        <f>'Master-1'!C21</f>
        <v/>
      </c>
      <c r="D22" s="398" t="str">
        <f>IF('Master-1'!D21="","",'Master-1'!D21)</f>
        <v/>
      </c>
      <c r="E22" s="641" t="str">
        <f>'Master-1'!E21</f>
        <v/>
      </c>
      <c r="F22" s="399" t="str">
        <f>'Master-1'!G21</f>
        <v/>
      </c>
      <c r="G22" s="406" t="str">
        <f>'Master-1'!H21</f>
        <v/>
      </c>
      <c r="H22" s="407" t="str">
        <f>'Master-1'!I21</f>
        <v/>
      </c>
      <c r="I22" s="408" t="str">
        <f>'Master-1'!J21</f>
        <v/>
      </c>
      <c r="J22" s="409" t="str">
        <f>'Master-1'!K21</f>
        <v/>
      </c>
      <c r="K22" s="403">
        <f>'Master-1'!L21</f>
        <v>0</v>
      </c>
      <c r="L22" s="404" t="str">
        <f>IF('Master-1'!M21="","",'Master-1'!M21)</f>
        <v/>
      </c>
      <c r="M22" s="403">
        <f>'Master-1'!N21</f>
        <v>0</v>
      </c>
      <c r="N22" s="403">
        <f>'Master-1'!O21</f>
        <v>0</v>
      </c>
      <c r="O22" s="403">
        <f>'Master-1'!P21</f>
        <v>0</v>
      </c>
      <c r="P22" s="409">
        <f>'Master-1'!Q21</f>
        <v>0</v>
      </c>
      <c r="Q22" s="411" t="str">
        <f>'Master-1'!F21</f>
        <v/>
      </c>
      <c r="R22" s="26"/>
      <c r="S22" s="412" t="e">
        <f t="shared" si="5"/>
        <v>#VALUE!</v>
      </c>
      <c r="T22" s="412" t="e">
        <f>IF(R9&gt;=DATE(2012,7,1),CEILING(V22*3%,10)+S22,S22)</f>
        <v>#VALUE!</v>
      </c>
      <c r="U22" s="412" t="str">
        <f t="shared" si="3"/>
        <v/>
      </c>
      <c r="V22" s="413" t="str">
        <f t="shared" si="1"/>
        <v/>
      </c>
      <c r="W22" s="414" t="e">
        <f t="shared" si="6"/>
        <v>#VALUE!</v>
      </c>
      <c r="X22" s="415" t="e">
        <f t="shared" si="4"/>
        <v>#VALUE!</v>
      </c>
      <c r="Y22" s="377"/>
    </row>
    <row r="23" spans="1:25" ht="21.45" customHeight="1">
      <c r="A23" s="752">
        <v>13</v>
      </c>
      <c r="B23" s="751" t="str">
        <f>'Master-1'!B22</f>
        <v/>
      </c>
      <c r="C23" s="397" t="str">
        <f>'Master-1'!C22</f>
        <v/>
      </c>
      <c r="D23" s="398" t="str">
        <f>IF('Master-1'!D22="","",'Master-1'!D22)</f>
        <v/>
      </c>
      <c r="E23" s="641" t="str">
        <f>'Master-1'!E22</f>
        <v/>
      </c>
      <c r="F23" s="399" t="str">
        <f>'Master-1'!G22</f>
        <v/>
      </c>
      <c r="G23" s="406" t="str">
        <f>'Master-1'!H22</f>
        <v/>
      </c>
      <c r="H23" s="407" t="str">
        <f>'Master-1'!I22</f>
        <v/>
      </c>
      <c r="I23" s="408" t="str">
        <f>'Master-1'!J22</f>
        <v/>
      </c>
      <c r="J23" s="409" t="str">
        <f>'Master-1'!K22</f>
        <v/>
      </c>
      <c r="K23" s="403">
        <f>'Master-1'!L22</f>
        <v>0</v>
      </c>
      <c r="L23" s="404" t="str">
        <f>IF('Master-1'!M22="","",'Master-1'!M22)</f>
        <v/>
      </c>
      <c r="M23" s="403">
        <f>'Master-1'!N22</f>
        <v>0</v>
      </c>
      <c r="N23" s="403">
        <f>'Master-1'!O22</f>
        <v>0</v>
      </c>
      <c r="O23" s="403">
        <f>'Master-1'!P22</f>
        <v>0</v>
      </c>
      <c r="P23" s="409">
        <f>'Master-1'!Q22</f>
        <v>0</v>
      </c>
      <c r="Q23" s="411" t="str">
        <f>'Master-1'!F22</f>
        <v/>
      </c>
      <c r="R23" s="26"/>
      <c r="S23" s="412" t="e">
        <f t="shared" si="5"/>
        <v>#VALUE!</v>
      </c>
      <c r="T23" s="412" t="e">
        <f>IF(R9&gt;=DATE(2012,7,1),CEILING(V23*3%,10)+S23,S23)</f>
        <v>#VALUE!</v>
      </c>
      <c r="U23" s="412" t="str">
        <f t="shared" si="3"/>
        <v/>
      </c>
      <c r="V23" s="413" t="str">
        <f t="shared" si="1"/>
        <v/>
      </c>
      <c r="W23" s="414" t="e">
        <f t="shared" si="6"/>
        <v>#VALUE!</v>
      </c>
      <c r="X23" s="415" t="e">
        <f t="shared" si="4"/>
        <v>#VALUE!</v>
      </c>
      <c r="Y23" s="377"/>
    </row>
    <row r="24" spans="1:25" ht="21.45" customHeight="1">
      <c r="A24" s="752">
        <v>14</v>
      </c>
      <c r="B24" s="751" t="str">
        <f>'Master-1'!B23</f>
        <v/>
      </c>
      <c r="C24" s="397" t="str">
        <f>'Master-1'!C23</f>
        <v/>
      </c>
      <c r="D24" s="398" t="str">
        <f>IF('Master-1'!D23="","",'Master-1'!D23)</f>
        <v/>
      </c>
      <c r="E24" s="641" t="str">
        <f>'Master-1'!E23</f>
        <v/>
      </c>
      <c r="F24" s="399" t="str">
        <f>'Master-1'!G23</f>
        <v/>
      </c>
      <c r="G24" s="406" t="str">
        <f>'Master-1'!H23</f>
        <v/>
      </c>
      <c r="H24" s="407" t="str">
        <f>'Master-1'!I23</f>
        <v/>
      </c>
      <c r="I24" s="408" t="str">
        <f>'Master-1'!J23</f>
        <v/>
      </c>
      <c r="J24" s="409" t="str">
        <f>'Master-1'!K23</f>
        <v/>
      </c>
      <c r="K24" s="403">
        <f>'Master-1'!L23</f>
        <v>0</v>
      </c>
      <c r="L24" s="404" t="str">
        <f>IF('Master-1'!M23="","",'Master-1'!M23)</f>
        <v/>
      </c>
      <c r="M24" s="403">
        <f>'Master-1'!N23</f>
        <v>0</v>
      </c>
      <c r="N24" s="403">
        <f>'Master-1'!O23</f>
        <v>0</v>
      </c>
      <c r="O24" s="403">
        <f>'Master-1'!P23</f>
        <v>0</v>
      </c>
      <c r="P24" s="409">
        <f>'Master-1'!Q23</f>
        <v>0</v>
      </c>
      <c r="Q24" s="411" t="str">
        <f>'Master-1'!F23</f>
        <v/>
      </c>
      <c r="R24" s="26"/>
      <c r="S24" s="412" t="e">
        <f t="shared" si="5"/>
        <v>#VALUE!</v>
      </c>
      <c r="T24" s="412" t="e">
        <f>IF(R9&gt;=DATE(2012,7,1),CEILING(V24*3%,10)+S24,S24)</f>
        <v>#VALUE!</v>
      </c>
      <c r="U24" s="412" t="str">
        <f t="shared" si="3"/>
        <v/>
      </c>
      <c r="V24" s="413" t="str">
        <f t="shared" si="1"/>
        <v/>
      </c>
      <c r="W24" s="414" t="e">
        <f t="shared" si="6"/>
        <v>#VALUE!</v>
      </c>
      <c r="X24" s="415" t="e">
        <f>W24-V24</f>
        <v>#VALUE!</v>
      </c>
      <c r="Y24" s="377"/>
    </row>
    <row r="25" spans="1:25" ht="21.45" customHeight="1">
      <c r="A25" s="752">
        <v>15</v>
      </c>
      <c r="B25" s="751" t="str">
        <f>'Master-1'!B24</f>
        <v/>
      </c>
      <c r="C25" s="397" t="str">
        <f>'Master-1'!C24</f>
        <v/>
      </c>
      <c r="D25" s="398" t="str">
        <f>IF('Master-1'!D24="","",'Master-1'!D24)</f>
        <v/>
      </c>
      <c r="E25" s="641" t="str">
        <f>'Master-1'!E24</f>
        <v/>
      </c>
      <c r="F25" s="399" t="str">
        <f>'Master-1'!G24</f>
        <v/>
      </c>
      <c r="G25" s="406" t="str">
        <f>'Master-1'!H24</f>
        <v/>
      </c>
      <c r="H25" s="407" t="str">
        <f>'Master-1'!I24</f>
        <v/>
      </c>
      <c r="I25" s="408" t="str">
        <f>'Master-1'!J24</f>
        <v/>
      </c>
      <c r="J25" s="409" t="str">
        <f>'Master-1'!K24</f>
        <v/>
      </c>
      <c r="K25" s="403">
        <f>'Master-1'!L24</f>
        <v>0</v>
      </c>
      <c r="L25" s="404" t="str">
        <f>IF('Master-1'!M24="","",'Master-1'!M24)</f>
        <v/>
      </c>
      <c r="M25" s="403">
        <f>'Master-1'!N24</f>
        <v>0</v>
      </c>
      <c r="N25" s="403">
        <f>'Master-1'!O24</f>
        <v>0</v>
      </c>
      <c r="O25" s="403">
        <f>'Master-1'!P24</f>
        <v>0</v>
      </c>
      <c r="P25" s="409">
        <f>'Master-1'!Q24</f>
        <v>0</v>
      </c>
      <c r="Q25" s="411" t="str">
        <f>'Master-1'!F24</f>
        <v/>
      </c>
      <c r="R25" s="26"/>
      <c r="S25" s="412" t="e">
        <f t="shared" si="5"/>
        <v>#VALUE!</v>
      </c>
      <c r="T25" s="412" t="e">
        <f>IF(R10&gt;=DATE(2012,7,1),CEILING(V25*3%,10)+S25,S25)</f>
        <v>#VALUE!</v>
      </c>
      <c r="U25" s="412" t="str">
        <f t="shared" ref="U25:V28" si="7">I25</f>
        <v/>
      </c>
      <c r="V25" s="413" t="str">
        <f t="shared" si="7"/>
        <v/>
      </c>
      <c r="W25" s="414" t="e">
        <f t="shared" si="6"/>
        <v>#VALUE!</v>
      </c>
      <c r="X25" s="415" t="e">
        <f>W25-V25</f>
        <v>#VALUE!</v>
      </c>
      <c r="Y25" s="377"/>
    </row>
    <row r="26" spans="1:25" ht="18">
      <c r="A26" s="752">
        <v>16</v>
      </c>
      <c r="B26" s="751" t="str">
        <f>'Master-1'!B25</f>
        <v/>
      </c>
      <c r="C26" s="397" t="str">
        <f>'Master-1'!C25</f>
        <v/>
      </c>
      <c r="D26" s="398" t="str">
        <f>IF('Master-1'!D25="","",'Master-1'!D25)</f>
        <v/>
      </c>
      <c r="E26" s="641" t="str">
        <f>'Master-1'!E25</f>
        <v/>
      </c>
      <c r="F26" s="399" t="str">
        <f>'Master-1'!G25</f>
        <v/>
      </c>
      <c r="G26" s="406" t="str">
        <f>'Master-1'!H25</f>
        <v/>
      </c>
      <c r="H26" s="407" t="str">
        <f>'Master-1'!I25</f>
        <v/>
      </c>
      <c r="I26" s="408" t="str">
        <f>'Master-1'!J25</f>
        <v/>
      </c>
      <c r="J26" s="409" t="str">
        <f>'Master-1'!K25</f>
        <v/>
      </c>
      <c r="K26" s="403">
        <f>'Master-1'!L25</f>
        <v>0</v>
      </c>
      <c r="L26" s="404" t="str">
        <f>IF('Master-1'!M25="","",'Master-1'!M25)</f>
        <v/>
      </c>
      <c r="M26" s="403">
        <f>'Master-1'!N25</f>
        <v>0</v>
      </c>
      <c r="N26" s="403">
        <f>'Master-1'!O25</f>
        <v>0</v>
      </c>
      <c r="O26" s="403">
        <f>'Master-1'!P25</f>
        <v>0</v>
      </c>
      <c r="P26" s="409">
        <f>'Master-1'!Q25</f>
        <v>0</v>
      </c>
      <c r="Q26" s="411" t="str">
        <f>'Master-1'!F25</f>
        <v/>
      </c>
      <c r="R26" s="26"/>
      <c r="S26" s="412" t="e">
        <f t="shared" si="5"/>
        <v>#VALUE!</v>
      </c>
      <c r="T26" s="412" t="e">
        <f>IF(R11&gt;=DATE(2012,7,1),CEILING(V26*3%,10)+S26,S26)</f>
        <v>#VALUE!</v>
      </c>
      <c r="U26" s="412" t="str">
        <f t="shared" si="7"/>
        <v/>
      </c>
      <c r="V26" s="413" t="str">
        <f t="shared" si="7"/>
        <v/>
      </c>
      <c r="W26" s="414" t="e">
        <f t="shared" si="6"/>
        <v>#VALUE!</v>
      </c>
      <c r="X26" s="415" t="e">
        <f>W26-V26</f>
        <v>#VALUE!</v>
      </c>
      <c r="Y26" s="377"/>
    </row>
    <row r="27" spans="1:25" ht="18">
      <c r="A27" s="752">
        <v>17</v>
      </c>
      <c r="B27" s="751" t="str">
        <f>'Master-1'!B26</f>
        <v/>
      </c>
      <c r="C27" s="397" t="str">
        <f>'Master-1'!C26</f>
        <v/>
      </c>
      <c r="D27" s="398" t="str">
        <f>IF('Master-1'!D26="","",'Master-1'!D26)</f>
        <v/>
      </c>
      <c r="E27" s="641" t="str">
        <f>'Master-1'!E26</f>
        <v/>
      </c>
      <c r="F27" s="399" t="str">
        <f>'Master-1'!G26</f>
        <v/>
      </c>
      <c r="G27" s="406" t="str">
        <f>'Master-1'!H26</f>
        <v/>
      </c>
      <c r="H27" s="407" t="str">
        <f>'Master-1'!I26</f>
        <v/>
      </c>
      <c r="I27" s="408" t="str">
        <f>'Master-1'!J26</f>
        <v/>
      </c>
      <c r="J27" s="409" t="str">
        <f>'Master-1'!K26</f>
        <v/>
      </c>
      <c r="K27" s="403">
        <f>'Master-1'!L26</f>
        <v>0</v>
      </c>
      <c r="L27" s="404" t="str">
        <f>IF('Master-1'!M26="","",'Master-1'!M26)</f>
        <v/>
      </c>
      <c r="M27" s="403">
        <f>'Master-1'!N26</f>
        <v>0</v>
      </c>
      <c r="N27" s="403">
        <f>'Master-1'!O26</f>
        <v>0</v>
      </c>
      <c r="O27" s="403">
        <f>'Master-1'!P26</f>
        <v>0</v>
      </c>
      <c r="P27" s="409">
        <f>'Master-1'!Q26</f>
        <v>0</v>
      </c>
      <c r="Q27" s="411" t="str">
        <f>'Master-1'!F26</f>
        <v/>
      </c>
      <c r="R27" s="26"/>
      <c r="S27" s="412" t="e">
        <f t="shared" si="5"/>
        <v>#VALUE!</v>
      </c>
      <c r="T27" s="412" t="e">
        <f>IF(R12&gt;=DATE(2012,7,1),CEILING(V27*3%,10)+S27,S27)</f>
        <v>#VALUE!</v>
      </c>
      <c r="U27" s="412" t="str">
        <f t="shared" si="7"/>
        <v/>
      </c>
      <c r="V27" s="413" t="str">
        <f t="shared" si="7"/>
        <v/>
      </c>
      <c r="W27" s="414" t="e">
        <f t="shared" si="6"/>
        <v>#VALUE!</v>
      </c>
      <c r="X27" s="415" t="e">
        <f>W27-V27</f>
        <v>#VALUE!</v>
      </c>
      <c r="Y27" s="377"/>
    </row>
    <row r="28" spans="1:25" ht="18">
      <c r="A28" s="752">
        <v>18</v>
      </c>
      <c r="B28" s="751" t="str">
        <f>'Master-1'!B27</f>
        <v/>
      </c>
      <c r="C28" s="397" t="str">
        <f>'Master-1'!C27</f>
        <v/>
      </c>
      <c r="D28" s="398" t="str">
        <f>IF('Master-1'!D27="","",'Master-1'!D27)</f>
        <v/>
      </c>
      <c r="E28" s="641" t="str">
        <f>'Master-1'!E27</f>
        <v/>
      </c>
      <c r="F28" s="399" t="str">
        <f>'Master-1'!G27</f>
        <v/>
      </c>
      <c r="G28" s="406" t="str">
        <f>'Master-1'!H27</f>
        <v/>
      </c>
      <c r="H28" s="407" t="str">
        <f>'Master-1'!I27</f>
        <v/>
      </c>
      <c r="I28" s="408" t="str">
        <f>'Master-1'!J27</f>
        <v/>
      </c>
      <c r="J28" s="409" t="str">
        <f>'Master-1'!K27</f>
        <v/>
      </c>
      <c r="K28" s="403">
        <f>'Master-1'!L27</f>
        <v>0</v>
      </c>
      <c r="L28" s="404" t="str">
        <f>IF('Master-1'!M27="","",'Master-1'!M27)</f>
        <v/>
      </c>
      <c r="M28" s="403">
        <f>'Master-1'!N27</f>
        <v>0</v>
      </c>
      <c r="N28" s="403">
        <f>'Master-1'!O27</f>
        <v>0</v>
      </c>
      <c r="O28" s="403">
        <f>'Master-1'!P27</f>
        <v>0</v>
      </c>
      <c r="P28" s="409">
        <f>'Master-1'!Q27</f>
        <v>0</v>
      </c>
      <c r="Q28" s="411" t="str">
        <f>'Master-1'!F27</f>
        <v/>
      </c>
      <c r="R28" s="26"/>
      <c r="S28" s="412" t="e">
        <f t="shared" si="5"/>
        <v>#VALUE!</v>
      </c>
      <c r="T28" s="412" t="e">
        <f>IF(R13&gt;=DATE(2012,7,1),CEILING(V28*3%,10)+S28,S28)</f>
        <v>#VALUE!</v>
      </c>
      <c r="U28" s="412" t="str">
        <f t="shared" si="7"/>
        <v/>
      </c>
      <c r="V28" s="413" t="str">
        <f t="shared" si="7"/>
        <v/>
      </c>
      <c r="W28" s="414" t="e">
        <f t="shared" si="6"/>
        <v>#VALUE!</v>
      </c>
      <c r="X28" s="415" t="e">
        <f>W28-V28</f>
        <v>#VALUE!</v>
      </c>
      <c r="Y28" s="377"/>
    </row>
    <row r="29" spans="1:25" ht="18">
      <c r="A29" s="752">
        <v>19</v>
      </c>
      <c r="B29" s="751" t="str">
        <f>'Master-1'!B28</f>
        <v/>
      </c>
      <c r="C29" s="397" t="str">
        <f>'Master-1'!C28</f>
        <v/>
      </c>
      <c r="D29" s="398" t="str">
        <f>IF('Master-1'!D28="","",'Master-1'!D28)</f>
        <v/>
      </c>
      <c r="E29" s="641" t="str">
        <f>'Master-1'!E28</f>
        <v/>
      </c>
      <c r="F29" s="399" t="str">
        <f>'Master-1'!G28</f>
        <v/>
      </c>
      <c r="G29" s="406" t="str">
        <f>'Master-1'!H28</f>
        <v/>
      </c>
      <c r="H29" s="407" t="str">
        <f>'Master-1'!I28</f>
        <v/>
      </c>
      <c r="I29" s="408" t="str">
        <f>'Master-1'!J28</f>
        <v/>
      </c>
      <c r="J29" s="409" t="str">
        <f>'Master-1'!K28</f>
        <v/>
      </c>
      <c r="K29" s="403">
        <f>'Master-1'!L28</f>
        <v>0</v>
      </c>
      <c r="L29" s="404" t="str">
        <f>IF('Master-1'!M28="","",'Master-1'!M28)</f>
        <v/>
      </c>
      <c r="M29" s="403">
        <f>'Master-1'!N28</f>
        <v>0</v>
      </c>
      <c r="N29" s="403">
        <f>'Master-1'!O28</f>
        <v>0</v>
      </c>
      <c r="O29" s="403">
        <f>'Master-1'!P28</f>
        <v>0</v>
      </c>
      <c r="P29" s="409">
        <f>'Master-1'!Q28</f>
        <v>0</v>
      </c>
      <c r="Q29" s="411" t="str">
        <f>'Master-1'!F28</f>
        <v/>
      </c>
      <c r="R29" s="26"/>
      <c r="S29" s="412" t="e">
        <f t="shared" si="5"/>
        <v>#VALUE!</v>
      </c>
      <c r="T29" s="412" t="e">
        <f>IF(R9&gt;=DATE(2012,7,1),CEILING(V29*3%,10)+S29,S29)</f>
        <v>#VALUE!</v>
      </c>
      <c r="U29" s="412" t="str">
        <f t="shared" si="3"/>
        <v/>
      </c>
      <c r="V29" s="413" t="str">
        <f t="shared" si="1"/>
        <v/>
      </c>
      <c r="W29" s="414" t="e">
        <f t="shared" si="6"/>
        <v>#VALUE!</v>
      </c>
      <c r="X29" s="415" t="e">
        <f t="shared" si="4"/>
        <v>#VALUE!</v>
      </c>
      <c r="Y29" s="377"/>
    </row>
    <row r="30" spans="1:25" ht="18" hidden="1">
      <c r="A30" s="752">
        <v>20</v>
      </c>
      <c r="B30" s="751" t="str">
        <f>'Master-1'!B29</f>
        <v/>
      </c>
      <c r="C30" s="397" t="str">
        <f>'Master-1'!C29</f>
        <v/>
      </c>
      <c r="D30" s="398" t="str">
        <f>IF('Master-1'!D29="","",'Master-1'!D29)</f>
        <v/>
      </c>
      <c r="E30" s="641" t="str">
        <f>'Master-1'!E29</f>
        <v/>
      </c>
      <c r="F30" s="399" t="str">
        <f>'Master-1'!G29</f>
        <v/>
      </c>
      <c r="G30" s="406" t="str">
        <f>'Master-1'!H29</f>
        <v/>
      </c>
      <c r="H30" s="407" t="str">
        <f>'Master-1'!I29</f>
        <v/>
      </c>
      <c r="I30" s="408" t="str">
        <f>'Master-1'!J29</f>
        <v/>
      </c>
      <c r="J30" s="409" t="str">
        <f>'Master-1'!K29</f>
        <v/>
      </c>
      <c r="K30" s="403">
        <f>'Master-1'!L29</f>
        <v>0</v>
      </c>
      <c r="L30" s="404" t="str">
        <f>IF('Master-1'!M29="","",'Master-1'!M29)</f>
        <v/>
      </c>
      <c r="M30" s="403">
        <f>'Master-1'!N29</f>
        <v>0</v>
      </c>
      <c r="N30" s="403">
        <f>'Master-1'!O29</f>
        <v>0</v>
      </c>
      <c r="O30" s="403">
        <f>'Master-1'!P29</f>
        <v>0</v>
      </c>
      <c r="P30" s="409">
        <f>'Master-1'!Q29</f>
        <v>0</v>
      </c>
      <c r="Q30" s="411" t="str">
        <f>'Master-1'!F29</f>
        <v/>
      </c>
      <c r="R30" s="26"/>
      <c r="S30" s="26"/>
      <c r="T30" s="26"/>
      <c r="U30" s="26"/>
      <c r="V30" s="27"/>
      <c r="W30" s="28"/>
      <c r="X30" s="29"/>
      <c r="Y30" s="377"/>
    </row>
    <row r="31" spans="1:25" ht="18" hidden="1">
      <c r="A31" s="752">
        <v>21</v>
      </c>
      <c r="B31" s="751" t="str">
        <f>'Master-1'!B30</f>
        <v/>
      </c>
      <c r="C31" s="397" t="str">
        <f>'Master-1'!C30</f>
        <v/>
      </c>
      <c r="D31" s="398" t="str">
        <f>IF('Master-1'!D30="","",'Master-1'!D30)</f>
        <v/>
      </c>
      <c r="E31" s="641" t="str">
        <f>'Master-1'!E30</f>
        <v/>
      </c>
      <c r="F31" s="399" t="str">
        <f>'Master-1'!G30</f>
        <v/>
      </c>
      <c r="G31" s="406" t="str">
        <f>'Master-1'!H30</f>
        <v/>
      </c>
      <c r="H31" s="407" t="str">
        <f>'Master-1'!I30</f>
        <v/>
      </c>
      <c r="I31" s="408" t="str">
        <f>'Master-1'!J30</f>
        <v/>
      </c>
      <c r="J31" s="409" t="str">
        <f>'Master-1'!K30</f>
        <v/>
      </c>
      <c r="K31" s="403">
        <f>'Master-1'!L30</f>
        <v>0</v>
      </c>
      <c r="L31" s="404" t="str">
        <f>IF('Master-1'!M30="","",'Master-1'!M30)</f>
        <v/>
      </c>
      <c r="M31" s="403">
        <f>'Master-1'!N30</f>
        <v>0</v>
      </c>
      <c r="N31" s="403">
        <f>'Master-1'!O30</f>
        <v>0</v>
      </c>
      <c r="O31" s="403">
        <f>'Master-1'!P30</f>
        <v>0</v>
      </c>
      <c r="P31" s="409">
        <f>'Master-1'!Q30</f>
        <v>0</v>
      </c>
      <c r="Q31" s="411" t="str">
        <f>'Master-1'!F30</f>
        <v/>
      </c>
      <c r="R31" s="26"/>
      <c r="S31" s="26"/>
      <c r="T31" s="26"/>
      <c r="U31" s="26"/>
      <c r="V31" s="27"/>
      <c r="W31" s="28"/>
      <c r="X31" s="29"/>
      <c r="Y31" s="377"/>
    </row>
    <row r="32" spans="1:25" ht="18" hidden="1">
      <c r="A32" s="752">
        <v>22</v>
      </c>
      <c r="B32" s="751" t="str">
        <f>'Master-1'!B31</f>
        <v/>
      </c>
      <c r="C32" s="397" t="str">
        <f>'Master-1'!C31</f>
        <v/>
      </c>
      <c r="D32" s="398" t="str">
        <f>IF('Master-1'!D31="","",'Master-1'!D31)</f>
        <v/>
      </c>
      <c r="E32" s="641" t="str">
        <f>'Master-1'!E31</f>
        <v/>
      </c>
      <c r="F32" s="399" t="str">
        <f>'Master-1'!G31</f>
        <v/>
      </c>
      <c r="G32" s="406" t="str">
        <f>'Master-1'!H31</f>
        <v/>
      </c>
      <c r="H32" s="407" t="str">
        <f>'Master-1'!I31</f>
        <v/>
      </c>
      <c r="I32" s="408" t="str">
        <f>'Master-1'!J31</f>
        <v/>
      </c>
      <c r="J32" s="409" t="str">
        <f>'Master-1'!K31</f>
        <v/>
      </c>
      <c r="K32" s="403">
        <f>'Master-1'!L31</f>
        <v>0</v>
      </c>
      <c r="L32" s="404" t="str">
        <f>IF('Master-1'!M31="","",'Master-1'!M31)</f>
        <v/>
      </c>
      <c r="M32" s="403">
        <f>'Master-1'!N31</f>
        <v>0</v>
      </c>
      <c r="N32" s="403">
        <f>'Master-1'!O31</f>
        <v>0</v>
      </c>
      <c r="O32" s="403">
        <f>'Master-1'!P31</f>
        <v>0</v>
      </c>
      <c r="P32" s="409">
        <f>'Master-1'!Q31</f>
        <v>0</v>
      </c>
      <c r="Q32" s="411" t="str">
        <f>'Master-1'!F31</f>
        <v/>
      </c>
      <c r="R32" s="26"/>
      <c r="S32" s="26"/>
      <c r="T32" s="26"/>
      <c r="U32" s="26"/>
      <c r="V32" s="27"/>
      <c r="W32" s="28"/>
      <c r="X32" s="29"/>
      <c r="Y32" s="377"/>
    </row>
    <row r="33" spans="1:25" ht="18" hidden="1">
      <c r="A33" s="752">
        <v>23</v>
      </c>
      <c r="B33" s="751" t="str">
        <f>'Master-1'!B32</f>
        <v/>
      </c>
      <c r="C33" s="397" t="str">
        <f>'Master-1'!C32</f>
        <v/>
      </c>
      <c r="D33" s="398" t="str">
        <f>IF('Master-1'!D32="","",'Master-1'!D32)</f>
        <v/>
      </c>
      <c r="E33" s="641" t="str">
        <f>'Master-1'!E32</f>
        <v/>
      </c>
      <c r="F33" s="399" t="str">
        <f>'Master-1'!G32</f>
        <v/>
      </c>
      <c r="G33" s="406" t="str">
        <f>'Master-1'!H32</f>
        <v/>
      </c>
      <c r="H33" s="407" t="str">
        <f>'Master-1'!I32</f>
        <v/>
      </c>
      <c r="I33" s="408" t="str">
        <f>'Master-1'!J32</f>
        <v/>
      </c>
      <c r="J33" s="409" t="str">
        <f>'Master-1'!K32</f>
        <v/>
      </c>
      <c r="K33" s="403">
        <f>'Master-1'!L32</f>
        <v>0</v>
      </c>
      <c r="L33" s="404" t="str">
        <f>IF('Master-1'!M32="","",'Master-1'!M32)</f>
        <v/>
      </c>
      <c r="M33" s="403">
        <f>'Master-1'!N32</f>
        <v>0</v>
      </c>
      <c r="N33" s="403">
        <f>'Master-1'!O32</f>
        <v>0</v>
      </c>
      <c r="O33" s="403">
        <f>'Master-1'!P32</f>
        <v>0</v>
      </c>
      <c r="P33" s="409">
        <f>'Master-1'!Q32</f>
        <v>0</v>
      </c>
      <c r="Q33" s="411" t="str">
        <f>'Master-1'!F32</f>
        <v/>
      </c>
      <c r="R33" s="26"/>
      <c r="S33" s="26"/>
      <c r="T33" s="26"/>
      <c r="U33" s="26"/>
      <c r="V33" s="27"/>
      <c r="W33" s="28"/>
      <c r="X33" s="29"/>
      <c r="Y33" s="377"/>
    </row>
    <row r="34" spans="1:25" ht="21.75" hidden="1" customHeight="1">
      <c r="A34" s="752">
        <v>24</v>
      </c>
      <c r="B34" s="751" t="str">
        <f>'Master-1'!B33</f>
        <v/>
      </c>
      <c r="C34" s="397" t="str">
        <f>'Master-1'!C33</f>
        <v/>
      </c>
      <c r="D34" s="398" t="str">
        <f>IF('Master-1'!D33="","",'Master-1'!D33)</f>
        <v/>
      </c>
      <c r="E34" s="641" t="str">
        <f>'Master-1'!E33</f>
        <v/>
      </c>
      <c r="F34" s="399" t="str">
        <f>'Master-1'!G33</f>
        <v/>
      </c>
      <c r="G34" s="406" t="str">
        <f>'Master-1'!H33</f>
        <v/>
      </c>
      <c r="H34" s="407" t="str">
        <f>'Master-1'!I33</f>
        <v/>
      </c>
      <c r="I34" s="408" t="str">
        <f>'Master-1'!J33</f>
        <v/>
      </c>
      <c r="J34" s="409" t="str">
        <f>'Master-1'!K33</f>
        <v/>
      </c>
      <c r="K34" s="403">
        <f>'Master-1'!L33</f>
        <v>0</v>
      </c>
      <c r="L34" s="404" t="str">
        <f>IF('Master-1'!M33="","",'Master-1'!M33)</f>
        <v/>
      </c>
      <c r="M34" s="403">
        <f>'Master-1'!N33</f>
        <v>0</v>
      </c>
      <c r="N34" s="403">
        <f>'Master-1'!O33</f>
        <v>0</v>
      </c>
      <c r="O34" s="403">
        <f>'Master-1'!P33</f>
        <v>0</v>
      </c>
      <c r="P34" s="409">
        <f>'Master-1'!Q33</f>
        <v>0</v>
      </c>
      <c r="Q34" s="411" t="str">
        <f>'Master-1'!F33</f>
        <v/>
      </c>
      <c r="R34" s="26"/>
      <c r="S34" s="26"/>
      <c r="T34" s="26"/>
      <c r="U34" s="26"/>
      <c r="V34" s="27"/>
      <c r="W34" s="28"/>
      <c r="X34" s="29"/>
      <c r="Y34" s="377"/>
    </row>
    <row r="35" spans="1:25" ht="17.55" hidden="1" customHeight="1">
      <c r="A35" s="752">
        <v>25</v>
      </c>
      <c r="B35" s="751" t="str">
        <f>'Master-1'!B34</f>
        <v/>
      </c>
      <c r="C35" s="397" t="str">
        <f>'Master-1'!C34</f>
        <v/>
      </c>
      <c r="D35" s="398" t="str">
        <f>IF('Master-1'!D34="","",'Master-1'!D34)</f>
        <v/>
      </c>
      <c r="E35" s="641" t="str">
        <f>'Master-1'!E34</f>
        <v/>
      </c>
      <c r="F35" s="399" t="str">
        <f>'Master-1'!G34</f>
        <v/>
      </c>
      <c r="G35" s="406" t="str">
        <f>'Master-1'!H34</f>
        <v/>
      </c>
      <c r="H35" s="407" t="str">
        <f>'Master-1'!I34</f>
        <v/>
      </c>
      <c r="I35" s="408" t="str">
        <f>'Master-1'!J34</f>
        <v/>
      </c>
      <c r="J35" s="409" t="str">
        <f>'Master-1'!K34</f>
        <v/>
      </c>
      <c r="K35" s="403">
        <f>'Master-1'!L34</f>
        <v>0</v>
      </c>
      <c r="L35" s="404" t="str">
        <f>IF('Master-1'!M34="","",'Master-1'!M34)</f>
        <v/>
      </c>
      <c r="M35" s="403">
        <f>'Master-1'!N34</f>
        <v>0</v>
      </c>
      <c r="N35" s="403">
        <f>'Master-1'!O34</f>
        <v>0</v>
      </c>
      <c r="O35" s="403">
        <f>'Master-1'!P34</f>
        <v>0</v>
      </c>
      <c r="P35" s="409">
        <f>'Master-1'!Q34</f>
        <v>0</v>
      </c>
      <c r="Q35" s="411" t="str">
        <f>'Master-1'!F34</f>
        <v/>
      </c>
      <c r="R35" s="26"/>
      <c r="S35" s="26"/>
      <c r="T35" s="26"/>
      <c r="U35" s="26"/>
      <c r="V35" s="27"/>
      <c r="W35" s="28"/>
      <c r="X35" s="29"/>
      <c r="Y35" s="377"/>
    </row>
    <row r="36" spans="1:25" ht="18" hidden="1">
      <c r="A36" s="752">
        <v>26</v>
      </c>
      <c r="B36" s="751" t="str">
        <f>'Master-1'!B35</f>
        <v/>
      </c>
      <c r="C36" s="397" t="str">
        <f>'Master-1'!C35</f>
        <v/>
      </c>
      <c r="D36" s="398" t="str">
        <f>IF('Master-1'!D35="","",'Master-1'!D35)</f>
        <v/>
      </c>
      <c r="E36" s="641" t="str">
        <f>'Master-1'!E35</f>
        <v/>
      </c>
      <c r="F36" s="399" t="str">
        <f>'Master-1'!G35</f>
        <v/>
      </c>
      <c r="G36" s="406" t="str">
        <f>'Master-1'!H35</f>
        <v/>
      </c>
      <c r="H36" s="407" t="str">
        <f>'Master-1'!I35</f>
        <v/>
      </c>
      <c r="I36" s="408" t="str">
        <f>'Master-1'!J35</f>
        <v/>
      </c>
      <c r="J36" s="409" t="str">
        <f>'Master-1'!K35</f>
        <v/>
      </c>
      <c r="K36" s="403">
        <f>'Master-1'!L35</f>
        <v>0</v>
      </c>
      <c r="L36" s="404" t="str">
        <f>IF('Master-1'!M35="","",'Master-1'!M35)</f>
        <v/>
      </c>
      <c r="M36" s="403">
        <f>'Master-1'!N35</f>
        <v>0</v>
      </c>
      <c r="N36" s="403">
        <f>'Master-1'!O35</f>
        <v>0</v>
      </c>
      <c r="O36" s="403">
        <f>'Master-1'!P35</f>
        <v>0</v>
      </c>
      <c r="P36" s="409">
        <f>'Master-1'!Q35</f>
        <v>0</v>
      </c>
      <c r="Q36" s="411" t="str">
        <f>'Master-1'!F35</f>
        <v/>
      </c>
      <c r="R36" s="26"/>
      <c r="S36" s="26"/>
      <c r="T36" s="26"/>
      <c r="U36" s="26"/>
      <c r="V36" s="27"/>
      <c r="W36" s="28"/>
      <c r="X36" s="29"/>
      <c r="Y36" s="377"/>
    </row>
    <row r="37" spans="1:25" ht="18" hidden="1">
      <c r="A37" s="752">
        <v>27</v>
      </c>
      <c r="B37" s="751" t="str">
        <f>'Master-1'!B36</f>
        <v/>
      </c>
      <c r="C37" s="397" t="str">
        <f>'Master-1'!C36</f>
        <v/>
      </c>
      <c r="D37" s="398" t="str">
        <f>IF('Master-1'!D36="","",'Master-1'!D36)</f>
        <v/>
      </c>
      <c r="E37" s="641" t="str">
        <f>'Master-1'!E36</f>
        <v/>
      </c>
      <c r="F37" s="399" t="str">
        <f>'Master-1'!G36</f>
        <v/>
      </c>
      <c r="G37" s="406" t="str">
        <f>'Master-1'!H36</f>
        <v/>
      </c>
      <c r="H37" s="407" t="str">
        <f>'Master-1'!I36</f>
        <v/>
      </c>
      <c r="I37" s="408" t="str">
        <f>'Master-1'!J36</f>
        <v/>
      </c>
      <c r="J37" s="409" t="str">
        <f>'Master-1'!K36</f>
        <v/>
      </c>
      <c r="K37" s="403">
        <f>'Master-1'!L36</f>
        <v>0</v>
      </c>
      <c r="L37" s="404" t="str">
        <f>IF('Master-1'!M36="","",'Master-1'!M36)</f>
        <v/>
      </c>
      <c r="M37" s="403">
        <f>'Master-1'!N36</f>
        <v>0</v>
      </c>
      <c r="N37" s="403">
        <f>'Master-1'!O36</f>
        <v>0</v>
      </c>
      <c r="O37" s="403">
        <f>'Master-1'!P36</f>
        <v>0</v>
      </c>
      <c r="P37" s="409">
        <f>'Master-1'!Q36</f>
        <v>0</v>
      </c>
      <c r="Q37" s="411" t="str">
        <f>'Master-1'!F36</f>
        <v/>
      </c>
      <c r="R37" s="26"/>
      <c r="S37" s="26"/>
      <c r="T37" s="26"/>
      <c r="U37" s="26"/>
      <c r="V37" s="27"/>
      <c r="W37" s="28"/>
      <c r="X37" s="29"/>
      <c r="Y37" s="377"/>
    </row>
    <row r="38" spans="1:25" ht="18" hidden="1">
      <c r="A38" s="752">
        <v>28</v>
      </c>
      <c r="B38" s="751" t="str">
        <f>'Master-1'!B37</f>
        <v/>
      </c>
      <c r="C38" s="397" t="str">
        <f>'Master-1'!C37</f>
        <v/>
      </c>
      <c r="D38" s="398" t="str">
        <f>IF('Master-1'!D37="","",'Master-1'!D37)</f>
        <v/>
      </c>
      <c r="E38" s="641" t="str">
        <f>'Master-1'!E37</f>
        <v/>
      </c>
      <c r="F38" s="399" t="str">
        <f>'Master-1'!G37</f>
        <v/>
      </c>
      <c r="G38" s="406" t="str">
        <f>'Master-1'!H37</f>
        <v/>
      </c>
      <c r="H38" s="407" t="str">
        <f>'Master-1'!I37</f>
        <v/>
      </c>
      <c r="I38" s="408" t="str">
        <f>'Master-1'!J37</f>
        <v/>
      </c>
      <c r="J38" s="409" t="str">
        <f>'Master-1'!K37</f>
        <v/>
      </c>
      <c r="K38" s="403">
        <f>'Master-1'!L37</f>
        <v>0</v>
      </c>
      <c r="L38" s="404" t="str">
        <f>IF('Master-1'!M37="","",'Master-1'!M37)</f>
        <v/>
      </c>
      <c r="M38" s="403">
        <f>'Master-1'!N37</f>
        <v>0</v>
      </c>
      <c r="N38" s="403">
        <f>'Master-1'!O37</f>
        <v>0</v>
      </c>
      <c r="O38" s="403">
        <f>'Master-1'!P37</f>
        <v>0</v>
      </c>
      <c r="P38" s="409">
        <f>'Master-1'!Q37</f>
        <v>0</v>
      </c>
      <c r="Q38" s="411" t="str">
        <f>'Master-1'!F37</f>
        <v/>
      </c>
      <c r="R38" s="26"/>
      <c r="S38" s="26"/>
      <c r="T38" s="26"/>
      <c r="U38" s="26"/>
      <c r="V38" s="27"/>
      <c r="W38" s="28"/>
      <c r="X38" s="29"/>
      <c r="Y38" s="377"/>
    </row>
    <row r="39" spans="1:25" ht="18" hidden="1">
      <c r="A39" s="752">
        <v>29</v>
      </c>
      <c r="B39" s="751" t="str">
        <f>'Master-1'!B38</f>
        <v/>
      </c>
      <c r="C39" s="397" t="str">
        <f>'Master-1'!C38</f>
        <v/>
      </c>
      <c r="D39" s="398" t="str">
        <f>IF('Master-1'!D38="","",'Master-1'!D38)</f>
        <v/>
      </c>
      <c r="E39" s="641" t="str">
        <f>'Master-1'!E38</f>
        <v/>
      </c>
      <c r="F39" s="399" t="str">
        <f>'Master-1'!G38</f>
        <v/>
      </c>
      <c r="G39" s="406" t="str">
        <f>'Master-1'!H38</f>
        <v/>
      </c>
      <c r="H39" s="407" t="str">
        <f>'Master-1'!I38</f>
        <v/>
      </c>
      <c r="I39" s="408" t="str">
        <f>'Master-1'!J38</f>
        <v/>
      </c>
      <c r="J39" s="409" t="str">
        <f>'Master-1'!K38</f>
        <v/>
      </c>
      <c r="K39" s="403">
        <f>'Master-1'!L38</f>
        <v>0</v>
      </c>
      <c r="L39" s="404" t="str">
        <f>IF('Master-1'!M38="","",'Master-1'!M38)</f>
        <v/>
      </c>
      <c r="M39" s="403">
        <f>'Master-1'!N38</f>
        <v>0</v>
      </c>
      <c r="N39" s="403">
        <f>'Master-1'!O38</f>
        <v>0</v>
      </c>
      <c r="O39" s="403">
        <f>'Master-1'!P38</f>
        <v>0</v>
      </c>
      <c r="P39" s="409">
        <f>'Master-1'!Q38</f>
        <v>0</v>
      </c>
      <c r="Q39" s="411" t="str">
        <f>'Master-1'!F38</f>
        <v/>
      </c>
      <c r="R39" s="26"/>
      <c r="S39" s="26"/>
      <c r="T39" s="26"/>
      <c r="U39" s="26"/>
      <c r="V39" s="27"/>
      <c r="W39" s="28"/>
      <c r="X39" s="29"/>
      <c r="Y39" s="377"/>
    </row>
    <row r="40" spans="1:25" ht="18" hidden="1">
      <c r="A40" s="752">
        <v>30</v>
      </c>
      <c r="B40" s="751" t="str">
        <f>'Master-1'!B39</f>
        <v/>
      </c>
      <c r="C40" s="397" t="str">
        <f>'Master-1'!C39</f>
        <v/>
      </c>
      <c r="D40" s="398" t="str">
        <f>IF('Master-1'!D39="","",'Master-1'!D39)</f>
        <v/>
      </c>
      <c r="E40" s="641" t="str">
        <f>'Master-1'!E39</f>
        <v/>
      </c>
      <c r="F40" s="399" t="str">
        <f>'Master-1'!G39</f>
        <v/>
      </c>
      <c r="G40" s="406" t="str">
        <f>'Master-1'!H39</f>
        <v/>
      </c>
      <c r="H40" s="407" t="str">
        <f>'Master-1'!I39</f>
        <v/>
      </c>
      <c r="I40" s="408" t="str">
        <f>'Master-1'!J39</f>
        <v/>
      </c>
      <c r="J40" s="409" t="str">
        <f>'Master-1'!K39</f>
        <v/>
      </c>
      <c r="K40" s="403">
        <f>'Master-1'!L39</f>
        <v>0</v>
      </c>
      <c r="L40" s="404" t="str">
        <f>IF('Master-1'!M39="","",'Master-1'!M39)</f>
        <v/>
      </c>
      <c r="M40" s="403">
        <f>'Master-1'!N39</f>
        <v>0</v>
      </c>
      <c r="N40" s="403">
        <f>'Master-1'!O39</f>
        <v>0</v>
      </c>
      <c r="O40" s="403">
        <f>'Master-1'!P39</f>
        <v>0</v>
      </c>
      <c r="P40" s="409">
        <f>'Master-1'!Q39</f>
        <v>0</v>
      </c>
      <c r="Q40" s="411" t="str">
        <f>'Master-1'!F39</f>
        <v/>
      </c>
      <c r="R40" s="26"/>
      <c r="S40" s="26"/>
      <c r="T40" s="26"/>
      <c r="U40" s="26"/>
      <c r="V40" s="27"/>
      <c r="W40" s="28"/>
      <c r="X40" s="29"/>
      <c r="Y40" s="377"/>
    </row>
    <row r="41" spans="1:25" ht="18" hidden="1">
      <c r="A41" s="752">
        <v>31</v>
      </c>
      <c r="B41" s="751" t="str">
        <f>'Master-1'!B40</f>
        <v/>
      </c>
      <c r="C41" s="397" t="str">
        <f>'Master-1'!C40</f>
        <v/>
      </c>
      <c r="D41" s="398" t="str">
        <f>IF('Master-1'!D40="","",'Master-1'!D40)</f>
        <v/>
      </c>
      <c r="E41" s="641" t="str">
        <f>'Master-1'!E40</f>
        <v/>
      </c>
      <c r="F41" s="399" t="str">
        <f>'Master-1'!G40</f>
        <v/>
      </c>
      <c r="G41" s="406" t="str">
        <f>'Master-1'!H40</f>
        <v/>
      </c>
      <c r="H41" s="407" t="str">
        <f>'Master-1'!I40</f>
        <v/>
      </c>
      <c r="I41" s="408" t="str">
        <f>'Master-1'!J40</f>
        <v/>
      </c>
      <c r="J41" s="409" t="str">
        <f>'Master-1'!K40</f>
        <v/>
      </c>
      <c r="K41" s="403">
        <f>'Master-1'!L40</f>
        <v>0</v>
      </c>
      <c r="L41" s="404" t="str">
        <f>IF('Master-1'!M40="","",'Master-1'!M40)</f>
        <v/>
      </c>
      <c r="M41" s="403">
        <f>'Master-1'!N40</f>
        <v>0</v>
      </c>
      <c r="N41" s="403">
        <f>'Master-1'!O40</f>
        <v>0</v>
      </c>
      <c r="O41" s="403">
        <f>'Master-1'!P40</f>
        <v>0</v>
      </c>
      <c r="P41" s="409">
        <f>'Master-1'!Q40</f>
        <v>0</v>
      </c>
      <c r="Q41" s="411" t="str">
        <f>'Master-1'!F40</f>
        <v/>
      </c>
      <c r="R41" s="26"/>
      <c r="S41" s="26"/>
      <c r="T41" s="26"/>
      <c r="U41" s="26"/>
      <c r="V41" s="27"/>
      <c r="W41" s="28"/>
      <c r="X41" s="29"/>
      <c r="Y41" s="377"/>
    </row>
    <row r="42" spans="1:25" ht="18" hidden="1">
      <c r="A42" s="752">
        <v>32</v>
      </c>
      <c r="B42" s="751" t="str">
        <f>'Master-1'!B41</f>
        <v/>
      </c>
      <c r="C42" s="397" t="str">
        <f>'Master-1'!C41</f>
        <v/>
      </c>
      <c r="D42" s="398" t="str">
        <f>IF('Master-1'!D41="","",'Master-1'!D41)</f>
        <v/>
      </c>
      <c r="E42" s="641" t="str">
        <f>'Master-1'!E41</f>
        <v/>
      </c>
      <c r="F42" s="399" t="str">
        <f>'Master-1'!G41</f>
        <v/>
      </c>
      <c r="G42" s="406" t="str">
        <f>'Master-1'!H41</f>
        <v/>
      </c>
      <c r="H42" s="407" t="str">
        <f>'Master-1'!I41</f>
        <v/>
      </c>
      <c r="I42" s="408" t="str">
        <f>'Master-1'!J41</f>
        <v/>
      </c>
      <c r="J42" s="409" t="str">
        <f>'Master-1'!K41</f>
        <v/>
      </c>
      <c r="K42" s="403">
        <f>'Master-1'!L41</f>
        <v>0</v>
      </c>
      <c r="L42" s="404" t="str">
        <f>IF('Master-1'!M41="","",'Master-1'!M41)</f>
        <v/>
      </c>
      <c r="M42" s="403">
        <f>'Master-1'!N41</f>
        <v>0</v>
      </c>
      <c r="N42" s="403">
        <f>'Master-1'!O41</f>
        <v>0</v>
      </c>
      <c r="O42" s="403">
        <f>'Master-1'!P41</f>
        <v>0</v>
      </c>
      <c r="P42" s="409">
        <f>'Master-1'!Q41</f>
        <v>0</v>
      </c>
      <c r="Q42" s="411" t="str">
        <f>'Master-1'!F41</f>
        <v/>
      </c>
      <c r="R42" s="26"/>
      <c r="S42" s="26"/>
      <c r="T42" s="26"/>
      <c r="U42" s="26"/>
      <c r="V42" s="27"/>
      <c r="W42" s="28"/>
      <c r="X42" s="29"/>
      <c r="Y42" s="377"/>
    </row>
    <row r="43" spans="1:25" ht="18" hidden="1">
      <c r="A43" s="752">
        <v>33</v>
      </c>
      <c r="B43" s="751" t="str">
        <f>'Master-1'!B42</f>
        <v/>
      </c>
      <c r="C43" s="397" t="str">
        <f>'Master-1'!C42</f>
        <v/>
      </c>
      <c r="D43" s="398" t="str">
        <f>IF('Master-1'!D42="","",'Master-1'!D42)</f>
        <v/>
      </c>
      <c r="E43" s="641" t="str">
        <f>'Master-1'!E42</f>
        <v/>
      </c>
      <c r="F43" s="399" t="str">
        <f>'Master-1'!G42</f>
        <v/>
      </c>
      <c r="G43" s="406" t="str">
        <f>'Master-1'!H42</f>
        <v/>
      </c>
      <c r="H43" s="407" t="str">
        <f>'Master-1'!I42</f>
        <v/>
      </c>
      <c r="I43" s="408" t="str">
        <f>'Master-1'!J42</f>
        <v/>
      </c>
      <c r="J43" s="409" t="str">
        <f>'Master-1'!K42</f>
        <v/>
      </c>
      <c r="K43" s="403">
        <f>'Master-1'!L42</f>
        <v>0</v>
      </c>
      <c r="L43" s="404" t="str">
        <f>IF('Master-1'!M42="","",'Master-1'!M42)</f>
        <v/>
      </c>
      <c r="M43" s="403">
        <f>'Master-1'!N42</f>
        <v>0</v>
      </c>
      <c r="N43" s="403">
        <f>'Master-1'!O42</f>
        <v>0</v>
      </c>
      <c r="O43" s="403">
        <f>'Master-1'!P42</f>
        <v>0</v>
      </c>
      <c r="P43" s="409">
        <f>'Master-1'!Q42</f>
        <v>0</v>
      </c>
      <c r="Q43" s="411" t="str">
        <f>'Master-1'!F42</f>
        <v/>
      </c>
      <c r="R43" s="26"/>
      <c r="S43" s="26"/>
      <c r="T43" s="26"/>
      <c r="U43" s="26"/>
      <c r="V43" s="27"/>
      <c r="W43" s="28"/>
      <c r="X43" s="29"/>
      <c r="Y43" s="377"/>
    </row>
    <row r="44" spans="1:25" ht="18" hidden="1">
      <c r="A44" s="752">
        <v>34</v>
      </c>
      <c r="B44" s="751" t="str">
        <f>'Master-1'!B43</f>
        <v/>
      </c>
      <c r="C44" s="397" t="str">
        <f>'Master-1'!C43</f>
        <v/>
      </c>
      <c r="D44" s="398" t="str">
        <f>IF('Master-1'!D43="","",'Master-1'!D43)</f>
        <v/>
      </c>
      <c r="E44" s="641" t="str">
        <f>'Master-1'!E43</f>
        <v/>
      </c>
      <c r="F44" s="399" t="str">
        <f>'Master-1'!G43</f>
        <v/>
      </c>
      <c r="G44" s="406" t="str">
        <f>'Master-1'!H43</f>
        <v/>
      </c>
      <c r="H44" s="407" t="str">
        <f>'Master-1'!I43</f>
        <v/>
      </c>
      <c r="I44" s="408" t="str">
        <f>'Master-1'!J43</f>
        <v/>
      </c>
      <c r="J44" s="409" t="str">
        <f>'Master-1'!K43</f>
        <v/>
      </c>
      <c r="K44" s="403">
        <f>'Master-1'!L43</f>
        <v>0</v>
      </c>
      <c r="L44" s="404" t="str">
        <f>IF('Master-1'!M43="","",'Master-1'!M43)</f>
        <v/>
      </c>
      <c r="M44" s="403">
        <f>'Master-1'!N43</f>
        <v>0</v>
      </c>
      <c r="N44" s="403">
        <f>'Master-1'!O43</f>
        <v>0</v>
      </c>
      <c r="O44" s="403">
        <f>'Master-1'!P43</f>
        <v>0</v>
      </c>
      <c r="P44" s="409">
        <f>'Master-1'!Q43</f>
        <v>0</v>
      </c>
      <c r="Q44" s="411" t="str">
        <f>'Master-1'!F43</f>
        <v/>
      </c>
      <c r="R44" s="26"/>
      <c r="S44" s="26"/>
      <c r="T44" s="26"/>
      <c r="U44" s="26"/>
      <c r="V44" s="27"/>
      <c r="W44" s="28"/>
      <c r="X44" s="29"/>
      <c r="Y44" s="377"/>
    </row>
    <row r="45" spans="1:25" ht="18" hidden="1">
      <c r="A45" s="752">
        <v>35</v>
      </c>
      <c r="B45" s="751" t="str">
        <f>'Master-1'!B44</f>
        <v/>
      </c>
      <c r="C45" s="397" t="str">
        <f>'Master-1'!C44</f>
        <v/>
      </c>
      <c r="D45" s="398" t="str">
        <f>IF('Master-1'!D44="","",'Master-1'!D44)</f>
        <v/>
      </c>
      <c r="E45" s="641" t="str">
        <f>'Master-1'!E44</f>
        <v/>
      </c>
      <c r="F45" s="399" t="str">
        <f>'Master-1'!G44</f>
        <v/>
      </c>
      <c r="G45" s="406" t="str">
        <f>'Master-1'!H44</f>
        <v/>
      </c>
      <c r="H45" s="407" t="str">
        <f>'Master-1'!I44</f>
        <v/>
      </c>
      <c r="I45" s="408" t="str">
        <f>'Master-1'!J44</f>
        <v/>
      </c>
      <c r="J45" s="409" t="str">
        <f>'Master-1'!K44</f>
        <v/>
      </c>
      <c r="K45" s="403">
        <f>'Master-1'!L44</f>
        <v>0</v>
      </c>
      <c r="L45" s="404" t="str">
        <f>IF('Master-1'!M44="","",'Master-1'!M44)</f>
        <v/>
      </c>
      <c r="M45" s="403">
        <f>'Master-1'!N44</f>
        <v>0</v>
      </c>
      <c r="N45" s="403">
        <f>'Master-1'!O44</f>
        <v>0</v>
      </c>
      <c r="O45" s="403">
        <f>'Master-1'!P44</f>
        <v>0</v>
      </c>
      <c r="P45" s="409">
        <f>'Master-1'!Q44</f>
        <v>0</v>
      </c>
      <c r="Q45" s="411" t="str">
        <f>'Master-1'!F44</f>
        <v/>
      </c>
      <c r="R45" s="26"/>
      <c r="S45" s="26"/>
      <c r="T45" s="26"/>
      <c r="U45" s="26"/>
      <c r="V45" s="27"/>
      <c r="W45" s="28"/>
      <c r="X45" s="29"/>
      <c r="Y45" s="377"/>
    </row>
    <row r="46" spans="1:25" ht="18" hidden="1">
      <c r="A46" s="752">
        <v>36</v>
      </c>
      <c r="B46" s="751" t="str">
        <f>'Master-1'!B45</f>
        <v/>
      </c>
      <c r="C46" s="397" t="str">
        <f>'Master-1'!C45</f>
        <v/>
      </c>
      <c r="D46" s="398" t="str">
        <f>IF('Master-1'!D45="","",'Master-1'!D45)</f>
        <v/>
      </c>
      <c r="E46" s="641" t="str">
        <f>'Master-1'!E45</f>
        <v/>
      </c>
      <c r="F46" s="399" t="str">
        <f>'Master-1'!G45</f>
        <v/>
      </c>
      <c r="G46" s="406" t="str">
        <f>'Master-1'!H45</f>
        <v/>
      </c>
      <c r="H46" s="407" t="str">
        <f>'Master-1'!I45</f>
        <v/>
      </c>
      <c r="I46" s="408" t="str">
        <f>'Master-1'!J45</f>
        <v/>
      </c>
      <c r="J46" s="409" t="str">
        <f>'Master-1'!K45</f>
        <v/>
      </c>
      <c r="K46" s="403">
        <f>'Master-1'!L45</f>
        <v>0</v>
      </c>
      <c r="L46" s="404" t="str">
        <f>IF('Master-1'!M45="","",'Master-1'!M45)</f>
        <v/>
      </c>
      <c r="M46" s="403">
        <f>'Master-1'!N45</f>
        <v>0</v>
      </c>
      <c r="N46" s="403">
        <f>'Master-1'!O45</f>
        <v>0</v>
      </c>
      <c r="O46" s="403">
        <f>'Master-1'!P45</f>
        <v>0</v>
      </c>
      <c r="P46" s="409">
        <f>'Master-1'!Q45</f>
        <v>0</v>
      </c>
      <c r="Q46" s="411" t="str">
        <f>'Master-1'!F45</f>
        <v/>
      </c>
      <c r="R46" s="26"/>
      <c r="S46" s="26"/>
      <c r="T46" s="26"/>
      <c r="U46" s="26"/>
      <c r="V46" s="27"/>
      <c r="W46" s="28"/>
      <c r="X46" s="29"/>
      <c r="Y46" s="377"/>
    </row>
    <row r="47" spans="1:25" ht="18" hidden="1">
      <c r="A47" s="752">
        <v>37</v>
      </c>
      <c r="B47" s="751" t="str">
        <f>'Master-1'!B46</f>
        <v/>
      </c>
      <c r="C47" s="397" t="str">
        <f>'Master-1'!C46</f>
        <v/>
      </c>
      <c r="D47" s="398" t="str">
        <f>IF('Master-1'!D46="","",'Master-1'!D46)</f>
        <v/>
      </c>
      <c r="E47" s="641" t="str">
        <f>'Master-1'!E46</f>
        <v/>
      </c>
      <c r="F47" s="399" t="str">
        <f>'Master-1'!G46</f>
        <v/>
      </c>
      <c r="G47" s="406" t="str">
        <f>'Master-1'!H46</f>
        <v/>
      </c>
      <c r="H47" s="407" t="str">
        <f>'Master-1'!I46</f>
        <v/>
      </c>
      <c r="I47" s="408" t="str">
        <f>'Master-1'!J46</f>
        <v/>
      </c>
      <c r="J47" s="409" t="str">
        <f>'Master-1'!K46</f>
        <v/>
      </c>
      <c r="K47" s="403">
        <f>'Master-1'!L46</f>
        <v>0</v>
      </c>
      <c r="L47" s="404" t="str">
        <f>IF('Master-1'!M46="","",'Master-1'!M46)</f>
        <v/>
      </c>
      <c r="M47" s="403">
        <f>'Master-1'!N46</f>
        <v>0</v>
      </c>
      <c r="N47" s="403">
        <f>'Master-1'!O46</f>
        <v>0</v>
      </c>
      <c r="O47" s="403">
        <f>'Master-1'!P46</f>
        <v>0</v>
      </c>
      <c r="P47" s="409">
        <f>'Master-1'!Q46</f>
        <v>0</v>
      </c>
      <c r="Q47" s="411" t="str">
        <f>'Master-1'!F46</f>
        <v/>
      </c>
      <c r="R47" s="26"/>
      <c r="S47" s="26"/>
      <c r="T47" s="26"/>
      <c r="U47" s="26"/>
      <c r="V47" s="27"/>
      <c r="W47" s="28"/>
      <c r="X47" s="29"/>
      <c r="Y47" s="377"/>
    </row>
    <row r="48" spans="1:25" ht="18" hidden="1">
      <c r="A48" s="752">
        <v>38</v>
      </c>
      <c r="B48" s="751" t="str">
        <f>'Master-1'!B47</f>
        <v/>
      </c>
      <c r="C48" s="397" t="str">
        <f>'Master-1'!C47</f>
        <v/>
      </c>
      <c r="D48" s="398" t="str">
        <f>IF('Master-1'!D47="","",'Master-1'!D47)</f>
        <v/>
      </c>
      <c r="E48" s="641" t="str">
        <f>'Master-1'!E47</f>
        <v/>
      </c>
      <c r="F48" s="399" t="str">
        <f>'Master-1'!G47</f>
        <v/>
      </c>
      <c r="G48" s="406" t="str">
        <f>'Master-1'!H47</f>
        <v/>
      </c>
      <c r="H48" s="407" t="str">
        <f>'Master-1'!I47</f>
        <v/>
      </c>
      <c r="I48" s="408" t="str">
        <f>'Master-1'!J47</f>
        <v/>
      </c>
      <c r="J48" s="409" t="str">
        <f>'Master-1'!K47</f>
        <v/>
      </c>
      <c r="K48" s="403">
        <f>'Master-1'!L47</f>
        <v>0</v>
      </c>
      <c r="L48" s="404" t="str">
        <f>IF('Master-1'!M47="","",'Master-1'!M47)</f>
        <v/>
      </c>
      <c r="M48" s="403">
        <f>'Master-1'!N47</f>
        <v>0</v>
      </c>
      <c r="N48" s="403">
        <f>'Master-1'!O47</f>
        <v>0</v>
      </c>
      <c r="O48" s="403">
        <f>'Master-1'!P47</f>
        <v>0</v>
      </c>
      <c r="P48" s="409">
        <f>'Master-1'!Q47</f>
        <v>0</v>
      </c>
      <c r="Q48" s="411" t="str">
        <f>'Master-1'!F47</f>
        <v/>
      </c>
      <c r="R48" s="26"/>
      <c r="S48" s="26"/>
      <c r="T48" s="26"/>
      <c r="U48" s="26"/>
      <c r="V48" s="27"/>
      <c r="W48" s="28"/>
      <c r="X48" s="29"/>
      <c r="Y48" s="377"/>
    </row>
    <row r="49" spans="1:25" ht="18" hidden="1">
      <c r="A49" s="752">
        <v>39</v>
      </c>
      <c r="B49" s="751" t="str">
        <f>'Master-1'!B48</f>
        <v/>
      </c>
      <c r="C49" s="397" t="str">
        <f>'Master-1'!C48</f>
        <v/>
      </c>
      <c r="D49" s="398" t="str">
        <f>IF('Master-1'!D48="","",'Master-1'!D48)</f>
        <v/>
      </c>
      <c r="E49" s="641" t="str">
        <f>'Master-1'!E48</f>
        <v/>
      </c>
      <c r="F49" s="399" t="str">
        <f>'Master-1'!G48</f>
        <v/>
      </c>
      <c r="G49" s="406" t="str">
        <f>'Master-1'!H48</f>
        <v/>
      </c>
      <c r="H49" s="407" t="str">
        <f>'Master-1'!I48</f>
        <v/>
      </c>
      <c r="I49" s="408" t="str">
        <f>'Master-1'!J48</f>
        <v/>
      </c>
      <c r="J49" s="409" t="str">
        <f>'Master-1'!K48</f>
        <v/>
      </c>
      <c r="K49" s="403">
        <f>'Master-1'!L48</f>
        <v>0</v>
      </c>
      <c r="L49" s="404" t="str">
        <f>IF('Master-1'!M48="","",'Master-1'!M48)</f>
        <v/>
      </c>
      <c r="M49" s="403">
        <f>'Master-1'!N48</f>
        <v>0</v>
      </c>
      <c r="N49" s="403">
        <f>'Master-1'!O48</f>
        <v>0</v>
      </c>
      <c r="O49" s="403">
        <f>'Master-1'!P48</f>
        <v>0</v>
      </c>
      <c r="P49" s="409">
        <f>'Master-1'!Q48</f>
        <v>0</v>
      </c>
      <c r="Q49" s="411" t="str">
        <f>'Master-1'!F48</f>
        <v/>
      </c>
      <c r="R49" s="26"/>
      <c r="S49" s="26"/>
      <c r="T49" s="26"/>
      <c r="U49" s="26"/>
      <c r="V49" s="27"/>
      <c r="W49" s="28"/>
      <c r="X49" s="29"/>
      <c r="Y49" s="377"/>
    </row>
    <row r="50" spans="1:25" ht="18" hidden="1">
      <c r="A50" s="752">
        <v>40</v>
      </c>
      <c r="B50" s="751" t="str">
        <f>'Master-1'!B49</f>
        <v/>
      </c>
      <c r="C50" s="397" t="str">
        <f>'Master-1'!C49</f>
        <v/>
      </c>
      <c r="D50" s="398" t="str">
        <f>IF('Master-1'!D49="","",'Master-1'!D49)</f>
        <v/>
      </c>
      <c r="E50" s="641" t="str">
        <f>'Master-1'!E49</f>
        <v/>
      </c>
      <c r="F50" s="399" t="str">
        <f>'Master-1'!G49</f>
        <v/>
      </c>
      <c r="G50" s="406" t="str">
        <f>'Master-1'!H49</f>
        <v/>
      </c>
      <c r="H50" s="407" t="str">
        <f>'Master-1'!I49</f>
        <v/>
      </c>
      <c r="I50" s="408" t="str">
        <f>'Master-1'!J49</f>
        <v/>
      </c>
      <c r="J50" s="409" t="str">
        <f>'Master-1'!K49</f>
        <v/>
      </c>
      <c r="K50" s="403">
        <f>'Master-1'!L49</f>
        <v>0</v>
      </c>
      <c r="L50" s="404" t="str">
        <f>IF('Master-1'!M49="","",'Master-1'!M49)</f>
        <v/>
      </c>
      <c r="M50" s="403">
        <f>'Master-1'!N49</f>
        <v>0</v>
      </c>
      <c r="N50" s="403">
        <f>'Master-1'!O49</f>
        <v>0</v>
      </c>
      <c r="O50" s="403">
        <f>'Master-1'!P49</f>
        <v>0</v>
      </c>
      <c r="P50" s="409">
        <f>'Master-1'!Q49</f>
        <v>0</v>
      </c>
      <c r="Q50" s="411" t="str">
        <f>'Master-1'!F49</f>
        <v/>
      </c>
      <c r="R50" s="26"/>
      <c r="S50" s="26"/>
      <c r="T50" s="26"/>
      <c r="U50" s="26"/>
      <c r="V50" s="27"/>
      <c r="W50" s="28"/>
      <c r="X50" s="29"/>
      <c r="Y50" s="377"/>
    </row>
    <row r="51" spans="1:25" ht="18" hidden="1">
      <c r="A51" s="752">
        <v>41</v>
      </c>
      <c r="B51" s="751" t="str">
        <f>'Master-1'!B50</f>
        <v/>
      </c>
      <c r="C51" s="397" t="str">
        <f>'Master-1'!C50</f>
        <v/>
      </c>
      <c r="D51" s="398" t="str">
        <f>IF('Master-1'!D50="","",'Master-1'!D50)</f>
        <v/>
      </c>
      <c r="E51" s="641" t="str">
        <f>'Master-1'!E50</f>
        <v/>
      </c>
      <c r="F51" s="399" t="str">
        <f>'Master-1'!G50</f>
        <v/>
      </c>
      <c r="G51" s="406" t="str">
        <f>'Master-1'!H50</f>
        <v/>
      </c>
      <c r="H51" s="407" t="str">
        <f>'Master-1'!I50</f>
        <v/>
      </c>
      <c r="I51" s="408" t="str">
        <f>'Master-1'!J50</f>
        <v/>
      </c>
      <c r="J51" s="409" t="str">
        <f>'Master-1'!K50</f>
        <v/>
      </c>
      <c r="K51" s="403">
        <f>'Master-1'!L50</f>
        <v>0</v>
      </c>
      <c r="L51" s="404" t="str">
        <f>IF('Master-1'!M50="","",'Master-1'!M50)</f>
        <v/>
      </c>
      <c r="M51" s="403">
        <f>'Master-1'!N50</f>
        <v>0</v>
      </c>
      <c r="N51" s="403">
        <f>'Master-1'!O50</f>
        <v>0</v>
      </c>
      <c r="O51" s="403">
        <f>'Master-1'!P50</f>
        <v>0</v>
      </c>
      <c r="P51" s="409">
        <f>'Master-1'!Q50</f>
        <v>0</v>
      </c>
      <c r="Q51" s="411" t="str">
        <f>'Master-1'!F50</f>
        <v/>
      </c>
      <c r="R51" s="26"/>
      <c r="S51" s="26"/>
      <c r="T51" s="26"/>
      <c r="U51" s="26"/>
      <c r="V51" s="27"/>
      <c r="W51" s="28"/>
      <c r="X51" s="29"/>
      <c r="Y51" s="377"/>
    </row>
    <row r="52" spans="1:25" ht="18" hidden="1">
      <c r="A52" s="752">
        <v>42</v>
      </c>
      <c r="B52" s="751" t="str">
        <f>'Master-1'!B51</f>
        <v/>
      </c>
      <c r="C52" s="397" t="str">
        <f>'Master-1'!C51</f>
        <v/>
      </c>
      <c r="D52" s="398" t="str">
        <f>IF('Master-1'!D51="","",'Master-1'!D51)</f>
        <v/>
      </c>
      <c r="E52" s="641" t="str">
        <f>'Master-1'!E51</f>
        <v/>
      </c>
      <c r="F52" s="399" t="str">
        <f>'Master-1'!G51</f>
        <v/>
      </c>
      <c r="G52" s="406" t="str">
        <f>'Master-1'!H51</f>
        <v/>
      </c>
      <c r="H52" s="407" t="str">
        <f>'Master-1'!I51</f>
        <v/>
      </c>
      <c r="I52" s="408" t="str">
        <f>'Master-1'!J51</f>
        <v/>
      </c>
      <c r="J52" s="409" t="str">
        <f>'Master-1'!K51</f>
        <v/>
      </c>
      <c r="K52" s="403">
        <f>'Master-1'!L51</f>
        <v>0</v>
      </c>
      <c r="L52" s="404" t="str">
        <f>IF('Master-1'!M51="","",'Master-1'!M51)</f>
        <v/>
      </c>
      <c r="M52" s="403">
        <f>'Master-1'!N51</f>
        <v>0</v>
      </c>
      <c r="N52" s="403">
        <f>'Master-1'!O51</f>
        <v>0</v>
      </c>
      <c r="O52" s="403">
        <f>'Master-1'!P51</f>
        <v>0</v>
      </c>
      <c r="P52" s="409">
        <f>'Master-1'!Q51</f>
        <v>0</v>
      </c>
      <c r="Q52" s="411" t="str">
        <f>'Master-1'!F51</f>
        <v/>
      </c>
      <c r="R52" s="26"/>
      <c r="S52" s="26"/>
      <c r="T52" s="26"/>
      <c r="U52" s="26"/>
      <c r="V52" s="27"/>
      <c r="W52" s="28"/>
      <c r="X52" s="29"/>
      <c r="Y52" s="377"/>
    </row>
    <row r="53" spans="1:25" ht="18" hidden="1">
      <c r="A53" s="752">
        <v>43</v>
      </c>
      <c r="B53" s="751" t="str">
        <f>'Master-1'!B52</f>
        <v/>
      </c>
      <c r="C53" s="397" t="str">
        <f>'Master-1'!C52</f>
        <v/>
      </c>
      <c r="D53" s="398" t="str">
        <f>IF('Master-1'!D52="","",'Master-1'!D52)</f>
        <v/>
      </c>
      <c r="E53" s="641" t="str">
        <f>'Master-1'!E52</f>
        <v/>
      </c>
      <c r="F53" s="399" t="str">
        <f>'Master-1'!G52</f>
        <v/>
      </c>
      <c r="G53" s="406" t="str">
        <f>'Master-1'!H52</f>
        <v/>
      </c>
      <c r="H53" s="407" t="str">
        <f>'Master-1'!I52</f>
        <v/>
      </c>
      <c r="I53" s="408" t="str">
        <f>'Master-1'!J52</f>
        <v/>
      </c>
      <c r="J53" s="409" t="str">
        <f>'Master-1'!K52</f>
        <v/>
      </c>
      <c r="K53" s="403">
        <f>'Master-1'!L52</f>
        <v>0</v>
      </c>
      <c r="L53" s="404" t="str">
        <f>IF('Master-1'!M52="","",'Master-1'!M52)</f>
        <v/>
      </c>
      <c r="M53" s="403">
        <f>'Master-1'!N52</f>
        <v>0</v>
      </c>
      <c r="N53" s="403">
        <f>'Master-1'!O52</f>
        <v>0</v>
      </c>
      <c r="O53" s="403">
        <f>'Master-1'!P52</f>
        <v>0</v>
      </c>
      <c r="P53" s="409">
        <f>'Master-1'!Q52</f>
        <v>0</v>
      </c>
      <c r="Q53" s="411" t="str">
        <f>'Master-1'!F52</f>
        <v/>
      </c>
      <c r="R53" s="26"/>
      <c r="S53" s="26"/>
      <c r="T53" s="26"/>
      <c r="U53" s="26"/>
      <c r="V53" s="27"/>
      <c r="W53" s="28"/>
      <c r="X53" s="29"/>
      <c r="Y53" s="377"/>
    </row>
    <row r="54" spans="1:25" ht="18" hidden="1">
      <c r="A54" s="752">
        <v>44</v>
      </c>
      <c r="B54" s="751" t="str">
        <f>'Master-1'!B53</f>
        <v/>
      </c>
      <c r="C54" s="397" t="str">
        <f>'Master-1'!C53</f>
        <v/>
      </c>
      <c r="D54" s="398" t="str">
        <f>IF('Master-1'!D53="","",'Master-1'!D53)</f>
        <v/>
      </c>
      <c r="E54" s="641" t="str">
        <f>'Master-1'!E53</f>
        <v/>
      </c>
      <c r="F54" s="399" t="str">
        <f>'Master-1'!G53</f>
        <v/>
      </c>
      <c r="G54" s="406" t="str">
        <f>'Master-1'!H53</f>
        <v/>
      </c>
      <c r="H54" s="407" t="str">
        <f>'Master-1'!I53</f>
        <v/>
      </c>
      <c r="I54" s="408" t="str">
        <f>'Master-1'!J53</f>
        <v/>
      </c>
      <c r="J54" s="409" t="str">
        <f>'Master-1'!K53</f>
        <v/>
      </c>
      <c r="K54" s="403">
        <f>'Master-1'!L53</f>
        <v>0</v>
      </c>
      <c r="L54" s="404" t="str">
        <f>IF('Master-1'!M53="","",'Master-1'!M53)</f>
        <v/>
      </c>
      <c r="M54" s="403">
        <f>'Master-1'!N53</f>
        <v>0</v>
      </c>
      <c r="N54" s="403">
        <f>'Master-1'!O53</f>
        <v>0</v>
      </c>
      <c r="O54" s="403">
        <f>'Master-1'!P53</f>
        <v>0</v>
      </c>
      <c r="P54" s="409">
        <f>'Master-1'!Q53</f>
        <v>0</v>
      </c>
      <c r="Q54" s="411" t="str">
        <f>'Master-1'!F53</f>
        <v/>
      </c>
      <c r="R54" s="26"/>
      <c r="S54" s="26"/>
      <c r="T54" s="26"/>
      <c r="U54" s="26"/>
      <c r="V54" s="27"/>
      <c r="W54" s="28"/>
      <c r="X54" s="29"/>
      <c r="Y54" s="377"/>
    </row>
    <row r="55" spans="1:25" ht="18" hidden="1">
      <c r="A55" s="752">
        <v>45</v>
      </c>
      <c r="B55" s="751" t="str">
        <f>'Master-1'!B54</f>
        <v/>
      </c>
      <c r="C55" s="397" t="str">
        <f>'Master-1'!C54</f>
        <v/>
      </c>
      <c r="D55" s="398" t="str">
        <f>IF('Master-1'!D54="","",'Master-1'!D54)</f>
        <v/>
      </c>
      <c r="E55" s="641" t="str">
        <f>'Master-1'!E54</f>
        <v/>
      </c>
      <c r="F55" s="399" t="str">
        <f>'Master-1'!G54</f>
        <v/>
      </c>
      <c r="G55" s="406" t="str">
        <f>'Master-1'!H54</f>
        <v/>
      </c>
      <c r="H55" s="407" t="str">
        <f>'Master-1'!I54</f>
        <v/>
      </c>
      <c r="I55" s="408" t="str">
        <f>'Master-1'!J54</f>
        <v/>
      </c>
      <c r="J55" s="409" t="str">
        <f>'Master-1'!K54</f>
        <v/>
      </c>
      <c r="K55" s="403">
        <f>'Master-1'!L54</f>
        <v>0</v>
      </c>
      <c r="L55" s="404" t="str">
        <f>IF('Master-1'!M54="","",'Master-1'!M54)</f>
        <v/>
      </c>
      <c r="M55" s="403">
        <f>'Master-1'!N54</f>
        <v>0</v>
      </c>
      <c r="N55" s="403">
        <f>'Master-1'!O54</f>
        <v>0</v>
      </c>
      <c r="O55" s="403">
        <f>'Master-1'!P54</f>
        <v>0</v>
      </c>
      <c r="P55" s="409">
        <f>'Master-1'!Q54</f>
        <v>0</v>
      </c>
      <c r="Q55" s="411" t="str">
        <f>'Master-1'!F54</f>
        <v/>
      </c>
      <c r="R55" s="26"/>
      <c r="S55" s="26"/>
      <c r="T55" s="26"/>
      <c r="U55" s="26"/>
      <c r="V55" s="27"/>
      <c r="W55" s="28"/>
      <c r="X55" s="29"/>
      <c r="Y55" s="377"/>
    </row>
    <row r="56" spans="1:25" ht="18" hidden="1">
      <c r="A56" s="752">
        <v>46</v>
      </c>
      <c r="B56" s="751" t="str">
        <f>'Master-1'!B55</f>
        <v/>
      </c>
      <c r="C56" s="397" t="str">
        <f>'Master-1'!C55</f>
        <v/>
      </c>
      <c r="D56" s="398" t="str">
        <f>IF('Master-1'!D55="","",'Master-1'!D55)</f>
        <v/>
      </c>
      <c r="E56" s="641" t="str">
        <f>'Master-1'!E55</f>
        <v/>
      </c>
      <c r="F56" s="399" t="str">
        <f>'Master-1'!G55</f>
        <v/>
      </c>
      <c r="G56" s="406" t="str">
        <f>'Master-1'!H55</f>
        <v/>
      </c>
      <c r="H56" s="407" t="str">
        <f>'Master-1'!I55</f>
        <v/>
      </c>
      <c r="I56" s="408" t="str">
        <f>'Master-1'!J55</f>
        <v/>
      </c>
      <c r="J56" s="409" t="str">
        <f>'Master-1'!K55</f>
        <v/>
      </c>
      <c r="K56" s="403">
        <f>'Master-1'!L55</f>
        <v>0</v>
      </c>
      <c r="L56" s="404" t="str">
        <f>IF('Master-1'!M55="","",'Master-1'!M55)</f>
        <v/>
      </c>
      <c r="M56" s="403">
        <f>'Master-1'!N55</f>
        <v>0</v>
      </c>
      <c r="N56" s="403">
        <f>'Master-1'!O55</f>
        <v>0</v>
      </c>
      <c r="O56" s="403">
        <f>'Master-1'!P55</f>
        <v>0</v>
      </c>
      <c r="P56" s="409">
        <f>'Master-1'!Q55</f>
        <v>0</v>
      </c>
      <c r="Q56" s="411" t="str">
        <f>'Master-1'!F55</f>
        <v/>
      </c>
      <c r="R56" s="26"/>
      <c r="S56" s="26"/>
      <c r="T56" s="26"/>
      <c r="U56" s="26"/>
      <c r="V56" s="27"/>
      <c r="W56" s="28"/>
      <c r="X56" s="29"/>
      <c r="Y56" s="377"/>
    </row>
    <row r="57" spans="1:25" ht="18" hidden="1">
      <c r="A57" s="752">
        <v>47</v>
      </c>
      <c r="B57" s="751" t="str">
        <f>'Master-1'!B56</f>
        <v/>
      </c>
      <c r="C57" s="397" t="str">
        <f>'Master-1'!C56</f>
        <v/>
      </c>
      <c r="D57" s="398" t="str">
        <f>IF('Master-1'!D56="","",'Master-1'!D56)</f>
        <v/>
      </c>
      <c r="E57" s="641" t="str">
        <f>'Master-1'!E56</f>
        <v/>
      </c>
      <c r="F57" s="399" t="str">
        <f>'Master-1'!G56</f>
        <v/>
      </c>
      <c r="G57" s="406" t="str">
        <f>'Master-1'!H56</f>
        <v/>
      </c>
      <c r="H57" s="407" t="str">
        <f>'Master-1'!I56</f>
        <v/>
      </c>
      <c r="I57" s="408" t="str">
        <f>'Master-1'!J56</f>
        <v/>
      </c>
      <c r="J57" s="409" t="str">
        <f>'Master-1'!K56</f>
        <v/>
      </c>
      <c r="K57" s="403">
        <f>'Master-1'!L56</f>
        <v>0</v>
      </c>
      <c r="L57" s="404" t="str">
        <f>IF('Master-1'!M56="","",'Master-1'!M56)</f>
        <v/>
      </c>
      <c r="M57" s="403">
        <f>'Master-1'!N56</f>
        <v>0</v>
      </c>
      <c r="N57" s="403">
        <f>'Master-1'!O56</f>
        <v>0</v>
      </c>
      <c r="O57" s="403">
        <f>'Master-1'!P56</f>
        <v>0</v>
      </c>
      <c r="P57" s="409">
        <f>'Master-1'!Q56</f>
        <v>0</v>
      </c>
      <c r="Q57" s="411" t="str">
        <f>'Master-1'!F56</f>
        <v/>
      </c>
      <c r="R57" s="26"/>
      <c r="S57" s="26"/>
      <c r="T57" s="26"/>
      <c r="U57" s="26"/>
      <c r="V57" s="27"/>
      <c r="W57" s="28"/>
      <c r="X57" s="29"/>
      <c r="Y57" s="377"/>
    </row>
    <row r="58" spans="1:25" ht="18" hidden="1">
      <c r="A58" s="752">
        <v>48</v>
      </c>
      <c r="B58" s="751" t="str">
        <f>'Master-1'!B57</f>
        <v/>
      </c>
      <c r="C58" s="397" t="str">
        <f>'Master-1'!C57</f>
        <v/>
      </c>
      <c r="D58" s="398" t="str">
        <f>IF('Master-1'!D57="","",'Master-1'!D57)</f>
        <v/>
      </c>
      <c r="E58" s="641" t="str">
        <f>'Master-1'!E57</f>
        <v/>
      </c>
      <c r="F58" s="399" t="str">
        <f>'Master-1'!G57</f>
        <v/>
      </c>
      <c r="G58" s="406" t="str">
        <f>'Master-1'!H57</f>
        <v/>
      </c>
      <c r="H58" s="407" t="str">
        <f>'Master-1'!I57</f>
        <v/>
      </c>
      <c r="I58" s="408" t="str">
        <f>'Master-1'!J57</f>
        <v/>
      </c>
      <c r="J58" s="409" t="str">
        <f>'Master-1'!K57</f>
        <v/>
      </c>
      <c r="K58" s="403">
        <f>'Master-1'!L57</f>
        <v>0</v>
      </c>
      <c r="L58" s="404" t="str">
        <f>IF('Master-1'!M57="","",'Master-1'!M57)</f>
        <v/>
      </c>
      <c r="M58" s="403">
        <f>'Master-1'!N57</f>
        <v>0</v>
      </c>
      <c r="N58" s="403">
        <f>'Master-1'!O57</f>
        <v>0</v>
      </c>
      <c r="O58" s="403">
        <f>'Master-1'!P57</f>
        <v>0</v>
      </c>
      <c r="P58" s="409">
        <f>'Master-1'!Q57</f>
        <v>0</v>
      </c>
      <c r="Q58" s="411" t="str">
        <f>'Master-1'!F57</f>
        <v/>
      </c>
      <c r="R58" s="26"/>
      <c r="S58" s="26"/>
      <c r="T58" s="26"/>
      <c r="U58" s="26"/>
      <c r="V58" s="27"/>
      <c r="W58" s="28"/>
      <c r="X58" s="29"/>
      <c r="Y58" s="377"/>
    </row>
    <row r="59" spans="1:25" ht="18" hidden="1">
      <c r="A59" s="752">
        <v>49</v>
      </c>
      <c r="B59" s="751" t="str">
        <f>'Master-1'!B58</f>
        <v/>
      </c>
      <c r="C59" s="397" t="str">
        <f>'Master-1'!C58</f>
        <v/>
      </c>
      <c r="D59" s="398" t="str">
        <f>IF('Master-1'!D58="","",'Master-1'!D58)</f>
        <v/>
      </c>
      <c r="E59" s="641" t="str">
        <f>'Master-1'!E58</f>
        <v/>
      </c>
      <c r="F59" s="399" t="str">
        <f>'Master-1'!G58</f>
        <v/>
      </c>
      <c r="G59" s="406" t="str">
        <f>'Master-1'!H58</f>
        <v/>
      </c>
      <c r="H59" s="407" t="str">
        <f>'Master-1'!I58</f>
        <v/>
      </c>
      <c r="I59" s="408" t="str">
        <f>'Master-1'!J58</f>
        <v/>
      </c>
      <c r="J59" s="409" t="str">
        <f>'Master-1'!K58</f>
        <v/>
      </c>
      <c r="K59" s="403">
        <f>'Master-1'!L58</f>
        <v>0</v>
      </c>
      <c r="L59" s="404" t="str">
        <f>IF('Master-1'!M58="","",'Master-1'!M58)</f>
        <v/>
      </c>
      <c r="M59" s="403">
        <f>'Master-1'!N58</f>
        <v>0</v>
      </c>
      <c r="N59" s="403">
        <f>'Master-1'!O58</f>
        <v>0</v>
      </c>
      <c r="O59" s="403">
        <f>'Master-1'!P58</f>
        <v>0</v>
      </c>
      <c r="P59" s="409">
        <f>'Master-1'!Q58</f>
        <v>0</v>
      </c>
      <c r="Q59" s="411" t="str">
        <f>'Master-1'!F58</f>
        <v/>
      </c>
      <c r="R59" s="26"/>
      <c r="S59" s="26"/>
      <c r="T59" s="26"/>
      <c r="U59" s="26"/>
      <c r="V59" s="27"/>
      <c r="W59" s="28"/>
      <c r="X59" s="29"/>
      <c r="Y59" s="377"/>
    </row>
    <row r="60" spans="1:25" ht="18" hidden="1">
      <c r="A60" s="752">
        <v>50</v>
      </c>
      <c r="B60" s="751" t="str">
        <f>'Master-1'!B59</f>
        <v/>
      </c>
      <c r="C60" s="397" t="str">
        <f>'Master-1'!C59</f>
        <v/>
      </c>
      <c r="D60" s="398" t="str">
        <f>IF('Master-1'!D59="","",'Master-1'!D59)</f>
        <v/>
      </c>
      <c r="E60" s="641" t="str">
        <f>'Master-1'!E59</f>
        <v/>
      </c>
      <c r="F60" s="399" t="str">
        <f>'Master-1'!G59</f>
        <v/>
      </c>
      <c r="G60" s="406" t="str">
        <f>'Master-1'!H59</f>
        <v/>
      </c>
      <c r="H60" s="407" t="str">
        <f>'Master-1'!I59</f>
        <v/>
      </c>
      <c r="I60" s="408" t="str">
        <f>'Master-1'!J59</f>
        <v/>
      </c>
      <c r="J60" s="409" t="str">
        <f>'Master-1'!K59</f>
        <v/>
      </c>
      <c r="K60" s="403">
        <f>'Master-1'!L59</f>
        <v>0</v>
      </c>
      <c r="L60" s="404" t="str">
        <f>IF('Master-1'!M59="","",'Master-1'!M59)</f>
        <v/>
      </c>
      <c r="M60" s="403">
        <f>'Master-1'!N59</f>
        <v>0</v>
      </c>
      <c r="N60" s="403">
        <f>'Master-1'!O59</f>
        <v>0</v>
      </c>
      <c r="O60" s="403">
        <f>'Master-1'!P59</f>
        <v>0</v>
      </c>
      <c r="P60" s="409">
        <f>'Master-1'!Q59</f>
        <v>0</v>
      </c>
      <c r="Q60" s="411" t="str">
        <f>'Master-1'!F59</f>
        <v/>
      </c>
      <c r="R60" s="26"/>
      <c r="S60" s="26"/>
      <c r="T60" s="26"/>
      <c r="U60" s="26"/>
      <c r="V60" s="27"/>
      <c r="W60" s="28"/>
      <c r="X60" s="29"/>
      <c r="Y60" s="377"/>
    </row>
    <row r="61" spans="1:25" ht="18" hidden="1">
      <c r="A61" s="752">
        <v>51</v>
      </c>
      <c r="B61" s="751" t="str">
        <f>'Master-1'!B60</f>
        <v/>
      </c>
      <c r="C61" s="397" t="str">
        <f>'Master-1'!C60</f>
        <v/>
      </c>
      <c r="D61" s="398" t="str">
        <f>IF('Master-1'!D60="","",'Master-1'!D60)</f>
        <v/>
      </c>
      <c r="E61" s="641" t="str">
        <f>'Master-1'!E60</f>
        <v/>
      </c>
      <c r="F61" s="399" t="str">
        <f>'Master-1'!G60</f>
        <v/>
      </c>
      <c r="G61" s="406" t="str">
        <f>'Master-1'!H60</f>
        <v/>
      </c>
      <c r="H61" s="407" t="str">
        <f>'Master-1'!I60</f>
        <v/>
      </c>
      <c r="I61" s="408" t="str">
        <f>'Master-1'!J60</f>
        <v/>
      </c>
      <c r="J61" s="409" t="str">
        <f>'Master-1'!K60</f>
        <v/>
      </c>
      <c r="K61" s="403">
        <f>'Master-1'!L60</f>
        <v>0</v>
      </c>
      <c r="L61" s="404" t="str">
        <f>IF('Master-1'!M60="","",'Master-1'!M60)</f>
        <v/>
      </c>
      <c r="M61" s="403">
        <f>'Master-1'!N60</f>
        <v>0</v>
      </c>
      <c r="N61" s="403">
        <f>'Master-1'!O60</f>
        <v>0</v>
      </c>
      <c r="O61" s="403">
        <f>'Master-1'!P60</f>
        <v>0</v>
      </c>
      <c r="P61" s="409">
        <f>'Master-1'!Q60</f>
        <v>0</v>
      </c>
      <c r="Q61" s="411" t="str">
        <f>'Master-1'!F60</f>
        <v/>
      </c>
      <c r="R61" s="26"/>
      <c r="S61" s="26"/>
      <c r="T61" s="26"/>
      <c r="U61" s="26"/>
      <c r="V61" s="27"/>
      <c r="W61" s="28"/>
      <c r="X61" s="29"/>
      <c r="Y61" s="377"/>
    </row>
    <row r="62" spans="1:25" ht="18" hidden="1">
      <c r="A62" s="752">
        <v>52</v>
      </c>
      <c r="B62" s="751" t="str">
        <f>'Master-1'!B61</f>
        <v/>
      </c>
      <c r="C62" s="397" t="str">
        <f>'Master-1'!C61</f>
        <v/>
      </c>
      <c r="D62" s="398" t="str">
        <f>IF('Master-1'!D61="","",'Master-1'!D61)</f>
        <v/>
      </c>
      <c r="E62" s="641" t="str">
        <f>'Master-1'!E61</f>
        <v/>
      </c>
      <c r="F62" s="399" t="str">
        <f>'Master-1'!G61</f>
        <v/>
      </c>
      <c r="G62" s="406" t="str">
        <f>'Master-1'!H61</f>
        <v/>
      </c>
      <c r="H62" s="407" t="str">
        <f>'Master-1'!I61</f>
        <v/>
      </c>
      <c r="I62" s="408" t="str">
        <f>'Master-1'!J61</f>
        <v/>
      </c>
      <c r="J62" s="409" t="str">
        <f>'Master-1'!K61</f>
        <v/>
      </c>
      <c r="K62" s="403">
        <f>'Master-1'!L61</f>
        <v>0</v>
      </c>
      <c r="L62" s="404" t="str">
        <f>IF('Master-1'!M61="","",'Master-1'!M61)</f>
        <v/>
      </c>
      <c r="M62" s="403">
        <f>'Master-1'!N61</f>
        <v>0</v>
      </c>
      <c r="N62" s="403">
        <f>'Master-1'!O61</f>
        <v>0</v>
      </c>
      <c r="O62" s="403">
        <f>'Master-1'!P61</f>
        <v>0</v>
      </c>
      <c r="P62" s="409">
        <f>'Master-1'!Q61</f>
        <v>0</v>
      </c>
      <c r="Q62" s="411" t="str">
        <f>'Master-1'!F61</f>
        <v/>
      </c>
      <c r="R62" s="26"/>
      <c r="S62" s="26"/>
      <c r="T62" s="26"/>
      <c r="U62" s="26"/>
      <c r="V62" s="27"/>
      <c r="W62" s="28"/>
      <c r="X62" s="29"/>
      <c r="Y62" s="377"/>
    </row>
    <row r="63" spans="1:25" ht="18" hidden="1">
      <c r="A63" s="752">
        <v>53</v>
      </c>
      <c r="B63" s="751" t="str">
        <f>'Master-1'!B62</f>
        <v/>
      </c>
      <c r="C63" s="397" t="str">
        <f>'Master-1'!C62</f>
        <v/>
      </c>
      <c r="D63" s="398" t="str">
        <f>IF('Master-1'!D62="","",'Master-1'!D62)</f>
        <v/>
      </c>
      <c r="E63" s="641" t="str">
        <f>'Master-1'!E62</f>
        <v/>
      </c>
      <c r="F63" s="399" t="str">
        <f>'Master-1'!G62</f>
        <v/>
      </c>
      <c r="G63" s="406" t="str">
        <f>'Master-1'!H62</f>
        <v/>
      </c>
      <c r="H63" s="407" t="str">
        <f>'Master-1'!I62</f>
        <v/>
      </c>
      <c r="I63" s="408" t="str">
        <f>'Master-1'!J62</f>
        <v/>
      </c>
      <c r="J63" s="409" t="str">
        <f>'Master-1'!K62</f>
        <v/>
      </c>
      <c r="K63" s="403">
        <f>'Master-1'!L62</f>
        <v>0</v>
      </c>
      <c r="L63" s="404" t="str">
        <f>IF('Master-1'!M62="","",'Master-1'!M62)</f>
        <v/>
      </c>
      <c r="M63" s="403">
        <f>'Master-1'!N62</f>
        <v>0</v>
      </c>
      <c r="N63" s="403">
        <f>'Master-1'!O62</f>
        <v>0</v>
      </c>
      <c r="O63" s="403">
        <f>'Master-1'!P62</f>
        <v>0</v>
      </c>
      <c r="P63" s="409">
        <f>'Master-1'!Q62</f>
        <v>0</v>
      </c>
      <c r="Q63" s="411" t="str">
        <f>'Master-1'!F62</f>
        <v/>
      </c>
      <c r="R63" s="26"/>
      <c r="S63" s="26"/>
      <c r="T63" s="26"/>
      <c r="U63" s="26"/>
      <c r="V63" s="27"/>
      <c r="W63" s="28"/>
      <c r="X63" s="29"/>
      <c r="Y63" s="377"/>
    </row>
    <row r="64" spans="1:25" ht="18" hidden="1">
      <c r="A64" s="752">
        <v>54</v>
      </c>
      <c r="B64" s="751" t="str">
        <f>'Master-1'!B63</f>
        <v/>
      </c>
      <c r="C64" s="397" t="str">
        <f>'Master-1'!C63</f>
        <v/>
      </c>
      <c r="D64" s="398" t="str">
        <f>IF('Master-1'!D63="","",'Master-1'!D63)</f>
        <v/>
      </c>
      <c r="E64" s="641" t="str">
        <f>'Master-1'!E63</f>
        <v/>
      </c>
      <c r="F64" s="399" t="str">
        <f>'Master-1'!G63</f>
        <v/>
      </c>
      <c r="G64" s="406" t="str">
        <f>'Master-1'!H63</f>
        <v/>
      </c>
      <c r="H64" s="407" t="str">
        <f>'Master-1'!I63</f>
        <v/>
      </c>
      <c r="I64" s="408" t="str">
        <f>'Master-1'!J63</f>
        <v/>
      </c>
      <c r="J64" s="409" t="str">
        <f>'Master-1'!K63</f>
        <v/>
      </c>
      <c r="K64" s="403">
        <f>'Master-1'!L63</f>
        <v>0</v>
      </c>
      <c r="L64" s="404" t="str">
        <f>IF('Master-1'!M63="","",'Master-1'!M63)</f>
        <v/>
      </c>
      <c r="M64" s="403">
        <f>'Master-1'!N63</f>
        <v>0</v>
      </c>
      <c r="N64" s="403">
        <f>'Master-1'!O63</f>
        <v>0</v>
      </c>
      <c r="O64" s="403">
        <f>'Master-1'!P63</f>
        <v>0</v>
      </c>
      <c r="P64" s="409">
        <f>'Master-1'!Q63</f>
        <v>0</v>
      </c>
      <c r="Q64" s="411" t="str">
        <f>'Master-1'!F63</f>
        <v/>
      </c>
      <c r="R64" s="26"/>
      <c r="S64" s="26"/>
      <c r="T64" s="26"/>
      <c r="U64" s="26"/>
      <c r="V64" s="27"/>
      <c r="W64" s="28"/>
      <c r="X64" s="29"/>
      <c r="Y64" s="377"/>
    </row>
    <row r="65" spans="1:25" ht="18" hidden="1">
      <c r="A65" s="752">
        <v>55</v>
      </c>
      <c r="B65" s="751" t="str">
        <f>'Master-1'!B64</f>
        <v/>
      </c>
      <c r="C65" s="397" t="str">
        <f>'Master-1'!C64</f>
        <v/>
      </c>
      <c r="D65" s="398" t="str">
        <f>IF('Master-1'!D64="","",'Master-1'!D64)</f>
        <v/>
      </c>
      <c r="E65" s="641" t="str">
        <f>'Master-1'!E64</f>
        <v/>
      </c>
      <c r="F65" s="399" t="str">
        <f>'Master-1'!G64</f>
        <v/>
      </c>
      <c r="G65" s="406" t="str">
        <f>'Master-1'!H64</f>
        <v/>
      </c>
      <c r="H65" s="407" t="str">
        <f>'Master-1'!I64</f>
        <v/>
      </c>
      <c r="I65" s="408" t="str">
        <f>'Master-1'!J64</f>
        <v/>
      </c>
      <c r="J65" s="409" t="str">
        <f>'Master-1'!K64</f>
        <v/>
      </c>
      <c r="K65" s="403">
        <f>'Master-1'!L64</f>
        <v>0</v>
      </c>
      <c r="L65" s="404" t="str">
        <f>IF('Master-1'!M64="","",'Master-1'!M64)</f>
        <v/>
      </c>
      <c r="M65" s="403">
        <f>'Master-1'!N64</f>
        <v>0</v>
      </c>
      <c r="N65" s="403">
        <f>'Master-1'!O64</f>
        <v>0</v>
      </c>
      <c r="O65" s="403">
        <f>'Master-1'!P64</f>
        <v>0</v>
      </c>
      <c r="P65" s="409">
        <f>'Master-1'!Q64</f>
        <v>0</v>
      </c>
      <c r="Q65" s="411" t="str">
        <f>'Master-1'!F64</f>
        <v/>
      </c>
      <c r="R65" s="26"/>
      <c r="S65" s="26"/>
      <c r="T65" s="26"/>
      <c r="U65" s="26"/>
      <c r="V65" s="27"/>
      <c r="W65" s="28"/>
      <c r="X65" s="29"/>
      <c r="Y65" s="377"/>
    </row>
    <row r="66" spans="1:25" ht="18" hidden="1">
      <c r="A66" s="752">
        <v>56</v>
      </c>
      <c r="B66" s="751" t="str">
        <f>'Master-1'!B65</f>
        <v/>
      </c>
      <c r="C66" s="397" t="str">
        <f>'Master-1'!C65</f>
        <v/>
      </c>
      <c r="D66" s="398" t="str">
        <f>IF('Master-1'!D65="","",'Master-1'!D65)</f>
        <v/>
      </c>
      <c r="E66" s="641" t="str">
        <f>'Master-1'!E65</f>
        <v/>
      </c>
      <c r="F66" s="399" t="str">
        <f>'Master-1'!G65</f>
        <v/>
      </c>
      <c r="G66" s="406" t="str">
        <f>'Master-1'!H65</f>
        <v/>
      </c>
      <c r="H66" s="407" t="str">
        <f>'Master-1'!I65</f>
        <v/>
      </c>
      <c r="I66" s="408" t="str">
        <f>'Master-1'!J65</f>
        <v/>
      </c>
      <c r="J66" s="409" t="str">
        <f>'Master-1'!K65</f>
        <v/>
      </c>
      <c r="K66" s="403">
        <f>'Master-1'!L65</f>
        <v>0</v>
      </c>
      <c r="L66" s="404" t="str">
        <f>IF('Master-1'!M65="","",'Master-1'!M65)</f>
        <v/>
      </c>
      <c r="M66" s="403">
        <f>'Master-1'!N65</f>
        <v>0</v>
      </c>
      <c r="N66" s="403">
        <f>'Master-1'!O65</f>
        <v>0</v>
      </c>
      <c r="O66" s="403">
        <f>'Master-1'!P65</f>
        <v>0</v>
      </c>
      <c r="P66" s="409">
        <f>'Master-1'!Q65</f>
        <v>0</v>
      </c>
      <c r="Q66" s="411" t="str">
        <f>'Master-1'!F65</f>
        <v/>
      </c>
      <c r="R66" s="26"/>
      <c r="S66" s="26"/>
      <c r="T66" s="26"/>
      <c r="U66" s="26"/>
      <c r="V66" s="27"/>
      <c r="W66" s="28"/>
      <c r="X66" s="29"/>
      <c r="Y66" s="377"/>
    </row>
    <row r="67" spans="1:25" ht="18" hidden="1">
      <c r="A67" s="752">
        <v>57</v>
      </c>
      <c r="B67" s="751" t="str">
        <f>'Master-1'!B66</f>
        <v/>
      </c>
      <c r="C67" s="397" t="str">
        <f>'Master-1'!C66</f>
        <v/>
      </c>
      <c r="D67" s="398" t="str">
        <f>IF('Master-1'!D66="","",'Master-1'!D66)</f>
        <v/>
      </c>
      <c r="E67" s="641" t="str">
        <f>'Master-1'!E66</f>
        <v/>
      </c>
      <c r="F67" s="399" t="str">
        <f>'Master-1'!G66</f>
        <v/>
      </c>
      <c r="G67" s="406" t="str">
        <f>'Master-1'!H66</f>
        <v/>
      </c>
      <c r="H67" s="407" t="str">
        <f>'Master-1'!I66</f>
        <v/>
      </c>
      <c r="I67" s="408" t="str">
        <f>'Master-1'!J66</f>
        <v/>
      </c>
      <c r="J67" s="409" t="str">
        <f>'Master-1'!K66</f>
        <v/>
      </c>
      <c r="K67" s="403">
        <f>'Master-1'!L66</f>
        <v>0</v>
      </c>
      <c r="L67" s="404" t="str">
        <f>IF('Master-1'!M66="","",'Master-1'!M66)</f>
        <v/>
      </c>
      <c r="M67" s="403">
        <f>'Master-1'!N66</f>
        <v>0</v>
      </c>
      <c r="N67" s="403">
        <f>'Master-1'!O66</f>
        <v>0</v>
      </c>
      <c r="O67" s="403">
        <f>'Master-1'!P66</f>
        <v>0</v>
      </c>
      <c r="P67" s="409">
        <f>'Master-1'!Q66</f>
        <v>0</v>
      </c>
      <c r="Q67" s="411" t="str">
        <f>'Master-1'!F66</f>
        <v/>
      </c>
      <c r="R67" s="26"/>
      <c r="S67" s="26"/>
      <c r="T67" s="26"/>
      <c r="U67" s="26"/>
      <c r="V67" s="27"/>
      <c r="W67" s="28"/>
      <c r="X67" s="29"/>
      <c r="Y67" s="377"/>
    </row>
    <row r="68" spans="1:25" ht="18" hidden="1">
      <c r="A68" s="752">
        <v>58</v>
      </c>
      <c r="B68" s="751" t="str">
        <f>'Master-1'!B67</f>
        <v/>
      </c>
      <c r="C68" s="397" t="str">
        <f>'Master-1'!C67</f>
        <v/>
      </c>
      <c r="D68" s="398" t="str">
        <f>IF('Master-1'!D67="","",'Master-1'!D67)</f>
        <v/>
      </c>
      <c r="E68" s="641" t="str">
        <f>'Master-1'!E67</f>
        <v/>
      </c>
      <c r="F68" s="399" t="str">
        <f>'Master-1'!G67</f>
        <v/>
      </c>
      <c r="G68" s="406" t="str">
        <f>'Master-1'!H67</f>
        <v/>
      </c>
      <c r="H68" s="407" t="str">
        <f>'Master-1'!I67</f>
        <v/>
      </c>
      <c r="I68" s="408" t="str">
        <f>'Master-1'!J67</f>
        <v/>
      </c>
      <c r="J68" s="409" t="str">
        <f>'Master-1'!K67</f>
        <v/>
      </c>
      <c r="K68" s="403">
        <f>'Master-1'!L67</f>
        <v>0</v>
      </c>
      <c r="L68" s="404" t="str">
        <f>IF('Master-1'!M67="","",'Master-1'!M67)</f>
        <v/>
      </c>
      <c r="M68" s="403">
        <f>'Master-1'!N67</f>
        <v>0</v>
      </c>
      <c r="N68" s="403">
        <f>'Master-1'!O67</f>
        <v>0</v>
      </c>
      <c r="O68" s="403">
        <f>'Master-1'!P67</f>
        <v>0</v>
      </c>
      <c r="P68" s="409">
        <f>'Master-1'!Q67</f>
        <v>0</v>
      </c>
      <c r="Q68" s="411" t="str">
        <f>'Master-1'!F67</f>
        <v/>
      </c>
      <c r="R68" s="26"/>
      <c r="S68" s="26"/>
      <c r="T68" s="26"/>
      <c r="U68" s="26"/>
      <c r="V68" s="27"/>
      <c r="W68" s="28"/>
      <c r="X68" s="29"/>
      <c r="Y68" s="377"/>
    </row>
    <row r="69" spans="1:25" ht="18" hidden="1">
      <c r="A69" s="752">
        <v>59</v>
      </c>
      <c r="B69" s="751" t="str">
        <f>'Master-1'!B68</f>
        <v/>
      </c>
      <c r="C69" s="397" t="str">
        <f>'Master-1'!C68</f>
        <v/>
      </c>
      <c r="D69" s="398" t="str">
        <f>IF('Master-1'!D68="","",'Master-1'!D68)</f>
        <v/>
      </c>
      <c r="E69" s="641" t="str">
        <f>'Master-1'!E68</f>
        <v/>
      </c>
      <c r="F69" s="399" t="str">
        <f>'Master-1'!G68</f>
        <v/>
      </c>
      <c r="G69" s="406" t="str">
        <f>'Master-1'!H68</f>
        <v/>
      </c>
      <c r="H69" s="407" t="str">
        <f>'Master-1'!I68</f>
        <v/>
      </c>
      <c r="I69" s="408" t="str">
        <f>'Master-1'!J68</f>
        <v/>
      </c>
      <c r="J69" s="409" t="str">
        <f>'Master-1'!K68</f>
        <v/>
      </c>
      <c r="K69" s="403">
        <f>'Master-1'!L68</f>
        <v>0</v>
      </c>
      <c r="L69" s="404" t="str">
        <f>IF('Master-1'!M68="","",'Master-1'!M68)</f>
        <v/>
      </c>
      <c r="M69" s="403">
        <f>'Master-1'!N68</f>
        <v>0</v>
      </c>
      <c r="N69" s="403">
        <f>'Master-1'!O68</f>
        <v>0</v>
      </c>
      <c r="O69" s="403">
        <f>'Master-1'!P68</f>
        <v>0</v>
      </c>
      <c r="P69" s="409">
        <f>'Master-1'!Q68</f>
        <v>0</v>
      </c>
      <c r="Q69" s="411" t="str">
        <f>'Master-1'!F68</f>
        <v/>
      </c>
      <c r="R69" s="26"/>
      <c r="S69" s="26"/>
      <c r="T69" s="26"/>
      <c r="U69" s="26"/>
      <c r="V69" s="27"/>
      <c r="W69" s="28"/>
      <c r="X69" s="29"/>
      <c r="Y69" s="377"/>
    </row>
    <row r="70" spans="1:25" ht="18" hidden="1">
      <c r="A70" s="752">
        <v>60</v>
      </c>
      <c r="B70" s="751" t="str">
        <f>'Master-1'!B69</f>
        <v/>
      </c>
      <c r="C70" s="397" t="str">
        <f>'Master-1'!C69</f>
        <v/>
      </c>
      <c r="D70" s="398" t="str">
        <f>IF('Master-1'!D69="","",'Master-1'!D69)</f>
        <v/>
      </c>
      <c r="E70" s="641" t="str">
        <f>'Master-1'!E69</f>
        <v/>
      </c>
      <c r="F70" s="399" t="str">
        <f>'Master-1'!G69</f>
        <v/>
      </c>
      <c r="G70" s="406" t="str">
        <f>'Master-1'!H69</f>
        <v/>
      </c>
      <c r="H70" s="407" t="str">
        <f>'Master-1'!I69</f>
        <v/>
      </c>
      <c r="I70" s="408" t="str">
        <f>'Master-1'!J69</f>
        <v/>
      </c>
      <c r="J70" s="409" t="str">
        <f>'Master-1'!K69</f>
        <v/>
      </c>
      <c r="K70" s="403">
        <f>'Master-1'!L69</f>
        <v>0</v>
      </c>
      <c r="L70" s="404" t="str">
        <f>IF('Master-1'!M69="","",'Master-1'!M69)</f>
        <v/>
      </c>
      <c r="M70" s="403">
        <f>'Master-1'!N69</f>
        <v>0</v>
      </c>
      <c r="N70" s="403">
        <f>'Master-1'!O69</f>
        <v>0</v>
      </c>
      <c r="O70" s="403">
        <f>'Master-1'!P69</f>
        <v>0</v>
      </c>
      <c r="P70" s="409">
        <f>'Master-1'!Q69</f>
        <v>0</v>
      </c>
      <c r="Q70" s="411" t="str">
        <f>'Master-1'!F69</f>
        <v/>
      </c>
      <c r="R70" s="26"/>
      <c r="S70" s="26"/>
      <c r="T70" s="26"/>
      <c r="U70" s="26"/>
      <c r="V70" s="27"/>
      <c r="W70" s="28"/>
      <c r="X70" s="29"/>
      <c r="Y70" s="377"/>
    </row>
    <row r="71" spans="1:25" ht="18.600000000000001" customHeight="1">
      <c r="A71" s="752"/>
      <c r="B71" s="44"/>
      <c r="C71" s="45"/>
      <c r="D71" s="82"/>
      <c r="E71" s="45"/>
      <c r="F71" s="46"/>
      <c r="G71" s="46"/>
      <c r="H71" s="145"/>
      <c r="I71" s="47"/>
      <c r="J71" s="47"/>
      <c r="K71" s="47"/>
      <c r="L71" s="47"/>
      <c r="M71" s="47"/>
      <c r="N71" s="47"/>
      <c r="O71" s="48"/>
      <c r="P71" s="49"/>
      <c r="Q71" s="49"/>
      <c r="R71" s="50"/>
      <c r="S71" s="50"/>
      <c r="T71" s="50"/>
      <c r="U71" s="50"/>
      <c r="V71" s="51"/>
      <c r="W71" s="51"/>
      <c r="X71" s="52"/>
      <c r="Y71" s="377"/>
    </row>
    <row r="72" spans="1:25" ht="17.25" customHeight="1">
      <c r="A72" s="752"/>
      <c r="B72" s="53"/>
      <c r="C72" s="948" t="s">
        <v>51</v>
      </c>
      <c r="D72" s="948"/>
      <c r="E72" s="948"/>
      <c r="F72" s="948"/>
      <c r="G72" s="948"/>
      <c r="H72" s="948"/>
      <c r="I72" s="54"/>
      <c r="J72" s="416">
        <f>'Master-1'!K71</f>
        <v>95400</v>
      </c>
      <c r="K72" s="416">
        <f>'Master-1'!L71</f>
        <v>1144800</v>
      </c>
      <c r="L72" s="55"/>
      <c r="M72" s="416">
        <f>'Master-1'!N71</f>
        <v>23200</v>
      </c>
      <c r="N72" s="416">
        <f>'Master-1'!O71</f>
        <v>1168000</v>
      </c>
      <c r="O72" s="422">
        <f>'Master-1'!P71</f>
        <v>1133200</v>
      </c>
      <c r="P72" s="83"/>
      <c r="Q72" s="83"/>
      <c r="Y72" s="377"/>
    </row>
    <row r="73" spans="1:25" ht="18.75" customHeight="1">
      <c r="A73" s="752"/>
      <c r="B73" s="56"/>
      <c r="C73" s="950" t="s">
        <v>52</v>
      </c>
      <c r="D73" s="950"/>
      <c r="E73" s="950"/>
      <c r="F73" s="950"/>
      <c r="G73" s="950"/>
      <c r="H73" s="950"/>
      <c r="I73" s="57"/>
      <c r="J73" s="417">
        <f>'Master-1'!K72</f>
        <v>469400</v>
      </c>
      <c r="K73" s="417">
        <f>'Master-1'!L72</f>
        <v>5632800</v>
      </c>
      <c r="L73" s="58"/>
      <c r="M73" s="417">
        <f>'Master-1'!N72</f>
        <v>113600</v>
      </c>
      <c r="N73" s="417">
        <f>'Master-1'!O72</f>
        <v>5746400</v>
      </c>
      <c r="O73" s="423">
        <f>'Master-1'!P72</f>
        <v>5576000</v>
      </c>
      <c r="P73" s="84"/>
      <c r="Q73" s="84"/>
      <c r="Y73" s="377"/>
    </row>
    <row r="74" spans="1:25" ht="24.75" customHeight="1">
      <c r="A74" s="752"/>
      <c r="B74" s="59"/>
      <c r="C74" s="949" t="s">
        <v>86</v>
      </c>
      <c r="D74" s="948"/>
      <c r="E74" s="948"/>
      <c r="F74" s="948"/>
      <c r="G74" s="948"/>
      <c r="H74" s="948"/>
      <c r="I74" s="60"/>
      <c r="J74" s="418">
        <f>'Master-1'!K73</f>
        <v>564800</v>
      </c>
      <c r="K74" s="418">
        <f>'Master-1'!L73</f>
        <v>6777600</v>
      </c>
      <c r="L74" s="61"/>
      <c r="M74" s="418">
        <f>'Master-1'!N73</f>
        <v>136800</v>
      </c>
      <c r="N74" s="418">
        <f>'Master-1'!O73</f>
        <v>6914400</v>
      </c>
      <c r="O74" s="424">
        <f>'Master-1'!P73</f>
        <v>6709200</v>
      </c>
      <c r="P74" s="85"/>
      <c r="Q74" s="85"/>
      <c r="Y74" s="377"/>
    </row>
    <row r="75" spans="1:25" ht="18" customHeight="1">
      <c r="A75" s="752"/>
      <c r="B75" s="63"/>
      <c r="C75" s="971" t="str">
        <f>'Master-1'!G74</f>
        <v xml:space="preserve">egaxkbZ HkRrk </v>
      </c>
      <c r="D75" s="972"/>
      <c r="E75" s="972"/>
      <c r="F75" s="972"/>
      <c r="G75" s="972"/>
      <c r="H75" s="419">
        <f>'Master-1'!I74</f>
        <v>0.55000000000000004</v>
      </c>
      <c r="I75" s="904"/>
      <c r="J75" s="904"/>
      <c r="K75" s="904"/>
      <c r="L75" s="904"/>
      <c r="M75" s="904"/>
      <c r="N75" s="420">
        <f>'Master-1'!O74</f>
        <v>3802920</v>
      </c>
      <c r="O75" s="425">
        <f>'Master-1'!P74</f>
        <v>3690060</v>
      </c>
      <c r="P75" s="84"/>
      <c r="Q75" s="84"/>
      <c r="Y75" s="377"/>
    </row>
    <row r="76" spans="1:25" ht="18" customHeight="1">
      <c r="A76" s="752"/>
      <c r="B76" s="65"/>
      <c r="C76" s="971" t="str">
        <f>'Master-1'!F75</f>
        <v>edku fdjk;k HkRrk</v>
      </c>
      <c r="D76" s="972"/>
      <c r="E76" s="972"/>
      <c r="F76" s="972"/>
      <c r="G76" s="972"/>
      <c r="H76" s="612" t="str">
        <f>'Master-1'!I75</f>
        <v>10%</v>
      </c>
      <c r="I76" s="916"/>
      <c r="J76" s="916"/>
      <c r="K76" s="916"/>
      <c r="L76" s="916"/>
      <c r="M76" s="916"/>
      <c r="N76" s="421">
        <f>'Master-1'!O75</f>
        <v>691440</v>
      </c>
      <c r="O76" s="426">
        <f>'Master-1'!P75</f>
        <v>670920</v>
      </c>
      <c r="P76" s="84"/>
      <c r="Q76" s="84"/>
      <c r="Y76" s="377"/>
    </row>
    <row r="77" spans="1:25" ht="20.55" customHeight="1">
      <c r="A77" s="752"/>
      <c r="B77" s="786" t="s">
        <v>428</v>
      </c>
      <c r="C77" s="514">
        <f>'Master-1'!C76</f>
        <v>0</v>
      </c>
      <c r="D77" s="973" t="str">
        <f>'Master-1'!$D$76</f>
        <v xml:space="preserve">egaxkbZ HkRRkk ,sfj;j  </v>
      </c>
      <c r="E77" s="973"/>
      <c r="F77" s="973"/>
      <c r="G77" s="973"/>
      <c r="H77" s="419">
        <f>'Master-1'!I76</f>
        <v>0</v>
      </c>
      <c r="I77" s="916"/>
      <c r="J77" s="916"/>
      <c r="K77" s="916"/>
      <c r="L77" s="916"/>
      <c r="M77" s="916"/>
      <c r="N77" s="79">
        <v>0</v>
      </c>
      <c r="O77" s="426">
        <f>'Master-1'!P76</f>
        <v>0</v>
      </c>
      <c r="P77" s="84"/>
      <c r="Q77" s="84"/>
      <c r="R77" s="67" t="s">
        <v>87</v>
      </c>
      <c r="Y77" s="377"/>
    </row>
    <row r="78" spans="1:25" ht="21">
      <c r="A78" s="752"/>
      <c r="B78" s="65"/>
      <c r="C78" s="968" t="str">
        <f>'Master-1'!$C$77</f>
        <v>cksul</v>
      </c>
      <c r="D78" s="968"/>
      <c r="E78" s="968"/>
      <c r="F78" s="968"/>
      <c r="G78" s="968"/>
      <c r="H78" s="968"/>
      <c r="I78" s="916"/>
      <c r="J78" s="916"/>
      <c r="K78" s="916"/>
      <c r="L78" s="916"/>
      <c r="M78" s="916"/>
      <c r="N78" s="427">
        <f>'Master-1'!O77</f>
        <v>27096</v>
      </c>
      <c r="O78" s="428">
        <f>'Master-1'!P77</f>
        <v>27096</v>
      </c>
      <c r="P78" s="86"/>
      <c r="Q78" s="86"/>
      <c r="R78" s="68">
        <v>9</v>
      </c>
      <c r="Y78" s="377"/>
    </row>
    <row r="79" spans="1:25" ht="18">
      <c r="A79" s="752"/>
      <c r="B79" s="65"/>
      <c r="C79" s="968" t="str">
        <f>'Master-1'!C78</f>
        <v>lefiZr vodk'k</v>
      </c>
      <c r="D79" s="968"/>
      <c r="E79" s="968"/>
      <c r="F79" s="968"/>
      <c r="G79" s="968"/>
      <c r="H79" s="968"/>
      <c r="I79" s="916"/>
      <c r="J79" s="916"/>
      <c r="K79" s="916"/>
      <c r="L79" s="916"/>
      <c r="M79" s="916"/>
      <c r="N79" s="421">
        <f>'Master-1'!O78</f>
        <v>446555</v>
      </c>
      <c r="O79" s="426">
        <f>'Master-1'!P78</f>
        <v>433303</v>
      </c>
      <c r="P79" s="84"/>
      <c r="Q79" s="84"/>
      <c r="Y79" s="377"/>
    </row>
    <row r="80" spans="1:25" ht="20.25" customHeight="1">
      <c r="A80" s="752"/>
      <c r="B80" s="65"/>
      <c r="C80" s="968" t="str">
        <f>'Master-1'!C79</f>
        <v>dSf'k;j HkRrk</v>
      </c>
      <c r="D80" s="968"/>
      <c r="E80" s="968"/>
      <c r="F80" s="968"/>
      <c r="G80" s="968"/>
      <c r="H80" s="968"/>
      <c r="I80" s="916"/>
      <c r="J80" s="916"/>
      <c r="K80" s="916"/>
      <c r="L80" s="916"/>
      <c r="M80" s="916"/>
      <c r="N80" s="421">
        <f>'Master-1'!O79</f>
        <v>0</v>
      </c>
      <c r="O80" s="426">
        <f>'Master-1'!P79</f>
        <v>0</v>
      </c>
      <c r="P80" s="84"/>
      <c r="Q80" s="84"/>
      <c r="Y80" s="377"/>
    </row>
    <row r="81" spans="1:25" ht="20.25" customHeight="1">
      <c r="A81" s="752"/>
      <c r="B81" s="65"/>
      <c r="C81" s="968" t="str">
        <f>'Master-1'!C80</f>
        <v>/kqykbZ HkRrkk</v>
      </c>
      <c r="D81" s="968"/>
      <c r="E81" s="968"/>
      <c r="F81" s="968"/>
      <c r="G81" s="968"/>
      <c r="H81" s="968"/>
      <c r="I81" s="916"/>
      <c r="J81" s="916"/>
      <c r="K81" s="916"/>
      <c r="L81" s="916"/>
      <c r="M81" s="916"/>
      <c r="N81" s="421">
        <f>'Master-1'!O80</f>
        <v>0</v>
      </c>
      <c r="O81" s="426">
        <f>'Master-1'!P80</f>
        <v>0</v>
      </c>
      <c r="P81" s="84"/>
      <c r="Q81" s="84"/>
      <c r="Y81" s="377"/>
    </row>
    <row r="82" spans="1:25" ht="18.75" customHeight="1">
      <c r="A82" s="752"/>
      <c r="B82" s="65"/>
      <c r="C82" s="968" t="str">
        <f>'Master-1'!C81</f>
        <v>vU; HkRRkk</v>
      </c>
      <c r="D82" s="968"/>
      <c r="E82" s="968"/>
      <c r="F82" s="968"/>
      <c r="G82" s="968"/>
      <c r="H82" s="968"/>
      <c r="I82" s="917"/>
      <c r="J82" s="917"/>
      <c r="K82" s="917"/>
      <c r="L82" s="917"/>
      <c r="M82" s="917"/>
      <c r="N82" s="427">
        <f>'Master-1'!O81</f>
        <v>0</v>
      </c>
      <c r="O82" s="428">
        <f>'Master-1'!P81</f>
        <v>0</v>
      </c>
      <c r="P82" s="87"/>
      <c r="Q82" s="87"/>
      <c r="Y82" s="377"/>
    </row>
    <row r="83" spans="1:25" ht="18.75" customHeight="1">
      <c r="A83" s="752"/>
      <c r="B83" s="70"/>
      <c r="C83" s="975" t="s">
        <v>323</v>
      </c>
      <c r="D83" s="975"/>
      <c r="E83" s="975"/>
      <c r="F83" s="975"/>
      <c r="G83" s="975"/>
      <c r="H83" s="975"/>
      <c r="I83" s="917"/>
      <c r="J83" s="917"/>
      <c r="K83" s="917"/>
      <c r="L83" s="917"/>
      <c r="M83" s="917"/>
      <c r="N83" s="429">
        <f>'Master-1'!O82</f>
        <v>0</v>
      </c>
      <c r="O83" s="430">
        <f>'Master-1'!P82</f>
        <v>0</v>
      </c>
      <c r="P83" s="87"/>
      <c r="Q83" s="87"/>
      <c r="Y83" s="377"/>
    </row>
    <row r="84" spans="1:25" ht="18.75" customHeight="1">
      <c r="A84" s="752"/>
      <c r="B84" s="70"/>
      <c r="C84" s="976" t="str">
        <f>'Master-1'!$C$83</f>
        <v>dqqy HkRrk ;ksx</v>
      </c>
      <c r="D84" s="976"/>
      <c r="E84" s="976"/>
      <c r="F84" s="976"/>
      <c r="G84" s="976"/>
      <c r="H84" s="976"/>
      <c r="I84" s="911"/>
      <c r="J84" s="911"/>
      <c r="K84" s="911"/>
      <c r="L84" s="911"/>
      <c r="M84" s="911"/>
      <c r="N84" s="431">
        <f>'Master-1'!O83</f>
        <v>4968011</v>
      </c>
      <c r="O84" s="432">
        <f>'Master-1'!P83</f>
        <v>4821379</v>
      </c>
      <c r="P84" s="84"/>
      <c r="Q84" s="84"/>
      <c r="Y84" s="377"/>
    </row>
    <row r="85" spans="1:25" ht="18.75" customHeight="1">
      <c r="A85" s="752"/>
      <c r="B85" s="70"/>
      <c r="C85" s="968" t="str">
        <f>'Master-1'!C84</f>
        <v>fLFkj osru¼izkscs'ku vof/k½</v>
      </c>
      <c r="D85" s="968"/>
      <c r="E85" s="968"/>
      <c r="F85" s="968"/>
      <c r="G85" s="968"/>
      <c r="H85" s="968"/>
      <c r="I85" s="911"/>
      <c r="J85" s="911"/>
      <c r="K85" s="911"/>
      <c r="L85" s="911"/>
      <c r="M85" s="911"/>
      <c r="N85" s="433">
        <f>'Master-1'!O84</f>
        <v>318000</v>
      </c>
      <c r="O85" s="434">
        <f>'Master-1'!P84</f>
        <v>318000</v>
      </c>
      <c r="P85" s="84"/>
      <c r="Q85" s="84"/>
      <c r="Y85" s="377"/>
    </row>
    <row r="86" spans="1:25" ht="18.75" customHeight="1">
      <c r="A86" s="752"/>
      <c r="B86" s="72"/>
      <c r="C86" s="969" t="str">
        <f>'Master-1'!C85</f>
        <v>;ksx laosru</v>
      </c>
      <c r="D86" s="969"/>
      <c r="E86" s="969"/>
      <c r="F86" s="969"/>
      <c r="G86" s="969"/>
      <c r="H86" s="969"/>
      <c r="I86" s="926"/>
      <c r="J86" s="926"/>
      <c r="K86" s="926"/>
      <c r="L86" s="926"/>
      <c r="M86" s="970"/>
      <c r="N86" s="435">
        <f>'Master-1'!O85</f>
        <v>12200411</v>
      </c>
      <c r="O86" s="436">
        <f>'Master-1'!P85</f>
        <v>11848579</v>
      </c>
      <c r="P86" s="88"/>
      <c r="Q86" s="88"/>
      <c r="Y86" s="377"/>
    </row>
    <row r="87" spans="1:25" ht="18">
      <c r="A87" s="752"/>
      <c r="B87" s="65"/>
      <c r="C87" s="968" t="str">
        <f>'Master-1'!C86</f>
        <v>;k=k HkRrk</v>
      </c>
      <c r="D87" s="968"/>
      <c r="E87" s="968"/>
      <c r="F87" s="968"/>
      <c r="G87" s="968"/>
      <c r="H87" s="968"/>
      <c r="I87" s="917"/>
      <c r="J87" s="917"/>
      <c r="K87" s="917"/>
      <c r="L87" s="917"/>
      <c r="M87" s="917"/>
      <c r="N87" s="437">
        <f>'Master-1'!O86</f>
        <v>0</v>
      </c>
      <c r="O87" s="438">
        <f>'Master-1'!P86</f>
        <v>0</v>
      </c>
      <c r="P87" s="89"/>
      <c r="Q87" s="89"/>
      <c r="Y87" s="377"/>
    </row>
    <row r="88" spans="1:25" ht="18">
      <c r="A88" s="752"/>
      <c r="B88" s="65"/>
      <c r="C88" s="968" t="str">
        <f>'Master-1'!C87</f>
        <v xml:space="preserve">eSfMdy </v>
      </c>
      <c r="D88" s="968"/>
      <c r="E88" s="968"/>
      <c r="F88" s="968"/>
      <c r="G88" s="968"/>
      <c r="H88" s="968"/>
      <c r="I88" s="917"/>
      <c r="J88" s="917"/>
      <c r="K88" s="917"/>
      <c r="L88" s="917"/>
      <c r="M88" s="917"/>
      <c r="N88" s="427">
        <f>'Master-1'!O87</f>
        <v>0</v>
      </c>
      <c r="O88" s="428">
        <f>'Master-1'!P87</f>
        <v>0</v>
      </c>
      <c r="P88" s="89"/>
      <c r="Q88" s="89"/>
      <c r="Y88" s="377"/>
    </row>
    <row r="89" spans="1:25" ht="18.75" customHeight="1">
      <c r="A89" s="752"/>
      <c r="B89" s="75"/>
      <c r="C89" s="956" t="str">
        <f>'Master-1'!C88</f>
        <v>;ksx ;k=k HkRrk++$eSfMdy</v>
      </c>
      <c r="D89" s="957"/>
      <c r="E89" s="957"/>
      <c r="F89" s="957"/>
      <c r="G89" s="957"/>
      <c r="H89" s="958"/>
      <c r="I89" s="977"/>
      <c r="J89" s="978"/>
      <c r="K89" s="978"/>
      <c r="L89" s="978"/>
      <c r="M89" s="979"/>
      <c r="N89" s="429">
        <f>'Master-1'!O88</f>
        <v>0</v>
      </c>
      <c r="O89" s="430">
        <f>'Master-1'!P88</f>
        <v>0</v>
      </c>
      <c r="P89" s="89"/>
      <c r="Q89" s="89"/>
      <c r="Y89" s="377"/>
    </row>
    <row r="90" spans="1:25" ht="27" customHeight="1">
      <c r="A90" s="752"/>
      <c r="B90" s="76"/>
      <c r="C90" s="980" t="str">
        <f>'Master-1'!C89</f>
        <v>egk;ksx</v>
      </c>
      <c r="D90" s="980"/>
      <c r="E90" s="980"/>
      <c r="F90" s="980"/>
      <c r="G90" s="980"/>
      <c r="H90" s="980"/>
      <c r="I90" s="919"/>
      <c r="J90" s="919"/>
      <c r="K90" s="919"/>
      <c r="L90" s="919"/>
      <c r="M90" s="919"/>
      <c r="N90" s="439">
        <f>'Master-1'!O89</f>
        <v>12200411</v>
      </c>
      <c r="O90" s="440">
        <f>'Master-1'!P89</f>
        <v>11848579</v>
      </c>
      <c r="P90" s="89"/>
      <c r="Q90" s="89"/>
      <c r="Y90" s="377"/>
    </row>
    <row r="91" spans="1:25" ht="8.5500000000000007" customHeight="1">
      <c r="A91" s="752"/>
      <c r="Y91" s="377"/>
    </row>
    <row r="92" spans="1:25" ht="21">
      <c r="A92" s="752"/>
      <c r="E92" s="951" t="s">
        <v>128</v>
      </c>
      <c r="F92" s="951"/>
      <c r="G92" s="951"/>
      <c r="H92" s="951"/>
      <c r="I92" s="951"/>
      <c r="J92" s="951"/>
      <c r="K92" s="951"/>
      <c r="L92" s="951"/>
      <c r="M92" s="951"/>
      <c r="N92" s="951"/>
      <c r="O92" s="951"/>
      <c r="P92" s="951"/>
      <c r="Q92" s="951"/>
      <c r="R92" s="951"/>
      <c r="S92" s="951"/>
      <c r="Y92" s="377"/>
    </row>
    <row r="93" spans="1:25" ht="18">
      <c r="A93" s="752"/>
      <c r="O93" s="974" t="str">
        <f>'Master-1'!AB3</f>
        <v>iz/kkukpk;Z</v>
      </c>
      <c r="P93" s="974"/>
      <c r="Q93" s="974"/>
      <c r="Y93" s="377"/>
    </row>
    <row r="94" spans="1:25" ht="18">
      <c r="A94" s="752"/>
      <c r="O94" s="974" t="str">
        <f>'Master-1'!AB4</f>
        <v xml:space="preserve">jktdh; mPp ek/;fed fo|ky; </v>
      </c>
      <c r="P94" s="974"/>
      <c r="Q94" s="974"/>
      <c r="Y94" s="377"/>
    </row>
    <row r="95" spans="1:25" ht="18">
      <c r="A95" s="752"/>
      <c r="O95" s="974" t="str">
        <f>'Master-1'!AB5</f>
        <v>jktiqjk fiisju ¼Jhxaxkuxj½</v>
      </c>
      <c r="P95" s="974"/>
      <c r="Q95" s="974"/>
      <c r="Y95" s="377"/>
    </row>
    <row r="96" spans="1:25">
      <c r="A96" s="752"/>
      <c r="Y96" s="377"/>
    </row>
    <row r="97" spans="1:25">
      <c r="A97" s="377"/>
      <c r="B97" s="377"/>
      <c r="C97" s="377"/>
      <c r="D97" s="377"/>
      <c r="E97" s="377"/>
      <c r="F97" s="377"/>
      <c r="G97" s="377"/>
      <c r="H97" s="377"/>
      <c r="I97" s="377"/>
      <c r="J97" s="377"/>
      <c r="K97" s="377"/>
      <c r="L97" s="377"/>
      <c r="M97" s="377"/>
      <c r="N97" s="377"/>
      <c r="O97" s="377"/>
      <c r="P97" s="377"/>
      <c r="Q97" s="377"/>
      <c r="R97" s="377"/>
      <c r="S97" s="377"/>
      <c r="T97" s="377"/>
      <c r="U97" s="377"/>
      <c r="V97" s="377"/>
      <c r="W97" s="377"/>
      <c r="X97" s="377"/>
      <c r="Y97" s="377"/>
    </row>
  </sheetData>
  <sheetProtection algorithmName="SHA-512" hashValue="nGLhgdvB8s3kNskBJW4xJRidAxWKnyFqPnXOhAl4LMSgf5sOfsq+JV4ND1/A06pBzxKN9jN94yotxTQMAgVGlQ==" saltValue="O8w3ggcA7eEv+jcme37SPw==" spinCount="100000" sheet="1" objects="1" scenarios="1" formatCells="0" formatColumns="0" formatRows="0" sort="0" autoFilter="0"/>
  <autoFilter ref="B10:G70" xr:uid="{00000000-0009-0000-0000-000005000000}">
    <filterColumn colId="2" showButton="0"/>
    <filterColumn colId="5">
      <customFilters>
        <customFilter operator="notEqual" val=" "/>
      </customFilters>
    </filterColumn>
  </autoFilter>
  <mergeCells count="65">
    <mergeCell ref="O94:Q94"/>
    <mergeCell ref="O95:Q95"/>
    <mergeCell ref="C85:H85"/>
    <mergeCell ref="I85:M85"/>
    <mergeCell ref="C83:H83"/>
    <mergeCell ref="I83:M83"/>
    <mergeCell ref="O93:Q93"/>
    <mergeCell ref="C84:H84"/>
    <mergeCell ref="I89:M89"/>
    <mergeCell ref="C90:H90"/>
    <mergeCell ref="I90:M90"/>
    <mergeCell ref="C88:H88"/>
    <mergeCell ref="I88:M88"/>
    <mergeCell ref="I75:M75"/>
    <mergeCell ref="I76:M76"/>
    <mergeCell ref="I77:M77"/>
    <mergeCell ref="C75:G75"/>
    <mergeCell ref="C76:G76"/>
    <mergeCell ref="D77:G77"/>
    <mergeCell ref="C78:H78"/>
    <mergeCell ref="C79:H79"/>
    <mergeCell ref="C86:H86"/>
    <mergeCell ref="I86:M86"/>
    <mergeCell ref="C87:H87"/>
    <mergeCell ref="I87:M87"/>
    <mergeCell ref="I79:M79"/>
    <mergeCell ref="I78:M78"/>
    <mergeCell ref="I82:M82"/>
    <mergeCell ref="I84:M84"/>
    <mergeCell ref="I80:M80"/>
    <mergeCell ref="I81:M81"/>
    <mergeCell ref="C80:H80"/>
    <mergeCell ref="C81:H81"/>
    <mergeCell ref="C82:H82"/>
    <mergeCell ref="C72:H72"/>
    <mergeCell ref="C74:H74"/>
    <mergeCell ref="C73:H73"/>
    <mergeCell ref="E92:S92"/>
    <mergeCell ref="B3:Q3"/>
    <mergeCell ref="Q8:Q9"/>
    <mergeCell ref="B4:P4"/>
    <mergeCell ref="B5:P5"/>
    <mergeCell ref="B6:D6"/>
    <mergeCell ref="N8:N9"/>
    <mergeCell ref="C89:H89"/>
    <mergeCell ref="J8:J9"/>
    <mergeCell ref="K8:K9"/>
    <mergeCell ref="D10:E10"/>
    <mergeCell ref="D8:E9"/>
    <mergeCell ref="F8:F9"/>
    <mergeCell ref="O8:O9"/>
    <mergeCell ref="P8:P9"/>
    <mergeCell ref="O7:P7"/>
    <mergeCell ref="L8:M8"/>
    <mergeCell ref="B8:B9"/>
    <mergeCell ref="G8:G9"/>
    <mergeCell ref="H8:I8"/>
    <mergeCell ref="C8:C9"/>
    <mergeCell ref="B7:D7"/>
    <mergeCell ref="E6:I6"/>
    <mergeCell ref="N6:Q6"/>
    <mergeCell ref="E7:F7"/>
    <mergeCell ref="H7:I7"/>
    <mergeCell ref="L6:M6"/>
    <mergeCell ref="J6:K6"/>
  </mergeCells>
  <printOptions horizontalCentered="1"/>
  <pageMargins left="0.19685039370078741" right="0.19685039370078741" top="0" bottom="3.937007874015748E-2" header="0" footer="0"/>
  <pageSetup paperSize="9" scale="61" fitToHeight="2" orientation="landscape" blackAndWhite="1" r:id="rId1"/>
  <headerFooter>
    <oddFooter>&amp;LProgrammed by Hans Raj Joshi Principal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FFC000"/>
  </sheetPr>
  <dimension ref="A1:Z59"/>
  <sheetViews>
    <sheetView view="pageBreakPreview" zoomScale="70" zoomScaleNormal="60" zoomScaleSheetLayoutView="70" workbookViewId="0">
      <pane xSplit="2" ySplit="8" topLeftCell="C11" activePane="bottomRight" state="frozen"/>
      <selection activeCell="C77" sqref="C77"/>
      <selection pane="topRight" activeCell="C77" sqref="C77"/>
      <selection pane="bottomLeft" activeCell="C77" sqref="C77"/>
      <selection pane="bottomRight" activeCell="H21" sqref="H21"/>
    </sheetView>
  </sheetViews>
  <sheetFormatPr defaultColWidth="9.21875" defaultRowHeight="13.8"/>
  <cols>
    <col min="1" max="1" width="6" style="1" customWidth="1"/>
    <col min="2" max="2" width="30.44140625" style="1" customWidth="1"/>
    <col min="3" max="3" width="11" style="1" customWidth="1"/>
    <col min="4" max="4" width="14.77734375" style="1" bestFit="1" customWidth="1"/>
    <col min="5" max="6" width="15.44140625" style="1" customWidth="1"/>
    <col min="7" max="7" width="15.77734375" style="1" customWidth="1"/>
    <col min="8" max="8" width="13.77734375" style="1" bestFit="1" customWidth="1"/>
    <col min="9" max="9" width="11.77734375" style="1" customWidth="1"/>
    <col min="10" max="10" width="13.44140625" style="1" customWidth="1"/>
    <col min="11" max="11" width="13" style="1" customWidth="1"/>
    <col min="12" max="12" width="15.33203125" style="1" customWidth="1"/>
    <col min="13" max="14" width="12.77734375" style="1" customWidth="1"/>
    <col min="15" max="15" width="14.88671875" style="1" customWidth="1"/>
    <col min="16" max="16" width="6.21875" style="1" customWidth="1"/>
    <col min="17" max="17" width="6.44140625" style="1" customWidth="1"/>
    <col min="18" max="18" width="6.5546875" style="1" customWidth="1"/>
    <col min="19" max="19" width="9.33203125" style="1" customWidth="1"/>
    <col min="20" max="20" width="12.5546875" style="1" customWidth="1"/>
    <col min="21" max="22" width="9.77734375" style="1" bestFit="1" customWidth="1"/>
    <col min="23" max="23" width="9.21875" style="1"/>
    <col min="24" max="25" width="9.5546875" style="1" bestFit="1" customWidth="1"/>
    <col min="26" max="26" width="15.77734375" style="1" customWidth="1"/>
    <col min="27" max="16384" width="9.21875" style="1"/>
  </cols>
  <sheetData>
    <row r="1" spans="1:26" ht="44.25" customHeight="1">
      <c r="A1" s="985" t="s">
        <v>62</v>
      </c>
      <c r="B1" s="985"/>
      <c r="C1" s="985"/>
      <c r="D1" s="985"/>
      <c r="E1" s="985"/>
      <c r="F1" s="985"/>
      <c r="G1" s="985"/>
      <c r="H1" s="985"/>
      <c r="I1" s="985"/>
      <c r="J1" s="985"/>
      <c r="K1" s="985"/>
      <c r="L1" s="985"/>
      <c r="M1" s="985"/>
      <c r="N1" s="985"/>
      <c r="O1" s="985"/>
      <c r="P1" s="985"/>
      <c r="Q1" s="985"/>
      <c r="R1" s="985"/>
      <c r="S1" s="985"/>
      <c r="T1" s="985"/>
    </row>
    <row r="2" spans="1:26" ht="24.75" customHeight="1">
      <c r="A2" s="1014" t="s">
        <v>37</v>
      </c>
      <c r="B2" s="1014"/>
      <c r="C2" s="1014"/>
      <c r="D2" s="1014"/>
      <c r="E2" s="1014"/>
      <c r="F2" s="1014"/>
      <c r="G2" s="1014"/>
      <c r="H2" s="1014"/>
      <c r="I2" s="1014"/>
      <c r="J2" s="1014"/>
      <c r="K2" s="1014"/>
      <c r="L2" s="1014"/>
      <c r="M2" s="1014"/>
      <c r="N2" s="1014"/>
      <c r="O2" s="1014"/>
      <c r="P2" s="1014"/>
      <c r="Q2" s="1014"/>
      <c r="R2" s="1014"/>
      <c r="S2" s="1022" t="str">
        <f>"RE"&amp;"-"&amp;'Data Entry'!H4</f>
        <v>RE-2025-26</v>
      </c>
      <c r="T2" s="1022"/>
    </row>
    <row r="3" spans="1:26" s="30" customFormat="1" ht="25.5" customHeight="1">
      <c r="A3" s="1015" t="s">
        <v>38</v>
      </c>
      <c r="B3" s="1015"/>
      <c r="C3" s="1015"/>
      <c r="D3" s="1015"/>
      <c r="E3" s="1015"/>
      <c r="F3" s="1015"/>
      <c r="G3" s="1015"/>
      <c r="H3" s="1015"/>
      <c r="I3" s="1015"/>
      <c r="J3" s="1015"/>
      <c r="K3" s="1015"/>
      <c r="L3" s="1015"/>
      <c r="M3" s="1015"/>
      <c r="N3" s="1015"/>
      <c r="O3" s="1015"/>
      <c r="P3" s="1015"/>
      <c r="Q3" s="1015"/>
      <c r="R3" s="1015"/>
      <c r="S3" s="1022" t="str">
        <f>"BE"&amp;"-"&amp;'Data Entry'!K4</f>
        <v>BE-2026-27</v>
      </c>
      <c r="T3" s="1022"/>
    </row>
    <row r="4" spans="1:26" ht="27" customHeight="1">
      <c r="A4" s="1016" t="s">
        <v>93</v>
      </c>
      <c r="B4" s="1016"/>
      <c r="C4" s="1016"/>
      <c r="D4" s="1016"/>
      <c r="E4" s="1018" t="str">
        <f>'Data Entry'!D2</f>
        <v>dk;kZy; iz/kkukpk;Z jktdh; mPp ek/;fed fo|ky; jktiqjk fiisju</v>
      </c>
      <c r="F4" s="1018"/>
      <c r="G4" s="1018"/>
      <c r="H4" s="1018"/>
      <c r="I4" s="1018"/>
      <c r="J4" s="1018"/>
      <c r="K4" s="1018"/>
      <c r="L4" s="1017" t="s">
        <v>39</v>
      </c>
      <c r="M4" s="1017"/>
      <c r="N4" s="1017"/>
      <c r="O4" s="1017"/>
      <c r="P4" s="1017"/>
      <c r="Q4" s="1017"/>
      <c r="R4" s="1017"/>
      <c r="S4" s="219" t="s">
        <v>173</v>
      </c>
      <c r="T4" s="220"/>
    </row>
    <row r="5" spans="1:26" ht="18.75" customHeight="1">
      <c r="A5" s="1019" t="s">
        <v>368</v>
      </c>
      <c r="B5" s="1020"/>
      <c r="C5" s="1020"/>
      <c r="D5" s="1020"/>
      <c r="E5" s="1020"/>
      <c r="F5" s="1020"/>
      <c r="G5" s="1020"/>
      <c r="H5" s="1021" t="str">
        <f>'Master-1'!F4</f>
        <v>2202-02-109-27-01</v>
      </c>
      <c r="I5" s="1021"/>
      <c r="J5" s="1021"/>
      <c r="K5" s="1021" t="str">
        <f>'Master-1'!I4</f>
        <v>STATE FUND</v>
      </c>
      <c r="L5" s="1021"/>
      <c r="M5" s="340"/>
      <c r="N5" s="340"/>
      <c r="O5" s="340"/>
      <c r="P5" s="340"/>
      <c r="Q5" s="340"/>
      <c r="R5" s="340"/>
      <c r="S5" s="221"/>
      <c r="T5" s="222"/>
    </row>
    <row r="6" spans="1:26" ht="44.55" customHeight="1">
      <c r="A6" s="1000" t="s">
        <v>61</v>
      </c>
      <c r="B6" s="1002"/>
      <c r="C6" s="1011" t="s">
        <v>147</v>
      </c>
      <c r="D6" s="1006" t="s">
        <v>63</v>
      </c>
      <c r="E6" s="1007"/>
      <c r="F6" s="1007"/>
      <c r="G6" s="1004" t="s">
        <v>772</v>
      </c>
      <c r="H6" s="1008" t="s">
        <v>64</v>
      </c>
      <c r="I6" s="1009"/>
      <c r="J6" s="1010"/>
      <c r="K6" s="1004" t="s">
        <v>786</v>
      </c>
      <c r="L6" s="1004" t="s">
        <v>787</v>
      </c>
      <c r="M6" s="1013" t="s">
        <v>788</v>
      </c>
      <c r="N6" s="1013"/>
      <c r="O6" s="1013"/>
      <c r="P6" s="1013" t="s">
        <v>70</v>
      </c>
      <c r="Q6" s="1013"/>
      <c r="R6" s="1013"/>
      <c r="S6" s="223" t="s">
        <v>106</v>
      </c>
      <c r="T6" s="1011" t="s">
        <v>50</v>
      </c>
    </row>
    <row r="7" spans="1:26" ht="67.2" customHeight="1">
      <c r="A7" s="1001"/>
      <c r="B7" s="1003"/>
      <c r="C7" s="1012"/>
      <c r="D7" s="789" t="s">
        <v>782</v>
      </c>
      <c r="E7" s="789" t="s">
        <v>783</v>
      </c>
      <c r="F7" s="746" t="s">
        <v>771</v>
      </c>
      <c r="G7" s="1005"/>
      <c r="H7" s="225" t="s">
        <v>784</v>
      </c>
      <c r="I7" s="225" t="s">
        <v>785</v>
      </c>
      <c r="J7" s="224" t="s">
        <v>145</v>
      </c>
      <c r="K7" s="1005"/>
      <c r="L7" s="1005"/>
      <c r="M7" s="226" t="s">
        <v>107</v>
      </c>
      <c r="N7" s="226" t="s">
        <v>108</v>
      </c>
      <c r="O7" s="226" t="s">
        <v>109</v>
      </c>
      <c r="P7" s="226" t="s">
        <v>110</v>
      </c>
      <c r="Q7" s="226" t="s">
        <v>111</v>
      </c>
      <c r="R7" s="226" t="s">
        <v>112</v>
      </c>
      <c r="S7" s="226" t="s">
        <v>113</v>
      </c>
      <c r="T7" s="1012"/>
      <c r="U7" s="25"/>
      <c r="V7" s="25"/>
      <c r="W7" s="25"/>
      <c r="X7" s="25"/>
      <c r="Y7" s="25"/>
    </row>
    <row r="8" spans="1:26" s="101" customFormat="1" ht="16.5" customHeight="1">
      <c r="A8" s="562">
        <v>1</v>
      </c>
      <c r="B8" s="228">
        <v>2</v>
      </c>
      <c r="C8" s="228">
        <v>3</v>
      </c>
      <c r="D8" s="227">
        <v>4</v>
      </c>
      <c r="E8" s="227">
        <v>5</v>
      </c>
      <c r="F8" s="227">
        <v>6</v>
      </c>
      <c r="G8" s="229">
        <v>7</v>
      </c>
      <c r="H8" s="229">
        <v>8</v>
      </c>
      <c r="I8" s="229">
        <v>9</v>
      </c>
      <c r="J8" s="227">
        <v>10</v>
      </c>
      <c r="K8" s="227">
        <v>11</v>
      </c>
      <c r="L8" s="227">
        <v>12</v>
      </c>
      <c r="M8" s="229">
        <v>13</v>
      </c>
      <c r="N8" s="229">
        <v>14</v>
      </c>
      <c r="O8" s="229">
        <v>15</v>
      </c>
      <c r="P8" s="229">
        <v>16</v>
      </c>
      <c r="Q8" s="230">
        <v>17</v>
      </c>
      <c r="R8" s="230">
        <v>18</v>
      </c>
      <c r="S8" s="231">
        <v>19</v>
      </c>
      <c r="T8" s="231">
        <v>20</v>
      </c>
    </row>
    <row r="9" spans="1:26" ht="42">
      <c r="A9" s="559"/>
      <c r="B9" s="517" t="s">
        <v>430</v>
      </c>
      <c r="C9" s="232"/>
      <c r="D9" s="233"/>
      <c r="E9" s="233"/>
      <c r="F9" s="233"/>
      <c r="G9" s="234"/>
      <c r="H9" s="233"/>
      <c r="I9" s="233"/>
      <c r="J9" s="233"/>
      <c r="K9" s="233"/>
      <c r="L9" s="518">
        <f>'प्रपत्र-8'!$O$74</f>
        <v>6709200</v>
      </c>
      <c r="M9" s="235">
        <f>'प्रपत्र-8'!$N$74</f>
        <v>6914400</v>
      </c>
      <c r="N9" s="236"/>
      <c r="O9" s="518">
        <f>M9+N9</f>
        <v>6914400</v>
      </c>
      <c r="P9" s="233"/>
      <c r="Q9" s="233"/>
      <c r="R9" s="233"/>
      <c r="S9" s="233"/>
      <c r="T9" s="233"/>
      <c r="U9" s="26"/>
      <c r="V9" s="26"/>
      <c r="W9" s="26"/>
      <c r="X9" s="27"/>
      <c r="Y9" s="28"/>
      <c r="Z9" s="29"/>
    </row>
    <row r="10" spans="1:26" ht="21">
      <c r="A10" s="559"/>
      <c r="B10" s="237" t="s">
        <v>376</v>
      </c>
      <c r="C10" s="237"/>
      <c r="D10" s="238"/>
      <c r="E10" s="238"/>
      <c r="F10" s="238"/>
      <c r="G10" s="239"/>
      <c r="H10" s="238"/>
      <c r="I10" s="238"/>
      <c r="J10" s="238"/>
      <c r="K10" s="238"/>
      <c r="L10" s="238">
        <f>'प्रपत्र-8'!$O$75</f>
        <v>3690060</v>
      </c>
      <c r="M10" s="240">
        <f>'प्रपत्र-8'!N75</f>
        <v>3802920</v>
      </c>
      <c r="N10" s="238"/>
      <c r="O10" s="238">
        <f t="shared" ref="O10:O25" si="0">M10+N10</f>
        <v>3802920</v>
      </c>
      <c r="P10" s="238"/>
      <c r="Q10" s="238"/>
      <c r="R10" s="238"/>
      <c r="S10" s="238"/>
      <c r="T10" s="238"/>
      <c r="U10" s="26"/>
      <c r="V10" s="26"/>
      <c r="W10" s="26"/>
      <c r="X10" s="27"/>
      <c r="Y10" s="28"/>
      <c r="Z10" s="29"/>
    </row>
    <row r="11" spans="1:26" ht="21" customHeight="1">
      <c r="A11" s="559"/>
      <c r="B11" s="237" t="s">
        <v>377</v>
      </c>
      <c r="C11" s="237"/>
      <c r="D11" s="238"/>
      <c r="E11" s="238"/>
      <c r="F11" s="238"/>
      <c r="G11" s="239"/>
      <c r="H11" s="238"/>
      <c r="I11" s="238"/>
      <c r="J11" s="238"/>
      <c r="K11" s="238" t="s">
        <v>169</v>
      </c>
      <c r="L11" s="238">
        <f>'प्रपत्र-8'!$O$76</f>
        <v>670920</v>
      </c>
      <c r="M11" s="240">
        <f>'प्रपत्र-8'!N76</f>
        <v>691440</v>
      </c>
      <c r="N11" s="238"/>
      <c r="O11" s="238">
        <f t="shared" si="0"/>
        <v>691440</v>
      </c>
      <c r="P11" s="238"/>
      <c r="Q11" s="238"/>
      <c r="R11" s="238"/>
      <c r="S11" s="238"/>
      <c r="T11" s="238"/>
      <c r="U11" s="26"/>
      <c r="V11" s="26"/>
      <c r="W11" s="26"/>
      <c r="X11" s="27"/>
      <c r="Y11" s="28"/>
      <c r="Z11" s="29"/>
    </row>
    <row r="12" spans="1:26" ht="21">
      <c r="A12" s="559"/>
      <c r="B12" s="237" t="s">
        <v>392</v>
      </c>
      <c r="C12" s="237"/>
      <c r="D12" s="238"/>
      <c r="E12" s="238"/>
      <c r="F12" s="238"/>
      <c r="G12" s="239"/>
      <c r="H12" s="238"/>
      <c r="I12" s="238"/>
      <c r="J12" s="238"/>
      <c r="K12" s="238"/>
      <c r="L12" s="238">
        <f>'प्रपत्र-8'!$O$77</f>
        <v>0</v>
      </c>
      <c r="M12" s="240">
        <f>'प्रपत्र-8'!N77</f>
        <v>0</v>
      </c>
      <c r="N12" s="238"/>
      <c r="O12" s="238">
        <f t="shared" si="0"/>
        <v>0</v>
      </c>
      <c r="P12" s="238"/>
      <c r="Q12" s="238"/>
      <c r="R12" s="238"/>
      <c r="S12" s="238"/>
      <c r="T12" s="238"/>
      <c r="U12" s="26"/>
      <c r="V12" s="26"/>
      <c r="W12" s="26"/>
      <c r="X12" s="27"/>
      <c r="Y12" s="28"/>
      <c r="Z12" s="29"/>
    </row>
    <row r="13" spans="1:26" ht="21">
      <c r="A13" s="559"/>
      <c r="B13" s="237" t="s">
        <v>53</v>
      </c>
      <c r="C13" s="237"/>
      <c r="D13" s="238"/>
      <c r="E13" s="238"/>
      <c r="F13" s="238"/>
      <c r="G13" s="239"/>
      <c r="H13" s="238"/>
      <c r="I13" s="238"/>
      <c r="J13" s="238"/>
      <c r="K13" s="238"/>
      <c r="L13" s="238">
        <f>'प्रपत्र-8'!$O$78</f>
        <v>27096</v>
      </c>
      <c r="M13" s="240">
        <f>'प्रपत्र-8'!N78</f>
        <v>27096</v>
      </c>
      <c r="N13" s="238"/>
      <c r="O13" s="238">
        <f t="shared" si="0"/>
        <v>27096</v>
      </c>
      <c r="P13" s="238"/>
      <c r="Q13" s="238"/>
      <c r="R13" s="238"/>
      <c r="S13" s="238"/>
      <c r="T13" s="238"/>
      <c r="U13" s="26"/>
      <c r="V13" s="26"/>
      <c r="W13" s="26"/>
      <c r="X13" s="27"/>
      <c r="Y13" s="28"/>
      <c r="Z13" s="29"/>
    </row>
    <row r="14" spans="1:26" ht="21">
      <c r="A14" s="559"/>
      <c r="B14" s="237" t="s">
        <v>54</v>
      </c>
      <c r="C14" s="237"/>
      <c r="D14" s="238"/>
      <c r="E14" s="238"/>
      <c r="F14" s="238"/>
      <c r="G14" s="239"/>
      <c r="H14" s="238"/>
      <c r="I14" s="238"/>
      <c r="J14" s="238"/>
      <c r="K14" s="238"/>
      <c r="L14" s="238">
        <f>'प्रपत्र-8'!$O$79</f>
        <v>433303</v>
      </c>
      <c r="M14" s="240">
        <f>'प्रपत्र-8'!N79</f>
        <v>446555</v>
      </c>
      <c r="N14" s="238"/>
      <c r="O14" s="238">
        <f t="shared" si="0"/>
        <v>446555</v>
      </c>
      <c r="P14" s="238"/>
      <c r="Q14" s="238"/>
      <c r="R14" s="238"/>
      <c r="S14" s="238"/>
      <c r="T14" s="238"/>
      <c r="U14" s="26"/>
      <c r="V14" s="26"/>
      <c r="W14" s="26"/>
      <c r="X14" s="28"/>
      <c r="Y14" s="28"/>
      <c r="Z14" s="29"/>
    </row>
    <row r="15" spans="1:26" ht="21">
      <c r="A15" s="559"/>
      <c r="B15" s="237" t="s">
        <v>56</v>
      </c>
      <c r="C15" s="237"/>
      <c r="D15" s="238"/>
      <c r="E15" s="238"/>
      <c r="F15" s="238"/>
      <c r="G15" s="239"/>
      <c r="H15" s="238"/>
      <c r="I15" s="238"/>
      <c r="J15" s="238"/>
      <c r="K15" s="238"/>
      <c r="L15" s="238">
        <f>'प्रपत्र-8'!$O$80</f>
        <v>0</v>
      </c>
      <c r="M15" s="240">
        <f>'प्रपत्र-8'!N80</f>
        <v>0</v>
      </c>
      <c r="N15" s="238"/>
      <c r="O15" s="238">
        <f t="shared" si="0"/>
        <v>0</v>
      </c>
      <c r="P15" s="238"/>
      <c r="Q15" s="238"/>
      <c r="R15" s="238"/>
      <c r="S15" s="238"/>
      <c r="T15" s="238"/>
      <c r="U15" s="26"/>
      <c r="V15" s="26"/>
      <c r="W15" s="26"/>
      <c r="X15" s="28"/>
      <c r="Y15" s="28"/>
      <c r="Z15" s="29"/>
    </row>
    <row r="16" spans="1:26" ht="21">
      <c r="A16" s="559"/>
      <c r="B16" s="394" t="s">
        <v>388</v>
      </c>
      <c r="C16" s="237"/>
      <c r="D16" s="238"/>
      <c r="E16" s="238"/>
      <c r="F16" s="238"/>
      <c r="G16" s="239"/>
      <c r="H16" s="238"/>
      <c r="I16" s="238"/>
      <c r="J16" s="238"/>
      <c r="K16" s="238"/>
      <c r="L16" s="238">
        <f>'प्रपत्र-8'!$O$81</f>
        <v>0</v>
      </c>
      <c r="M16" s="240">
        <f>'प्रपत्र-8'!N81</f>
        <v>0</v>
      </c>
      <c r="N16" s="238"/>
      <c r="O16" s="238">
        <f>M16+N16</f>
        <v>0</v>
      </c>
      <c r="P16" s="238"/>
      <c r="Q16" s="238"/>
      <c r="R16" s="238"/>
      <c r="S16" s="238"/>
      <c r="T16" s="238"/>
      <c r="U16" s="26"/>
      <c r="V16" s="26"/>
      <c r="W16" s="26"/>
      <c r="X16" s="28"/>
      <c r="Y16" s="28"/>
      <c r="Z16" s="29"/>
    </row>
    <row r="17" spans="1:26" ht="21">
      <c r="A17" s="563"/>
      <c r="B17" s="394" t="s">
        <v>390</v>
      </c>
      <c r="C17" s="237"/>
      <c r="D17" s="238"/>
      <c r="E17" s="238"/>
      <c r="F17" s="238"/>
      <c r="G17" s="239"/>
      <c r="H17" s="238"/>
      <c r="I17" s="238"/>
      <c r="J17" s="238"/>
      <c r="K17" s="238"/>
      <c r="L17" s="238">
        <f>'प्रपत्र-8'!$O$82</f>
        <v>0</v>
      </c>
      <c r="M17" s="240">
        <f>'प्रपत्र-8'!N82</f>
        <v>0</v>
      </c>
      <c r="N17" s="238"/>
      <c r="O17" s="238">
        <f>M17+N17</f>
        <v>0</v>
      </c>
      <c r="P17" s="238"/>
      <c r="Q17" s="238"/>
      <c r="R17" s="238"/>
      <c r="S17" s="238"/>
      <c r="T17" s="238"/>
      <c r="U17" s="26"/>
      <c r="V17" s="26"/>
      <c r="W17" s="26"/>
      <c r="X17" s="28"/>
      <c r="Y17" s="28"/>
      <c r="Z17" s="29"/>
    </row>
    <row r="18" spans="1:26" ht="21">
      <c r="A18" s="559"/>
      <c r="B18" s="549" t="s">
        <v>323</v>
      </c>
      <c r="C18" s="241"/>
      <c r="D18" s="242"/>
      <c r="E18" s="242"/>
      <c r="F18" s="242"/>
      <c r="G18" s="243"/>
      <c r="H18" s="242"/>
      <c r="I18" s="242"/>
      <c r="J18" s="242"/>
      <c r="K18" s="242"/>
      <c r="L18" s="242">
        <f>'प्रपत्र-8'!$O$83</f>
        <v>0</v>
      </c>
      <c r="M18" s="244">
        <f>'प्रपत्र-8'!$N$83</f>
        <v>0</v>
      </c>
      <c r="N18" s="242"/>
      <c r="O18" s="242">
        <f t="shared" si="0"/>
        <v>0</v>
      </c>
      <c r="P18" s="242"/>
      <c r="Q18" s="242"/>
      <c r="R18" s="242"/>
      <c r="S18" s="242"/>
      <c r="T18" s="242"/>
      <c r="U18" s="26"/>
      <c r="V18" s="26"/>
      <c r="W18" s="26"/>
      <c r="X18" s="28"/>
      <c r="Y18" s="28"/>
      <c r="Z18" s="29"/>
    </row>
    <row r="19" spans="1:26" ht="21">
      <c r="A19" s="559"/>
      <c r="B19" s="550" t="s">
        <v>76</v>
      </c>
      <c r="C19" s="522"/>
      <c r="D19" s="544"/>
      <c r="E19" s="544"/>
      <c r="F19" s="544"/>
      <c r="G19" s="545"/>
      <c r="H19" s="544"/>
      <c r="I19" s="544"/>
      <c r="J19" s="544"/>
      <c r="K19" s="544"/>
      <c r="L19" s="546">
        <f>SUM(L10:L18)</f>
        <v>4821379</v>
      </c>
      <c r="M19" s="547">
        <f>'प्रपत्र-8'!N84</f>
        <v>4968011</v>
      </c>
      <c r="N19" s="524"/>
      <c r="O19" s="524">
        <f t="shared" si="0"/>
        <v>4968011</v>
      </c>
      <c r="P19" s="544"/>
      <c r="Q19" s="544"/>
      <c r="R19" s="544"/>
      <c r="S19" s="544"/>
      <c r="T19" s="544"/>
      <c r="U19" s="26"/>
      <c r="V19" s="26"/>
      <c r="W19" s="26"/>
      <c r="X19" s="28"/>
      <c r="Y19" s="28"/>
      <c r="Z19" s="29"/>
    </row>
    <row r="20" spans="1:26" ht="21">
      <c r="A20" s="559"/>
      <c r="B20" s="551" t="str">
        <f>'Master-1'!C84</f>
        <v>fLFkj osru¼izkscs'ku vof/k½</v>
      </c>
      <c r="C20" s="245"/>
      <c r="D20" s="246"/>
      <c r="E20" s="246"/>
      <c r="F20" s="246"/>
      <c r="G20" s="247"/>
      <c r="H20" s="246"/>
      <c r="I20" s="246"/>
      <c r="J20" s="246"/>
      <c r="K20" s="246"/>
      <c r="L20" s="470">
        <f>'प्रपत्र-8'!O85</f>
        <v>318000</v>
      </c>
      <c r="M20" s="467">
        <f>'प्रपत्र-8'!N85</f>
        <v>318000</v>
      </c>
      <c r="N20" s="246"/>
      <c r="O20" s="246">
        <f t="shared" si="0"/>
        <v>318000</v>
      </c>
      <c r="P20" s="246"/>
      <c r="Q20" s="246"/>
      <c r="R20" s="246"/>
      <c r="S20" s="246"/>
      <c r="T20" s="246"/>
      <c r="U20" s="26"/>
      <c r="V20" s="26"/>
      <c r="W20" s="26"/>
      <c r="X20" s="28"/>
      <c r="Y20" s="28"/>
      <c r="Z20" s="29"/>
    </row>
    <row r="21" spans="1:26" ht="21">
      <c r="A21" s="559"/>
      <c r="B21" s="552" t="s">
        <v>58</v>
      </c>
      <c r="C21" s="522"/>
      <c r="D21" s="523">
        <f>IFERROR(VLOOKUP($H$5,Expenditure,2,0),"")</f>
        <v>10071430</v>
      </c>
      <c r="E21" s="523">
        <f>IFERROR(VLOOKUP($H$5,Expenditure,3,0),"")</f>
        <v>10782860</v>
      </c>
      <c r="F21" s="523">
        <f>IFERROR(VLOOKUP($H$5,Expenditure,4,0),"")</f>
        <v>10782860</v>
      </c>
      <c r="G21" s="523">
        <f>IFERROR(VLOOKUP($H$5,Expenditure,5,0),"")</f>
        <v>0</v>
      </c>
      <c r="H21" s="523">
        <f>IFERROR(VLOOKUP($H$5,Expenditure,6,0),"")</f>
        <v>7147155</v>
      </c>
      <c r="I21" s="523">
        <f>IFERROR(VLOOKUP($H$5,Expenditure,7,0),"")</f>
        <v>3729941</v>
      </c>
      <c r="J21" s="524">
        <f>H21+I21</f>
        <v>10877096</v>
      </c>
      <c r="K21" s="524">
        <f>L21-I21</f>
        <v>8118638</v>
      </c>
      <c r="L21" s="525">
        <f>SUM(L9,L19,L20)</f>
        <v>11848579</v>
      </c>
      <c r="M21" s="526">
        <f>'प्रपत्र-8'!N86</f>
        <v>12200411</v>
      </c>
      <c r="N21" s="527"/>
      <c r="O21" s="528">
        <f>M21+N21</f>
        <v>12200411</v>
      </c>
      <c r="P21" s="544"/>
      <c r="Q21" s="544"/>
      <c r="R21" s="544"/>
      <c r="S21" s="544"/>
      <c r="T21" s="544"/>
      <c r="U21" s="26"/>
      <c r="V21" s="26"/>
      <c r="W21" s="26"/>
      <c r="X21" s="27"/>
      <c r="Y21" s="28"/>
      <c r="Z21" s="29"/>
    </row>
    <row r="22" spans="1:26" ht="21">
      <c r="A22" s="559"/>
      <c r="B22" s="553" t="s">
        <v>59</v>
      </c>
      <c r="C22" s="249"/>
      <c r="D22" s="520">
        <f>IFERROR(VLOOKUP($H$5,Expenditure,8,0),"")</f>
        <v>0</v>
      </c>
      <c r="E22" s="520">
        <f>IFERROR(VLOOKUP($H$5,Expenditure,9,0),"")</f>
        <v>0</v>
      </c>
      <c r="F22" s="520">
        <f>IFERROR(VLOOKUP($H$5,Expenditure,10,0),"")</f>
        <v>0</v>
      </c>
      <c r="G22" s="520">
        <f>IFERROR(VLOOKUP($H$5,Expenditure,11,0),"")</f>
        <v>0</v>
      </c>
      <c r="H22" s="520">
        <f>IFERROR(VLOOKUP($H$5,Expenditure,12,0),"")</f>
        <v>0</v>
      </c>
      <c r="I22" s="520">
        <f>IFERROR(VLOOKUP($H$5,Expenditure,13,0),"")</f>
        <v>0</v>
      </c>
      <c r="J22" s="521">
        <f>H22+I22</f>
        <v>0</v>
      </c>
      <c r="K22" s="521">
        <f>L22-I22</f>
        <v>0</v>
      </c>
      <c r="L22" s="250">
        <f>'Master-1'!P86</f>
        <v>0</v>
      </c>
      <c r="M22" s="251">
        <f>'प्रपत्र-8'!N87</f>
        <v>0</v>
      </c>
      <c r="N22" s="250"/>
      <c r="O22" s="250">
        <f t="shared" si="0"/>
        <v>0</v>
      </c>
      <c r="P22" s="250"/>
      <c r="Q22" s="250"/>
      <c r="R22" s="250"/>
      <c r="S22" s="250"/>
      <c r="T22" s="250"/>
      <c r="U22" s="26"/>
      <c r="V22" s="26"/>
      <c r="W22" s="26"/>
      <c r="X22" s="27"/>
      <c r="Y22" s="28"/>
      <c r="Z22" s="29"/>
    </row>
    <row r="23" spans="1:26" ht="21">
      <c r="A23" s="559"/>
      <c r="B23" s="554" t="s">
        <v>60</v>
      </c>
      <c r="C23" s="237"/>
      <c r="D23" s="520">
        <f>IFERROR(VLOOKUP($H$5,Expenditure,14,0),"")</f>
        <v>0</v>
      </c>
      <c r="E23" s="520">
        <f>IFERROR(VLOOKUP($H$5,Expenditure,15,0),"")</f>
        <v>0</v>
      </c>
      <c r="F23" s="520">
        <f>IFERROR(VLOOKUP($H$5,Expenditure,16,0),"")</f>
        <v>0</v>
      </c>
      <c r="G23" s="520">
        <f>IFERROR(VLOOKUP($H$5,Expenditure,17,0),"")</f>
        <v>0</v>
      </c>
      <c r="H23" s="520">
        <f>IFERROR(VLOOKUP($H$5,Expenditure,18,0),"")</f>
        <v>0</v>
      </c>
      <c r="I23" s="520">
        <f>IFERROR(VLOOKUP($H$5,Expenditure,19,0),"")</f>
        <v>0</v>
      </c>
      <c r="J23" s="248">
        <v>0</v>
      </c>
      <c r="K23" s="248">
        <v>0</v>
      </c>
      <c r="L23" s="238">
        <v>0</v>
      </c>
      <c r="M23" s="240">
        <f>'प्रपत्र-8'!N88</f>
        <v>0</v>
      </c>
      <c r="N23" s="238"/>
      <c r="O23" s="238">
        <f t="shared" si="0"/>
        <v>0</v>
      </c>
      <c r="P23" s="238"/>
      <c r="Q23" s="238"/>
      <c r="R23" s="238"/>
      <c r="S23" s="238"/>
      <c r="T23" s="238"/>
      <c r="U23" s="26"/>
      <c r="V23" s="26"/>
      <c r="W23" s="26"/>
      <c r="X23" s="27"/>
      <c r="Y23" s="28"/>
      <c r="Z23" s="29"/>
    </row>
    <row r="24" spans="1:26" ht="18">
      <c r="A24" s="559"/>
      <c r="B24" s="555" t="s">
        <v>77</v>
      </c>
      <c r="C24" s="252"/>
      <c r="D24" s="253">
        <f t="shared" ref="D24:L24" si="1">D22+D23</f>
        <v>0</v>
      </c>
      <c r="E24" s="253">
        <f t="shared" si="1"/>
        <v>0</v>
      </c>
      <c r="F24" s="253">
        <f t="shared" si="1"/>
        <v>0</v>
      </c>
      <c r="G24" s="253">
        <f t="shared" si="1"/>
        <v>0</v>
      </c>
      <c r="H24" s="253">
        <f t="shared" si="1"/>
        <v>0</v>
      </c>
      <c r="I24" s="253">
        <f t="shared" si="1"/>
        <v>0</v>
      </c>
      <c r="J24" s="253">
        <f t="shared" si="1"/>
        <v>0</v>
      </c>
      <c r="K24" s="253">
        <f t="shared" si="1"/>
        <v>0</v>
      </c>
      <c r="L24" s="242">
        <f t="shared" si="1"/>
        <v>0</v>
      </c>
      <c r="M24" s="244">
        <f>'प्रपत्र-8'!N89</f>
        <v>0</v>
      </c>
      <c r="N24" s="242"/>
      <c r="O24" s="242">
        <f t="shared" si="0"/>
        <v>0</v>
      </c>
      <c r="P24" s="242"/>
      <c r="Q24" s="242"/>
      <c r="R24" s="242"/>
      <c r="S24" s="242"/>
      <c r="T24" s="242"/>
      <c r="U24" s="26"/>
      <c r="V24" s="26"/>
      <c r="W24" s="26"/>
      <c r="X24" s="27"/>
      <c r="Y24" s="28"/>
      <c r="Z24" s="29"/>
    </row>
    <row r="25" spans="1:26" ht="21">
      <c r="A25" s="559"/>
      <c r="B25" s="552" t="s">
        <v>78</v>
      </c>
      <c r="C25" s="522"/>
      <c r="D25" s="532">
        <f t="shared" ref="D25:J25" si="2">D24+D21</f>
        <v>10071430</v>
      </c>
      <c r="E25" s="532">
        <f t="shared" si="2"/>
        <v>10782860</v>
      </c>
      <c r="F25" s="532">
        <f t="shared" si="2"/>
        <v>10782860</v>
      </c>
      <c r="G25" s="532">
        <f t="shared" si="2"/>
        <v>0</v>
      </c>
      <c r="H25" s="532">
        <f t="shared" si="2"/>
        <v>7147155</v>
      </c>
      <c r="I25" s="532">
        <f t="shared" si="2"/>
        <v>3729941</v>
      </c>
      <c r="J25" s="532">
        <f t="shared" si="2"/>
        <v>10877096</v>
      </c>
      <c r="K25" s="532">
        <f>K21+K24</f>
        <v>8118638</v>
      </c>
      <c r="L25" s="528">
        <f>L21+L24</f>
        <v>11848579</v>
      </c>
      <c r="M25" s="526">
        <f>M21+M24</f>
        <v>12200411</v>
      </c>
      <c r="N25" s="528"/>
      <c r="O25" s="528">
        <f t="shared" si="0"/>
        <v>12200411</v>
      </c>
      <c r="P25" s="544"/>
      <c r="Q25" s="544"/>
      <c r="R25" s="544"/>
      <c r="S25" s="544"/>
      <c r="T25" s="544"/>
      <c r="U25" s="26"/>
      <c r="V25" s="26"/>
      <c r="W25" s="26"/>
      <c r="X25" s="27"/>
      <c r="Y25" s="28"/>
      <c r="Z25" s="29"/>
    </row>
    <row r="26" spans="1:26" ht="21">
      <c r="A26" s="560"/>
      <c r="B26" s="556" t="str">
        <f>Expenditure!U4</f>
        <v>dk;kZy; O;;</v>
      </c>
      <c r="C26" s="249"/>
      <c r="D26" s="255">
        <f>IFERROR(VLOOKUP($H$5,Expenditure,20,0),"")</f>
        <v>0</v>
      </c>
      <c r="E26" s="255">
        <f>IFERROR(VLOOKUP($H$5,Expenditure,21,0),"")</f>
        <v>0</v>
      </c>
      <c r="F26" s="255">
        <f>IFERROR(VLOOKUP($H$5,Expenditure,22,0),"")</f>
        <v>0</v>
      </c>
      <c r="G26" s="255">
        <f>IFERROR(VLOOKUP($H$5,Expenditure,23,0),"")</f>
        <v>0</v>
      </c>
      <c r="H26" s="255">
        <f>IFERROR(VLOOKUP($H$5,Expenditure,24,0),"")</f>
        <v>0</v>
      </c>
      <c r="I26" s="255">
        <f>IFERROR(VLOOKUP($H$5,Expenditure,25,0),"")</f>
        <v>0</v>
      </c>
      <c r="J26" s="529">
        <f t="shared" ref="J26:J31" si="3">H26+I26</f>
        <v>0</v>
      </c>
      <c r="K26" s="530">
        <f t="shared" ref="K26:K31" si="4">L26-I26</f>
        <v>0</v>
      </c>
      <c r="L26" s="257">
        <f>IFERROR(VLOOKUP($H$5,Expenditure,23,0),"")</f>
        <v>0</v>
      </c>
      <c r="M26" s="531">
        <f>L26</f>
        <v>0</v>
      </c>
      <c r="N26" s="250"/>
      <c r="O26" s="250">
        <f>M26+N26</f>
        <v>0</v>
      </c>
      <c r="P26" s="259"/>
      <c r="Q26" s="259"/>
      <c r="R26" s="259"/>
      <c r="S26" s="259"/>
      <c r="T26" s="259"/>
    </row>
    <row r="27" spans="1:26" ht="18.75" customHeight="1">
      <c r="A27" s="561"/>
      <c r="B27" s="556" t="str">
        <f>Expenditure!AA4</f>
        <v>fofo/k</v>
      </c>
      <c r="C27" s="237"/>
      <c r="D27" s="255">
        <f>IFERROR(VLOOKUP($H$5,Expenditure,26,0),"")</f>
        <v>0</v>
      </c>
      <c r="E27" s="255">
        <f>IFERROR(VLOOKUP($H$5,Expenditure,27,0),"")</f>
        <v>0</v>
      </c>
      <c r="F27" s="255">
        <f>IFERROR(VLOOKUP($H$5,Expenditure,28,0),"")</f>
        <v>0</v>
      </c>
      <c r="G27" s="255">
        <f>IFERROR(VLOOKUP($H$5,Expenditure,29,0),"")</f>
        <v>0</v>
      </c>
      <c r="H27" s="255">
        <f>IFERROR(VLOOKUP($H$5,Expenditure,30,0),"")</f>
        <v>0</v>
      </c>
      <c r="I27" s="255">
        <f>IFERROR(VLOOKUP($H$5,Expenditure,31,0),"")</f>
        <v>0</v>
      </c>
      <c r="J27" s="254">
        <f t="shared" si="3"/>
        <v>0</v>
      </c>
      <c r="K27" s="256">
        <f t="shared" si="4"/>
        <v>0</v>
      </c>
      <c r="L27" s="257">
        <f>IFERROR(VLOOKUP($H$5,Expenditure,29,0),"")</f>
        <v>0</v>
      </c>
      <c r="M27" s="258">
        <f t="shared" ref="M27:M35" si="5">L27</f>
        <v>0</v>
      </c>
      <c r="N27" s="238"/>
      <c r="O27" s="250">
        <f t="shared" ref="O27:O35" si="6">M27+N27</f>
        <v>0</v>
      </c>
      <c r="P27" s="260"/>
      <c r="Q27" s="260"/>
      <c r="R27" s="260"/>
      <c r="S27" s="260"/>
      <c r="T27" s="260"/>
    </row>
    <row r="28" spans="1:26" ht="18.75" customHeight="1">
      <c r="A28" s="561"/>
      <c r="B28" s="556" t="str">
        <f>Expenditure!AG4</f>
        <v>iqLrdky;</v>
      </c>
      <c r="C28" s="237"/>
      <c r="D28" s="255">
        <f>IFERROR(VLOOKUP($H$5,Expenditure,32,0),"")</f>
        <v>0</v>
      </c>
      <c r="E28" s="255">
        <f>IFERROR(VLOOKUP($H$5,Expenditure,33,0),"")</f>
        <v>0</v>
      </c>
      <c r="F28" s="255">
        <f>IFERROR(VLOOKUP($H$5,Expenditure,34,0),"")</f>
        <v>0</v>
      </c>
      <c r="G28" s="255">
        <f>IFERROR(VLOOKUP($H$5,Expenditure,35,0),"")</f>
        <v>0</v>
      </c>
      <c r="H28" s="255">
        <f>IFERROR(VLOOKUP($H$5,Expenditure,36,0),"")</f>
        <v>0</v>
      </c>
      <c r="I28" s="255">
        <f>IFERROR(VLOOKUP($H$5,Expenditure,37,0),"")</f>
        <v>0</v>
      </c>
      <c r="J28" s="254">
        <f>H28+I28</f>
        <v>0</v>
      </c>
      <c r="K28" s="256">
        <f t="shared" si="4"/>
        <v>0</v>
      </c>
      <c r="L28" s="257">
        <f>IFERROR(VLOOKUP($H$5,Expenditure,35,0),"")</f>
        <v>0</v>
      </c>
      <c r="M28" s="258">
        <f t="shared" si="5"/>
        <v>0</v>
      </c>
      <c r="N28" s="238"/>
      <c r="O28" s="250">
        <f t="shared" si="6"/>
        <v>0</v>
      </c>
      <c r="P28" s="260"/>
      <c r="Q28" s="260"/>
      <c r="R28" s="260"/>
      <c r="S28" s="260"/>
      <c r="T28" s="260"/>
    </row>
    <row r="29" spans="1:26" ht="18" customHeight="1">
      <c r="A29" s="561"/>
      <c r="B29" s="556" t="str">
        <f>Expenditure!AM4</f>
        <v>onhZ;ka</v>
      </c>
      <c r="C29" s="237"/>
      <c r="D29" s="255">
        <f>IFERROR(VLOOKUP($H$5,Expenditure,38,0),"")</f>
        <v>0</v>
      </c>
      <c r="E29" s="255">
        <f>IFERROR(VLOOKUP($H$5,Expenditure,39,0),"")</f>
        <v>0</v>
      </c>
      <c r="F29" s="255">
        <f>IFERROR(VLOOKUP($H$5,Expenditure,40,0),"")</f>
        <v>0</v>
      </c>
      <c r="G29" s="255">
        <f>IFERROR(VLOOKUP($H$5,Expenditure,41,0),"")</f>
        <v>0</v>
      </c>
      <c r="H29" s="255">
        <f>IFERROR(VLOOKUP($H$5,Expenditure,42,0),"")</f>
        <v>0</v>
      </c>
      <c r="I29" s="255">
        <f>IFERROR(VLOOKUP($H$5,Expenditure,43,0),"")</f>
        <v>0</v>
      </c>
      <c r="J29" s="254">
        <f t="shared" si="3"/>
        <v>0</v>
      </c>
      <c r="K29" s="256">
        <f t="shared" si="4"/>
        <v>0</v>
      </c>
      <c r="L29" s="257">
        <f>VARDI!L9</f>
        <v>0</v>
      </c>
      <c r="M29" s="258">
        <f t="shared" si="5"/>
        <v>0</v>
      </c>
      <c r="N29" s="466"/>
      <c r="O29" s="250">
        <f t="shared" si="6"/>
        <v>0</v>
      </c>
      <c r="P29" s="261"/>
      <c r="Q29" s="261"/>
      <c r="R29" s="261"/>
      <c r="S29" s="261"/>
      <c r="T29" s="261"/>
    </row>
    <row r="30" spans="1:26" ht="42">
      <c r="A30" s="561"/>
      <c r="B30" s="556" t="str">
        <f>Expenditure!AS4</f>
        <v>foHkkx dh fo- lsokvksa ij O;;</v>
      </c>
      <c r="C30" s="237"/>
      <c r="D30" s="255">
        <f>IFERROR(VLOOKUP($H$5,Expenditure,44,0),"")</f>
        <v>0</v>
      </c>
      <c r="E30" s="255">
        <f>IFERROR(VLOOKUP($H$5,Expenditure,45,0),"")</f>
        <v>0</v>
      </c>
      <c r="F30" s="255">
        <f>IFERROR(VLOOKUP($H$5,Expenditure,46,0),"")</f>
        <v>0</v>
      </c>
      <c r="G30" s="255">
        <f>IFERROR(VLOOKUP($H$5,Expenditure,47,0),"")</f>
        <v>0</v>
      </c>
      <c r="H30" s="255">
        <f>IFERROR(VLOOKUP($H$5,Expenditure,48,0),"")</f>
        <v>0</v>
      </c>
      <c r="I30" s="255">
        <f>IFERROR(VLOOKUP($H$5,Expenditure,49,0),"")</f>
        <v>0</v>
      </c>
      <c r="J30" s="254">
        <f t="shared" si="3"/>
        <v>0</v>
      </c>
      <c r="K30" s="256">
        <f t="shared" si="4"/>
        <v>0</v>
      </c>
      <c r="L30" s="257">
        <f>IFERROR(VLOOKUP($H$5,Expenditure,47,0),"")</f>
        <v>0</v>
      </c>
      <c r="M30" s="258">
        <f t="shared" si="5"/>
        <v>0</v>
      </c>
      <c r="N30" s="238"/>
      <c r="O30" s="250">
        <f t="shared" si="6"/>
        <v>0</v>
      </c>
      <c r="P30" s="261"/>
      <c r="Q30" s="261"/>
      <c r="R30" s="261"/>
      <c r="S30" s="261"/>
      <c r="T30" s="261"/>
    </row>
    <row r="31" spans="1:26" ht="21">
      <c r="A31" s="561"/>
      <c r="B31" s="556" t="str">
        <f>Expenditure!AY4</f>
        <v>vU; 1</v>
      </c>
      <c r="C31" s="241"/>
      <c r="D31" s="255">
        <f>IFERROR(VLOOKUP($H$5,Expenditure,50,0),"")</f>
        <v>0</v>
      </c>
      <c r="E31" s="255">
        <f>IFERROR(VLOOKUP($H$5,Expenditure,51,0),"")</f>
        <v>0</v>
      </c>
      <c r="F31" s="255">
        <f>IFERROR(VLOOKUP($H$5,Expenditure,52,0),"")</f>
        <v>0</v>
      </c>
      <c r="G31" s="255">
        <f>IFERROR(VLOOKUP($H$5,Expenditure,53,0),"")</f>
        <v>0</v>
      </c>
      <c r="H31" s="255">
        <f>IFERROR(VLOOKUP($H$5,Expenditure,54,0),"")</f>
        <v>0</v>
      </c>
      <c r="I31" s="255">
        <f>IFERROR(VLOOKUP($H$5,Expenditure,55,0),"")</f>
        <v>0</v>
      </c>
      <c r="J31" s="254">
        <f t="shared" si="3"/>
        <v>0</v>
      </c>
      <c r="K31" s="256">
        <f t="shared" si="4"/>
        <v>0</v>
      </c>
      <c r="L31" s="257">
        <f>IFERROR(VLOOKUP($H$5,Expenditure,53,0),"")</f>
        <v>0</v>
      </c>
      <c r="M31" s="258">
        <f t="shared" si="5"/>
        <v>0</v>
      </c>
      <c r="N31" s="242"/>
      <c r="O31" s="250">
        <f t="shared" si="6"/>
        <v>0</v>
      </c>
      <c r="P31" s="262"/>
      <c r="Q31" s="262"/>
      <c r="R31" s="262"/>
      <c r="S31" s="262"/>
      <c r="T31" s="262"/>
    </row>
    <row r="32" spans="1:26" ht="21">
      <c r="A32" s="561"/>
      <c r="B32" s="556" t="str">
        <f>Expenditure!BE4</f>
        <v>vU; 2</v>
      </c>
      <c r="C32" s="241"/>
      <c r="D32" s="255">
        <f>IFERROR(VLOOKUP($H$5,Expenditure,56,0),"")</f>
        <v>0</v>
      </c>
      <c r="E32" s="255">
        <f>IFERROR(VLOOKUP($H$5,Expenditure,57,0),"")</f>
        <v>0</v>
      </c>
      <c r="F32" s="255">
        <f>IFERROR(VLOOKUP($H$5,Expenditure,58,0),"")</f>
        <v>0</v>
      </c>
      <c r="G32" s="255">
        <f>IFERROR(VLOOKUP($H$5,Expenditure,59,0),"")</f>
        <v>0</v>
      </c>
      <c r="H32" s="255">
        <f>IFERROR(VLOOKUP($H$5,Expenditure,60,0),"")</f>
        <v>0</v>
      </c>
      <c r="I32" s="255">
        <f>IFERROR(VLOOKUP($H$5,Expenditure,61,0),"")</f>
        <v>0</v>
      </c>
      <c r="J32" s="254">
        <f t="shared" ref="J32:J34" si="7">H32+I32</f>
        <v>0</v>
      </c>
      <c r="K32" s="256">
        <f t="shared" ref="K32:K34" si="8">L32-I32</f>
        <v>0</v>
      </c>
      <c r="L32" s="257">
        <f>IFERROR(VLOOKUP($H$5,Expenditure,59,0),"")</f>
        <v>0</v>
      </c>
      <c r="M32" s="258">
        <f t="shared" ref="M32:M34" si="9">L32</f>
        <v>0</v>
      </c>
      <c r="N32" s="242"/>
      <c r="O32" s="250">
        <f t="shared" ref="O32:O34" si="10">M32+N32</f>
        <v>0</v>
      </c>
      <c r="P32" s="519"/>
      <c r="Q32" s="519"/>
      <c r="R32" s="519"/>
      <c r="S32" s="519"/>
      <c r="T32" s="519"/>
    </row>
    <row r="33" spans="1:20" ht="21">
      <c r="A33" s="561"/>
      <c r="B33" s="556" t="str">
        <f>Expenditure!BK4</f>
        <v>vU; 3</v>
      </c>
      <c r="C33" s="241"/>
      <c r="D33" s="255">
        <f>IFERROR(VLOOKUP($H$5,Expenditure,62,0),"")</f>
        <v>0</v>
      </c>
      <c r="E33" s="255">
        <f>IFERROR(VLOOKUP($H$5,Expenditure,63,0),"")</f>
        <v>0</v>
      </c>
      <c r="F33" s="255">
        <f>IFERROR(VLOOKUP($H$5,Expenditure,64,0),"")</f>
        <v>0</v>
      </c>
      <c r="G33" s="255">
        <f>IFERROR(VLOOKUP($H$5,Expenditure,65,0),"")</f>
        <v>0</v>
      </c>
      <c r="H33" s="255">
        <f>IFERROR(VLOOKUP($H$5,Expenditure,66,0),"")</f>
        <v>0</v>
      </c>
      <c r="I33" s="255">
        <f>IFERROR(VLOOKUP($H$5,Expenditure,67,0),"")</f>
        <v>0</v>
      </c>
      <c r="J33" s="254">
        <f t="shared" si="7"/>
        <v>0</v>
      </c>
      <c r="K33" s="256">
        <f t="shared" si="8"/>
        <v>0</v>
      </c>
      <c r="L33" s="257">
        <f>IFERROR(VLOOKUP($H$5,Expenditure,65,0),"")</f>
        <v>0</v>
      </c>
      <c r="M33" s="258">
        <f t="shared" si="9"/>
        <v>0</v>
      </c>
      <c r="N33" s="242"/>
      <c r="O33" s="250">
        <f t="shared" si="10"/>
        <v>0</v>
      </c>
      <c r="P33" s="519"/>
      <c r="Q33" s="519"/>
      <c r="R33" s="519"/>
      <c r="S33" s="519"/>
      <c r="T33" s="519"/>
    </row>
    <row r="34" spans="1:20" ht="21">
      <c r="A34" s="561"/>
      <c r="B34" s="557" t="str">
        <f>Expenditure!BQ4</f>
        <v>vU;-4</v>
      </c>
      <c r="C34" s="241"/>
      <c r="D34" s="255">
        <f>IFERROR(VLOOKUP($H$5,Expenditure,68,0),"")</f>
        <v>0</v>
      </c>
      <c r="E34" s="255">
        <f>IFERROR(VLOOKUP($H$5,Expenditure,69,0),"")</f>
        <v>0</v>
      </c>
      <c r="F34" s="255">
        <f>IFERROR(VLOOKUP($H$5,Expenditure,70,0),"")</f>
        <v>0</v>
      </c>
      <c r="G34" s="255">
        <f>IFERROR(VLOOKUP($H$5,Expenditure,71,0),"")</f>
        <v>0</v>
      </c>
      <c r="H34" s="255">
        <f>IFERROR(VLOOKUP($H$5,Expenditure,72,0),"")</f>
        <v>0</v>
      </c>
      <c r="I34" s="255">
        <f>IFERROR(VLOOKUP($H$5,Expenditure,73,0),"")</f>
        <v>0</v>
      </c>
      <c r="J34" s="254">
        <f t="shared" si="7"/>
        <v>0</v>
      </c>
      <c r="K34" s="256">
        <f t="shared" si="8"/>
        <v>0</v>
      </c>
      <c r="L34" s="257">
        <f>IFERROR(VLOOKUP($H$5,Expenditure,71,0),"")</f>
        <v>0</v>
      </c>
      <c r="M34" s="533">
        <f t="shared" si="9"/>
        <v>0</v>
      </c>
      <c r="N34" s="242"/>
      <c r="O34" s="246">
        <f t="shared" si="10"/>
        <v>0</v>
      </c>
      <c r="P34" s="519"/>
      <c r="Q34" s="519"/>
      <c r="R34" s="519"/>
      <c r="S34" s="519"/>
      <c r="T34" s="519"/>
    </row>
    <row r="35" spans="1:20" ht="21.6" thickBot="1">
      <c r="A35" s="561"/>
      <c r="B35" s="558" t="s">
        <v>29</v>
      </c>
      <c r="C35" s="534"/>
      <c r="D35" s="535">
        <f>SUM(D26:D34)</f>
        <v>0</v>
      </c>
      <c r="E35" s="535">
        <f t="shared" ref="E35:L35" si="11">SUM(E26:E34)</f>
        <v>0</v>
      </c>
      <c r="F35" s="535">
        <f t="shared" si="11"/>
        <v>0</v>
      </c>
      <c r="G35" s="535">
        <f t="shared" si="11"/>
        <v>0</v>
      </c>
      <c r="H35" s="535">
        <f t="shared" si="11"/>
        <v>0</v>
      </c>
      <c r="I35" s="535">
        <f t="shared" si="11"/>
        <v>0</v>
      </c>
      <c r="J35" s="535">
        <f t="shared" si="11"/>
        <v>0</v>
      </c>
      <c r="K35" s="535">
        <f t="shared" si="11"/>
        <v>0</v>
      </c>
      <c r="L35" s="535">
        <f t="shared" si="11"/>
        <v>0</v>
      </c>
      <c r="M35" s="536">
        <f t="shared" si="5"/>
        <v>0</v>
      </c>
      <c r="N35" s="537"/>
      <c r="O35" s="538">
        <f t="shared" si="6"/>
        <v>0</v>
      </c>
      <c r="P35" s="548"/>
      <c r="Q35" s="548"/>
      <c r="R35" s="548"/>
      <c r="S35" s="548"/>
      <c r="T35" s="548"/>
    </row>
    <row r="36" spans="1:20" ht="37.200000000000003" customHeight="1" thickTop="1" thickBot="1">
      <c r="A36" s="539"/>
      <c r="B36" s="539" t="s">
        <v>19</v>
      </c>
      <c r="C36" s="540"/>
      <c r="D36" s="541">
        <f t="shared" ref="D36:K36" si="12">D35+D25</f>
        <v>10071430</v>
      </c>
      <c r="E36" s="541">
        <f t="shared" si="12"/>
        <v>10782860</v>
      </c>
      <c r="F36" s="541">
        <f t="shared" si="12"/>
        <v>10782860</v>
      </c>
      <c r="G36" s="541">
        <f t="shared" si="12"/>
        <v>0</v>
      </c>
      <c r="H36" s="541">
        <f t="shared" si="12"/>
        <v>7147155</v>
      </c>
      <c r="I36" s="541">
        <f t="shared" si="12"/>
        <v>3729941</v>
      </c>
      <c r="J36" s="541">
        <f t="shared" si="12"/>
        <v>10877096</v>
      </c>
      <c r="K36" s="541">
        <f t="shared" si="12"/>
        <v>8118638</v>
      </c>
      <c r="L36" s="541">
        <f>L35+L25</f>
        <v>11848579</v>
      </c>
      <c r="M36" s="542">
        <f>M35+M25</f>
        <v>12200411</v>
      </c>
      <c r="N36" s="541"/>
      <c r="O36" s="541">
        <f>M36+N36</f>
        <v>12200411</v>
      </c>
      <c r="P36" s="543"/>
      <c r="Q36" s="543"/>
      <c r="R36" s="543"/>
      <c r="S36" s="543"/>
      <c r="T36" s="543"/>
    </row>
    <row r="37" spans="1:20" ht="14.4" thickTop="1"/>
    <row r="38" spans="1:20" ht="36.75" customHeight="1">
      <c r="B38" s="998" t="s">
        <v>129</v>
      </c>
      <c r="C38" s="998"/>
      <c r="D38" s="998"/>
      <c r="E38" s="998"/>
      <c r="F38" s="998"/>
    </row>
    <row r="39" spans="1:20" s="102" customFormat="1" ht="28.5" customHeight="1">
      <c r="B39" s="103" t="s">
        <v>114</v>
      </c>
      <c r="C39" s="999" t="s">
        <v>31</v>
      </c>
      <c r="D39" s="999"/>
      <c r="E39" s="999"/>
      <c r="F39" s="999" t="s">
        <v>115</v>
      </c>
      <c r="G39" s="999"/>
      <c r="H39" s="999" t="s">
        <v>116</v>
      </c>
      <c r="I39" s="999"/>
      <c r="J39" s="999"/>
      <c r="K39" s="999" t="s">
        <v>32</v>
      </c>
      <c r="L39" s="999"/>
      <c r="M39" s="999" t="s">
        <v>117</v>
      </c>
      <c r="N39" s="999"/>
      <c r="O39" s="999" t="s">
        <v>118</v>
      </c>
      <c r="P39" s="999"/>
      <c r="Q39" s="999"/>
      <c r="R39" s="999"/>
    </row>
    <row r="40" spans="1:20" s="104" customFormat="1" ht="17.25" customHeight="1">
      <c r="B40" s="105">
        <v>1</v>
      </c>
      <c r="C40" s="993">
        <v>2</v>
      </c>
      <c r="D40" s="993"/>
      <c r="E40" s="993"/>
      <c r="F40" s="993">
        <v>3</v>
      </c>
      <c r="G40" s="993"/>
      <c r="H40" s="993">
        <v>4</v>
      </c>
      <c r="I40" s="993"/>
      <c r="J40" s="993"/>
      <c r="K40" s="993">
        <v>5</v>
      </c>
      <c r="L40" s="993"/>
      <c r="M40" s="993">
        <v>6</v>
      </c>
      <c r="N40" s="993"/>
      <c r="O40" s="993">
        <v>7</v>
      </c>
      <c r="P40" s="993"/>
      <c r="Q40" s="993"/>
      <c r="R40" s="993"/>
    </row>
    <row r="41" spans="1:20" ht="32.25" customHeight="1">
      <c r="B41" s="106">
        <v>1</v>
      </c>
      <c r="C41" s="994"/>
      <c r="D41" s="995"/>
      <c r="E41" s="996"/>
      <c r="F41" s="994"/>
      <c r="G41" s="996"/>
      <c r="H41" s="994"/>
      <c r="I41" s="995"/>
      <c r="J41" s="996"/>
      <c r="K41" s="994"/>
      <c r="L41" s="996"/>
      <c r="M41" s="994"/>
      <c r="N41" s="996"/>
      <c r="O41" s="994"/>
      <c r="P41" s="995"/>
      <c r="Q41" s="995"/>
      <c r="R41" s="997"/>
    </row>
    <row r="42" spans="1:20" ht="32.25" customHeight="1">
      <c r="B42" s="107">
        <v>2</v>
      </c>
      <c r="C42" s="988"/>
      <c r="D42" s="990"/>
      <c r="E42" s="989"/>
      <c r="F42" s="988"/>
      <c r="G42" s="989"/>
      <c r="H42" s="988"/>
      <c r="I42" s="990"/>
      <c r="J42" s="989"/>
      <c r="K42" s="988"/>
      <c r="L42" s="989"/>
      <c r="M42" s="988"/>
      <c r="N42" s="989"/>
      <c r="O42" s="988"/>
      <c r="P42" s="990"/>
      <c r="Q42" s="990"/>
      <c r="R42" s="991"/>
    </row>
    <row r="43" spans="1:20" ht="32.25" customHeight="1">
      <c r="B43" s="107">
        <v>3</v>
      </c>
      <c r="C43" s="988"/>
      <c r="D43" s="990"/>
      <c r="E43" s="989"/>
      <c r="F43" s="988"/>
      <c r="G43" s="989"/>
      <c r="H43" s="988"/>
      <c r="I43" s="990"/>
      <c r="J43" s="989"/>
      <c r="K43" s="988"/>
      <c r="L43" s="989"/>
      <c r="M43" s="988"/>
      <c r="N43" s="989"/>
      <c r="O43" s="988"/>
      <c r="P43" s="990"/>
      <c r="Q43" s="990"/>
      <c r="R43" s="991"/>
    </row>
    <row r="44" spans="1:20" ht="32.25" customHeight="1">
      <c r="B44" s="107">
        <v>4</v>
      </c>
      <c r="C44" s="988"/>
      <c r="D44" s="990"/>
      <c r="E44" s="989"/>
      <c r="F44" s="988"/>
      <c r="G44" s="989"/>
      <c r="H44" s="988"/>
      <c r="I44" s="990"/>
      <c r="J44" s="989"/>
      <c r="K44" s="988"/>
      <c r="L44" s="989"/>
      <c r="M44" s="988"/>
      <c r="N44" s="989"/>
      <c r="O44" s="988"/>
      <c r="P44" s="990"/>
      <c r="Q44" s="990"/>
      <c r="R44" s="991"/>
    </row>
    <row r="45" spans="1:20" ht="32.25" customHeight="1">
      <c r="B45" s="107">
        <v>5</v>
      </c>
      <c r="C45" s="988"/>
      <c r="D45" s="990"/>
      <c r="E45" s="989"/>
      <c r="F45" s="988"/>
      <c r="G45" s="989"/>
      <c r="H45" s="988"/>
      <c r="I45" s="990"/>
      <c r="J45" s="989"/>
      <c r="K45" s="988"/>
      <c r="L45" s="989"/>
      <c r="M45" s="988"/>
      <c r="N45" s="989"/>
      <c r="O45" s="988"/>
      <c r="P45" s="990"/>
      <c r="Q45" s="990"/>
      <c r="R45" s="991"/>
    </row>
    <row r="46" spans="1:20" ht="32.25" customHeight="1">
      <c r="B46" s="107">
        <v>6</v>
      </c>
      <c r="C46" s="988"/>
      <c r="D46" s="990"/>
      <c r="E46" s="989"/>
      <c r="F46" s="988"/>
      <c r="G46" s="989"/>
      <c r="H46" s="988"/>
      <c r="I46" s="990"/>
      <c r="J46" s="989"/>
      <c r="K46" s="988"/>
      <c r="L46" s="989"/>
      <c r="M46" s="988"/>
      <c r="N46" s="989"/>
      <c r="O46" s="988"/>
      <c r="P46" s="990"/>
      <c r="Q46" s="990"/>
      <c r="R46" s="991"/>
    </row>
    <row r="47" spans="1:20" ht="32.25" customHeight="1">
      <c r="B47" s="107">
        <v>7</v>
      </c>
      <c r="C47" s="988"/>
      <c r="D47" s="990"/>
      <c r="E47" s="989"/>
      <c r="F47" s="988"/>
      <c r="G47" s="989"/>
      <c r="H47" s="988"/>
      <c r="I47" s="990"/>
      <c r="J47" s="989"/>
      <c r="K47" s="988"/>
      <c r="L47" s="989"/>
      <c r="M47" s="988"/>
      <c r="N47" s="989"/>
      <c r="O47" s="988"/>
      <c r="P47" s="990"/>
      <c r="Q47" s="990"/>
      <c r="R47" s="991"/>
    </row>
    <row r="50" spans="2:19" s="30" customFormat="1" ht="29.25" customHeight="1">
      <c r="B50" s="108" t="s">
        <v>119</v>
      </c>
    </row>
    <row r="51" spans="2:19" s="30" customFormat="1" ht="22.8">
      <c r="B51" s="109" t="s">
        <v>114</v>
      </c>
      <c r="C51" s="986" t="s">
        <v>120</v>
      </c>
      <c r="D51" s="986"/>
      <c r="E51" s="986" t="s">
        <v>121</v>
      </c>
      <c r="F51" s="986"/>
      <c r="G51" s="986" t="s">
        <v>122</v>
      </c>
      <c r="H51" s="986"/>
      <c r="I51" s="986" t="s">
        <v>123</v>
      </c>
      <c r="J51" s="986"/>
      <c r="K51" s="986" t="s">
        <v>124</v>
      </c>
      <c r="L51" s="986"/>
      <c r="M51" s="986" t="s">
        <v>125</v>
      </c>
      <c r="N51" s="986"/>
      <c r="O51" s="986" t="s">
        <v>126</v>
      </c>
      <c r="P51" s="986"/>
      <c r="Q51" s="986"/>
      <c r="R51" s="986" t="s">
        <v>127</v>
      </c>
      <c r="S51" s="986"/>
    </row>
    <row r="52" spans="2:19" s="30" customFormat="1" ht="37.5" customHeight="1">
      <c r="B52" s="110">
        <v>1</v>
      </c>
      <c r="C52" s="987"/>
      <c r="D52" s="987"/>
      <c r="E52" s="987"/>
      <c r="F52" s="987"/>
      <c r="G52" s="987"/>
      <c r="H52" s="987"/>
      <c r="I52" s="987"/>
      <c r="J52" s="987"/>
      <c r="K52" s="987"/>
      <c r="L52" s="987"/>
      <c r="M52" s="987"/>
      <c r="N52" s="987"/>
      <c r="O52" s="987"/>
      <c r="P52" s="987"/>
      <c r="Q52" s="987"/>
      <c r="R52" s="987"/>
      <c r="S52" s="992"/>
    </row>
    <row r="53" spans="2:19" s="30" customFormat="1" ht="37.5" customHeight="1">
      <c r="B53" s="111">
        <v>2</v>
      </c>
      <c r="C53" s="981"/>
      <c r="D53" s="981"/>
      <c r="E53" s="981"/>
      <c r="F53" s="981"/>
      <c r="G53" s="981"/>
      <c r="H53" s="981"/>
      <c r="I53" s="981"/>
      <c r="J53" s="981"/>
      <c r="K53" s="981"/>
      <c r="L53" s="981"/>
      <c r="M53" s="981"/>
      <c r="N53" s="981"/>
      <c r="O53" s="981"/>
      <c r="P53" s="981"/>
      <c r="Q53" s="981"/>
      <c r="R53" s="981"/>
      <c r="S53" s="982"/>
    </row>
    <row r="54" spans="2:19" s="30" customFormat="1" ht="37.5" customHeight="1">
      <c r="B54" s="111">
        <v>3</v>
      </c>
      <c r="C54" s="981"/>
      <c r="D54" s="981"/>
      <c r="E54" s="981"/>
      <c r="F54" s="981"/>
      <c r="G54" s="981"/>
      <c r="H54" s="981"/>
      <c r="I54" s="981"/>
      <c r="J54" s="981"/>
      <c r="K54" s="981"/>
      <c r="L54" s="981"/>
      <c r="M54" s="981"/>
      <c r="N54" s="981"/>
      <c r="O54" s="981"/>
      <c r="P54" s="981"/>
      <c r="Q54" s="981"/>
      <c r="R54" s="981"/>
      <c r="S54" s="982"/>
    </row>
    <row r="55" spans="2:19" s="30" customFormat="1" ht="37.5" customHeight="1">
      <c r="B55" s="111">
        <v>4</v>
      </c>
      <c r="C55" s="981"/>
      <c r="D55" s="981"/>
      <c r="E55" s="981"/>
      <c r="F55" s="981"/>
      <c r="G55" s="981"/>
      <c r="H55" s="981"/>
      <c r="I55" s="981"/>
      <c r="J55" s="981"/>
      <c r="K55" s="981"/>
      <c r="L55" s="981"/>
      <c r="M55" s="981"/>
      <c r="N55" s="981"/>
      <c r="O55" s="981"/>
      <c r="P55" s="981"/>
      <c r="Q55" s="981"/>
      <c r="R55" s="981"/>
      <c r="S55" s="982"/>
    </row>
    <row r="56" spans="2:19" s="30" customFormat="1" ht="37.5" customHeight="1">
      <c r="B56" s="111">
        <v>5</v>
      </c>
      <c r="C56" s="981"/>
      <c r="D56" s="981"/>
      <c r="E56" s="981"/>
      <c r="F56" s="981"/>
      <c r="G56" s="981"/>
      <c r="H56" s="981"/>
      <c r="I56" s="981"/>
      <c r="J56" s="981"/>
      <c r="K56" s="981"/>
      <c r="L56" s="981"/>
      <c r="M56" s="981"/>
      <c r="N56" s="981"/>
      <c r="O56" s="981"/>
      <c r="P56" s="981"/>
      <c r="Q56" s="981"/>
      <c r="R56" s="981"/>
      <c r="S56" s="982"/>
    </row>
    <row r="57" spans="2:19" s="30" customFormat="1" ht="37.5" customHeight="1">
      <c r="B57" s="112">
        <v>6</v>
      </c>
      <c r="C57" s="983"/>
      <c r="D57" s="983"/>
      <c r="E57" s="983"/>
      <c r="F57" s="983"/>
      <c r="G57" s="983"/>
      <c r="H57" s="983"/>
      <c r="I57" s="983"/>
      <c r="J57" s="983"/>
      <c r="K57" s="983"/>
      <c r="L57" s="983"/>
      <c r="M57" s="983"/>
      <c r="N57" s="983"/>
      <c r="O57" s="983"/>
      <c r="P57" s="983"/>
      <c r="Q57" s="983"/>
      <c r="R57" s="983"/>
      <c r="S57" s="984"/>
    </row>
    <row r="59" spans="2:19" ht="21">
      <c r="B59" s="951" t="s">
        <v>128</v>
      </c>
      <c r="C59" s="951"/>
      <c r="D59" s="951"/>
      <c r="E59" s="951"/>
      <c r="F59" s="951"/>
      <c r="G59" s="951"/>
      <c r="H59" s="951"/>
      <c r="I59" s="951"/>
      <c r="J59" s="951"/>
      <c r="K59" s="951"/>
      <c r="L59" s="951"/>
      <c r="M59" s="951"/>
      <c r="N59" s="951"/>
      <c r="O59" s="951"/>
      <c r="P59" s="951"/>
      <c r="Q59" s="951"/>
    </row>
  </sheetData>
  <sheetProtection algorithmName="SHA-512" hashValue="7KYWDaWEwZWqBh0JAyKuU2I7vJGja/KN6HxZw+gQ38MXJ5GpStHRgfzbRB8j2/CYdLrsKObHKOSS2JkxW4bgDA==" saltValue="fimWsZo0CLZhQww+cQL5+g==" spinCount="100000" sheet="1" objects="1" scenarios="1" formatCells="0" formatColumns="0" formatRows="0" insertRows="0"/>
  <autoFilter ref="A1:T36" xr:uid="{00000000-0009-0000-0000-000007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autoFilter>
  <mergeCells count="134">
    <mergeCell ref="A2:R2"/>
    <mergeCell ref="A3:R3"/>
    <mergeCell ref="A4:D4"/>
    <mergeCell ref="L4:R4"/>
    <mergeCell ref="E4:K4"/>
    <mergeCell ref="T6:T7"/>
    <mergeCell ref="A5:G5"/>
    <mergeCell ref="H5:J5"/>
    <mergeCell ref="K5:L5"/>
    <mergeCell ref="S3:T3"/>
    <mergeCell ref="S2:T2"/>
    <mergeCell ref="B38:F38"/>
    <mergeCell ref="C39:E39"/>
    <mergeCell ref="F39:G39"/>
    <mergeCell ref="H39:J39"/>
    <mergeCell ref="K39:L39"/>
    <mergeCell ref="M39:N39"/>
    <mergeCell ref="O39:R39"/>
    <mergeCell ref="A6:A7"/>
    <mergeCell ref="B6:B7"/>
    <mergeCell ref="G6:G7"/>
    <mergeCell ref="D6:F6"/>
    <mergeCell ref="H6:J6"/>
    <mergeCell ref="L6:L7"/>
    <mergeCell ref="K6:K7"/>
    <mergeCell ref="C6:C7"/>
    <mergeCell ref="P6:R6"/>
    <mergeCell ref="M6:O6"/>
    <mergeCell ref="O40:R40"/>
    <mergeCell ref="C41:E41"/>
    <mergeCell ref="F41:G41"/>
    <mergeCell ref="H41:J41"/>
    <mergeCell ref="K41:L41"/>
    <mergeCell ref="M41:N41"/>
    <mergeCell ref="O41:R41"/>
    <mergeCell ref="C40:E40"/>
    <mergeCell ref="F40:G40"/>
    <mergeCell ref="H40:J40"/>
    <mergeCell ref="K40:L40"/>
    <mergeCell ref="M40:N40"/>
    <mergeCell ref="O42:R42"/>
    <mergeCell ref="C43:E43"/>
    <mergeCell ref="F43:G43"/>
    <mergeCell ref="H43:J43"/>
    <mergeCell ref="K43:L43"/>
    <mergeCell ref="M43:N43"/>
    <mergeCell ref="O43:R43"/>
    <mergeCell ref="C42:E42"/>
    <mergeCell ref="F42:G42"/>
    <mergeCell ref="H42:J42"/>
    <mergeCell ref="K42:L42"/>
    <mergeCell ref="M42:N42"/>
    <mergeCell ref="O44:R44"/>
    <mergeCell ref="C44:E44"/>
    <mergeCell ref="F44:G44"/>
    <mergeCell ref="H44:J44"/>
    <mergeCell ref="K44:L44"/>
    <mergeCell ref="H46:J46"/>
    <mergeCell ref="K46:L46"/>
    <mergeCell ref="M46:N46"/>
    <mergeCell ref="M51:N51"/>
    <mergeCell ref="O51:Q51"/>
    <mergeCell ref="R51:S51"/>
    <mergeCell ref="M44:N44"/>
    <mergeCell ref="O46:R46"/>
    <mergeCell ref="C47:E47"/>
    <mergeCell ref="F47:G47"/>
    <mergeCell ref="H47:J47"/>
    <mergeCell ref="K47:L47"/>
    <mergeCell ref="M47:N47"/>
    <mergeCell ref="O47:R47"/>
    <mergeCell ref="C46:E46"/>
    <mergeCell ref="F46:G46"/>
    <mergeCell ref="C45:E45"/>
    <mergeCell ref="F45:G45"/>
    <mergeCell ref="H45:J45"/>
    <mergeCell ref="K45:L45"/>
    <mergeCell ref="M45:N45"/>
    <mergeCell ref="O45:R45"/>
    <mergeCell ref="E54:F54"/>
    <mergeCell ref="G54:H54"/>
    <mergeCell ref="I54:J54"/>
    <mergeCell ref="K54:L54"/>
    <mergeCell ref="O52:Q52"/>
    <mergeCell ref="R52:S52"/>
    <mergeCell ref="M52:N52"/>
    <mergeCell ref="C51:D51"/>
    <mergeCell ref="E51:F51"/>
    <mergeCell ref="G51:H51"/>
    <mergeCell ref="I51:J51"/>
    <mergeCell ref="K51:L51"/>
    <mergeCell ref="C52:D52"/>
    <mergeCell ref="E52:F52"/>
    <mergeCell ref="G52:H52"/>
    <mergeCell ref="I52:J52"/>
    <mergeCell ref="K52:L52"/>
    <mergeCell ref="M57:N57"/>
    <mergeCell ref="O57:Q57"/>
    <mergeCell ref="R57:S57"/>
    <mergeCell ref="B59:Q59"/>
    <mergeCell ref="A1:T1"/>
    <mergeCell ref="C57:D57"/>
    <mergeCell ref="E57:F57"/>
    <mergeCell ref="G57:H57"/>
    <mergeCell ref="I57:J57"/>
    <mergeCell ref="K57:L57"/>
    <mergeCell ref="M54:N54"/>
    <mergeCell ref="O54:Q54"/>
    <mergeCell ref="R54:S54"/>
    <mergeCell ref="C53:D53"/>
    <mergeCell ref="E53:F53"/>
    <mergeCell ref="G53:H53"/>
    <mergeCell ref="I53:J53"/>
    <mergeCell ref="K53:L53"/>
    <mergeCell ref="I55:J55"/>
    <mergeCell ref="K55:L55"/>
    <mergeCell ref="M53:N53"/>
    <mergeCell ref="O53:Q53"/>
    <mergeCell ref="R53:S53"/>
    <mergeCell ref="C54:D54"/>
    <mergeCell ref="R56:S56"/>
    <mergeCell ref="C55:D55"/>
    <mergeCell ref="E55:F55"/>
    <mergeCell ref="G55:H55"/>
    <mergeCell ref="M55:N55"/>
    <mergeCell ref="O55:Q55"/>
    <mergeCell ref="R55:S55"/>
    <mergeCell ref="C56:D56"/>
    <mergeCell ref="E56:F56"/>
    <mergeCell ref="G56:H56"/>
    <mergeCell ref="I56:J56"/>
    <mergeCell ref="K56:L56"/>
    <mergeCell ref="M56:N56"/>
    <mergeCell ref="O56:Q56"/>
  </mergeCells>
  <printOptions horizontalCentered="1"/>
  <pageMargins left="0.43307086614173229" right="0.43307086614173229" top="0" bottom="0.23622047244094491" header="0.31496062992125984" footer="0.31496062992125984"/>
  <pageSetup scale="50" fitToHeight="3" orientation="landscape" blackAndWhite="1" r:id="rId1"/>
  <headerFooter>
    <oddFooter>&amp;CProgrammed by Hans Raj Joshi Principal</oddFooter>
  </headerFooter>
  <rowBreaks count="1" manualBreakCount="1">
    <brk id="37" max="1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2060"/>
    <pageSetUpPr fitToPage="1"/>
  </sheetPr>
  <dimension ref="A1:Y27"/>
  <sheetViews>
    <sheetView showGridLines="0" topLeftCell="C1" zoomScale="80" zoomScaleNormal="80" workbookViewId="0">
      <selection activeCell="H16" sqref="H16"/>
    </sheetView>
  </sheetViews>
  <sheetFormatPr defaultColWidth="9.21875" defaultRowHeight="13.8"/>
  <cols>
    <col min="1" max="1" width="5.21875" style="1" customWidth="1"/>
    <col min="2" max="2" width="6" style="1" customWidth="1"/>
    <col min="3" max="3" width="27" style="1" customWidth="1"/>
    <col min="4" max="4" width="15" style="1" customWidth="1"/>
    <col min="5" max="5" width="12.44140625" style="1" customWidth="1"/>
    <col min="6" max="7" width="11.21875" style="1" customWidth="1"/>
    <col min="8" max="8" width="12.44140625" style="1" customWidth="1"/>
    <col min="9" max="9" width="10.44140625" style="1" customWidth="1"/>
    <col min="10" max="10" width="11" style="1" customWidth="1"/>
    <col min="11" max="11" width="10.21875" style="1" bestFit="1" customWidth="1"/>
    <col min="12" max="12" width="12.21875" style="1" customWidth="1"/>
    <col min="13" max="14" width="12.77734375" style="1" customWidth="1"/>
    <col min="15" max="15" width="10.109375" style="1" customWidth="1"/>
    <col min="16" max="16" width="11.21875" style="1" bestFit="1" customWidth="1"/>
    <col min="17" max="17" width="12.77734375" style="1" customWidth="1"/>
    <col min="18" max="18" width="5.109375" style="1" customWidth="1"/>
    <col min="19" max="19" width="12.5546875" style="1" customWidth="1"/>
    <col min="20" max="21" width="9.77734375" style="1" bestFit="1" customWidth="1"/>
    <col min="22" max="22" width="9.21875" style="1"/>
    <col min="23" max="24" width="9.5546875" style="1" bestFit="1" customWidth="1"/>
    <col min="25" max="25" width="15.77734375" style="1" customWidth="1"/>
    <col min="26" max="16384" width="9.21875" style="1"/>
  </cols>
  <sheetData>
    <row r="1" spans="1:25" ht="20.55" customHeight="1">
      <c r="A1" s="377"/>
      <c r="B1" s="377"/>
      <c r="C1" s="377"/>
      <c r="D1" s="377"/>
      <c r="E1" s="377"/>
      <c r="F1" s="377"/>
      <c r="G1" s="377"/>
      <c r="H1" s="377"/>
      <c r="I1" s="377"/>
      <c r="J1" s="377"/>
      <c r="K1" s="377"/>
      <c r="L1" s="377"/>
      <c r="M1" s="377"/>
      <c r="N1" s="377"/>
      <c r="O1" s="377"/>
      <c r="P1" s="377"/>
      <c r="Q1" s="377"/>
      <c r="R1" s="377"/>
    </row>
    <row r="2" spans="1:25" ht="30.6" customHeight="1">
      <c r="A2" s="377"/>
      <c r="B2" s="1027" t="s">
        <v>74</v>
      </c>
      <c r="C2" s="1027"/>
      <c r="D2" s="1027"/>
      <c r="E2" s="1027"/>
      <c r="F2" s="1027"/>
      <c r="G2" s="1027"/>
      <c r="H2" s="1027"/>
      <c r="I2" s="1027"/>
      <c r="J2" s="1027"/>
      <c r="K2" s="1027"/>
      <c r="L2" s="1027"/>
      <c r="M2" s="1027"/>
      <c r="N2" s="1027"/>
      <c r="O2" s="1027"/>
      <c r="P2" s="1027"/>
      <c r="Q2" s="1027"/>
      <c r="R2" s="377"/>
      <c r="T2" s="578"/>
      <c r="U2" s="377"/>
      <c r="V2" s="377"/>
      <c r="W2" s="377"/>
    </row>
    <row r="3" spans="1:25" ht="30.6" customHeight="1">
      <c r="A3" s="377"/>
      <c r="B3" s="1029" t="s">
        <v>75</v>
      </c>
      <c r="C3" s="1029"/>
      <c r="D3" s="1029"/>
      <c r="E3" s="1029"/>
      <c r="F3" s="1029"/>
      <c r="G3" s="1029"/>
      <c r="H3" s="1029"/>
      <c r="I3" s="1029"/>
      <c r="J3" s="1029"/>
      <c r="K3" s="1029"/>
      <c r="L3" s="1029"/>
      <c r="M3" s="1029"/>
      <c r="N3" s="1029"/>
      <c r="O3" s="1029"/>
      <c r="P3" s="1029"/>
      <c r="Q3" s="1029"/>
      <c r="R3" s="377"/>
    </row>
    <row r="4" spans="1:25" ht="44.25" customHeight="1">
      <c r="A4" s="377"/>
      <c r="C4" s="1030" t="s">
        <v>415</v>
      </c>
      <c r="D4" s="1030"/>
      <c r="E4" s="1030"/>
      <c r="F4" s="1031" t="str">
        <f>'Data Entry'!H4</f>
        <v>2025-26</v>
      </c>
      <c r="G4" s="1031"/>
      <c r="H4" s="1031"/>
      <c r="I4" s="1030" t="s">
        <v>414</v>
      </c>
      <c r="J4" s="1030"/>
      <c r="K4" s="1030"/>
      <c r="L4" s="1031" t="str">
        <f>'Data Entry'!K4</f>
        <v>2026-27</v>
      </c>
      <c r="M4" s="1031"/>
      <c r="N4" s="137" t="s">
        <v>148</v>
      </c>
      <c r="O4" s="1028">
        <f>'Data Entry'!D4</f>
        <v>2495</v>
      </c>
      <c r="P4" s="1028"/>
      <c r="Q4" s="1028"/>
      <c r="R4" s="377"/>
    </row>
    <row r="5" spans="1:25" ht="23.25" customHeight="1">
      <c r="A5" s="377"/>
      <c r="B5" s="1024" t="s">
        <v>93</v>
      </c>
      <c r="C5" s="1024"/>
      <c r="D5" s="515"/>
      <c r="E5" s="1025" t="str">
        <f>'Data Entry'!D2</f>
        <v>dk;kZy; iz/kkukpk;Z jktdh; mPp ek/;fed fo|ky; jktiqjk fiisju</v>
      </c>
      <c r="F5" s="1025"/>
      <c r="G5" s="1025"/>
      <c r="H5" s="1025"/>
      <c r="I5" s="1025"/>
      <c r="J5" s="1025"/>
      <c r="K5" s="1025"/>
      <c r="L5" s="1026" t="s">
        <v>39</v>
      </c>
      <c r="M5" s="1026"/>
      <c r="N5" s="1026"/>
      <c r="O5" s="1026"/>
      <c r="P5" s="1023" t="s">
        <v>104</v>
      </c>
      <c r="Q5" s="1023"/>
      <c r="R5" s="377"/>
    </row>
    <row r="6" spans="1:25" ht="39" customHeight="1">
      <c r="A6" s="377"/>
      <c r="B6" s="1033" t="s">
        <v>61</v>
      </c>
      <c r="C6" s="1036" t="s">
        <v>30</v>
      </c>
      <c r="D6" s="1037"/>
      <c r="E6" s="961" t="s">
        <v>88</v>
      </c>
      <c r="F6" s="1035"/>
      <c r="G6" s="1035"/>
      <c r="H6" s="936" t="s">
        <v>772</v>
      </c>
      <c r="I6" s="943" t="s">
        <v>89</v>
      </c>
      <c r="J6" s="1032"/>
      <c r="K6" s="944"/>
      <c r="L6" s="936" t="s">
        <v>91</v>
      </c>
      <c r="M6" s="936" t="s">
        <v>68</v>
      </c>
      <c r="N6" s="936" t="s">
        <v>69</v>
      </c>
      <c r="O6" s="943" t="s">
        <v>70</v>
      </c>
      <c r="P6" s="1032"/>
      <c r="Q6" s="944"/>
      <c r="R6" s="377"/>
    </row>
    <row r="7" spans="1:25" ht="70.95" customHeight="1">
      <c r="A7" s="377"/>
      <c r="B7" s="1034"/>
      <c r="C7" s="1038"/>
      <c r="D7" s="1039"/>
      <c r="E7" s="747" t="s">
        <v>597</v>
      </c>
      <c r="F7" s="747" t="s">
        <v>758</v>
      </c>
      <c r="G7" s="747" t="s">
        <v>789</v>
      </c>
      <c r="H7" s="937"/>
      <c r="I7" s="36" t="s">
        <v>65</v>
      </c>
      <c r="J7" s="36" t="s">
        <v>66</v>
      </c>
      <c r="K7" s="36" t="s">
        <v>67</v>
      </c>
      <c r="L7" s="937"/>
      <c r="M7" s="937"/>
      <c r="N7" s="937"/>
      <c r="O7" s="36" t="s">
        <v>71</v>
      </c>
      <c r="P7" s="36" t="s">
        <v>72</v>
      </c>
      <c r="Q7" s="36" t="s">
        <v>73</v>
      </c>
      <c r="R7" s="377"/>
      <c r="S7" s="24"/>
      <c r="T7" s="25"/>
      <c r="U7" s="25"/>
      <c r="V7" s="25"/>
      <c r="W7" s="25"/>
      <c r="X7" s="25"/>
      <c r="Y7" s="25"/>
    </row>
    <row r="8" spans="1:25" s="116" customFormat="1" ht="15.75" customHeight="1">
      <c r="A8" s="377"/>
      <c r="B8" s="114">
        <v>1</v>
      </c>
      <c r="C8" s="1057">
        <v>2</v>
      </c>
      <c r="D8" s="1058"/>
      <c r="E8" s="114">
        <v>3</v>
      </c>
      <c r="F8" s="114">
        <v>4</v>
      </c>
      <c r="G8" s="114">
        <v>5</v>
      </c>
      <c r="H8" s="115">
        <v>6</v>
      </c>
      <c r="I8" s="115">
        <v>7</v>
      </c>
      <c r="J8" s="115">
        <v>8</v>
      </c>
      <c r="K8" s="114">
        <v>9</v>
      </c>
      <c r="L8" s="114">
        <v>10</v>
      </c>
      <c r="M8" s="114">
        <v>11</v>
      </c>
      <c r="N8" s="115">
        <v>12</v>
      </c>
      <c r="O8" s="115">
        <v>13</v>
      </c>
      <c r="P8" s="114">
        <v>14</v>
      </c>
      <c r="Q8" s="114">
        <v>15</v>
      </c>
      <c r="R8" s="377"/>
    </row>
    <row r="9" spans="1:25" ht="41.25" customHeight="1">
      <c r="A9" s="377"/>
      <c r="B9" s="1054">
        <v>1</v>
      </c>
      <c r="C9" s="1049" t="s">
        <v>433</v>
      </c>
      <c r="D9" s="33" t="s">
        <v>83</v>
      </c>
      <c r="E9" s="564">
        <v>0</v>
      </c>
      <c r="F9" s="564">
        <v>0</v>
      </c>
      <c r="G9" s="564"/>
      <c r="H9" s="564">
        <v>0</v>
      </c>
      <c r="I9" s="564">
        <v>0</v>
      </c>
      <c r="J9" s="564">
        <v>0</v>
      </c>
      <c r="K9" s="565">
        <f>SUM(I9:J9)</f>
        <v>0</v>
      </c>
      <c r="L9" s="564">
        <v>0</v>
      </c>
      <c r="M9" s="565">
        <f>J9+L9</f>
        <v>0</v>
      </c>
      <c r="N9" s="564">
        <v>0</v>
      </c>
      <c r="O9" s="31">
        <f>M9-H9</f>
        <v>0</v>
      </c>
      <c r="P9" s="31">
        <f>M9-K9</f>
        <v>0</v>
      </c>
      <c r="Q9" s="34">
        <f>N9-M9</f>
        <v>0</v>
      </c>
      <c r="R9" s="377"/>
      <c r="S9" s="26"/>
      <c r="T9" s="26"/>
      <c r="U9" s="26"/>
      <c r="V9" s="26"/>
      <c r="W9" s="27"/>
      <c r="X9" s="28"/>
      <c r="Y9" s="29"/>
    </row>
    <row r="10" spans="1:25" ht="41.25" customHeight="1">
      <c r="A10" s="377"/>
      <c r="B10" s="1055"/>
      <c r="C10" s="1050"/>
      <c r="D10" s="32" t="s">
        <v>84</v>
      </c>
      <c r="E10" s="566">
        <v>215</v>
      </c>
      <c r="F10" s="566">
        <v>230</v>
      </c>
      <c r="G10" s="566"/>
      <c r="H10" s="566">
        <v>230</v>
      </c>
      <c r="I10" s="566">
        <v>190</v>
      </c>
      <c r="J10" s="566">
        <v>310</v>
      </c>
      <c r="K10" s="565">
        <f t="shared" ref="K10:K17" si="0">SUM(I10:J10)</f>
        <v>500</v>
      </c>
      <c r="L10" s="566">
        <v>60</v>
      </c>
      <c r="M10" s="565">
        <f t="shared" ref="M10:M17" si="1">J10+L10</f>
        <v>370</v>
      </c>
      <c r="N10" s="566">
        <v>250</v>
      </c>
      <c r="O10" s="31">
        <f t="shared" ref="O10:O11" si="2">M10-H10</f>
        <v>140</v>
      </c>
      <c r="P10" s="31">
        <f t="shared" ref="P10:P11" si="3">M10-K10</f>
        <v>-130</v>
      </c>
      <c r="Q10" s="34">
        <f t="shared" ref="Q10:Q11" si="4">N10-M10</f>
        <v>-120</v>
      </c>
      <c r="R10" s="377"/>
      <c r="S10" s="26"/>
      <c r="T10" s="26"/>
      <c r="U10" s="26"/>
      <c r="V10" s="26"/>
      <c r="W10" s="27"/>
      <c r="X10" s="28"/>
      <c r="Y10" s="29"/>
    </row>
    <row r="11" spans="1:25" ht="41.25" customHeight="1">
      <c r="A11" s="377"/>
      <c r="B11" s="1055"/>
      <c r="C11" s="1051"/>
      <c r="D11" s="32" t="s">
        <v>85</v>
      </c>
      <c r="E11" s="566">
        <v>220</v>
      </c>
      <c r="F11" s="566">
        <v>10</v>
      </c>
      <c r="G11" s="566"/>
      <c r="H11" s="566">
        <v>120</v>
      </c>
      <c r="I11" s="566">
        <v>10</v>
      </c>
      <c r="J11" s="566">
        <v>280</v>
      </c>
      <c r="K11" s="565">
        <f t="shared" si="0"/>
        <v>290</v>
      </c>
      <c r="L11" s="566">
        <v>50</v>
      </c>
      <c r="M11" s="565">
        <f t="shared" si="1"/>
        <v>330</v>
      </c>
      <c r="N11" s="566">
        <v>260</v>
      </c>
      <c r="O11" s="31">
        <f t="shared" si="2"/>
        <v>210</v>
      </c>
      <c r="P11" s="31">
        <f t="shared" si="3"/>
        <v>40</v>
      </c>
      <c r="Q11" s="34">
        <f t="shared" si="4"/>
        <v>-70</v>
      </c>
      <c r="R11" s="377"/>
      <c r="S11" s="26"/>
      <c r="T11" s="26"/>
      <c r="U11" s="26"/>
      <c r="V11" s="26"/>
      <c r="W11" s="27"/>
      <c r="X11" s="28"/>
      <c r="Y11" s="29"/>
    </row>
    <row r="12" spans="1:25" ht="41.25" customHeight="1">
      <c r="A12" s="377"/>
      <c r="B12" s="1056"/>
      <c r="C12" s="1052" t="s">
        <v>29</v>
      </c>
      <c r="D12" s="1053"/>
      <c r="E12" s="136">
        <v>465</v>
      </c>
      <c r="F12" s="136">
        <f t="shared" ref="F12" si="5">SUM(F9:F11)</f>
        <v>240</v>
      </c>
      <c r="G12" s="136">
        <f t="shared" ref="G12:Q12" si="6">SUM(G9:G11)</f>
        <v>0</v>
      </c>
      <c r="H12" s="136">
        <f t="shared" si="6"/>
        <v>350</v>
      </c>
      <c r="I12" s="136">
        <f t="shared" si="6"/>
        <v>200</v>
      </c>
      <c r="J12" s="136">
        <f t="shared" si="6"/>
        <v>590</v>
      </c>
      <c r="K12" s="136">
        <f t="shared" si="0"/>
        <v>790</v>
      </c>
      <c r="L12" s="136">
        <f t="shared" si="6"/>
        <v>110</v>
      </c>
      <c r="M12" s="136">
        <f t="shared" si="1"/>
        <v>700</v>
      </c>
      <c r="N12" s="136">
        <f t="shared" si="6"/>
        <v>510</v>
      </c>
      <c r="O12" s="136">
        <f t="shared" si="6"/>
        <v>350</v>
      </c>
      <c r="P12" s="136">
        <f t="shared" si="6"/>
        <v>-90</v>
      </c>
      <c r="Q12" s="136">
        <f t="shared" si="6"/>
        <v>-190</v>
      </c>
      <c r="R12" s="377"/>
      <c r="S12" s="26"/>
      <c r="T12" s="26"/>
      <c r="U12" s="26"/>
      <c r="V12" s="26"/>
      <c r="W12" s="27"/>
      <c r="X12" s="28"/>
      <c r="Y12" s="29"/>
    </row>
    <row r="13" spans="1:25" ht="46.05" customHeight="1">
      <c r="A13" s="377"/>
      <c r="B13" s="35">
        <v>2</v>
      </c>
      <c r="C13" s="1044" t="s">
        <v>431</v>
      </c>
      <c r="D13" s="1045"/>
      <c r="E13" s="567"/>
      <c r="F13" s="567"/>
      <c r="G13" s="567"/>
      <c r="H13" s="567"/>
      <c r="I13" s="567"/>
      <c r="J13" s="567"/>
      <c r="K13" s="565">
        <f t="shared" si="0"/>
        <v>0</v>
      </c>
      <c r="L13" s="567"/>
      <c r="M13" s="565">
        <f t="shared" si="1"/>
        <v>0</v>
      </c>
      <c r="N13" s="567"/>
      <c r="O13" s="568">
        <f>M13-H13</f>
        <v>0</v>
      </c>
      <c r="P13" s="568">
        <f>M13-K13</f>
        <v>0</v>
      </c>
      <c r="Q13" s="569">
        <f>N13-M13</f>
        <v>0</v>
      </c>
      <c r="R13" s="377"/>
      <c r="S13" s="26"/>
      <c r="T13" s="26"/>
      <c r="U13" s="26"/>
      <c r="V13" s="26"/>
      <c r="W13" s="27"/>
      <c r="X13" s="28"/>
      <c r="Y13" s="29"/>
    </row>
    <row r="14" spans="1:25" ht="41.25" customHeight="1">
      <c r="A14" s="377"/>
      <c r="B14" s="35">
        <v>3</v>
      </c>
      <c r="C14" s="1044" t="s">
        <v>432</v>
      </c>
      <c r="D14" s="1045"/>
      <c r="E14" s="567"/>
      <c r="F14" s="567"/>
      <c r="G14" s="567"/>
      <c r="H14" s="567"/>
      <c r="I14" s="567"/>
      <c r="J14" s="567"/>
      <c r="K14" s="565">
        <f t="shared" si="0"/>
        <v>0</v>
      </c>
      <c r="L14" s="567"/>
      <c r="M14" s="565">
        <f t="shared" si="1"/>
        <v>0</v>
      </c>
      <c r="N14" s="567"/>
      <c r="O14" s="568">
        <f t="shared" ref="O14:O17" si="7">M14-H14</f>
        <v>0</v>
      </c>
      <c r="P14" s="568">
        <f t="shared" ref="P14:P17" si="8">M14-K14</f>
        <v>0</v>
      </c>
      <c r="Q14" s="569">
        <f t="shared" ref="Q14:Q17" si="9">N14-M14</f>
        <v>0</v>
      </c>
      <c r="R14" s="377"/>
      <c r="S14" s="26"/>
      <c r="T14" s="26"/>
      <c r="U14" s="26"/>
      <c r="V14" s="26"/>
      <c r="W14" s="27"/>
      <c r="X14" s="28"/>
      <c r="Y14" s="29"/>
    </row>
    <row r="15" spans="1:25" ht="41.25" customHeight="1">
      <c r="A15" s="377"/>
      <c r="B15" s="35">
        <v>4</v>
      </c>
      <c r="C15" s="1046" t="s">
        <v>760</v>
      </c>
      <c r="D15" s="1045"/>
      <c r="E15" s="567"/>
      <c r="F15" s="567">
        <v>74</v>
      </c>
      <c r="G15" s="567"/>
      <c r="H15" s="567"/>
      <c r="I15" s="567">
        <v>74</v>
      </c>
      <c r="J15" s="567">
        <v>0</v>
      </c>
      <c r="K15" s="565">
        <f t="shared" si="0"/>
        <v>74</v>
      </c>
      <c r="L15" s="567"/>
      <c r="M15" s="565">
        <f t="shared" si="1"/>
        <v>0</v>
      </c>
      <c r="N15" s="567"/>
      <c r="O15" s="568">
        <f t="shared" si="7"/>
        <v>0</v>
      </c>
      <c r="P15" s="568">
        <f t="shared" si="8"/>
        <v>-74</v>
      </c>
      <c r="Q15" s="569">
        <f t="shared" si="9"/>
        <v>0</v>
      </c>
      <c r="R15" s="377"/>
      <c r="S15" s="26"/>
      <c r="T15" s="26"/>
      <c r="U15" s="26"/>
      <c r="V15" s="26"/>
      <c r="W15" s="27"/>
      <c r="X15" s="28"/>
      <c r="Y15" s="29"/>
    </row>
    <row r="16" spans="1:25" ht="41.25" customHeight="1">
      <c r="A16" s="377"/>
      <c r="B16" s="35">
        <v>5</v>
      </c>
      <c r="C16" s="1044" t="s">
        <v>753</v>
      </c>
      <c r="D16" s="1045"/>
      <c r="E16" s="567"/>
      <c r="F16" s="567"/>
      <c r="G16" s="567"/>
      <c r="H16" s="567"/>
      <c r="I16" s="567"/>
      <c r="J16" s="567"/>
      <c r="K16" s="576"/>
      <c r="L16" s="567"/>
      <c r="M16" s="576"/>
      <c r="N16" s="567"/>
      <c r="O16" s="568"/>
      <c r="P16" s="568"/>
      <c r="Q16" s="569"/>
      <c r="R16" s="377"/>
      <c r="S16" s="26"/>
      <c r="T16" s="26"/>
      <c r="U16" s="26"/>
      <c r="V16" s="26"/>
      <c r="W16" s="27"/>
      <c r="X16" s="28"/>
      <c r="Y16" s="29"/>
    </row>
    <row r="17" spans="1:25" ht="41.25" customHeight="1" thickBot="1">
      <c r="A17" s="377"/>
      <c r="B17" s="35">
        <v>6</v>
      </c>
      <c r="C17" s="1047" t="s">
        <v>82</v>
      </c>
      <c r="D17" s="1048"/>
      <c r="E17" s="567"/>
      <c r="F17" s="567"/>
      <c r="G17" s="567"/>
      <c r="H17" s="567"/>
      <c r="I17" s="567"/>
      <c r="J17" s="567"/>
      <c r="K17" s="576">
        <f t="shared" si="0"/>
        <v>0</v>
      </c>
      <c r="L17" s="567"/>
      <c r="M17" s="576">
        <f t="shared" si="1"/>
        <v>0</v>
      </c>
      <c r="N17" s="567"/>
      <c r="O17" s="568">
        <f t="shared" si="7"/>
        <v>0</v>
      </c>
      <c r="P17" s="568">
        <f t="shared" si="8"/>
        <v>0</v>
      </c>
      <c r="Q17" s="569">
        <f t="shared" si="9"/>
        <v>0</v>
      </c>
      <c r="R17" s="377"/>
      <c r="S17" s="26"/>
      <c r="T17" s="26"/>
      <c r="U17" s="26"/>
      <c r="V17" s="26"/>
      <c r="W17" s="27"/>
      <c r="X17" s="28"/>
      <c r="Y17" s="29"/>
    </row>
    <row r="18" spans="1:25" ht="41.25" customHeight="1" thickTop="1" thickBot="1">
      <c r="A18" s="377"/>
      <c r="B18" s="1041" t="s">
        <v>29</v>
      </c>
      <c r="C18" s="1042"/>
      <c r="D18" s="1043"/>
      <c r="E18" s="577">
        <f>SUM(E12:E17)</f>
        <v>465</v>
      </c>
      <c r="F18" s="577">
        <f t="shared" ref="F18:Q18" si="10">SUM(F12:F17)</f>
        <v>314</v>
      </c>
      <c r="G18" s="577">
        <f t="shared" si="10"/>
        <v>0</v>
      </c>
      <c r="H18" s="577">
        <f t="shared" si="10"/>
        <v>350</v>
      </c>
      <c r="I18" s="577">
        <f t="shared" si="10"/>
        <v>274</v>
      </c>
      <c r="J18" s="577">
        <f t="shared" si="10"/>
        <v>590</v>
      </c>
      <c r="K18" s="577">
        <f t="shared" si="10"/>
        <v>864</v>
      </c>
      <c r="L18" s="577">
        <f t="shared" si="10"/>
        <v>110</v>
      </c>
      <c r="M18" s="577">
        <f t="shared" si="10"/>
        <v>700</v>
      </c>
      <c r="N18" s="577">
        <f t="shared" si="10"/>
        <v>510</v>
      </c>
      <c r="O18" s="577">
        <f t="shared" si="10"/>
        <v>350</v>
      </c>
      <c r="P18" s="577">
        <f t="shared" si="10"/>
        <v>-164</v>
      </c>
      <c r="Q18" s="577">
        <f t="shared" si="10"/>
        <v>-190</v>
      </c>
      <c r="R18" s="377"/>
      <c r="S18" s="26"/>
      <c r="T18" s="26"/>
      <c r="U18" s="26"/>
      <c r="V18" s="26"/>
      <c r="W18" s="27"/>
      <c r="X18" s="28"/>
      <c r="Y18" s="29"/>
    </row>
    <row r="19" spans="1:25" ht="31.05" customHeight="1" thickTop="1">
      <c r="A19" s="377"/>
      <c r="B19" s="7"/>
      <c r="C19" s="7"/>
      <c r="D19" s="7"/>
      <c r="E19" s="570"/>
      <c r="F19" s="570"/>
      <c r="G19" s="570"/>
      <c r="H19" s="27"/>
      <c r="I19" s="570"/>
      <c r="J19" s="570"/>
      <c r="K19" s="570"/>
      <c r="L19" s="570"/>
      <c r="M19" s="571"/>
      <c r="N19" s="570"/>
      <c r="O19" s="572"/>
      <c r="P19" s="572"/>
      <c r="Q19" s="570"/>
      <c r="R19" s="377"/>
      <c r="S19" s="26"/>
      <c r="T19" s="26"/>
      <c r="U19" s="26"/>
      <c r="V19" s="26"/>
      <c r="W19" s="28"/>
      <c r="X19" s="28"/>
      <c r="Y19" s="29"/>
    </row>
    <row r="20" spans="1:25" ht="18">
      <c r="A20" s="377"/>
      <c r="B20" s="7"/>
      <c r="C20" s="7"/>
      <c r="D20" s="7"/>
      <c r="E20" s="570"/>
      <c r="F20" s="570"/>
      <c r="G20" s="570"/>
      <c r="H20" s="27"/>
      <c r="I20" s="570"/>
      <c r="J20" s="570"/>
      <c r="K20" s="570"/>
      <c r="L20" s="570"/>
      <c r="M20" s="1040" t="str">
        <f>'Master-1'!AB3</f>
        <v>iz/kkukpk;Z</v>
      </c>
      <c r="N20" s="1040"/>
      <c r="O20" s="1040"/>
      <c r="P20" s="1040"/>
      <c r="Q20" s="570"/>
      <c r="R20" s="377"/>
      <c r="S20" s="26"/>
      <c r="T20" s="26"/>
      <c r="U20" s="26"/>
      <c r="V20" s="26"/>
      <c r="W20" s="28"/>
      <c r="X20" s="28"/>
      <c r="Y20" s="29"/>
    </row>
    <row r="21" spans="1:25" ht="18">
      <c r="A21" s="377"/>
      <c r="B21" s="573"/>
      <c r="C21" s="7"/>
      <c r="D21" s="7"/>
      <c r="E21" s="570"/>
      <c r="F21" s="570"/>
      <c r="G21" s="570"/>
      <c r="H21" s="27"/>
      <c r="I21" s="570"/>
      <c r="J21" s="570"/>
      <c r="K21" s="570"/>
      <c r="L21" s="570"/>
      <c r="M21" s="1040" t="str">
        <f>'Master-1'!AB4</f>
        <v xml:space="preserve">jktdh; mPp ek/;fed fo|ky; </v>
      </c>
      <c r="N21" s="1040"/>
      <c r="O21" s="1040"/>
      <c r="P21" s="1040"/>
      <c r="Q21" s="570"/>
      <c r="R21" s="377"/>
      <c r="S21" s="26"/>
      <c r="T21" s="26"/>
      <c r="U21" s="26"/>
      <c r="V21" s="26"/>
      <c r="W21" s="28"/>
      <c r="X21" s="28"/>
      <c r="Y21" s="29"/>
    </row>
    <row r="22" spans="1:25" ht="18">
      <c r="A22" s="377"/>
      <c r="B22" s="7"/>
      <c r="C22" s="7"/>
      <c r="D22" s="7"/>
      <c r="E22" s="570"/>
      <c r="F22" s="570"/>
      <c r="G22" s="570"/>
      <c r="H22" s="27"/>
      <c r="I22" s="570"/>
      <c r="J22" s="570"/>
      <c r="K22" s="570"/>
      <c r="L22" s="570"/>
      <c r="M22" s="1040" t="str">
        <f>'Master-1'!AB5</f>
        <v>jktiqjk fiisju ¼Jhxaxkuxj½</v>
      </c>
      <c r="N22" s="1040"/>
      <c r="O22" s="1040"/>
      <c r="P22" s="1040"/>
      <c r="Q22" s="570"/>
      <c r="R22" s="377"/>
      <c r="S22" s="26"/>
      <c r="T22" s="26"/>
      <c r="U22" s="26"/>
      <c r="V22" s="26"/>
      <c r="W22" s="28"/>
      <c r="X22" s="28"/>
      <c r="Y22" s="29"/>
    </row>
    <row r="23" spans="1:25" ht="15.6">
      <c r="A23" s="377"/>
      <c r="B23" s="377"/>
      <c r="C23" s="377"/>
      <c r="D23" s="377"/>
      <c r="E23" s="377"/>
      <c r="F23" s="377"/>
      <c r="G23" s="377"/>
      <c r="H23" s="377"/>
      <c r="I23" s="377"/>
      <c r="J23" s="377"/>
      <c r="K23" s="377"/>
      <c r="L23" s="377"/>
      <c r="M23" s="377"/>
      <c r="N23" s="377"/>
      <c r="O23" s="377"/>
      <c r="P23" s="377"/>
      <c r="Q23" s="377"/>
      <c r="R23" s="377"/>
      <c r="S23" s="26"/>
      <c r="T23" s="26"/>
      <c r="U23" s="26"/>
      <c r="V23" s="26"/>
      <c r="W23" s="28"/>
      <c r="X23" s="28"/>
      <c r="Y23" s="29"/>
    </row>
    <row r="24" spans="1:25" ht="18">
      <c r="B24" s="7"/>
      <c r="C24" s="7"/>
      <c r="D24" s="7"/>
      <c r="E24" s="574"/>
      <c r="F24" s="575"/>
      <c r="G24" s="570"/>
      <c r="H24" s="27"/>
      <c r="I24" s="570"/>
      <c r="J24" s="570"/>
      <c r="K24" s="570"/>
      <c r="L24" s="570"/>
      <c r="M24" s="571"/>
      <c r="N24" s="570"/>
      <c r="O24" s="572"/>
      <c r="P24" s="572"/>
      <c r="Q24" s="570"/>
      <c r="R24" s="23"/>
      <c r="S24" s="26"/>
      <c r="T24" s="26"/>
      <c r="U24" s="26"/>
      <c r="V24" s="26"/>
      <c r="W24" s="27"/>
      <c r="X24" s="28"/>
      <c r="Y24" s="29"/>
    </row>
    <row r="25" spans="1:25" ht="18">
      <c r="B25" s="7"/>
      <c r="C25" s="7"/>
      <c r="D25" s="7"/>
      <c r="E25" s="574"/>
      <c r="F25" s="575"/>
      <c r="G25" s="570"/>
      <c r="H25" s="27"/>
      <c r="I25" s="570"/>
      <c r="J25" s="570"/>
      <c r="K25" s="570"/>
      <c r="L25" s="570"/>
      <c r="M25" s="571"/>
      <c r="N25" s="570"/>
      <c r="O25" s="572"/>
      <c r="P25" s="572"/>
      <c r="Q25" s="570"/>
      <c r="R25" s="23"/>
      <c r="S25" s="26"/>
      <c r="T25" s="26"/>
      <c r="U25" s="26"/>
      <c r="V25" s="26"/>
      <c r="W25" s="27"/>
      <c r="X25" s="28"/>
      <c r="Y25" s="29"/>
    </row>
    <row r="26" spans="1:25" ht="18">
      <c r="B26" s="7"/>
      <c r="C26" s="7"/>
      <c r="D26" s="7"/>
      <c r="E26" s="574"/>
      <c r="F26" s="575"/>
      <c r="G26" s="570"/>
      <c r="H26" s="27"/>
      <c r="I26" s="570"/>
      <c r="J26" s="570"/>
      <c r="K26" s="570"/>
      <c r="L26" s="570"/>
      <c r="M26" s="571"/>
      <c r="N26" s="570"/>
      <c r="O26" s="572"/>
      <c r="P26" s="572"/>
      <c r="Q26" s="570"/>
      <c r="R26" s="23"/>
      <c r="S26" s="26"/>
      <c r="T26" s="26"/>
      <c r="U26" s="26"/>
      <c r="V26" s="26"/>
      <c r="W26" s="27"/>
      <c r="X26" s="28"/>
      <c r="Y26" s="29"/>
    </row>
    <row r="27" spans="1:25" ht="18">
      <c r="B27" s="7"/>
      <c r="C27" s="7"/>
      <c r="D27" s="7"/>
      <c r="E27" s="574"/>
      <c r="F27" s="575"/>
      <c r="G27" s="570"/>
      <c r="H27" s="27"/>
      <c r="I27" s="570"/>
      <c r="J27" s="395"/>
      <c r="K27" s="570"/>
      <c r="L27" s="570"/>
      <c r="M27" s="571"/>
      <c r="N27" s="570"/>
      <c r="O27" s="572"/>
      <c r="P27" s="572"/>
      <c r="Q27" s="570"/>
      <c r="R27" s="23"/>
      <c r="S27" s="26"/>
      <c r="T27" s="26"/>
      <c r="U27" s="26"/>
      <c r="V27" s="26"/>
      <c r="W27" s="27"/>
      <c r="X27" s="28"/>
      <c r="Y27" s="29"/>
    </row>
  </sheetData>
  <sheetProtection algorithmName="SHA-512" hashValue="YGxDZQnvEzdg/O46ZxvCiF8ySaDNdlLs4tTn7tNM1xkmCwrxvsa8Qm3kfbvZz29sNB/fBQL0+Ow4bYNwr1O5EA==" saltValue="bsFJRbZZUtzXkxOT92DrlA==" spinCount="100000" sheet="1" objects="1" scenarios="1" formatColumns="0" formatRows="0"/>
  <mergeCells count="33">
    <mergeCell ref="M21:P21"/>
    <mergeCell ref="M22:P22"/>
    <mergeCell ref="I4:K4"/>
    <mergeCell ref="B18:D18"/>
    <mergeCell ref="M20:P20"/>
    <mergeCell ref="C13:D13"/>
    <mergeCell ref="C14:D14"/>
    <mergeCell ref="C15:D15"/>
    <mergeCell ref="C17:D17"/>
    <mergeCell ref="C16:D16"/>
    <mergeCell ref="C9:C11"/>
    <mergeCell ref="C12:D12"/>
    <mergeCell ref="B9:B12"/>
    <mergeCell ref="C8:D8"/>
    <mergeCell ref="M6:M7"/>
    <mergeCell ref="N6:N7"/>
    <mergeCell ref="O6:Q6"/>
    <mergeCell ref="L6:L7"/>
    <mergeCell ref="B6:B7"/>
    <mergeCell ref="E6:G6"/>
    <mergeCell ref="H6:H7"/>
    <mergeCell ref="I6:K6"/>
    <mergeCell ref="C6:D7"/>
    <mergeCell ref="P5:Q5"/>
    <mergeCell ref="B5:C5"/>
    <mergeCell ref="E5:K5"/>
    <mergeCell ref="L5:O5"/>
    <mergeCell ref="B2:Q2"/>
    <mergeCell ref="O4:Q4"/>
    <mergeCell ref="B3:Q3"/>
    <mergeCell ref="C4:E4"/>
    <mergeCell ref="F4:H4"/>
    <mergeCell ref="L4:M4"/>
  </mergeCells>
  <printOptions horizontalCentered="1"/>
  <pageMargins left="0.19685039370078741" right="0.19685039370078741" top="0" bottom="0.23622047244094491" header="0.31496062992125984" footer="0.31496062992125984"/>
  <pageSetup orientation="landscape"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7030A0"/>
    <pageSetUpPr fitToPage="1"/>
  </sheetPr>
  <dimension ref="A1:N16"/>
  <sheetViews>
    <sheetView showGridLines="0" zoomScaleNormal="100" workbookViewId="0">
      <selection activeCell="J9" sqref="J9"/>
    </sheetView>
  </sheetViews>
  <sheetFormatPr defaultColWidth="9.21875" defaultRowHeight="13.8"/>
  <cols>
    <col min="1" max="1" width="3.77734375" style="222" customWidth="1"/>
    <col min="2" max="2" width="11.77734375" style="222" customWidth="1"/>
    <col min="3" max="3" width="13" style="222" customWidth="1"/>
    <col min="4" max="4" width="22.5546875" style="222" customWidth="1"/>
    <col min="5" max="5" width="17.77734375" style="222" hidden="1" customWidth="1"/>
    <col min="6" max="6" width="17.88671875" style="222" customWidth="1"/>
    <col min="7" max="7" width="15.5546875" style="222" customWidth="1"/>
    <col min="8" max="8" width="16" style="222" customWidth="1"/>
    <col min="9" max="9" width="16.77734375" style="222" customWidth="1"/>
    <col min="10" max="10" width="18.77734375" style="222" customWidth="1"/>
    <col min="11" max="11" width="4.33203125" style="222" customWidth="1"/>
    <col min="12" max="16384" width="9.21875" style="222"/>
  </cols>
  <sheetData>
    <row r="1" spans="1:14">
      <c r="A1" s="357"/>
      <c r="B1" s="357"/>
      <c r="C1" s="357"/>
      <c r="D1" s="357"/>
      <c r="E1" s="357"/>
      <c r="F1" s="357"/>
      <c r="G1" s="357"/>
      <c r="H1" s="357"/>
      <c r="I1" s="357"/>
      <c r="J1" s="357"/>
      <c r="K1" s="357"/>
    </row>
    <row r="2" spans="1:14" ht="22.8">
      <c r="A2" s="357"/>
      <c r="B2" s="1064" t="str">
        <f>'Data Entry'!D2</f>
        <v>dk;kZy; iz/kkukpk;Z jktdh; mPp ek/;fed fo|ky; jktiqjk fiisju</v>
      </c>
      <c r="C2" s="1064"/>
      <c r="D2" s="1064"/>
      <c r="E2" s="1064"/>
      <c r="F2" s="1064"/>
      <c r="G2" s="1064"/>
      <c r="H2" s="1064"/>
      <c r="I2" s="1064"/>
      <c r="J2" s="763"/>
      <c r="K2" s="357"/>
    </row>
    <row r="3" spans="1:14" ht="25.2">
      <c r="A3" s="357"/>
      <c r="B3" s="1065" t="s">
        <v>0</v>
      </c>
      <c r="C3" s="1065"/>
      <c r="D3" s="1065"/>
      <c r="E3" s="1065"/>
      <c r="F3" s="1065"/>
      <c r="G3" s="1065"/>
      <c r="H3" s="1065"/>
      <c r="I3" s="1065"/>
      <c r="J3" s="462"/>
      <c r="K3" s="357"/>
    </row>
    <row r="4" spans="1:14" ht="25.2">
      <c r="A4" s="357"/>
      <c r="B4" s="462"/>
      <c r="C4" s="462"/>
      <c r="D4" s="462"/>
      <c r="E4" s="462"/>
      <c r="F4" s="462"/>
      <c r="G4" s="462"/>
      <c r="H4" s="499" t="str">
        <f>'प्रपत्र-8'!Q4</f>
        <v>RE-2025-26</v>
      </c>
      <c r="I4" s="499" t="str">
        <f>'प्रपत्र-8'!Q5</f>
        <v>BE-2026-27</v>
      </c>
      <c r="J4" s="764"/>
      <c r="K4" s="357"/>
    </row>
    <row r="5" spans="1:14" s="275" customFormat="1" ht="21">
      <c r="A5" s="357"/>
      <c r="B5" s="1066" t="str">
        <f>'Master-1'!F4</f>
        <v>2202-02-109-27-01</v>
      </c>
      <c r="C5" s="1066"/>
      <c r="D5" s="1062" t="s">
        <v>373</v>
      </c>
      <c r="E5" s="1062"/>
      <c r="F5" s="1062"/>
      <c r="G5" s="1063" t="str">
        <f>'Master-1'!I4</f>
        <v>STATE FUND</v>
      </c>
      <c r="H5" s="1063"/>
      <c r="I5" s="274" t="s">
        <v>1</v>
      </c>
      <c r="J5" s="274"/>
      <c r="K5" s="357"/>
      <c r="M5" s="785" t="str">
        <f>'Master-1'!O4</f>
        <v>Sri Ganganagar</v>
      </c>
    </row>
    <row r="6" spans="1:14" ht="102.75" customHeight="1">
      <c r="A6" s="357"/>
      <c r="B6" s="1059" t="s">
        <v>2</v>
      </c>
      <c r="C6" s="1059" t="s">
        <v>3</v>
      </c>
      <c r="D6" s="1059" t="s">
        <v>4</v>
      </c>
      <c r="E6" s="1059" t="s">
        <v>816</v>
      </c>
      <c r="F6" s="1059" t="s">
        <v>790</v>
      </c>
      <c r="G6" s="1059" t="s">
        <v>791</v>
      </c>
      <c r="H6" s="276" t="s">
        <v>5</v>
      </c>
      <c r="I6" s="276" t="s">
        <v>792</v>
      </c>
      <c r="J6" s="1059" t="s">
        <v>793</v>
      </c>
      <c r="K6" s="357"/>
    </row>
    <row r="7" spans="1:14" ht="43.5" customHeight="1">
      <c r="A7" s="357"/>
      <c r="B7" s="1060"/>
      <c r="C7" s="1060"/>
      <c r="D7" s="1060"/>
      <c r="E7" s="1060"/>
      <c r="F7" s="1060"/>
      <c r="G7" s="1060"/>
      <c r="H7" s="276" t="s">
        <v>595</v>
      </c>
      <c r="I7" s="276" t="s">
        <v>596</v>
      </c>
      <c r="J7" s="1060"/>
      <c r="K7" s="357"/>
    </row>
    <row r="8" spans="1:14">
      <c r="A8" s="357"/>
      <c r="B8" s="277">
        <v>1</v>
      </c>
      <c r="C8" s="277">
        <v>2</v>
      </c>
      <c r="D8" s="277">
        <v>3</v>
      </c>
      <c r="E8" s="277">
        <v>4</v>
      </c>
      <c r="F8" s="277">
        <v>4</v>
      </c>
      <c r="G8" s="277">
        <v>5</v>
      </c>
      <c r="H8" s="277">
        <v>6</v>
      </c>
      <c r="I8" s="277">
        <v>7</v>
      </c>
      <c r="J8" s="277">
        <v>8</v>
      </c>
      <c r="K8" s="357"/>
    </row>
    <row r="9" spans="1:14" ht="111.6" customHeight="1">
      <c r="A9" s="357"/>
      <c r="B9" s="276">
        <v>1</v>
      </c>
      <c r="C9" s="278">
        <f>'Data Entry'!D4</f>
        <v>2495</v>
      </c>
      <c r="D9" s="279" t="str">
        <f>'Data Entry'!D3</f>
        <v>jktdh; mPp ek/;fed fo|ky; jktiqjk fiisju</v>
      </c>
      <c r="E9" s="280">
        <f>'प्रपत्र -9'!$G$21</f>
        <v>0</v>
      </c>
      <c r="F9" s="280">
        <f>'प्रपत्र -9'!$I$21</f>
        <v>3729941</v>
      </c>
      <c r="G9" s="280">
        <f>'प्रपत्र -9'!$K$21</f>
        <v>8118638</v>
      </c>
      <c r="H9" s="280">
        <f>F9+G9</f>
        <v>11848579</v>
      </c>
      <c r="I9" s="280">
        <f>IF(M5="Sri Ganganagar",-(F9-H9),F9-H9)</f>
        <v>8118638</v>
      </c>
      <c r="J9" s="280">
        <f>'प्रपत्र -9'!O21</f>
        <v>12200411</v>
      </c>
      <c r="K9" s="357"/>
      <c r="N9" s="222" t="s">
        <v>167</v>
      </c>
    </row>
    <row r="10" spans="1:14" ht="21">
      <c r="A10" s="357"/>
      <c r="B10" s="276"/>
      <c r="C10" s="276"/>
      <c r="D10" s="276"/>
      <c r="E10" s="276"/>
      <c r="F10" s="276"/>
      <c r="G10" s="276"/>
      <c r="H10" s="276"/>
      <c r="I10" s="276"/>
      <c r="J10" s="276"/>
      <c r="K10" s="357"/>
    </row>
    <row r="11" spans="1:14">
      <c r="A11" s="357"/>
      <c r="K11" s="357"/>
    </row>
    <row r="12" spans="1:14">
      <c r="A12" s="357"/>
      <c r="K12" s="357"/>
    </row>
    <row r="13" spans="1:14" ht="18">
      <c r="A13" s="357"/>
      <c r="H13" s="1061" t="str">
        <f>'Master-1'!AB3</f>
        <v>iz/kkukpk;Z</v>
      </c>
      <c r="I13" s="1061"/>
      <c r="J13" s="762"/>
      <c r="K13" s="357"/>
    </row>
    <row r="14" spans="1:14" ht="18">
      <c r="A14" s="357"/>
      <c r="H14" s="1061" t="str">
        <f>'Master-1'!AB4</f>
        <v xml:space="preserve">jktdh; mPp ek/;fed fo|ky; </v>
      </c>
      <c r="I14" s="1061"/>
      <c r="J14" s="762"/>
      <c r="K14" s="357"/>
    </row>
    <row r="15" spans="1:14" ht="18">
      <c r="A15" s="357"/>
      <c r="H15" s="1061" t="str">
        <f>'Master-1'!AB5</f>
        <v>jktiqjk fiisju ¼Jhxaxkuxj½</v>
      </c>
      <c r="I15" s="1061"/>
      <c r="J15" s="762"/>
      <c r="K15" s="357"/>
    </row>
    <row r="16" spans="1:14">
      <c r="A16" s="357"/>
      <c r="B16" s="357"/>
      <c r="C16" s="357"/>
      <c r="D16" s="357"/>
      <c r="E16" s="357"/>
      <c r="F16" s="357"/>
      <c r="G16" s="357"/>
      <c r="H16" s="357"/>
      <c r="I16" s="357"/>
      <c r="J16" s="357"/>
      <c r="K16" s="357"/>
    </row>
  </sheetData>
  <sheetProtection algorithmName="SHA-512" hashValue="QH1C8caXKzYm1ykON73gNcSoOhZbp91Yt0nThDePTGYln9QSgPx3v2BLVuJsWl9s5HFSz2FnZAVYYyPmnyVoSQ==" saltValue="6U+gMydG9sHsOUncIZ4seA==" spinCount="100000" sheet="1" formatColumns="0" formatRows="0"/>
  <mergeCells count="15">
    <mergeCell ref="B2:I2"/>
    <mergeCell ref="B3:I3"/>
    <mergeCell ref="B6:B7"/>
    <mergeCell ref="C6:C7"/>
    <mergeCell ref="D6:D7"/>
    <mergeCell ref="E6:E7"/>
    <mergeCell ref="F6:F7"/>
    <mergeCell ref="B5:C5"/>
    <mergeCell ref="J6:J7"/>
    <mergeCell ref="H14:I14"/>
    <mergeCell ref="H15:I15"/>
    <mergeCell ref="D5:F5"/>
    <mergeCell ref="G5:H5"/>
    <mergeCell ref="G6:G7"/>
    <mergeCell ref="H13:I13"/>
  </mergeCells>
  <printOptions horizontalCentered="1"/>
  <pageMargins left="0.70866141732283472" right="0.70866141732283472" top="0.35433070866141736"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30</vt:i4>
      </vt:variant>
    </vt:vector>
  </HeadingPairs>
  <TitlesOfParts>
    <vt:vector size="66" baseType="lpstr">
      <vt:lpstr>INTRO</vt:lpstr>
      <vt:lpstr>Data Entry</vt:lpstr>
      <vt:lpstr>Expenditure</vt:lpstr>
      <vt:lpstr>Post_Data</vt:lpstr>
      <vt:lpstr>Master-1</vt:lpstr>
      <vt:lpstr>प्रपत्र-8</vt:lpstr>
      <vt:lpstr>प्रपत्र -9</vt:lpstr>
      <vt:lpstr>प्रपत्र -10</vt:lpstr>
      <vt:lpstr>Demand</vt:lpstr>
      <vt:lpstr>FIX</vt:lpstr>
      <vt:lpstr>S_Post</vt:lpstr>
      <vt:lpstr>Summary</vt:lpstr>
      <vt:lpstr>P-1A</vt:lpstr>
      <vt:lpstr>P1B</vt:lpstr>
      <vt:lpstr>P1C</vt:lpstr>
      <vt:lpstr>P2</vt:lpstr>
      <vt:lpstr>P-2</vt:lpstr>
      <vt:lpstr>P2-1.9.15</vt:lpstr>
      <vt:lpstr>P3</vt:lpstr>
      <vt:lpstr>3</vt:lpstr>
      <vt:lpstr>R01</vt:lpstr>
      <vt:lpstr>ALLOWS.</vt:lpstr>
      <vt:lpstr>Accounts</vt:lpstr>
      <vt:lpstr>VARDI</vt:lpstr>
      <vt:lpstr>TE_ME</vt:lpstr>
      <vt:lpstr>R02</vt:lpstr>
      <vt:lpstr>R03</vt:lpstr>
      <vt:lpstr>R04</vt:lpstr>
      <vt:lpstr>Sheet1</vt:lpstr>
      <vt:lpstr>Sheet2</vt:lpstr>
      <vt:lpstr>Sheet3</vt:lpstr>
      <vt:lpstr>L-1_L-2</vt:lpstr>
      <vt:lpstr>Forwarding</vt:lpstr>
      <vt:lpstr>PL_24-25</vt:lpstr>
      <vt:lpstr>PL_25-26</vt:lpstr>
      <vt:lpstr>Sheet4</vt:lpstr>
      <vt:lpstr>all_headpost</vt:lpstr>
      <vt:lpstr>BUDGET_HEAD</vt:lpstr>
      <vt:lpstr>Emp_Master</vt:lpstr>
      <vt:lpstr>Expenditure</vt:lpstr>
      <vt:lpstr>Pay_Leval</vt:lpstr>
      <vt:lpstr>POST_NAME</vt:lpstr>
      <vt:lpstr>'3'!Print_Area</vt:lpstr>
      <vt:lpstr>Accounts!Print_Area</vt:lpstr>
      <vt:lpstr>ALLOWS.!Print_Area</vt:lpstr>
      <vt:lpstr>Demand!Print_Area</vt:lpstr>
      <vt:lpstr>FIX!Print_Area</vt:lpstr>
      <vt:lpstr>Forwarding!Print_Area</vt:lpstr>
      <vt:lpstr>'L-1_L-2'!Print_Area</vt:lpstr>
      <vt:lpstr>'Master-1'!Print_Area</vt:lpstr>
      <vt:lpstr>'P-1A'!Print_Area</vt:lpstr>
      <vt:lpstr>P1B!Print_Area</vt:lpstr>
      <vt:lpstr>P1C!Print_Area</vt:lpstr>
      <vt:lpstr>'P-2'!Print_Area</vt:lpstr>
      <vt:lpstr>'PL_25-26'!Print_Area</vt:lpstr>
      <vt:lpstr>'R01'!Print_Area</vt:lpstr>
      <vt:lpstr>S_Post!Print_Area</vt:lpstr>
      <vt:lpstr>Sheet4!Print_Area</vt:lpstr>
      <vt:lpstr>Summary!Print_Area</vt:lpstr>
      <vt:lpstr>TE_ME!Print_Area</vt:lpstr>
      <vt:lpstr>VARDI!Print_Area</vt:lpstr>
      <vt:lpstr>'प्रपत्र -10'!Print_Area</vt:lpstr>
      <vt:lpstr>'प्रपत्र -9'!Print_Area</vt:lpstr>
      <vt:lpstr>'प्रपत्र-8'!Print_Area</vt:lpstr>
      <vt:lpstr>'प्रपत्र -9'!Print_Titles</vt:lpstr>
      <vt:lpstr>'प्रपत्र-8'!Print_Titles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gurpreet</dc:creator>
  <cp:lastModifiedBy>HANSRAJ JOSHI</cp:lastModifiedBy>
  <cp:lastPrinted>2024-09-15T05:54:06Z</cp:lastPrinted>
  <dcterms:created xsi:type="dcterms:W3CDTF">2012-08-26T07:01:25Z</dcterms:created>
  <dcterms:modified xsi:type="dcterms:W3CDTF">2025-08-21T04:52:26Z</dcterms:modified>
</cp:coreProperties>
</file>