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updateLinks="always" codeName="ThisWorkbook" defaultThemeVersion="124226"/>
  <bookViews>
    <workbookView xWindow="120" yWindow="150" windowWidth="15140" windowHeight="8030" tabRatio="902" activeTab="10"/>
  </bookViews>
  <sheets>
    <sheet name="INTRO" sheetId="37" r:id="rId1"/>
    <sheet name="Data Entry" sheetId="42" r:id="rId2"/>
    <sheet name="Expenditure" sheetId="43" r:id="rId3"/>
    <sheet name="Post_Data" sheetId="25" r:id="rId4"/>
    <sheet name="Master-1" sheetId="21" r:id="rId5"/>
    <sheet name="प्रपत्र-8" sheetId="18" r:id="rId6"/>
    <sheet name="प्रपत्र -9" sheetId="19" r:id="rId7"/>
    <sheet name="प्रपत्र -10" sheetId="20" r:id="rId8"/>
    <sheet name="FIX" sheetId="34" r:id="rId9"/>
    <sheet name="S_Post" sheetId="31" r:id="rId10"/>
    <sheet name="Demand" sheetId="1" r:id="rId11"/>
    <sheet name="Summary" sheetId="41" r:id="rId12"/>
    <sheet name="P-1A" sheetId="28" r:id="rId13"/>
    <sheet name="P1B" sheetId="26" r:id="rId14"/>
    <sheet name="P1C" sheetId="27" r:id="rId15"/>
    <sheet name="P2" sheetId="2" state="hidden" r:id="rId16"/>
    <sheet name="P-2" sheetId="29" r:id="rId17"/>
    <sheet name="P2-1.9.15" sheetId="23" state="hidden" r:id="rId18"/>
    <sheet name="P3" sheetId="3" state="hidden" r:id="rId19"/>
    <sheet name="3" sheetId="30" r:id="rId20"/>
    <sheet name="R01" sheetId="14" r:id="rId21"/>
    <sheet name="ALLOWS." sheetId="35" r:id="rId22"/>
    <sheet name="VARDI" sheetId="33" r:id="rId23"/>
    <sheet name="TE_ME" sheetId="32" r:id="rId24"/>
    <sheet name="R02" sheetId="15" state="hidden" r:id="rId25"/>
    <sheet name="R03" sheetId="16" state="hidden" r:id="rId26"/>
    <sheet name="R04" sheetId="17" state="hidden" r:id="rId27"/>
    <sheet name="Accounts" sheetId="22" r:id="rId28"/>
    <sheet name="Sheet1" sheetId="24" state="hidden" r:id="rId29"/>
    <sheet name="Sheet2" sheetId="36" state="hidden" r:id="rId30"/>
    <sheet name="Sheet3" sheetId="38" state="hidden" r:id="rId31"/>
    <sheet name="Forwarding" sheetId="39" r:id="rId32"/>
    <sheet name="L-1_L-2" sheetId="40" r:id="rId33"/>
    <sheet name="PL_21-22" sheetId="47" r:id="rId34"/>
    <sheet name="PL_22-23" sheetId="44" r:id="rId35"/>
    <sheet name="Sheet4" sheetId="48" r:id="rId36"/>
  </sheets>
  <externalReferences>
    <externalReference r:id="rId37"/>
    <externalReference r:id="rId38"/>
  </externalReferences>
  <definedNames>
    <definedName name="_xlnm._FilterDatabase" localSheetId="1" hidden="1">'Data Entry'!$A$7:$A$19</definedName>
    <definedName name="_xlnm._FilterDatabase" localSheetId="6" hidden="1">'प्रपत्र -9'!$A$1:$T$36</definedName>
    <definedName name="all_headpost">Post_Data!$E$7:$N$43</definedName>
    <definedName name="BUDGET_HEAD">Post_Data!$Y$9:$Y$19</definedName>
    <definedName name="Emp_Master">'Data Entry'!$A$9:$S$68</definedName>
    <definedName name="Expenditure">Expenditure!$B$8:$BV$17</definedName>
    <definedName name="Pay_Leval">Post_Data!$AC$7:$AC$32</definedName>
    <definedName name="POST_NAME">Post_Data!$V$7:$V$34</definedName>
    <definedName name="_xlnm.Print_Area" localSheetId="19">'3'!$B$2:$J$18</definedName>
    <definedName name="_xlnm.Print_Area" localSheetId="27">Accounts!$B$2:$K$28</definedName>
    <definedName name="_xlnm.Print_Area" localSheetId="21">ALLOWS.!$B$2:$H$37</definedName>
    <definedName name="_xlnm.Print_Area" localSheetId="10">Demand!$B$2:$I$15</definedName>
    <definedName name="_xlnm.Print_Area" localSheetId="8">FIX!$B$2:$J$25</definedName>
    <definedName name="_xlnm.Print_Area" localSheetId="31">Forwarding!$B$2:$D$22</definedName>
    <definedName name="_xlnm.Print_Area" localSheetId="32">'L-1_L-2'!$B$2:$G$20</definedName>
    <definedName name="_xlnm.Print_Area" localSheetId="4">'Master-1'!$B$2:$AB$89</definedName>
    <definedName name="_xlnm.Print_Area" localSheetId="12">'P-1A'!$B$2:$K$50</definedName>
    <definedName name="_xlnm.Print_Area" localSheetId="14">P1C!$B$2:$G$50</definedName>
    <definedName name="_xlnm.Print_Area" localSheetId="16">'P-2'!$B$2:$J$17</definedName>
    <definedName name="_xlnm.Print_Area" localSheetId="20">'R01'!$B$2:$I$83</definedName>
    <definedName name="_xlnm.Print_Area" localSheetId="9">S_Post!$B$2:$AO$14</definedName>
    <definedName name="_xlnm.Print_Area" localSheetId="11">Summary!$B$2:$D$53</definedName>
    <definedName name="_xlnm.Print_Area" localSheetId="23">TE_ME!$B$2:$J$13</definedName>
    <definedName name="_xlnm.Print_Area" localSheetId="22">VARDI!$B$2:$O$14</definedName>
    <definedName name="_xlnm.Print_Area" localSheetId="7">'प्रपत्र -10'!$B$2:$Q$27</definedName>
    <definedName name="_xlnm.Print_Area" localSheetId="6">'प्रपत्र -9'!$A$1:$T$61</definedName>
    <definedName name="_xlnm.Print_Area" localSheetId="5">'प्रपत्र-8'!$B$3:$S$96</definedName>
    <definedName name="_xlnm.Print_Titles" localSheetId="6">'प्रपत्र -9'!$1:$4</definedName>
    <definedName name="_xlnm.Print_Titles" localSheetId="5">'प्रपत्र-8'!$3:$10</definedName>
  </definedNames>
  <calcPr calcId="125725"/>
</workbook>
</file>

<file path=xl/calcChain.xml><?xml version="1.0" encoding="utf-8"?>
<calcChain xmlns="http://schemas.openxmlformats.org/spreadsheetml/2006/main">
  <c r="I14" i="47"/>
  <c r="I13"/>
  <c r="I12"/>
  <c r="I11"/>
  <c r="I10"/>
  <c r="I14" i="44"/>
  <c r="I13"/>
  <c r="I12"/>
  <c r="I11"/>
  <c r="I10"/>
  <c r="C17" i="39"/>
  <c r="C18"/>
  <c r="C19"/>
  <c r="C20"/>
  <c r="C21"/>
  <c r="C22"/>
  <c r="C16"/>
  <c r="B16" s="1"/>
  <c r="B17" s="1"/>
  <c r="B18" l="1"/>
  <c r="B19" s="1"/>
  <c r="B20" s="1"/>
  <c r="B21" s="1"/>
  <c r="B22" s="1"/>
  <c r="B2" i="25" l="1"/>
  <c r="B2" i="21"/>
  <c r="K4" i="42"/>
  <c r="E8" i="32"/>
  <c r="D27" i="35"/>
  <c r="H62" i="14" l="1"/>
  <c r="H63"/>
  <c r="H64"/>
  <c r="H65"/>
  <c r="H66"/>
  <c r="I20" i="47"/>
  <c r="I19"/>
  <c r="I18"/>
  <c r="L14"/>
  <c r="L13"/>
  <c r="L12"/>
  <c r="L11"/>
  <c r="L10"/>
  <c r="C10"/>
  <c r="L7"/>
  <c r="D6"/>
  <c r="L11" i="44"/>
  <c r="L12"/>
  <c r="L13"/>
  <c r="L14"/>
  <c r="L10"/>
  <c r="L15" l="1"/>
  <c r="L15" i="47"/>
  <c r="I19" i="44" l="1"/>
  <c r="I20"/>
  <c r="I18"/>
  <c r="C10"/>
  <c r="L7"/>
  <c r="D6"/>
  <c r="F8" i="32" l="1"/>
  <c r="AN6" i="31"/>
  <c r="AN8" s="1"/>
  <c r="AM6"/>
  <c r="AM8" s="1"/>
  <c r="AL6"/>
  <c r="AL8" s="1"/>
  <c r="AK6"/>
  <c r="AK8" s="1"/>
  <c r="AJ6"/>
  <c r="AJ8" s="1"/>
  <c r="AI6"/>
  <c r="AI8" s="1"/>
  <c r="AH6"/>
  <c r="AH8" s="1"/>
  <c r="AG6"/>
  <c r="AG8" s="1"/>
  <c r="AF6"/>
  <c r="AF8" s="1"/>
  <c r="AE6"/>
  <c r="D32" i="26"/>
  <c r="D33"/>
  <c r="D34"/>
  <c r="D35"/>
  <c r="D36"/>
  <c r="D37"/>
  <c r="D38"/>
  <c r="D39"/>
  <c r="D40"/>
  <c r="D41"/>
  <c r="D42"/>
  <c r="E32"/>
  <c r="E33"/>
  <c r="E34"/>
  <c r="E35"/>
  <c r="E36"/>
  <c r="E37"/>
  <c r="E38"/>
  <c r="E39"/>
  <c r="E40"/>
  <c r="E41"/>
  <c r="E42"/>
  <c r="O34" i="25"/>
  <c r="O35"/>
  <c r="O36"/>
  <c r="O37"/>
  <c r="O38"/>
  <c r="O39"/>
  <c r="O40"/>
  <c r="O41"/>
  <c r="O42"/>
  <c r="O43"/>
  <c r="AD6" i="31"/>
  <c r="AC6"/>
  <c r="AB6"/>
  <c r="AA6"/>
  <c r="Z6"/>
  <c r="B34" i="25"/>
  <c r="B35"/>
  <c r="B36"/>
  <c r="B37"/>
  <c r="B38"/>
  <c r="B39"/>
  <c r="B40"/>
  <c r="B41"/>
  <c r="B42"/>
  <c r="B43" s="1"/>
  <c r="B8"/>
  <c r="B9" s="1"/>
  <c r="B10" s="1"/>
  <c r="B11" s="1"/>
  <c r="B12" s="1"/>
  <c r="B13" s="1"/>
  <c r="B14" s="1"/>
  <c r="B15" s="1"/>
  <c r="B16" s="1"/>
  <c r="B17" s="1"/>
  <c r="B18" s="1"/>
  <c r="B19" s="1"/>
  <c r="B20" s="1"/>
  <c r="B21" s="1"/>
  <c r="B22" s="1"/>
  <c r="B23" s="1"/>
  <c r="B24" s="1"/>
  <c r="B25" s="1"/>
  <c r="B26" s="1"/>
  <c r="B27" s="1"/>
  <c r="B28" s="1"/>
  <c r="B29" s="1"/>
  <c r="B30" s="1"/>
  <c r="B31" s="1"/>
  <c r="B32" s="1"/>
  <c r="B33" s="1"/>
  <c r="Q5" l="1"/>
  <c r="C53" i="41"/>
  <c r="C52"/>
  <c r="C51"/>
  <c r="D23" i="35"/>
  <c r="D22"/>
  <c r="D21"/>
  <c r="D20"/>
  <c r="E28"/>
  <c r="E27"/>
  <c r="D28"/>
  <c r="E24"/>
  <c r="D24"/>
  <c r="O9" i="25" l="1"/>
  <c r="O13"/>
  <c r="O17"/>
  <c r="O21"/>
  <c r="O25"/>
  <c r="O29"/>
  <c r="Z8" i="31" s="1"/>
  <c r="O33" i="25"/>
  <c r="AD8" i="31" s="1"/>
  <c r="O12" i="25"/>
  <c r="O16"/>
  <c r="O20"/>
  <c r="O24"/>
  <c r="O28"/>
  <c r="O32"/>
  <c r="AC8" i="31" s="1"/>
  <c r="O8" i="25"/>
  <c r="O11"/>
  <c r="O15"/>
  <c r="O19"/>
  <c r="O23"/>
  <c r="O27"/>
  <c r="AE8" i="31" s="1"/>
  <c r="O31" i="25"/>
  <c r="AB8" i="31" s="1"/>
  <c r="O10" i="25"/>
  <c r="O14"/>
  <c r="O18"/>
  <c r="O22"/>
  <c r="O26"/>
  <c r="O30"/>
  <c r="AA8" i="31" s="1"/>
  <c r="P43" i="25"/>
  <c r="Q43"/>
  <c r="P40"/>
  <c r="P36"/>
  <c r="P32"/>
  <c r="P28"/>
  <c r="Q41"/>
  <c r="Q37"/>
  <c r="Q33"/>
  <c r="Q29"/>
  <c r="P41"/>
  <c r="P37"/>
  <c r="P33"/>
  <c r="P29"/>
  <c r="Q42"/>
  <c r="Q38"/>
  <c r="Q34"/>
  <c r="Q30"/>
  <c r="P42"/>
  <c r="P38"/>
  <c r="P34"/>
  <c r="P30"/>
  <c r="Q39"/>
  <c r="Q35"/>
  <c r="Q31"/>
  <c r="Q27"/>
  <c r="P39"/>
  <c r="P35"/>
  <c r="P31"/>
  <c r="P27"/>
  <c r="Q40"/>
  <c r="Q36"/>
  <c r="Q32"/>
  <c r="Q28"/>
  <c r="P24"/>
  <c r="P16"/>
  <c r="Q8"/>
  <c r="Q19"/>
  <c r="Q11"/>
  <c r="P25"/>
  <c r="P17"/>
  <c r="P9"/>
  <c r="Q20"/>
  <c r="Q12"/>
  <c r="P20"/>
  <c r="P12"/>
  <c r="Q23"/>
  <c r="Q15"/>
  <c r="P21"/>
  <c r="P13"/>
  <c r="Q24"/>
  <c r="Q16"/>
  <c r="P26"/>
  <c r="P22"/>
  <c r="P18"/>
  <c r="P14"/>
  <c r="P10"/>
  <c r="Q25"/>
  <c r="Q21"/>
  <c r="Q17"/>
  <c r="Q13"/>
  <c r="Q9"/>
  <c r="P8"/>
  <c r="P23"/>
  <c r="P19"/>
  <c r="P15"/>
  <c r="P11"/>
  <c r="Q26"/>
  <c r="Q22"/>
  <c r="Q18"/>
  <c r="Q14"/>
  <c r="Q10"/>
  <c r="R43" l="1"/>
  <c r="S43" s="1"/>
  <c r="F42" i="26" s="1"/>
  <c r="O44" i="25"/>
  <c r="A34" i="42"/>
  <c r="A35"/>
  <c r="A36"/>
  <c r="A37"/>
  <c r="A38"/>
  <c r="A39"/>
  <c r="A40"/>
  <c r="A41"/>
  <c r="A42"/>
  <c r="A43"/>
  <c r="A44"/>
  <c r="A45"/>
  <c r="A46"/>
  <c r="A47"/>
  <c r="A48"/>
  <c r="A49"/>
  <c r="A50"/>
  <c r="A51"/>
  <c r="A52"/>
  <c r="A53"/>
  <c r="A54"/>
  <c r="A55"/>
  <c r="A56"/>
  <c r="A57"/>
  <c r="A58"/>
  <c r="A59"/>
  <c r="A60"/>
  <c r="A61"/>
  <c r="A62"/>
  <c r="A63"/>
  <c r="A64"/>
  <c r="A65"/>
  <c r="A66"/>
  <c r="A67"/>
  <c r="A68"/>
  <c r="B34" i="19" l="1"/>
  <c r="B33"/>
  <c r="A27" i="42" l="1"/>
  <c r="A28"/>
  <c r="A29"/>
  <c r="A30"/>
  <c r="A31"/>
  <c r="A32"/>
  <c r="A33"/>
  <c r="B32" i="19"/>
  <c r="B31"/>
  <c r="B30"/>
  <c r="B29"/>
  <c r="B28"/>
  <c r="B27"/>
  <c r="B26"/>
  <c r="A20" i="42"/>
  <c r="A21"/>
  <c r="A22"/>
  <c r="A23"/>
  <c r="A24"/>
  <c r="A25"/>
  <c r="A26"/>
  <c r="A10"/>
  <c r="A11"/>
  <c r="A12"/>
  <c r="A13"/>
  <c r="A14"/>
  <c r="A15"/>
  <c r="A16"/>
  <c r="A17"/>
  <c r="A18"/>
  <c r="A19"/>
  <c r="A9"/>
  <c r="B2" i="41"/>
  <c r="B4"/>
  <c r="D12"/>
  <c r="C76" i="18"/>
  <c r="C75"/>
  <c r="D75" i="21"/>
  <c r="C75"/>
  <c r="U14" l="1"/>
  <c r="B14" s="1"/>
  <c r="U18"/>
  <c r="B18" s="1"/>
  <c r="U22"/>
  <c r="B22" s="1"/>
  <c r="U26"/>
  <c r="B26" s="1"/>
  <c r="U30"/>
  <c r="B30" s="1"/>
  <c r="U34"/>
  <c r="B34" s="1"/>
  <c r="U38"/>
  <c r="B38" s="1"/>
  <c r="U42"/>
  <c r="B42" s="1"/>
  <c r="U46"/>
  <c r="B46" s="1"/>
  <c r="U50"/>
  <c r="B50" s="1"/>
  <c r="U54"/>
  <c r="B54" s="1"/>
  <c r="U58"/>
  <c r="B58" s="1"/>
  <c r="U62"/>
  <c r="B62" s="1"/>
  <c r="U66"/>
  <c r="B66" s="1"/>
  <c r="U10"/>
  <c r="B10" s="1"/>
  <c r="U13"/>
  <c r="B13" s="1"/>
  <c r="U17"/>
  <c r="B17" s="1"/>
  <c r="U21"/>
  <c r="B21" s="1"/>
  <c r="U25"/>
  <c r="B25" s="1"/>
  <c r="U29"/>
  <c r="B29" s="1"/>
  <c r="U33"/>
  <c r="B33" s="1"/>
  <c r="U37"/>
  <c r="B37" s="1"/>
  <c r="U41"/>
  <c r="B41" s="1"/>
  <c r="U45"/>
  <c r="B45" s="1"/>
  <c r="U49"/>
  <c r="B49" s="1"/>
  <c r="U53"/>
  <c r="B53" s="1"/>
  <c r="U57"/>
  <c r="B57" s="1"/>
  <c r="U61"/>
  <c r="B61" s="1"/>
  <c r="U65"/>
  <c r="B65" s="1"/>
  <c r="U69"/>
  <c r="B69" s="1"/>
  <c r="U12"/>
  <c r="B12" s="1"/>
  <c r="U16"/>
  <c r="B16" s="1"/>
  <c r="U20"/>
  <c r="B20" s="1"/>
  <c r="U24"/>
  <c r="B24" s="1"/>
  <c r="U28"/>
  <c r="B28" s="1"/>
  <c r="U32"/>
  <c r="B32" s="1"/>
  <c r="U36"/>
  <c r="B36" s="1"/>
  <c r="U40"/>
  <c r="B40" s="1"/>
  <c r="U44"/>
  <c r="B44" s="1"/>
  <c r="U48"/>
  <c r="B48" s="1"/>
  <c r="U52"/>
  <c r="B52" s="1"/>
  <c r="U56"/>
  <c r="B56" s="1"/>
  <c r="U60"/>
  <c r="B60" s="1"/>
  <c r="U64"/>
  <c r="B64" s="1"/>
  <c r="U68"/>
  <c r="B68" s="1"/>
  <c r="U11"/>
  <c r="B11" s="1"/>
  <c r="U15"/>
  <c r="B15" s="1"/>
  <c r="U19"/>
  <c r="B19" s="1"/>
  <c r="U23"/>
  <c r="B23" s="1"/>
  <c r="U27"/>
  <c r="B27" s="1"/>
  <c r="U31"/>
  <c r="B31" s="1"/>
  <c r="U35"/>
  <c r="B35" s="1"/>
  <c r="U39"/>
  <c r="B39" s="1"/>
  <c r="U43"/>
  <c r="B43" s="1"/>
  <c r="U47"/>
  <c r="B47" s="1"/>
  <c r="U51"/>
  <c r="B51" s="1"/>
  <c r="U55"/>
  <c r="B55" s="1"/>
  <c r="U59"/>
  <c r="B59" s="1"/>
  <c r="U63"/>
  <c r="B63" s="1"/>
  <c r="U67"/>
  <c r="B67" s="1"/>
  <c r="J22"/>
  <c r="J26"/>
  <c r="J30"/>
  <c r="J34"/>
  <c r="J38"/>
  <c r="J42"/>
  <c r="J46"/>
  <c r="J50"/>
  <c r="J54"/>
  <c r="J58"/>
  <c r="J62"/>
  <c r="J66"/>
  <c r="J20"/>
  <c r="R20" s="1"/>
  <c r="D17" i="14" s="1"/>
  <c r="J21" i="21"/>
  <c r="R21" s="1"/>
  <c r="D18" i="14" s="1"/>
  <c r="J25" i="21"/>
  <c r="J29"/>
  <c r="J33"/>
  <c r="J37"/>
  <c r="J41"/>
  <c r="J45"/>
  <c r="J49"/>
  <c r="J53"/>
  <c r="J57"/>
  <c r="J61"/>
  <c r="J65"/>
  <c r="J69"/>
  <c r="J24"/>
  <c r="J28"/>
  <c r="J32"/>
  <c r="J36"/>
  <c r="J40"/>
  <c r="J44"/>
  <c r="J48"/>
  <c r="J52"/>
  <c r="J56"/>
  <c r="J60"/>
  <c r="J64"/>
  <c r="J68"/>
  <c r="J19"/>
  <c r="R19" s="1"/>
  <c r="D16" i="14" s="1"/>
  <c r="J23" i="21"/>
  <c r="J27"/>
  <c r="J31"/>
  <c r="J35"/>
  <c r="J39"/>
  <c r="J43"/>
  <c r="J47"/>
  <c r="J51"/>
  <c r="J55"/>
  <c r="J59"/>
  <c r="J63"/>
  <c r="J67"/>
  <c r="J18"/>
  <c r="R18" s="1"/>
  <c r="D15" i="14" s="1"/>
  <c r="J11" i="21"/>
  <c r="R11" s="1"/>
  <c r="D8" i="14" s="1"/>
  <c r="B8" s="1"/>
  <c r="F10" i="21"/>
  <c r="K10"/>
  <c r="H11"/>
  <c r="E10"/>
  <c r="J10"/>
  <c r="R10" s="1"/>
  <c r="D7" i="14" s="1"/>
  <c r="G11" i="21"/>
  <c r="H10"/>
  <c r="F11"/>
  <c r="K11"/>
  <c r="K12"/>
  <c r="G10"/>
  <c r="E11"/>
  <c r="E14"/>
  <c r="F15"/>
  <c r="G15"/>
  <c r="G17"/>
  <c r="H15"/>
  <c r="J14"/>
  <c r="R14" s="1"/>
  <c r="D11" i="14" s="1"/>
  <c r="K17" i="21"/>
  <c r="K13"/>
  <c r="E15"/>
  <c r="F12"/>
  <c r="G13"/>
  <c r="F16"/>
  <c r="H16"/>
  <c r="H12"/>
  <c r="J15"/>
  <c r="R15" s="1"/>
  <c r="D12" i="14" s="1"/>
  <c r="K14" i="21"/>
  <c r="K18"/>
  <c r="AB18" s="1"/>
  <c r="E16"/>
  <c r="Q16" s="1"/>
  <c r="E12"/>
  <c r="M12" s="1"/>
  <c r="F13"/>
  <c r="F17"/>
  <c r="H17"/>
  <c r="H13"/>
  <c r="J16"/>
  <c r="R16" s="1"/>
  <c r="D13" i="14" s="1"/>
  <c r="J12" i="21"/>
  <c r="R12" s="1"/>
  <c r="D9" i="14" s="1"/>
  <c r="K15" i="21"/>
  <c r="E17"/>
  <c r="E13"/>
  <c r="F14"/>
  <c r="G12"/>
  <c r="G14"/>
  <c r="G16"/>
  <c r="H14"/>
  <c r="J17"/>
  <c r="R17" s="1"/>
  <c r="D14" i="14" s="1"/>
  <c r="J13" i="21"/>
  <c r="R13" s="1"/>
  <c r="D10" i="14" s="1"/>
  <c r="K16" i="21"/>
  <c r="E68"/>
  <c r="Q68" s="1"/>
  <c r="H60" i="14" s="1"/>
  <c r="E64" i="21"/>
  <c r="Q64" s="1"/>
  <c r="H56" i="14" s="1"/>
  <c r="E60" i="21"/>
  <c r="Q60" s="1"/>
  <c r="H52" i="14" s="1"/>
  <c r="E56" i="21"/>
  <c r="Q56" s="1"/>
  <c r="H48" i="14" s="1"/>
  <c r="E52" i="21"/>
  <c r="Q52" s="1"/>
  <c r="H44" i="14" s="1"/>
  <c r="E48" i="21"/>
  <c r="Q48" s="1"/>
  <c r="H40" i="14" s="1"/>
  <c r="E44" i="21"/>
  <c r="Q44" s="1"/>
  <c r="H36" i="14" s="1"/>
  <c r="E40" i="21"/>
  <c r="Q40" s="1"/>
  <c r="H32" i="14" s="1"/>
  <c r="E36" i="21"/>
  <c r="Q36" s="1"/>
  <c r="H28" i="14" s="1"/>
  <c r="E32" i="21"/>
  <c r="E28"/>
  <c r="Q28" s="1"/>
  <c r="E24"/>
  <c r="E20"/>
  <c r="F69"/>
  <c r="F65"/>
  <c r="F61"/>
  <c r="F57"/>
  <c r="F53"/>
  <c r="F49"/>
  <c r="F45"/>
  <c r="F41"/>
  <c r="F37"/>
  <c r="F33"/>
  <c r="F29"/>
  <c r="F25"/>
  <c r="F21"/>
  <c r="G67"/>
  <c r="G63"/>
  <c r="G59"/>
  <c r="G55"/>
  <c r="G51"/>
  <c r="G47"/>
  <c r="G43"/>
  <c r="G39"/>
  <c r="G35"/>
  <c r="G31"/>
  <c r="G27"/>
  <c r="G23"/>
  <c r="G19"/>
  <c r="H21"/>
  <c r="H68"/>
  <c r="C65" i="14" s="1"/>
  <c r="H64" i="21"/>
  <c r="C61" i="14" s="1"/>
  <c r="H60" i="21"/>
  <c r="C57" i="14" s="1"/>
  <c r="H56" i="21"/>
  <c r="C53" i="14" s="1"/>
  <c r="H52" i="21"/>
  <c r="C49" i="14" s="1"/>
  <c r="H48" i="21"/>
  <c r="C45" i="14" s="1"/>
  <c r="H44" i="21"/>
  <c r="C41" i="14" s="1"/>
  <c r="H40" i="21"/>
  <c r="C37" i="14" s="1"/>
  <c r="H36" i="21"/>
  <c r="C33" i="14" s="1"/>
  <c r="H32" i="21"/>
  <c r="C29" i="14" s="1"/>
  <c r="H28" i="21"/>
  <c r="C25" i="14" s="1"/>
  <c r="H24" i="21"/>
  <c r="C21" i="14" s="1"/>
  <c r="K67" i="21"/>
  <c r="K63"/>
  <c r="K59"/>
  <c r="K55"/>
  <c r="K51"/>
  <c r="K47"/>
  <c r="K43"/>
  <c r="K39"/>
  <c r="K35"/>
  <c r="K31"/>
  <c r="K27"/>
  <c r="K23"/>
  <c r="K19"/>
  <c r="E69"/>
  <c r="E65"/>
  <c r="L65" s="1"/>
  <c r="K66" i="18" s="1"/>
  <c r="E61" i="21"/>
  <c r="E57"/>
  <c r="E53"/>
  <c r="E49"/>
  <c r="M49" s="1"/>
  <c r="E45"/>
  <c r="E41"/>
  <c r="E37"/>
  <c r="E33"/>
  <c r="Q33" s="1"/>
  <c r="E29"/>
  <c r="E25"/>
  <c r="E21"/>
  <c r="Q21" s="1"/>
  <c r="F66"/>
  <c r="F62"/>
  <c r="F58"/>
  <c r="F54"/>
  <c r="F50"/>
  <c r="F46"/>
  <c r="F42"/>
  <c r="F38"/>
  <c r="F34"/>
  <c r="F30"/>
  <c r="F26"/>
  <c r="F22"/>
  <c r="F18"/>
  <c r="G68"/>
  <c r="G64"/>
  <c r="G60"/>
  <c r="G56"/>
  <c r="G52"/>
  <c r="G48"/>
  <c r="G44"/>
  <c r="G40"/>
  <c r="G36"/>
  <c r="G32"/>
  <c r="G28"/>
  <c r="G24"/>
  <c r="G20"/>
  <c r="H18"/>
  <c r="H69"/>
  <c r="C66" i="14" s="1"/>
  <c r="H65" i="21"/>
  <c r="C62" i="14" s="1"/>
  <c r="H61" i="21"/>
  <c r="C58" i="14" s="1"/>
  <c r="H57" i="21"/>
  <c r="C54" i="14" s="1"/>
  <c r="H53" i="21"/>
  <c r="C50" i="14" s="1"/>
  <c r="H49" i="21"/>
  <c r="C46" i="14" s="1"/>
  <c r="H45" i="21"/>
  <c r="C42" i="14" s="1"/>
  <c r="H41" i="21"/>
  <c r="C38" i="14" s="1"/>
  <c r="H37" i="21"/>
  <c r="C34" i="14" s="1"/>
  <c r="H33" i="21"/>
  <c r="C30" i="14" s="1"/>
  <c r="H29" i="21"/>
  <c r="C26" i="14" s="1"/>
  <c r="H25" i="21"/>
  <c r="C22" i="14" s="1"/>
  <c r="K68" i="21"/>
  <c r="K64"/>
  <c r="K60"/>
  <c r="K56"/>
  <c r="K52"/>
  <c r="K48"/>
  <c r="K44"/>
  <c r="K40"/>
  <c r="K36"/>
  <c r="K32"/>
  <c r="K28"/>
  <c r="K24"/>
  <c r="K20"/>
  <c r="E66"/>
  <c r="N66" s="1"/>
  <c r="M67" i="18" s="1"/>
  <c r="E62" i="21"/>
  <c r="Q62" s="1"/>
  <c r="H54" i="14" s="1"/>
  <c r="E58" i="21"/>
  <c r="E54"/>
  <c r="Q54" s="1"/>
  <c r="H46" i="14" s="1"/>
  <c r="E50" i="21"/>
  <c r="E46"/>
  <c r="Q46" s="1"/>
  <c r="H38" i="14" s="1"/>
  <c r="E42" i="21"/>
  <c r="Q42" s="1"/>
  <c r="H34" i="14" s="1"/>
  <c r="E38" i="21"/>
  <c r="E34"/>
  <c r="E30"/>
  <c r="E26"/>
  <c r="E22"/>
  <c r="E18"/>
  <c r="F67"/>
  <c r="F63"/>
  <c r="F59"/>
  <c r="F55"/>
  <c r="F51"/>
  <c r="F47"/>
  <c r="F43"/>
  <c r="F39"/>
  <c r="F35"/>
  <c r="F31"/>
  <c r="F27"/>
  <c r="F23"/>
  <c r="F19"/>
  <c r="G69"/>
  <c r="G65"/>
  <c r="G61"/>
  <c r="G57"/>
  <c r="G53"/>
  <c r="G49"/>
  <c r="G45"/>
  <c r="G41"/>
  <c r="G37"/>
  <c r="G33"/>
  <c r="G29"/>
  <c r="G25"/>
  <c r="G21"/>
  <c r="H19"/>
  <c r="H66"/>
  <c r="C63" i="14" s="1"/>
  <c r="H62" i="21"/>
  <c r="C59" i="14" s="1"/>
  <c r="H58" i="21"/>
  <c r="C55" i="14" s="1"/>
  <c r="H54" i="21"/>
  <c r="C51" i="14" s="1"/>
  <c r="H50" i="21"/>
  <c r="C47" i="14" s="1"/>
  <c r="H46" i="21"/>
  <c r="C43" i="14" s="1"/>
  <c r="H42" i="21"/>
  <c r="C39" i="14" s="1"/>
  <c r="H38" i="21"/>
  <c r="C35" i="14" s="1"/>
  <c r="H34" i="21"/>
  <c r="C31" i="14" s="1"/>
  <c r="H30" i="21"/>
  <c r="C27" i="14" s="1"/>
  <c r="H26" i="21"/>
  <c r="C23" i="14" s="1"/>
  <c r="H22" i="21"/>
  <c r="C19" i="14" s="1"/>
  <c r="K69" i="21"/>
  <c r="K65"/>
  <c r="K61"/>
  <c r="K57"/>
  <c r="K53"/>
  <c r="K49"/>
  <c r="K45"/>
  <c r="K41"/>
  <c r="K37"/>
  <c r="K33"/>
  <c r="K29"/>
  <c r="K25"/>
  <c r="K21"/>
  <c r="AB21" s="1"/>
  <c r="E67"/>
  <c r="E63"/>
  <c r="E59"/>
  <c r="E55"/>
  <c r="E51"/>
  <c r="E47"/>
  <c r="E43"/>
  <c r="E39"/>
  <c r="E35"/>
  <c r="E31"/>
  <c r="E27"/>
  <c r="E23"/>
  <c r="E19"/>
  <c r="Q19" s="1"/>
  <c r="F68"/>
  <c r="F64"/>
  <c r="F60"/>
  <c r="F56"/>
  <c r="F52"/>
  <c r="F48"/>
  <c r="F44"/>
  <c r="F40"/>
  <c r="F36"/>
  <c r="F32"/>
  <c r="F28"/>
  <c r="F24"/>
  <c r="F20"/>
  <c r="G66"/>
  <c r="G62"/>
  <c r="G58"/>
  <c r="G54"/>
  <c r="G50"/>
  <c r="G46"/>
  <c r="G42"/>
  <c r="G38"/>
  <c r="G34"/>
  <c r="G30"/>
  <c r="G26"/>
  <c r="G22"/>
  <c r="G18"/>
  <c r="H20"/>
  <c r="H67"/>
  <c r="C64" i="14" s="1"/>
  <c r="H63" i="21"/>
  <c r="C60" i="14" s="1"/>
  <c r="H59" i="21"/>
  <c r="C56" i="14" s="1"/>
  <c r="H55" i="21"/>
  <c r="C52" i="14" s="1"/>
  <c r="H51" i="21"/>
  <c r="C48" i="14" s="1"/>
  <c r="H47" i="21"/>
  <c r="C44" i="14" s="1"/>
  <c r="H43" i="21"/>
  <c r="C40" i="14" s="1"/>
  <c r="H39" i="21"/>
  <c r="C36" i="14" s="1"/>
  <c r="H35" i="21"/>
  <c r="C32" i="14" s="1"/>
  <c r="H31" i="21"/>
  <c r="C28" i="14" s="1"/>
  <c r="H27" i="21"/>
  <c r="C24" i="14" s="1"/>
  <c r="H23" i="21"/>
  <c r="C20" i="14" s="1"/>
  <c r="K66" i="21"/>
  <c r="K62"/>
  <c r="K58"/>
  <c r="K54"/>
  <c r="K50"/>
  <c r="K46"/>
  <c r="K42"/>
  <c r="K38"/>
  <c r="K34"/>
  <c r="K30"/>
  <c r="K26"/>
  <c r="K22"/>
  <c r="L37"/>
  <c r="K38" i="18" s="1"/>
  <c r="P49" i="21"/>
  <c r="O50" i="18" s="1"/>
  <c r="M48" i="21"/>
  <c r="L28"/>
  <c r="K29" i="18" s="1"/>
  <c r="P65" i="21"/>
  <c r="O66" i="18" s="1"/>
  <c r="M44" i="21"/>
  <c r="O64"/>
  <c r="N65" i="18" s="1"/>
  <c r="O44" i="21"/>
  <c r="N45" i="18" s="1"/>
  <c r="N64" i="21"/>
  <c r="M65" i="18" s="1"/>
  <c r="N60" i="21"/>
  <c r="M61" i="18" s="1"/>
  <c r="I75" i="21"/>
  <c r="L16" l="1"/>
  <c r="K17" i="18" s="1"/>
  <c r="Q20" i="21"/>
  <c r="N20" s="1"/>
  <c r="Q17"/>
  <c r="N17" s="1"/>
  <c r="O60"/>
  <c r="N61" i="18" s="1"/>
  <c r="M60" i="21"/>
  <c r="M17"/>
  <c r="N65"/>
  <c r="M66" i="18" s="1"/>
  <c r="M33" i="21"/>
  <c r="L49"/>
  <c r="K50" i="18" s="1"/>
  <c r="P44" i="21"/>
  <c r="O45" i="18" s="1"/>
  <c r="O66" i="21"/>
  <c r="N67" i="18" s="1"/>
  <c r="L60" i="21"/>
  <c r="K61" i="18" s="1"/>
  <c r="AB19" i="21"/>
  <c r="N44"/>
  <c r="M45" i="18" s="1"/>
  <c r="P60" i="21"/>
  <c r="O61" i="18" s="1"/>
  <c r="O65" i="21"/>
  <c r="N66" i="18" s="1"/>
  <c r="L17" i="21"/>
  <c r="K18" i="18" s="1"/>
  <c r="L44" i="21"/>
  <c r="K45" i="18" s="1"/>
  <c r="O49" i="21"/>
  <c r="N50" i="18" s="1"/>
  <c r="AB16" i="21"/>
  <c r="L66"/>
  <c r="K67" i="18" s="1"/>
  <c r="AB20" i="21"/>
  <c r="AB17"/>
  <c r="T55"/>
  <c r="Y55"/>
  <c r="Z55"/>
  <c r="T39"/>
  <c r="Y39"/>
  <c r="Z39"/>
  <c r="T23"/>
  <c r="Y23"/>
  <c r="Z23"/>
  <c r="T68"/>
  <c r="Y68"/>
  <c r="Z68"/>
  <c r="T52"/>
  <c r="Y52"/>
  <c r="Z52"/>
  <c r="T36"/>
  <c r="Y36"/>
  <c r="Z36"/>
  <c r="Y20"/>
  <c r="Z20"/>
  <c r="T65"/>
  <c r="Y65"/>
  <c r="Z65"/>
  <c r="T49"/>
  <c r="Y49"/>
  <c r="Z49"/>
  <c r="T33"/>
  <c r="Y33"/>
  <c r="Z33"/>
  <c r="Y17"/>
  <c r="Z17"/>
  <c r="T62"/>
  <c r="Y62"/>
  <c r="Z62"/>
  <c r="T46"/>
  <c r="Y46"/>
  <c r="Z46"/>
  <c r="T30"/>
  <c r="Y30"/>
  <c r="Z30"/>
  <c r="T59"/>
  <c r="Y59"/>
  <c r="Z59"/>
  <c r="T43"/>
  <c r="Y43"/>
  <c r="Z43"/>
  <c r="T27"/>
  <c r="Y27"/>
  <c r="Z27"/>
  <c r="T56"/>
  <c r="Z56"/>
  <c r="Y56"/>
  <c r="T40"/>
  <c r="Z40"/>
  <c r="Y40"/>
  <c r="T24"/>
  <c r="Z24"/>
  <c r="Y24"/>
  <c r="T69"/>
  <c r="Y69"/>
  <c r="Z69"/>
  <c r="T53"/>
  <c r="Y53"/>
  <c r="Z53"/>
  <c r="T37"/>
  <c r="Y37"/>
  <c r="Z37"/>
  <c r="Y21"/>
  <c r="Z21"/>
  <c r="T66"/>
  <c r="Y66"/>
  <c r="Z66"/>
  <c r="T50"/>
  <c r="Y50"/>
  <c r="Z50"/>
  <c r="T34"/>
  <c r="Y34"/>
  <c r="Z34"/>
  <c r="Y18"/>
  <c r="Z18"/>
  <c r="T63"/>
  <c r="Z63"/>
  <c r="Y63"/>
  <c r="T47"/>
  <c r="Z47"/>
  <c r="Y47"/>
  <c r="T31"/>
  <c r="Z31"/>
  <c r="Y31"/>
  <c r="T60"/>
  <c r="Z60"/>
  <c r="Y60"/>
  <c r="T44"/>
  <c r="Z44"/>
  <c r="Y44"/>
  <c r="T28"/>
  <c r="Z28"/>
  <c r="Y28"/>
  <c r="T57"/>
  <c r="Z57"/>
  <c r="Y57"/>
  <c r="T41"/>
  <c r="Z41"/>
  <c r="Y41"/>
  <c r="T25"/>
  <c r="Z25"/>
  <c r="Y25"/>
  <c r="T54"/>
  <c r="Z54"/>
  <c r="Y54"/>
  <c r="T38"/>
  <c r="Z38"/>
  <c r="Y38"/>
  <c r="T22"/>
  <c r="Z22"/>
  <c r="Y22"/>
  <c r="T67"/>
  <c r="Y67"/>
  <c r="Z67"/>
  <c r="T51"/>
  <c r="Y51"/>
  <c r="Z51"/>
  <c r="T35"/>
  <c r="Y35"/>
  <c r="Z35"/>
  <c r="Y19"/>
  <c r="Z19"/>
  <c r="T64"/>
  <c r="Y64"/>
  <c r="Z64"/>
  <c r="T48"/>
  <c r="Y48"/>
  <c r="Z48"/>
  <c r="T32"/>
  <c r="Y32"/>
  <c r="Z32"/>
  <c r="Y16"/>
  <c r="Z16"/>
  <c r="T61"/>
  <c r="Z61"/>
  <c r="Y61"/>
  <c r="T45"/>
  <c r="Z45"/>
  <c r="Y45"/>
  <c r="T29"/>
  <c r="Z29"/>
  <c r="Y29"/>
  <c r="T58"/>
  <c r="Y58"/>
  <c r="Z58"/>
  <c r="T42"/>
  <c r="Y42"/>
  <c r="Z42"/>
  <c r="T26"/>
  <c r="Y26"/>
  <c r="Z26"/>
  <c r="B9" i="14"/>
  <c r="B10" s="1"/>
  <c r="B11" s="1"/>
  <c r="B12" s="1"/>
  <c r="B13" s="1"/>
  <c r="B14" s="1"/>
  <c r="B15" s="1"/>
  <c r="B16" s="1"/>
  <c r="B17" s="1"/>
  <c r="B18" s="1"/>
  <c r="AB26" i="21"/>
  <c r="F23" i="14"/>
  <c r="G23" s="1"/>
  <c r="AB34" i="21"/>
  <c r="F31" i="14"/>
  <c r="G31" s="1"/>
  <c r="AB50" i="21"/>
  <c r="F47" i="14"/>
  <c r="G47" s="1"/>
  <c r="AB66" i="21"/>
  <c r="F63" i="14"/>
  <c r="G63" s="1"/>
  <c r="AB33" i="21"/>
  <c r="F30" i="14"/>
  <c r="G30" s="1"/>
  <c r="AB49" i="21"/>
  <c r="F46" i="14"/>
  <c r="G46" s="1"/>
  <c r="AB65" i="21"/>
  <c r="F62" i="14"/>
  <c r="G62" s="1"/>
  <c r="AB28" i="21"/>
  <c r="F25" i="14"/>
  <c r="G25" s="1"/>
  <c r="AB44" i="21"/>
  <c r="F41" i="14"/>
  <c r="G41" s="1"/>
  <c r="AB60" i="21"/>
  <c r="F57" i="14"/>
  <c r="G57" s="1"/>
  <c r="AB23" i="21"/>
  <c r="F20" i="14"/>
  <c r="G20" s="1"/>
  <c r="AB39" i="21"/>
  <c r="F36" i="14"/>
  <c r="G36" s="1"/>
  <c r="AB55" i="21"/>
  <c r="F52" i="14"/>
  <c r="G52" s="1"/>
  <c r="R59" i="21"/>
  <c r="D56" i="14" s="1"/>
  <c r="B56" s="1"/>
  <c r="E56"/>
  <c r="R43" i="21"/>
  <c r="D40" i="14" s="1"/>
  <c r="B40" s="1"/>
  <c r="E40"/>
  <c r="R27" i="21"/>
  <c r="D24" i="14" s="1"/>
  <c r="B24" s="1"/>
  <c r="E24"/>
  <c r="R64" i="21"/>
  <c r="D61" i="14" s="1"/>
  <c r="B61" s="1"/>
  <c r="E61"/>
  <c r="R48" i="21"/>
  <c r="D45" i="14" s="1"/>
  <c r="B45" s="1"/>
  <c r="E45"/>
  <c r="R32" i="21"/>
  <c r="D29" i="14" s="1"/>
  <c r="B29" s="1"/>
  <c r="E29"/>
  <c r="R65" i="21"/>
  <c r="D62" i="14" s="1"/>
  <c r="B62" s="1"/>
  <c r="E62"/>
  <c r="R49" i="21"/>
  <c r="D46" i="14" s="1"/>
  <c r="B46" s="1"/>
  <c r="E46"/>
  <c r="R33" i="21"/>
  <c r="D30" i="14" s="1"/>
  <c r="B30" s="1"/>
  <c r="E30"/>
  <c r="R54" i="21"/>
  <c r="D51" i="14" s="1"/>
  <c r="B51" s="1"/>
  <c r="E51"/>
  <c r="R38" i="21"/>
  <c r="D35" i="14" s="1"/>
  <c r="B35" s="1"/>
  <c r="E35"/>
  <c r="R22" i="21"/>
  <c r="D19" i="14" s="1"/>
  <c r="B19" s="1"/>
  <c r="E19"/>
  <c r="AB46" i="21"/>
  <c r="F43" i="14"/>
  <c r="G43" s="1"/>
  <c r="AB62" i="21"/>
  <c r="F59" i="14"/>
  <c r="G59" s="1"/>
  <c r="AB29" i="21"/>
  <c r="F26" i="14"/>
  <c r="G26" s="1"/>
  <c r="AB45" i="21"/>
  <c r="F42" i="14"/>
  <c r="G42" s="1"/>
  <c r="AB61" i="21"/>
  <c r="F58" i="14"/>
  <c r="G58" s="1"/>
  <c r="AB24" i="21"/>
  <c r="F21" i="14"/>
  <c r="G21" s="1"/>
  <c r="AB40" i="21"/>
  <c r="F37" i="14"/>
  <c r="G37" s="1"/>
  <c r="AB56" i="21"/>
  <c r="F53" i="14"/>
  <c r="G53" s="1"/>
  <c r="AB35" i="21"/>
  <c r="F32" i="14"/>
  <c r="G32" s="1"/>
  <c r="AB51" i="21"/>
  <c r="F48" i="14"/>
  <c r="G48" s="1"/>
  <c r="AB67" i="21"/>
  <c r="F64" i="14"/>
  <c r="G64" s="1"/>
  <c r="R63" i="21"/>
  <c r="D60" i="14" s="1"/>
  <c r="B60" s="1"/>
  <c r="E60"/>
  <c r="R47" i="21"/>
  <c r="D44" i="14" s="1"/>
  <c r="B44" s="1"/>
  <c r="E44"/>
  <c r="R31" i="21"/>
  <c r="D28" i="14" s="1"/>
  <c r="B28" s="1"/>
  <c r="E28"/>
  <c r="R68" i="21"/>
  <c r="D65" i="14" s="1"/>
  <c r="B65" s="1"/>
  <c r="E65"/>
  <c r="R52" i="21"/>
  <c r="D49" i="14" s="1"/>
  <c r="B49" s="1"/>
  <c r="E49"/>
  <c r="R36" i="21"/>
  <c r="D33" i="14" s="1"/>
  <c r="B33" s="1"/>
  <c r="E33"/>
  <c r="R69" i="21"/>
  <c r="D66" i="14" s="1"/>
  <c r="B66" s="1"/>
  <c r="E66"/>
  <c r="R53" i="21"/>
  <c r="D50" i="14" s="1"/>
  <c r="B50" s="1"/>
  <c r="E50"/>
  <c r="R37" i="21"/>
  <c r="D34" i="14" s="1"/>
  <c r="B34" s="1"/>
  <c r="E34"/>
  <c r="R58" i="21"/>
  <c r="D55" i="14" s="1"/>
  <c r="B55" s="1"/>
  <c r="E55"/>
  <c r="R42" i="21"/>
  <c r="D39" i="14" s="1"/>
  <c r="B39" s="1"/>
  <c r="E39"/>
  <c r="R26" i="21"/>
  <c r="D23" i="14" s="1"/>
  <c r="B23" s="1"/>
  <c r="E23"/>
  <c r="AB30" i="21"/>
  <c r="F27" i="14"/>
  <c r="G27" s="1"/>
  <c r="AB42" i="21"/>
  <c r="F39" i="14"/>
  <c r="G39" s="1"/>
  <c r="AB58" i="21"/>
  <c r="F55" i="14"/>
  <c r="G55" s="1"/>
  <c r="AB25" i="21"/>
  <c r="F22" i="14"/>
  <c r="G22" s="1"/>
  <c r="AB41" i="21"/>
  <c r="F38" i="14"/>
  <c r="G38" s="1"/>
  <c r="AB57" i="21"/>
  <c r="F54" i="14"/>
  <c r="G54" s="1"/>
  <c r="AB36" i="21"/>
  <c r="F33" i="14"/>
  <c r="G33" s="1"/>
  <c r="AB52" i="21"/>
  <c r="F49" i="14"/>
  <c r="G49" s="1"/>
  <c r="AB68" i="21"/>
  <c r="F65" i="14"/>
  <c r="G65" s="1"/>
  <c r="AB31" i="21"/>
  <c r="F28" i="14"/>
  <c r="G28" s="1"/>
  <c r="AB47" i="21"/>
  <c r="F44" i="14"/>
  <c r="G44" s="1"/>
  <c r="AB63" i="21"/>
  <c r="F60" i="14"/>
  <c r="G60" s="1"/>
  <c r="R67" i="21"/>
  <c r="D64" i="14" s="1"/>
  <c r="B64" s="1"/>
  <c r="E64"/>
  <c r="R51" i="21"/>
  <c r="D48" i="14" s="1"/>
  <c r="B48" s="1"/>
  <c r="E48"/>
  <c r="R35" i="21"/>
  <c r="D32" i="14" s="1"/>
  <c r="B32" s="1"/>
  <c r="E32"/>
  <c r="R56" i="21"/>
  <c r="D53" i="14" s="1"/>
  <c r="B53" s="1"/>
  <c r="E53"/>
  <c r="R40" i="21"/>
  <c r="D37" i="14" s="1"/>
  <c r="B37" s="1"/>
  <c r="E37"/>
  <c r="R24" i="21"/>
  <c r="D21" i="14" s="1"/>
  <c r="B21" s="1"/>
  <c r="E21"/>
  <c r="R57" i="21"/>
  <c r="D54" i="14" s="1"/>
  <c r="B54" s="1"/>
  <c r="E54"/>
  <c r="R41" i="21"/>
  <c r="D38" i="14" s="1"/>
  <c r="B38" s="1"/>
  <c r="E38"/>
  <c r="R25" i="21"/>
  <c r="D22" i="14" s="1"/>
  <c r="B22" s="1"/>
  <c r="E22"/>
  <c r="R62" i="21"/>
  <c r="D59" i="14" s="1"/>
  <c r="B59" s="1"/>
  <c r="E59"/>
  <c r="R46" i="21"/>
  <c r="D43" i="14" s="1"/>
  <c r="B43" s="1"/>
  <c r="E43"/>
  <c r="R30" i="21"/>
  <c r="D27" i="14" s="1"/>
  <c r="B27" s="1"/>
  <c r="E27"/>
  <c r="AB22" i="21"/>
  <c r="F19" i="14"/>
  <c r="G19" s="1"/>
  <c r="AB38" i="21"/>
  <c r="F35" i="14"/>
  <c r="G35" s="1"/>
  <c r="AB54" i="21"/>
  <c r="F51" i="14"/>
  <c r="G51" s="1"/>
  <c r="AB37" i="21"/>
  <c r="F34" i="14"/>
  <c r="G34" s="1"/>
  <c r="AB53" i="21"/>
  <c r="F50" i="14"/>
  <c r="G50" s="1"/>
  <c r="AB69" i="21"/>
  <c r="F66" i="14"/>
  <c r="G66" s="1"/>
  <c r="AB32" i="21"/>
  <c r="F29" i="14"/>
  <c r="G29" s="1"/>
  <c r="AB48" i="21"/>
  <c r="F45" i="14"/>
  <c r="G45" s="1"/>
  <c r="AB64" i="21"/>
  <c r="F61" i="14"/>
  <c r="G61" s="1"/>
  <c r="AB27" i="21"/>
  <c r="F24" i="14"/>
  <c r="G24" s="1"/>
  <c r="AB43" i="21"/>
  <c r="F40" i="14"/>
  <c r="G40" s="1"/>
  <c r="AB59" i="21"/>
  <c r="F56" i="14"/>
  <c r="G56" s="1"/>
  <c r="R55" i="21"/>
  <c r="D52" i="14" s="1"/>
  <c r="B52" s="1"/>
  <c r="E52"/>
  <c r="R39" i="21"/>
  <c r="D36" i="14" s="1"/>
  <c r="B36" s="1"/>
  <c r="E36"/>
  <c r="R23" i="21"/>
  <c r="D20" i="14" s="1"/>
  <c r="B20" s="1"/>
  <c r="E20"/>
  <c r="R60" i="21"/>
  <c r="D57" i="14" s="1"/>
  <c r="B57" s="1"/>
  <c r="E57"/>
  <c r="R44" i="21"/>
  <c r="D41" i="14" s="1"/>
  <c r="B41" s="1"/>
  <c r="E41"/>
  <c r="R28" i="21"/>
  <c r="D25" i="14" s="1"/>
  <c r="B25" s="1"/>
  <c r="E25"/>
  <c r="R61" i="21"/>
  <c r="D58" i="14" s="1"/>
  <c r="B58" s="1"/>
  <c r="E58"/>
  <c r="R45" i="21"/>
  <c r="D42" i="14" s="1"/>
  <c r="B42" s="1"/>
  <c r="E42"/>
  <c r="R29" i="21"/>
  <c r="D26" i="14" s="1"/>
  <c r="B26" s="1"/>
  <c r="E26"/>
  <c r="R66" i="21"/>
  <c r="D63" i="14" s="1"/>
  <c r="B63" s="1"/>
  <c r="E63"/>
  <c r="R50" i="21"/>
  <c r="D47" i="14" s="1"/>
  <c r="B47" s="1"/>
  <c r="E47"/>
  <c r="R34" i="21"/>
  <c r="D31" i="14" s="1"/>
  <c r="B31" s="1"/>
  <c r="E31"/>
  <c r="L12" i="21"/>
  <c r="K13" i="18" s="1"/>
  <c r="P64" i="21"/>
  <c r="O65" i="18" s="1"/>
  <c r="N16" i="21"/>
  <c r="M17" i="18" s="1"/>
  <c r="M16" i="21"/>
  <c r="Q12"/>
  <c r="N12" s="1"/>
  <c r="M13" i="18" s="1"/>
  <c r="AB11" i="21"/>
  <c r="Z11"/>
  <c r="K71"/>
  <c r="Z14"/>
  <c r="AB14"/>
  <c r="Z13"/>
  <c r="AB13"/>
  <c r="Z15"/>
  <c r="AB15"/>
  <c r="Z12"/>
  <c r="AB12"/>
  <c r="Z10"/>
  <c r="AB10"/>
  <c r="M35"/>
  <c r="Q35"/>
  <c r="M51"/>
  <c r="Q51"/>
  <c r="H43" i="14" s="1"/>
  <c r="M67" i="21"/>
  <c r="Q67"/>
  <c r="H59" i="14" s="1"/>
  <c r="L30" i="21"/>
  <c r="K31" i="18" s="1"/>
  <c r="Q30" i="21"/>
  <c r="P29"/>
  <c r="O30" i="18" s="1"/>
  <c r="Q29" i="21"/>
  <c r="O45"/>
  <c r="N46" i="18" s="1"/>
  <c r="Q45" i="21"/>
  <c r="H37" i="14" s="1"/>
  <c r="P61" i="21"/>
  <c r="O62" i="18" s="1"/>
  <c r="Q61" i="21"/>
  <c r="H53" i="14" s="1"/>
  <c r="L24" i="21"/>
  <c r="K25" i="18" s="1"/>
  <c r="Q24" i="21"/>
  <c r="Q13"/>
  <c r="N13" s="1"/>
  <c r="M14" i="18" s="1"/>
  <c r="M11" i="21"/>
  <c r="Q11"/>
  <c r="N11" s="1"/>
  <c r="M12" i="18" s="1"/>
  <c r="M10" i="21"/>
  <c r="Q10"/>
  <c r="N10" s="1"/>
  <c r="O31"/>
  <c r="N32" i="18" s="1"/>
  <c r="Q31" i="21"/>
  <c r="M47"/>
  <c r="Q47"/>
  <c r="H39" i="14" s="1"/>
  <c r="M63" i="21"/>
  <c r="Q63"/>
  <c r="H55" i="14" s="1"/>
  <c r="N26" i="21"/>
  <c r="M27" i="18" s="1"/>
  <c r="Q26" i="21"/>
  <c r="P58"/>
  <c r="O59" i="18" s="1"/>
  <c r="Q58" i="21"/>
  <c r="H50" i="14" s="1"/>
  <c r="O25" i="21"/>
  <c r="N26" i="18" s="1"/>
  <c r="Q25" i="21"/>
  <c r="L41"/>
  <c r="K42" i="18" s="1"/>
  <c r="Q41" i="21"/>
  <c r="H33" i="14" s="1"/>
  <c r="P57" i="21"/>
  <c r="O58" i="18" s="1"/>
  <c r="Q57" i="21"/>
  <c r="H49" i="14" s="1"/>
  <c r="Q15" i="21"/>
  <c r="N15" s="1"/>
  <c r="M16" i="18" s="1"/>
  <c r="Q14" i="21"/>
  <c r="N14" s="1"/>
  <c r="M15" i="18" s="1"/>
  <c r="M27" i="21"/>
  <c r="Q27"/>
  <c r="M43"/>
  <c r="Q43"/>
  <c r="H35" i="14" s="1"/>
  <c r="M59" i="21"/>
  <c r="Q59"/>
  <c r="H51" i="14" s="1"/>
  <c r="N22" i="21"/>
  <c r="M23" i="18" s="1"/>
  <c r="Q22" i="21"/>
  <c r="N38"/>
  <c r="M39" i="18" s="1"/>
  <c r="Q38" i="21"/>
  <c r="H30" i="14" s="1"/>
  <c r="M37" i="21"/>
  <c r="Q37"/>
  <c r="H29" i="14" s="1"/>
  <c r="P53" i="21"/>
  <c r="O54" i="18" s="1"/>
  <c r="Q53" i="21"/>
  <c r="H45" i="14" s="1"/>
  <c r="L69" i="21"/>
  <c r="K70" i="18" s="1"/>
  <c r="Q69" i="21"/>
  <c r="H61" i="14" s="1"/>
  <c r="O32" i="21"/>
  <c r="N33" i="18" s="1"/>
  <c r="Q32" i="21"/>
  <c r="O23"/>
  <c r="N24" i="18" s="1"/>
  <c r="Q23" i="21"/>
  <c r="M39"/>
  <c r="Q39"/>
  <c r="H31" i="14" s="1"/>
  <c r="M55" i="21"/>
  <c r="Q55"/>
  <c r="H47" i="14" s="1"/>
  <c r="L18" i="21"/>
  <c r="K19" i="18" s="1"/>
  <c r="Q18" i="21"/>
  <c r="N18" s="1"/>
  <c r="M34"/>
  <c r="Q34"/>
  <c r="P50"/>
  <c r="O51" i="18" s="1"/>
  <c r="Q50" i="21"/>
  <c r="H42" i="14" s="1"/>
  <c r="P66" i="21"/>
  <c r="O67" i="18" s="1"/>
  <c r="Q66" i="21"/>
  <c r="H58" i="14" s="1"/>
  <c r="N49" i="21"/>
  <c r="M50" i="18" s="1"/>
  <c r="Q49" i="21"/>
  <c r="H41" i="14" s="1"/>
  <c r="M65" i="21"/>
  <c r="Q65"/>
  <c r="H57" i="14" s="1"/>
  <c r="K72" i="21"/>
  <c r="L15"/>
  <c r="K16" i="18" s="1"/>
  <c r="M14" i="21"/>
  <c r="O47"/>
  <c r="N48" i="18" s="1"/>
  <c r="M66" i="21"/>
  <c r="N34"/>
  <c r="M35" i="18" s="1"/>
  <c r="N46" i="21"/>
  <c r="M47" i="18" s="1"/>
  <c r="N56" i="21"/>
  <c r="M57" i="18" s="1"/>
  <c r="M40" i="21"/>
  <c r="O37"/>
  <c r="N38" i="18" s="1"/>
  <c r="M69" i="21"/>
  <c r="N54"/>
  <c r="M55" i="18" s="1"/>
  <c r="M64" i="21"/>
  <c r="N48"/>
  <c r="M49" i="18" s="1"/>
  <c r="P48" i="21"/>
  <c r="O49" i="18" s="1"/>
  <c r="O48" i="21"/>
  <c r="N49" i="18" s="1"/>
  <c r="O53" i="21"/>
  <c r="N54" i="18" s="1"/>
  <c r="L64" i="21"/>
  <c r="K65" i="18" s="1"/>
  <c r="L48" i="21"/>
  <c r="K49" i="18" s="1"/>
  <c r="L21" i="21"/>
  <c r="K22" i="18" s="1"/>
  <c r="O69" i="21"/>
  <c r="N70" i="18" s="1"/>
  <c r="P69" i="21"/>
  <c r="O70" i="18" s="1"/>
  <c r="N53" i="21"/>
  <c r="M54" i="18" s="1"/>
  <c r="O54" i="21"/>
  <c r="N55" i="18" s="1"/>
  <c r="L54" i="21"/>
  <c r="K55" i="18" s="1"/>
  <c r="N69" i="21"/>
  <c r="M70" i="18" s="1"/>
  <c r="L53" i="21"/>
  <c r="K54" i="18" s="1"/>
  <c r="O38" i="21"/>
  <c r="N39" i="18" s="1"/>
  <c r="M53" i="21"/>
  <c r="P37"/>
  <c r="O38" i="18" s="1"/>
  <c r="N37" i="21"/>
  <c r="M38" i="18" s="1"/>
  <c r="P45" i="21"/>
  <c r="O46" i="18" s="1"/>
  <c r="O40" i="21"/>
  <c r="N41" i="18" s="1"/>
  <c r="L46" i="21"/>
  <c r="K47" i="18" s="1"/>
  <c r="L10" i="21"/>
  <c r="O56"/>
  <c r="N57" i="18" s="1"/>
  <c r="M62" i="21"/>
  <c r="L13"/>
  <c r="K14" i="18" s="1"/>
  <c r="P40" i="21"/>
  <c r="O41" i="18" s="1"/>
  <c r="M46" i="21"/>
  <c r="M13"/>
  <c r="L62"/>
  <c r="K63" i="18" s="1"/>
  <c r="L56" i="21"/>
  <c r="K57" i="18" s="1"/>
  <c r="L45" i="21"/>
  <c r="K46" i="18" s="1"/>
  <c r="M45" i="21"/>
  <c r="N61"/>
  <c r="M62" i="18" s="1"/>
  <c r="L61" i="21"/>
  <c r="K62" i="18" s="1"/>
  <c r="M56" i="21"/>
  <c r="N62"/>
  <c r="M63" i="18" s="1"/>
  <c r="O62" i="21"/>
  <c r="N63" i="18" s="1"/>
  <c r="O46" i="21"/>
  <c r="N47" i="18" s="1"/>
  <c r="M61" i="21"/>
  <c r="N40"/>
  <c r="M41" i="18" s="1"/>
  <c r="P56" i="21"/>
  <c r="O57" i="18" s="1"/>
  <c r="P62" i="21"/>
  <c r="O63" i="18" s="1"/>
  <c r="L40" i="21"/>
  <c r="K41" i="18" s="1"/>
  <c r="P46" i="21"/>
  <c r="O47" i="18" s="1"/>
  <c r="N45" i="21"/>
  <c r="M46" i="18" s="1"/>
  <c r="O61" i="21"/>
  <c r="N62" i="18" s="1"/>
  <c r="L11" i="21"/>
  <c r="K12" i="18" s="1"/>
  <c r="M15" i="21"/>
  <c r="M54"/>
  <c r="L14"/>
  <c r="K15" i="18" s="1"/>
  <c r="M38" i="21"/>
  <c r="L38"/>
  <c r="K39" i="18" s="1"/>
  <c r="L63" i="21"/>
  <c r="K64" i="18" s="1"/>
  <c r="N63" i="21"/>
  <c r="M64" i="18" s="1"/>
  <c r="P47" i="21"/>
  <c r="O48" i="18" s="1"/>
  <c r="P54" i="21"/>
  <c r="O55" i="18" s="1"/>
  <c r="O57" i="21"/>
  <c r="N58" i="18" s="1"/>
  <c r="P63" i="21"/>
  <c r="O64" i="18" s="1"/>
  <c r="N47" i="21"/>
  <c r="M48" i="18" s="1"/>
  <c r="N43" i="21"/>
  <c r="M44" i="18" s="1"/>
  <c r="P34" i="21"/>
  <c r="O35" i="18" s="1"/>
  <c r="P59" i="21"/>
  <c r="O60" i="18" s="1"/>
  <c r="M50" i="21"/>
  <c r="L34"/>
  <c r="K35" i="18" s="1"/>
  <c r="O34" i="21"/>
  <c r="N35" i="18" s="1"/>
  <c r="N50" i="21"/>
  <c r="M51" i="18" s="1"/>
  <c r="O59" i="21"/>
  <c r="N60" i="18" s="1"/>
  <c r="L59" i="21"/>
  <c r="K60" i="18" s="1"/>
  <c r="P43" i="21"/>
  <c r="O44" i="18" s="1"/>
  <c r="L50" i="21"/>
  <c r="K51" i="18" s="1"/>
  <c r="O50" i="21"/>
  <c r="N51" i="18" s="1"/>
  <c r="O55" i="21"/>
  <c r="N56" i="18" s="1"/>
  <c r="O39" i="21"/>
  <c r="N40" i="18" s="1"/>
  <c r="N59" i="21"/>
  <c r="M60" i="18" s="1"/>
  <c r="O43" i="21"/>
  <c r="N44" i="18" s="1"/>
  <c r="L43" i="21"/>
  <c r="K44" i="18" s="1"/>
  <c r="P39" i="21"/>
  <c r="O40" i="18" s="1"/>
  <c r="L55" i="21"/>
  <c r="K56" i="18" s="1"/>
  <c r="L68" i="21"/>
  <c r="K69" i="18" s="1"/>
  <c r="P55" i="21"/>
  <c r="O56" i="18" s="1"/>
  <c r="N39" i="21"/>
  <c r="M40" i="18" s="1"/>
  <c r="N55" i="21"/>
  <c r="M56" i="18" s="1"/>
  <c r="L39" i="21"/>
  <c r="K40" i="18" s="1"/>
  <c r="N42" i="21"/>
  <c r="M43" i="18" s="1"/>
  <c r="P36" i="21"/>
  <c r="O37" i="18" s="1"/>
  <c r="P52" i="21"/>
  <c r="O53" i="18" s="1"/>
  <c r="P68" i="21"/>
  <c r="O69" i="18" s="1"/>
  <c r="M58" i="21"/>
  <c r="N36"/>
  <c r="M37" i="18" s="1"/>
  <c r="N52" i="21"/>
  <c r="M53" i="18" s="1"/>
  <c r="N68" i="21"/>
  <c r="M69" i="18" s="1"/>
  <c r="P51" i="21"/>
  <c r="O52" i="18" s="1"/>
  <c r="M36" i="21"/>
  <c r="L42"/>
  <c r="K43" i="18" s="1"/>
  <c r="L58" i="21"/>
  <c r="K59" i="18" s="1"/>
  <c r="M68" i="21"/>
  <c r="L67"/>
  <c r="K68" i="18" s="1"/>
  <c r="L35" i="21"/>
  <c r="K36" i="18" s="1"/>
  <c r="M41" i="21"/>
  <c r="O35"/>
  <c r="N36" i="18" s="1"/>
  <c r="O51" i="21"/>
  <c r="N52" i="18" s="1"/>
  <c r="O67" i="21"/>
  <c r="N68" i="18" s="1"/>
  <c r="L36" i="21"/>
  <c r="K37" i="18" s="1"/>
  <c r="P35" i="21"/>
  <c r="O36" i="18" s="1"/>
  <c r="P67" i="21"/>
  <c r="O68" i="18" s="1"/>
  <c r="N35" i="21"/>
  <c r="M36" i="18" s="1"/>
  <c r="N51" i="21"/>
  <c r="M52" i="18" s="1"/>
  <c r="N67" i="21"/>
  <c r="M68" i="18" s="1"/>
  <c r="O63" i="21"/>
  <c r="N64" i="18" s="1"/>
  <c r="N58" i="21"/>
  <c r="M59" i="18" s="1"/>
  <c r="M52" i="21"/>
  <c r="P42"/>
  <c r="O43" i="18" s="1"/>
  <c r="M42" i="21"/>
  <c r="L52"/>
  <c r="K53" i="18" s="1"/>
  <c r="O42" i="21"/>
  <c r="N43" i="18" s="1"/>
  <c r="L47" i="21"/>
  <c r="K48" i="18" s="1"/>
  <c r="O36" i="21"/>
  <c r="N37" i="18" s="1"/>
  <c r="O52" i="21"/>
  <c r="N53" i="18" s="1"/>
  <c r="O68" i="21"/>
  <c r="N69" i="18" s="1"/>
  <c r="O58" i="21"/>
  <c r="N59" i="18" s="1"/>
  <c r="L51" i="21"/>
  <c r="K52" i="18" s="1"/>
  <c r="O41" i="21"/>
  <c r="N42" i="18" s="1"/>
  <c r="N41" i="21"/>
  <c r="M42" i="18" s="1"/>
  <c r="P41" i="21"/>
  <c r="O42" i="18" s="1"/>
  <c r="M57" i="21"/>
  <c r="L57"/>
  <c r="K58" i="18" s="1"/>
  <c r="N57" i="21"/>
  <c r="M58" i="18" s="1"/>
  <c r="P38" i="21"/>
  <c r="O39" i="18" s="1"/>
  <c r="P33" i="21"/>
  <c r="O34" i="18" s="1"/>
  <c r="L33" i="21"/>
  <c r="K34" i="18" s="1"/>
  <c r="M26" i="21"/>
  <c r="N33"/>
  <c r="M34" i="18" s="1"/>
  <c r="O28" i="21"/>
  <c r="N29" i="18" s="1"/>
  <c r="O33" i="21"/>
  <c r="N34" i="18" s="1"/>
  <c r="L27" i="21"/>
  <c r="K28" i="18" s="1"/>
  <c r="O26" i="21"/>
  <c r="N27" i="18" s="1"/>
  <c r="P27" i="21"/>
  <c r="O28" i="18" s="1"/>
  <c r="L26" i="21"/>
  <c r="K27" i="18" s="1"/>
  <c r="P26" i="21"/>
  <c r="O27" i="18" s="1"/>
  <c r="O27" i="21"/>
  <c r="N28" i="18" s="1"/>
  <c r="P24" i="21"/>
  <c r="O25" i="18" s="1"/>
  <c r="O24" i="21"/>
  <c r="N25" i="18" s="1"/>
  <c r="M29" i="21"/>
  <c r="O29"/>
  <c r="N30" i="18" s="1"/>
  <c r="L29" i="21"/>
  <c r="K30" i="18" s="1"/>
  <c r="N29" i="21"/>
  <c r="M30" i="18" s="1"/>
  <c r="M28" i="21"/>
  <c r="P28"/>
  <c r="O29" i="18" s="1"/>
  <c r="M24" i="21"/>
  <c r="N27"/>
  <c r="M28" i="18" s="1"/>
  <c r="N28" i="21"/>
  <c r="M29" i="18" s="1"/>
  <c r="N23" i="21"/>
  <c r="M24" i="18" s="1"/>
  <c r="M20" i="21"/>
  <c r="N19"/>
  <c r="M20" i="18" s="1"/>
  <c r="P32" i="21"/>
  <c r="O33" i="18" s="1"/>
  <c r="L20" i="21"/>
  <c r="K21" i="18" s="1"/>
  <c r="N30" i="21"/>
  <c r="M31" i="18" s="1"/>
  <c r="M30" i="21"/>
  <c r="P30"/>
  <c r="O31" i="18" s="1"/>
  <c r="O30" i="21"/>
  <c r="N31" i="18" s="1"/>
  <c r="M19" i="21"/>
  <c r="L19"/>
  <c r="K20" i="18" s="1"/>
  <c r="N24" i="21"/>
  <c r="M25" i="18" s="1"/>
  <c r="M18" i="21"/>
  <c r="N21"/>
  <c r="L31"/>
  <c r="K32" i="18" s="1"/>
  <c r="M31" i="21"/>
  <c r="M32"/>
  <c r="L32"/>
  <c r="K33" i="18" s="1"/>
  <c r="N32" i="21"/>
  <c r="M33" i="18" s="1"/>
  <c r="P31" i="21"/>
  <c r="O32" i="18" s="1"/>
  <c r="N31" i="21"/>
  <c r="M32" i="18" s="1"/>
  <c r="M21" i="21"/>
  <c r="O22"/>
  <c r="N23" i="18" s="1"/>
  <c r="N25" i="21"/>
  <c r="M26" i="18" s="1"/>
  <c r="M22" i="21"/>
  <c r="L25"/>
  <c r="K26" i="18" s="1"/>
  <c r="M23" i="21"/>
  <c r="P23"/>
  <c r="O24" i="18" s="1"/>
  <c r="M25" i="21"/>
  <c r="P22"/>
  <c r="O23" i="18" s="1"/>
  <c r="L23" i="21"/>
  <c r="K24" i="18" s="1"/>
  <c r="P25" i="21"/>
  <c r="O26" i="18" s="1"/>
  <c r="L22" i="21"/>
  <c r="K23" i="18" s="1"/>
  <c r="E21" i="35"/>
  <c r="M18" i="18" l="1"/>
  <c r="O17" i="21"/>
  <c r="N18" i="18" s="1"/>
  <c r="O16" i="21"/>
  <c r="N17" i="18" s="1"/>
  <c r="O12" i="21"/>
  <c r="N13" i="18" s="1"/>
  <c r="L71" i="21"/>
  <c r="N71"/>
  <c r="K11" i="18"/>
  <c r="L72" i="21"/>
  <c r="M11" i="18"/>
  <c r="N72" i="21"/>
  <c r="O13"/>
  <c r="N14" i="18" s="1"/>
  <c r="O15" i="21"/>
  <c r="N16" i="18" s="1"/>
  <c r="O14" i="21"/>
  <c r="N15" i="18" s="1"/>
  <c r="O10" i="21"/>
  <c r="O11"/>
  <c r="O21"/>
  <c r="M22" i="18"/>
  <c r="O18" i="21"/>
  <c r="N19" i="18" s="1"/>
  <c r="M19"/>
  <c r="O20" i="21"/>
  <c r="M21" i="18"/>
  <c r="O19" i="21"/>
  <c r="AA65"/>
  <c r="AA61"/>
  <c r="AA57"/>
  <c r="AA53"/>
  <c r="AA49"/>
  <c r="AA45"/>
  <c r="AA41"/>
  <c r="AA37"/>
  <c r="AA25"/>
  <c r="AA21"/>
  <c r="AA17"/>
  <c r="G20" i="35"/>
  <c r="AA68" i="21"/>
  <c r="AA64"/>
  <c r="AA60"/>
  <c r="AA56"/>
  <c r="AA52"/>
  <c r="AA48"/>
  <c r="AA44"/>
  <c r="AA40"/>
  <c r="AA36"/>
  <c r="AA20"/>
  <c r="AA16"/>
  <c r="AA67"/>
  <c r="AA63"/>
  <c r="AA59"/>
  <c r="AA55"/>
  <c r="AA51"/>
  <c r="AA47"/>
  <c r="AA43"/>
  <c r="AA39"/>
  <c r="AA19"/>
  <c r="AA69"/>
  <c r="AA66"/>
  <c r="AA62"/>
  <c r="AA58"/>
  <c r="AA54"/>
  <c r="AA50"/>
  <c r="AA46"/>
  <c r="AA42"/>
  <c r="AA38"/>
  <c r="AA26"/>
  <c r="AA18"/>
  <c r="AD76"/>
  <c r="O71" l="1"/>
  <c r="N12" i="18"/>
  <c r="O84" i="21"/>
  <c r="N11" i="18"/>
  <c r="O72" i="21"/>
  <c r="N21" i="18"/>
  <c r="N22"/>
  <c r="N20"/>
  <c r="AD77" i="21"/>
  <c r="AD78"/>
  <c r="F19" i="40" l="1"/>
  <c r="F20"/>
  <c r="F18"/>
  <c r="F8"/>
  <c r="E8"/>
  <c r="E16"/>
  <c r="F15"/>
  <c r="F16" s="1"/>
  <c r="E15"/>
  <c r="B7"/>
  <c r="B2"/>
  <c r="C4"/>
  <c r="G14"/>
  <c r="G13"/>
  <c r="G12"/>
  <c r="G11"/>
  <c r="G10"/>
  <c r="G9"/>
  <c r="G7"/>
  <c r="G8" s="1"/>
  <c r="G15" l="1"/>
  <c r="G16" s="1"/>
  <c r="M21" i="20"/>
  <c r="M22"/>
  <c r="M20"/>
  <c r="M10"/>
  <c r="Q10" s="1"/>
  <c r="M11"/>
  <c r="M13"/>
  <c r="M14"/>
  <c r="O14" s="1"/>
  <c r="M15"/>
  <c r="P15" s="1"/>
  <c r="M17"/>
  <c r="P17" s="1"/>
  <c r="K10"/>
  <c r="K11"/>
  <c r="K13"/>
  <c r="K14"/>
  <c r="K15"/>
  <c r="K17"/>
  <c r="F12"/>
  <c r="F18" s="1"/>
  <c r="G12"/>
  <c r="G18" s="1"/>
  <c r="H12"/>
  <c r="H18" s="1"/>
  <c r="I12"/>
  <c r="I18" s="1"/>
  <c r="J12"/>
  <c r="J18" s="1"/>
  <c r="L12"/>
  <c r="L18" s="1"/>
  <c r="N12"/>
  <c r="N18" s="1"/>
  <c r="E12"/>
  <c r="E18" s="1"/>
  <c r="O17" l="1"/>
  <c r="Q17"/>
  <c r="P13"/>
  <c r="O13"/>
  <c r="Q13"/>
  <c r="Q15"/>
  <c r="P14"/>
  <c r="Q14"/>
  <c r="O15"/>
  <c r="P11"/>
  <c r="Q11"/>
  <c r="O11"/>
  <c r="O10"/>
  <c r="P10"/>
  <c r="K12"/>
  <c r="K18" s="1"/>
  <c r="M12"/>
  <c r="M18" s="1"/>
  <c r="C77" i="18" l="1"/>
  <c r="D77"/>
  <c r="H77"/>
  <c r="B61"/>
  <c r="E61"/>
  <c r="F61"/>
  <c r="G61"/>
  <c r="I61"/>
  <c r="J61"/>
  <c r="Q61"/>
  <c r="B62"/>
  <c r="E62"/>
  <c r="F62"/>
  <c r="G62"/>
  <c r="I62"/>
  <c r="J62"/>
  <c r="Q62"/>
  <c r="B63"/>
  <c r="E63"/>
  <c r="F63"/>
  <c r="G63"/>
  <c r="I63"/>
  <c r="J63"/>
  <c r="Q63"/>
  <c r="B64"/>
  <c r="E64"/>
  <c r="F64"/>
  <c r="G64"/>
  <c r="I64"/>
  <c r="J64"/>
  <c r="Q64"/>
  <c r="B65"/>
  <c r="E65"/>
  <c r="F65"/>
  <c r="G65"/>
  <c r="I65"/>
  <c r="J65"/>
  <c r="Q65"/>
  <c r="B66"/>
  <c r="E66"/>
  <c r="F66"/>
  <c r="G66"/>
  <c r="I66"/>
  <c r="J66"/>
  <c r="Q66"/>
  <c r="B67"/>
  <c r="E67"/>
  <c r="F67"/>
  <c r="G67"/>
  <c r="I67"/>
  <c r="J67"/>
  <c r="Q67"/>
  <c r="B68"/>
  <c r="E68"/>
  <c r="F68"/>
  <c r="G68"/>
  <c r="I68"/>
  <c r="J68"/>
  <c r="Q68"/>
  <c r="B69"/>
  <c r="E69"/>
  <c r="F69"/>
  <c r="G69"/>
  <c r="I69"/>
  <c r="J69"/>
  <c r="Q69"/>
  <c r="B70"/>
  <c r="E70"/>
  <c r="F70"/>
  <c r="G70"/>
  <c r="I70"/>
  <c r="J70"/>
  <c r="Q70"/>
  <c r="C60" i="21"/>
  <c r="C61" i="18" s="1"/>
  <c r="I60" i="21"/>
  <c r="H61" i="18" s="1"/>
  <c r="V60" i="21"/>
  <c r="W60"/>
  <c r="X60"/>
  <c r="AD60"/>
  <c r="C61"/>
  <c r="C62" i="18" s="1"/>
  <c r="I61" i="21"/>
  <c r="H62" i="18" s="1"/>
  <c r="V61" i="21"/>
  <c r="W61"/>
  <c r="X61"/>
  <c r="AD61"/>
  <c r="C62"/>
  <c r="C63" i="18" s="1"/>
  <c r="I62" i="21"/>
  <c r="H63" i="18" s="1"/>
  <c r="V62" i="21"/>
  <c r="W62"/>
  <c r="X62"/>
  <c r="AD62"/>
  <c r="C63"/>
  <c r="C64" i="18" s="1"/>
  <c r="I63" i="21"/>
  <c r="H64" i="18" s="1"/>
  <c r="V63" i="21"/>
  <c r="W63"/>
  <c r="X63"/>
  <c r="AD63"/>
  <c r="C64"/>
  <c r="C65" i="18" s="1"/>
  <c r="I64" i="21"/>
  <c r="H65" i="18" s="1"/>
  <c r="V64" i="21"/>
  <c r="W64"/>
  <c r="X64"/>
  <c r="AD64"/>
  <c r="C65"/>
  <c r="C66" i="18" s="1"/>
  <c r="I65" i="21"/>
  <c r="H66" i="18" s="1"/>
  <c r="V65" i="21"/>
  <c r="W65"/>
  <c r="X65"/>
  <c r="AD65"/>
  <c r="C66"/>
  <c r="C67" i="18" s="1"/>
  <c r="I66" i="21"/>
  <c r="H67" i="18" s="1"/>
  <c r="V66" i="21"/>
  <c r="W66"/>
  <c r="X66"/>
  <c r="AD66"/>
  <c r="C67"/>
  <c r="C68" i="18" s="1"/>
  <c r="I67" i="21"/>
  <c r="H68" i="18" s="1"/>
  <c r="V67" i="21"/>
  <c r="W67"/>
  <c r="X67"/>
  <c r="AD67"/>
  <c r="C68"/>
  <c r="C69" i="18" s="1"/>
  <c r="I68" i="21"/>
  <c r="H69" i="18" s="1"/>
  <c r="V68" i="21"/>
  <c r="W68"/>
  <c r="X68"/>
  <c r="AD68"/>
  <c r="C69"/>
  <c r="C70" i="18" s="1"/>
  <c r="I69" i="21"/>
  <c r="H70" i="18" s="1"/>
  <c r="V69" i="21"/>
  <c r="W69"/>
  <c r="X69"/>
  <c r="AD69"/>
  <c r="E7" i="18"/>
  <c r="D20" i="39"/>
  <c r="D21"/>
  <c r="D19"/>
  <c r="B2"/>
  <c r="P69" i="18" l="1"/>
  <c r="P65"/>
  <c r="P61"/>
  <c r="P66"/>
  <c r="P62"/>
  <c r="P67"/>
  <c r="P63"/>
  <c r="P68"/>
  <c r="P64"/>
  <c r="P70"/>
  <c r="F4" i="20"/>
  <c r="S2" i="19"/>
  <c r="Q4" i="18"/>
  <c r="H4" i="1" s="1"/>
  <c r="F4" i="40"/>
  <c r="O4" i="20"/>
  <c r="E5"/>
  <c r="X11" i="21"/>
  <c r="X12"/>
  <c r="X13"/>
  <c r="X14"/>
  <c r="X15"/>
  <c r="X16"/>
  <c r="X17"/>
  <c r="X18"/>
  <c r="X19"/>
  <c r="X20"/>
  <c r="X21"/>
  <c r="X22"/>
  <c r="AA22" s="1"/>
  <c r="X23"/>
  <c r="AA23" s="1"/>
  <c r="X24"/>
  <c r="AA24" s="1"/>
  <c r="X25"/>
  <c r="X26"/>
  <c r="X27"/>
  <c r="AA27" s="1"/>
  <c r="X28"/>
  <c r="AA28" s="1"/>
  <c r="X29"/>
  <c r="AA29" s="1"/>
  <c r="X30"/>
  <c r="AA30" s="1"/>
  <c r="X31"/>
  <c r="AA31" s="1"/>
  <c r="X32"/>
  <c r="AA32" s="1"/>
  <c r="X33"/>
  <c r="AA33" s="1"/>
  <c r="X34"/>
  <c r="AA34" s="1"/>
  <c r="X35"/>
  <c r="AA35" s="1"/>
  <c r="X36"/>
  <c r="X37"/>
  <c r="X38"/>
  <c r="X39"/>
  <c r="X40"/>
  <c r="X41"/>
  <c r="X42"/>
  <c r="X43"/>
  <c r="X44"/>
  <c r="X45"/>
  <c r="X46"/>
  <c r="X47"/>
  <c r="X48"/>
  <c r="X49"/>
  <c r="X50"/>
  <c r="X51"/>
  <c r="X52"/>
  <c r="X53"/>
  <c r="X54"/>
  <c r="X55"/>
  <c r="X56"/>
  <c r="X57"/>
  <c r="X58"/>
  <c r="X59"/>
  <c r="X10"/>
  <c r="AD11"/>
  <c r="P11" s="1"/>
  <c r="AD12"/>
  <c r="AD13"/>
  <c r="P13" s="1"/>
  <c r="O14" i="18" s="1"/>
  <c r="AD14" i="21"/>
  <c r="P14" s="1"/>
  <c r="O15" i="18" s="1"/>
  <c r="AD15" i="21"/>
  <c r="P15" s="1"/>
  <c r="O16" i="18" s="1"/>
  <c r="AD16" i="21"/>
  <c r="P16" s="1"/>
  <c r="O17" i="18" s="1"/>
  <c r="AD17" i="21"/>
  <c r="P17" s="1"/>
  <c r="O18" i="18" s="1"/>
  <c r="AD18" i="21"/>
  <c r="P18" s="1"/>
  <c r="O19" i="18" s="1"/>
  <c r="AD19" i="21"/>
  <c r="P19" s="1"/>
  <c r="O20" i="18" s="1"/>
  <c r="AD20" i="21"/>
  <c r="P20" s="1"/>
  <c r="O21" i="18" s="1"/>
  <c r="AD21" i="21"/>
  <c r="P21" s="1"/>
  <c r="O22" i="18" s="1"/>
  <c r="AD22" i="21"/>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10"/>
  <c r="Y11" l="1"/>
  <c r="AA11" s="1"/>
  <c r="Y15"/>
  <c r="AA15" s="1"/>
  <c r="Y10"/>
  <c r="AA10" s="1"/>
  <c r="Y12"/>
  <c r="AA12" s="1"/>
  <c r="O12" i="18"/>
  <c r="Y13" i="21"/>
  <c r="AA13" s="1"/>
  <c r="Y14"/>
  <c r="AA14" s="1"/>
  <c r="P12"/>
  <c r="O13" i="18" s="1"/>
  <c r="P10" i="21"/>
  <c r="P71" s="1"/>
  <c r="Q5" i="18"/>
  <c r="I4" i="1" s="1"/>
  <c r="S3" i="19"/>
  <c r="L4" i="20"/>
  <c r="C5" i="22"/>
  <c r="D4" i="33"/>
  <c r="C4" i="14"/>
  <c r="J3" i="34"/>
  <c r="G4" i="35"/>
  <c r="O93" i="18"/>
  <c r="O94"/>
  <c r="O95"/>
  <c r="B35"/>
  <c r="E35"/>
  <c r="F35"/>
  <c r="G35"/>
  <c r="I35"/>
  <c r="J35"/>
  <c r="Q35"/>
  <c r="B36"/>
  <c r="E36"/>
  <c r="F36"/>
  <c r="G36"/>
  <c r="I36"/>
  <c r="J36"/>
  <c r="Q36"/>
  <c r="B37"/>
  <c r="E37"/>
  <c r="F37"/>
  <c r="G37"/>
  <c r="I37"/>
  <c r="J37"/>
  <c r="Q37"/>
  <c r="B38"/>
  <c r="E38"/>
  <c r="F38"/>
  <c r="G38"/>
  <c r="I38"/>
  <c r="J38"/>
  <c r="Q38"/>
  <c r="B39"/>
  <c r="E39"/>
  <c r="F39"/>
  <c r="G39"/>
  <c r="I39"/>
  <c r="J39"/>
  <c r="Q39"/>
  <c r="B40"/>
  <c r="E40"/>
  <c r="F40"/>
  <c r="G40"/>
  <c r="I40"/>
  <c r="J40"/>
  <c r="Q40"/>
  <c r="B41"/>
  <c r="E41"/>
  <c r="F41"/>
  <c r="G41"/>
  <c r="I41"/>
  <c r="J41"/>
  <c r="Q41"/>
  <c r="B42"/>
  <c r="E42"/>
  <c r="F42"/>
  <c r="G42"/>
  <c r="I42"/>
  <c r="J42"/>
  <c r="Q42"/>
  <c r="B43"/>
  <c r="E43"/>
  <c r="F43"/>
  <c r="G43"/>
  <c r="I43"/>
  <c r="J43"/>
  <c r="Q43"/>
  <c r="B44"/>
  <c r="E44"/>
  <c r="F44"/>
  <c r="G44"/>
  <c r="I44"/>
  <c r="J44"/>
  <c r="Q44"/>
  <c r="B45"/>
  <c r="E45"/>
  <c r="F45"/>
  <c r="G45"/>
  <c r="I45"/>
  <c r="J45"/>
  <c r="Q45"/>
  <c r="B46"/>
  <c r="E46"/>
  <c r="F46"/>
  <c r="G46"/>
  <c r="I46"/>
  <c r="J46"/>
  <c r="Q46"/>
  <c r="B47"/>
  <c r="E47"/>
  <c r="F47"/>
  <c r="G47"/>
  <c r="I47"/>
  <c r="J47"/>
  <c r="Q47"/>
  <c r="B48"/>
  <c r="E48"/>
  <c r="F48"/>
  <c r="G48"/>
  <c r="I48"/>
  <c r="J48"/>
  <c r="Q48"/>
  <c r="B49"/>
  <c r="E49"/>
  <c r="F49"/>
  <c r="G49"/>
  <c r="I49"/>
  <c r="J49"/>
  <c r="Q49"/>
  <c r="B50"/>
  <c r="E50"/>
  <c r="F50"/>
  <c r="G50"/>
  <c r="I50"/>
  <c r="J50"/>
  <c r="Q50"/>
  <c r="B51"/>
  <c r="E51"/>
  <c r="F51"/>
  <c r="G51"/>
  <c r="I51"/>
  <c r="J51"/>
  <c r="Q51"/>
  <c r="B52"/>
  <c r="E52"/>
  <c r="F52"/>
  <c r="G52"/>
  <c r="I52"/>
  <c r="J52"/>
  <c r="Q52"/>
  <c r="B53"/>
  <c r="E53"/>
  <c r="F53"/>
  <c r="G53"/>
  <c r="I53"/>
  <c r="J53"/>
  <c r="Q53"/>
  <c r="B54"/>
  <c r="E54"/>
  <c r="F54"/>
  <c r="G54"/>
  <c r="I54"/>
  <c r="J54"/>
  <c r="Q54"/>
  <c r="B55"/>
  <c r="E55"/>
  <c r="F55"/>
  <c r="G55"/>
  <c r="I55"/>
  <c r="J55"/>
  <c r="Q55"/>
  <c r="B56"/>
  <c r="E56"/>
  <c r="F56"/>
  <c r="G56"/>
  <c r="I56"/>
  <c r="J56"/>
  <c r="Q56"/>
  <c r="B57"/>
  <c r="E57"/>
  <c r="F57"/>
  <c r="G57"/>
  <c r="I57"/>
  <c r="J57"/>
  <c r="Q57"/>
  <c r="B58"/>
  <c r="E58"/>
  <c r="F58"/>
  <c r="G58"/>
  <c r="I58"/>
  <c r="J58"/>
  <c r="Q58"/>
  <c r="B59"/>
  <c r="E59"/>
  <c r="F59"/>
  <c r="G59"/>
  <c r="I59"/>
  <c r="J59"/>
  <c r="Q59"/>
  <c r="B60"/>
  <c r="E60"/>
  <c r="F60"/>
  <c r="G60"/>
  <c r="I60"/>
  <c r="J60"/>
  <c r="Q60"/>
  <c r="H4" i="35" l="1"/>
  <c r="P84" i="21"/>
  <c r="O11" i="18"/>
  <c r="P72" i="21"/>
  <c r="J4" i="34"/>
  <c r="G4" i="14"/>
  <c r="G5" i="22"/>
  <c r="L4" i="33"/>
  <c r="AE76" i="21" l="1"/>
  <c r="AC76"/>
  <c r="G9" i="33"/>
  <c r="F9"/>
  <c r="G23" i="35"/>
  <c r="P80" i="21" s="1"/>
  <c r="G22" i="35"/>
  <c r="P79" i="21" s="1"/>
  <c r="C36"/>
  <c r="C37" i="18" s="1"/>
  <c r="I36" i="21"/>
  <c r="H37" i="18" s="1"/>
  <c r="V36" i="21"/>
  <c r="W36"/>
  <c r="C37"/>
  <c r="C38" i="18" s="1"/>
  <c r="I37" i="21"/>
  <c r="H38" i="18" s="1"/>
  <c r="V37" i="21"/>
  <c r="W37"/>
  <c r="C38"/>
  <c r="C39" i="18" s="1"/>
  <c r="I38" i="21"/>
  <c r="H39" i="18" s="1"/>
  <c r="V38" i="21"/>
  <c r="W38"/>
  <c r="C39"/>
  <c r="C40" i="18" s="1"/>
  <c r="I39" i="21"/>
  <c r="H40" i="18" s="1"/>
  <c r="V39" i="21"/>
  <c r="W39"/>
  <c r="C40"/>
  <c r="C41" i="18" s="1"/>
  <c r="I40" i="21"/>
  <c r="H41" i="18" s="1"/>
  <c r="V40" i="21"/>
  <c r="W40"/>
  <c r="C41"/>
  <c r="C42" i="18" s="1"/>
  <c r="I41" i="21"/>
  <c r="H42" i="18" s="1"/>
  <c r="V41" i="21"/>
  <c r="W41"/>
  <c r="C42"/>
  <c r="C43" i="18" s="1"/>
  <c r="I42" i="21"/>
  <c r="H43" i="18" s="1"/>
  <c r="V42" i="21"/>
  <c r="W42"/>
  <c r="C43"/>
  <c r="C44" i="18" s="1"/>
  <c r="I43" i="21"/>
  <c r="H44" i="18" s="1"/>
  <c r="P44"/>
  <c r="V43" i="21"/>
  <c r="W43"/>
  <c r="C44"/>
  <c r="C45" i="18" s="1"/>
  <c r="I44" i="21"/>
  <c r="H45" i="18" s="1"/>
  <c r="V44" i="21"/>
  <c r="W44"/>
  <c r="C45"/>
  <c r="C46" i="18" s="1"/>
  <c r="I45" i="21"/>
  <c r="H46" i="18" s="1"/>
  <c r="V45" i="21"/>
  <c r="W45"/>
  <c r="C46"/>
  <c r="C47" i="18" s="1"/>
  <c r="I46" i="21"/>
  <c r="H47" i="18" s="1"/>
  <c r="V46" i="21"/>
  <c r="W46"/>
  <c r="C47"/>
  <c r="C48" i="18" s="1"/>
  <c r="I47" i="21"/>
  <c r="H48" i="18" s="1"/>
  <c r="V47" i="21"/>
  <c r="W47"/>
  <c r="C48"/>
  <c r="C49" i="18" s="1"/>
  <c r="I48" i="21"/>
  <c r="H49" i="18" s="1"/>
  <c r="V48" i="21"/>
  <c r="W48"/>
  <c r="C49"/>
  <c r="C50" i="18" s="1"/>
  <c r="I49" i="21"/>
  <c r="H50" i="18" s="1"/>
  <c r="V49" i="21"/>
  <c r="W49"/>
  <c r="C50"/>
  <c r="C51" i="18" s="1"/>
  <c r="I50" i="21"/>
  <c r="H51" i="18" s="1"/>
  <c r="P51"/>
  <c r="V50" i="21"/>
  <c r="W50"/>
  <c r="C51"/>
  <c r="C52" i="18" s="1"/>
  <c r="I51" i="21"/>
  <c r="H52" i="18" s="1"/>
  <c r="V51" i="21"/>
  <c r="W51"/>
  <c r="C52"/>
  <c r="C53" i="18" s="1"/>
  <c r="I52" i="21"/>
  <c r="H53" i="18" s="1"/>
  <c r="V52" i="21"/>
  <c r="W52"/>
  <c r="C53"/>
  <c r="C54" i="18" s="1"/>
  <c r="I53" i="21"/>
  <c r="H54" i="18" s="1"/>
  <c r="P54"/>
  <c r="V53" i="21"/>
  <c r="W53"/>
  <c r="C54"/>
  <c r="C55" i="18" s="1"/>
  <c r="I54" i="21"/>
  <c r="H55" i="18" s="1"/>
  <c r="V54" i="21"/>
  <c r="W54"/>
  <c r="C55"/>
  <c r="C56" i="18" s="1"/>
  <c r="I55" i="21"/>
  <c r="H56" i="18" s="1"/>
  <c r="V55" i="21"/>
  <c r="W55"/>
  <c r="C56"/>
  <c r="C57" i="18" s="1"/>
  <c r="I56" i="21"/>
  <c r="H57" i="18" s="1"/>
  <c r="V56" i="21"/>
  <c r="W56"/>
  <c r="C57"/>
  <c r="C58" i="18" s="1"/>
  <c r="I57" i="21"/>
  <c r="H58" i="18" s="1"/>
  <c r="V57" i="21"/>
  <c r="W57"/>
  <c r="C58"/>
  <c r="C59" i="18" s="1"/>
  <c r="I58" i="21"/>
  <c r="H59" i="18" s="1"/>
  <c r="V58" i="21"/>
  <c r="W58"/>
  <c r="C59"/>
  <c r="C60" i="18" s="1"/>
  <c r="I59" i="21"/>
  <c r="H60" i="18" s="1"/>
  <c r="V59" i="21"/>
  <c r="W59"/>
  <c r="H27" i="22"/>
  <c r="H28"/>
  <c r="H26"/>
  <c r="B4"/>
  <c r="B2"/>
  <c r="AC77" i="21" l="1"/>
  <c r="AE77" s="1"/>
  <c r="AC78"/>
  <c r="AE78" s="1"/>
  <c r="P53" i="18"/>
  <c r="P52"/>
  <c r="P60"/>
  <c r="P59"/>
  <c r="P58"/>
  <c r="P57"/>
  <c r="P56"/>
  <c r="P55"/>
  <c r="P43"/>
  <c r="P42"/>
  <c r="P41"/>
  <c r="P40"/>
  <c r="P39"/>
  <c r="P38"/>
  <c r="P37"/>
  <c r="P50"/>
  <c r="P49"/>
  <c r="P48"/>
  <c r="P47"/>
  <c r="P46"/>
  <c r="P45"/>
  <c r="D8" i="32"/>
  <c r="B2"/>
  <c r="B2" i="33"/>
  <c r="F82" i="14"/>
  <c r="F81"/>
  <c r="G80"/>
  <c r="E12" i="30"/>
  <c r="D12"/>
  <c r="C12"/>
  <c r="G5" i="14"/>
  <c r="B2"/>
  <c r="D9" i="1" l="1"/>
  <c r="C9"/>
  <c r="G5"/>
  <c r="B5"/>
  <c r="B2"/>
  <c r="F11" i="29"/>
  <c r="D11"/>
  <c r="C11"/>
  <c r="E11"/>
  <c r="D7"/>
  <c r="L15" i="18"/>
  <c r="L16"/>
  <c r="L17"/>
  <c r="L20"/>
  <c r="B1" i="16"/>
  <c r="I12" i="21"/>
  <c r="I13"/>
  <c r="I18"/>
  <c r="I19"/>
  <c r="I20"/>
  <c r="I24"/>
  <c r="I25"/>
  <c r="I26"/>
  <c r="I27"/>
  <c r="I28"/>
  <c r="I29"/>
  <c r="I30"/>
  <c r="I31"/>
  <c r="I32"/>
  <c r="I33"/>
  <c r="I34"/>
  <c r="H35" i="18" s="1"/>
  <c r="I35" i="21"/>
  <c r="H36" i="18" s="1"/>
  <c r="I10" i="21"/>
  <c r="E5" i="36"/>
  <c r="E6"/>
  <c r="E7"/>
  <c r="E8"/>
  <c r="E9"/>
  <c r="E10"/>
  <c r="E11"/>
  <c r="E12"/>
  <c r="E13"/>
  <c r="E14"/>
  <c r="E15"/>
  <c r="I11" i="21" s="1"/>
  <c r="E16" i="36"/>
  <c r="E17"/>
  <c r="E18"/>
  <c r="E19"/>
  <c r="E20"/>
  <c r="E21"/>
  <c r="E22"/>
  <c r="E23"/>
  <c r="E24"/>
  <c r="E25"/>
  <c r="E26"/>
  <c r="E27"/>
  <c r="E4"/>
  <c r="K5" i="19" l="1"/>
  <c r="H5"/>
  <c r="E4"/>
  <c r="L32" l="1"/>
  <c r="I33"/>
  <c r="F33"/>
  <c r="I32"/>
  <c r="E32"/>
  <c r="G31"/>
  <c r="I30"/>
  <c r="I28"/>
  <c r="I26"/>
  <c r="L33"/>
  <c r="L28"/>
  <c r="H34"/>
  <c r="D34"/>
  <c r="G33"/>
  <c r="F32"/>
  <c r="H31"/>
  <c r="D31"/>
  <c r="F30"/>
  <c r="H29"/>
  <c r="D29"/>
  <c r="F28"/>
  <c r="H27"/>
  <c r="D27"/>
  <c r="F26"/>
  <c r="H23"/>
  <c r="D23"/>
  <c r="F22"/>
  <c r="L26"/>
  <c r="C31" i="41" s="1"/>
  <c r="F34" i="19"/>
  <c r="E33"/>
  <c r="D32"/>
  <c r="H30"/>
  <c r="F29"/>
  <c r="D28"/>
  <c r="H26"/>
  <c r="F23"/>
  <c r="D22"/>
  <c r="G34"/>
  <c r="G29"/>
  <c r="E28"/>
  <c r="E26"/>
  <c r="I22"/>
  <c r="L34"/>
  <c r="L30"/>
  <c r="I34"/>
  <c r="E34"/>
  <c r="D33"/>
  <c r="G32"/>
  <c r="I31"/>
  <c r="E31"/>
  <c r="G30"/>
  <c r="I29"/>
  <c r="E29"/>
  <c r="G28"/>
  <c r="I27"/>
  <c r="E27"/>
  <c r="G26"/>
  <c r="I23"/>
  <c r="E23"/>
  <c r="G22"/>
  <c r="G8" i="32" s="1"/>
  <c r="L31" i="19"/>
  <c r="M31" s="1"/>
  <c r="O31" s="1"/>
  <c r="H33"/>
  <c r="J33" s="1"/>
  <c r="H32"/>
  <c r="F31"/>
  <c r="D30"/>
  <c r="H28"/>
  <c r="F27"/>
  <c r="D26"/>
  <c r="H22"/>
  <c r="L27"/>
  <c r="E30"/>
  <c r="G27"/>
  <c r="G23"/>
  <c r="H8" i="32" s="1"/>
  <c r="J8" s="1"/>
  <c r="P87" i="21" s="1"/>
  <c r="O88" i="18" s="1"/>
  <c r="C29" i="41" s="1"/>
  <c r="E22" i="19"/>
  <c r="H21"/>
  <c r="D21"/>
  <c r="G21"/>
  <c r="E9" i="1" s="1"/>
  <c r="I21" i="19"/>
  <c r="F9" i="1" s="1"/>
  <c r="E21" i="19"/>
  <c r="F21"/>
  <c r="C10" i="21"/>
  <c r="C11" s="1"/>
  <c r="C12" i="18" s="1"/>
  <c r="C22" i="21"/>
  <c r="C23" i="18" s="1"/>
  <c r="C23" i="21"/>
  <c r="C24" i="18" s="1"/>
  <c r="C27" i="21"/>
  <c r="C28" i="18" s="1"/>
  <c r="C28" i="21"/>
  <c r="C29" i="18" s="1"/>
  <c r="C29" i="21"/>
  <c r="C30" i="18" s="1"/>
  <c r="C30" i="21"/>
  <c r="C31" i="18" s="1"/>
  <c r="C31" i="21"/>
  <c r="C32" i="18" s="1"/>
  <c r="C34" i="21"/>
  <c r="C35" i="18" s="1"/>
  <c r="C35" i="21"/>
  <c r="C36" i="18" s="1"/>
  <c r="P15"/>
  <c r="H13" i="14"/>
  <c r="P23" i="18"/>
  <c r="P26"/>
  <c r="P27"/>
  <c r="H23" i="14"/>
  <c r="H26"/>
  <c r="P35" i="18"/>
  <c r="P36"/>
  <c r="P11"/>
  <c r="E6"/>
  <c r="L6"/>
  <c r="G7"/>
  <c r="H76"/>
  <c r="H75"/>
  <c r="R8" i="25"/>
  <c r="S8" s="1"/>
  <c r="F7" i="26" s="1"/>
  <c r="M9" i="20"/>
  <c r="K9"/>
  <c r="C10" i="14"/>
  <c r="J73" i="18"/>
  <c r="J72"/>
  <c r="I8" i="32"/>
  <c r="P86" i="21" s="1"/>
  <c r="O80" i="18"/>
  <c r="E23" i="35"/>
  <c r="H23" s="1"/>
  <c r="O80" i="21" s="1"/>
  <c r="N81" i="18" s="1"/>
  <c r="E22" i="35"/>
  <c r="H22" s="1"/>
  <c r="O79" i="21" s="1"/>
  <c r="N80" i="18" s="1"/>
  <c r="H24" i="35"/>
  <c r="O77" i="21" s="1"/>
  <c r="G24" i="35"/>
  <c r="P77" i="21" s="1"/>
  <c r="O78" i="18" s="1"/>
  <c r="P82" i="21"/>
  <c r="F4" i="35"/>
  <c r="D4"/>
  <c r="C4"/>
  <c r="B2"/>
  <c r="G32"/>
  <c r="G31"/>
  <c r="G30"/>
  <c r="H18"/>
  <c r="G18"/>
  <c r="I24" i="34"/>
  <c r="I25"/>
  <c r="I23"/>
  <c r="W11" i="21"/>
  <c r="W12"/>
  <c r="W13"/>
  <c r="W14"/>
  <c r="W15"/>
  <c r="W16"/>
  <c r="W17"/>
  <c r="W18"/>
  <c r="W19"/>
  <c r="W20"/>
  <c r="W21"/>
  <c r="W22"/>
  <c r="W23"/>
  <c r="W24"/>
  <c r="W25"/>
  <c r="W26"/>
  <c r="W27"/>
  <c r="W28"/>
  <c r="W29"/>
  <c r="W30"/>
  <c r="W31"/>
  <c r="W32"/>
  <c r="W33"/>
  <c r="W34"/>
  <c r="W35"/>
  <c r="W10"/>
  <c r="V11"/>
  <c r="V12"/>
  <c r="V13"/>
  <c r="V14"/>
  <c r="V15"/>
  <c r="V16"/>
  <c r="V17"/>
  <c r="V18"/>
  <c r="V19"/>
  <c r="V20"/>
  <c r="V21"/>
  <c r="V22"/>
  <c r="V23"/>
  <c r="V24"/>
  <c r="V25"/>
  <c r="V26"/>
  <c r="V27"/>
  <c r="V28"/>
  <c r="V29"/>
  <c r="V30"/>
  <c r="V31"/>
  <c r="V32"/>
  <c r="V33"/>
  <c r="V34"/>
  <c r="V35"/>
  <c r="V10"/>
  <c r="M13" i="33"/>
  <c r="M14"/>
  <c r="M12"/>
  <c r="N5"/>
  <c r="G5"/>
  <c r="D5"/>
  <c r="K9"/>
  <c r="J9"/>
  <c r="I3" i="34"/>
  <c r="F3"/>
  <c r="D3"/>
  <c r="B2"/>
  <c r="D9" i="33"/>
  <c r="C9"/>
  <c r="M9"/>
  <c r="H9"/>
  <c r="I9" s="1"/>
  <c r="N9"/>
  <c r="H12" i="32"/>
  <c r="H13"/>
  <c r="H11"/>
  <c r="I5"/>
  <c r="E5"/>
  <c r="D5"/>
  <c r="C8"/>
  <c r="B15" i="3"/>
  <c r="L4" i="31"/>
  <c r="U4"/>
  <c r="X4"/>
  <c r="E4"/>
  <c r="D4"/>
  <c r="B2"/>
  <c r="V12"/>
  <c r="V13"/>
  <c r="V11"/>
  <c r="C8"/>
  <c r="D8"/>
  <c r="B8" s="1"/>
  <c r="Y6"/>
  <c r="Y8" s="1"/>
  <c r="X6"/>
  <c r="X8" s="1"/>
  <c r="W6"/>
  <c r="W8" s="1"/>
  <c r="V6"/>
  <c r="V8" s="1"/>
  <c r="U6"/>
  <c r="U8" s="1"/>
  <c r="T6"/>
  <c r="T8" s="1"/>
  <c r="S6"/>
  <c r="S8" s="1"/>
  <c r="R6"/>
  <c r="R8" s="1"/>
  <c r="Q6"/>
  <c r="Q8" s="1"/>
  <c r="P6"/>
  <c r="P8" s="1"/>
  <c r="O6"/>
  <c r="O8" s="1"/>
  <c r="N6"/>
  <c r="N8" s="1"/>
  <c r="M6"/>
  <c r="M8" s="1"/>
  <c r="L6"/>
  <c r="L8" s="1"/>
  <c r="K6"/>
  <c r="K8" s="1"/>
  <c r="J6"/>
  <c r="J8" s="1"/>
  <c r="I6"/>
  <c r="I8" s="1"/>
  <c r="H6"/>
  <c r="H8" s="1"/>
  <c r="G6"/>
  <c r="G8" s="1"/>
  <c r="F6"/>
  <c r="F8" s="1"/>
  <c r="E6"/>
  <c r="E8" s="1"/>
  <c r="I17" i="30"/>
  <c r="I18"/>
  <c r="I16"/>
  <c r="D5"/>
  <c r="I5"/>
  <c r="J5"/>
  <c r="D6"/>
  <c r="B2"/>
  <c r="C6"/>
  <c r="C5"/>
  <c r="I16" i="29"/>
  <c r="I17"/>
  <c r="I15"/>
  <c r="J6"/>
  <c r="J5"/>
  <c r="I5"/>
  <c r="D6"/>
  <c r="C6"/>
  <c r="B2"/>
  <c r="E5" i="28"/>
  <c r="G5"/>
  <c r="J5"/>
  <c r="D9"/>
  <c r="C9"/>
  <c r="I10"/>
  <c r="I11"/>
  <c r="I12"/>
  <c r="I13"/>
  <c r="I14"/>
  <c r="I15"/>
  <c r="I16"/>
  <c r="I17"/>
  <c r="I18"/>
  <c r="I19"/>
  <c r="I20"/>
  <c r="I21"/>
  <c r="I22"/>
  <c r="I23"/>
  <c r="I24"/>
  <c r="I25"/>
  <c r="I26"/>
  <c r="I27"/>
  <c r="I28"/>
  <c r="I29"/>
  <c r="I30"/>
  <c r="I31"/>
  <c r="I32"/>
  <c r="I33"/>
  <c r="I34"/>
  <c r="I35"/>
  <c r="I36"/>
  <c r="I37"/>
  <c r="I38"/>
  <c r="I39"/>
  <c r="I40"/>
  <c r="I41"/>
  <c r="I42"/>
  <c r="I43"/>
  <c r="I44"/>
  <c r="H10"/>
  <c r="H11"/>
  <c r="H12"/>
  <c r="H13"/>
  <c r="H14"/>
  <c r="H15"/>
  <c r="H16"/>
  <c r="H17"/>
  <c r="H18"/>
  <c r="H19"/>
  <c r="H20"/>
  <c r="H21"/>
  <c r="H22"/>
  <c r="H23"/>
  <c r="H24"/>
  <c r="H25"/>
  <c r="H26"/>
  <c r="H27"/>
  <c r="H28"/>
  <c r="H29"/>
  <c r="H30"/>
  <c r="H31"/>
  <c r="H32"/>
  <c r="H33"/>
  <c r="H34"/>
  <c r="H35"/>
  <c r="H36"/>
  <c r="H37"/>
  <c r="H38"/>
  <c r="H39"/>
  <c r="H40"/>
  <c r="H41"/>
  <c r="H42"/>
  <c r="H43"/>
  <c r="H44"/>
  <c r="I9"/>
  <c r="H9"/>
  <c r="G10"/>
  <c r="G11"/>
  <c r="G12"/>
  <c r="G13"/>
  <c r="G14"/>
  <c r="G15"/>
  <c r="G16"/>
  <c r="G17"/>
  <c r="G18"/>
  <c r="G19"/>
  <c r="G20"/>
  <c r="G21"/>
  <c r="G22"/>
  <c r="G23"/>
  <c r="G24"/>
  <c r="G25"/>
  <c r="G26"/>
  <c r="G27"/>
  <c r="G28"/>
  <c r="G29"/>
  <c r="G30"/>
  <c r="G31"/>
  <c r="G32"/>
  <c r="G33"/>
  <c r="G34"/>
  <c r="G35"/>
  <c r="G36"/>
  <c r="G37"/>
  <c r="G38"/>
  <c r="G39"/>
  <c r="G40"/>
  <c r="G41"/>
  <c r="G42"/>
  <c r="G43"/>
  <c r="G44"/>
  <c r="G9"/>
  <c r="F10"/>
  <c r="F11"/>
  <c r="F12"/>
  <c r="F13"/>
  <c r="F14"/>
  <c r="F15"/>
  <c r="F16"/>
  <c r="F17"/>
  <c r="F18"/>
  <c r="F19"/>
  <c r="F20"/>
  <c r="F21"/>
  <c r="F22"/>
  <c r="F23"/>
  <c r="F24"/>
  <c r="F25"/>
  <c r="F26"/>
  <c r="F27"/>
  <c r="F28"/>
  <c r="F29"/>
  <c r="F30"/>
  <c r="F31"/>
  <c r="F32"/>
  <c r="F33"/>
  <c r="F34"/>
  <c r="F35"/>
  <c r="F36"/>
  <c r="F37"/>
  <c r="F38"/>
  <c r="F39"/>
  <c r="F40"/>
  <c r="F41"/>
  <c r="F42"/>
  <c r="F43"/>
  <c r="F44"/>
  <c r="F9"/>
  <c r="E10"/>
  <c r="E11"/>
  <c r="E12"/>
  <c r="E13"/>
  <c r="E14"/>
  <c r="E15"/>
  <c r="E16"/>
  <c r="E17"/>
  <c r="E18"/>
  <c r="E19"/>
  <c r="E20"/>
  <c r="E21"/>
  <c r="E22"/>
  <c r="E23"/>
  <c r="E24"/>
  <c r="E25"/>
  <c r="E26"/>
  <c r="E27"/>
  <c r="E28"/>
  <c r="E29"/>
  <c r="E30"/>
  <c r="E31"/>
  <c r="E32"/>
  <c r="E33"/>
  <c r="E34"/>
  <c r="E35"/>
  <c r="E36"/>
  <c r="E37"/>
  <c r="E38"/>
  <c r="E39"/>
  <c r="E40"/>
  <c r="E41"/>
  <c r="E42"/>
  <c r="E43"/>
  <c r="E44"/>
  <c r="E9"/>
  <c r="B2"/>
  <c r="I50"/>
  <c r="I49"/>
  <c r="I48"/>
  <c r="B44"/>
  <c r="B43"/>
  <c r="B42"/>
  <c r="B41"/>
  <c r="B40"/>
  <c r="B39"/>
  <c r="B38"/>
  <c r="B37"/>
  <c r="B36"/>
  <c r="B35"/>
  <c r="B34"/>
  <c r="B33"/>
  <c r="B32"/>
  <c r="B31"/>
  <c r="B30"/>
  <c r="B29"/>
  <c r="B28"/>
  <c r="B27"/>
  <c r="B26"/>
  <c r="B25"/>
  <c r="B24"/>
  <c r="B23"/>
  <c r="B22"/>
  <c r="B21"/>
  <c r="B20"/>
  <c r="B19"/>
  <c r="B18"/>
  <c r="B17"/>
  <c r="B16"/>
  <c r="B15"/>
  <c r="B14"/>
  <c r="B13"/>
  <c r="B12"/>
  <c r="B11"/>
  <c r="B10"/>
  <c r="B9"/>
  <c r="H14" i="1"/>
  <c r="H15"/>
  <c r="H13"/>
  <c r="F49" i="27"/>
  <c r="F50"/>
  <c r="F48"/>
  <c r="E11"/>
  <c r="E12"/>
  <c r="E13"/>
  <c r="E14"/>
  <c r="E15"/>
  <c r="E16"/>
  <c r="E17"/>
  <c r="E18"/>
  <c r="E19"/>
  <c r="E20"/>
  <c r="E21"/>
  <c r="E22"/>
  <c r="E23"/>
  <c r="E24"/>
  <c r="E25"/>
  <c r="E26"/>
  <c r="E27"/>
  <c r="E28"/>
  <c r="E29"/>
  <c r="E30"/>
  <c r="E31"/>
  <c r="E32"/>
  <c r="E33"/>
  <c r="E34"/>
  <c r="E35"/>
  <c r="E36"/>
  <c r="E37"/>
  <c r="E38"/>
  <c r="E39"/>
  <c r="E40"/>
  <c r="E41"/>
  <c r="E42"/>
  <c r="E43"/>
  <c r="E44"/>
  <c r="E45"/>
  <c r="E10"/>
  <c r="D10"/>
  <c r="C10"/>
  <c r="G6"/>
  <c r="D6"/>
  <c r="B2"/>
  <c r="G46"/>
  <c r="F46"/>
  <c r="B45"/>
  <c r="B44"/>
  <c r="B43"/>
  <c r="B42"/>
  <c r="B41"/>
  <c r="B40"/>
  <c r="B39"/>
  <c r="B38"/>
  <c r="B37"/>
  <c r="B36"/>
  <c r="B35"/>
  <c r="B34"/>
  <c r="B33"/>
  <c r="B32"/>
  <c r="B31"/>
  <c r="B30"/>
  <c r="B29"/>
  <c r="B28"/>
  <c r="B27"/>
  <c r="B26"/>
  <c r="B25"/>
  <c r="B24"/>
  <c r="B23"/>
  <c r="B22"/>
  <c r="B21"/>
  <c r="B20"/>
  <c r="B19"/>
  <c r="B18"/>
  <c r="B17"/>
  <c r="B16"/>
  <c r="B15"/>
  <c r="B14"/>
  <c r="B13"/>
  <c r="B12"/>
  <c r="B11"/>
  <c r="B10"/>
  <c r="F6"/>
  <c r="M53" i="26"/>
  <c r="M52"/>
  <c r="M51"/>
  <c r="B7"/>
  <c r="A1"/>
  <c r="E8"/>
  <c r="E9"/>
  <c r="E10"/>
  <c r="E11"/>
  <c r="E12"/>
  <c r="E13"/>
  <c r="E14"/>
  <c r="E15"/>
  <c r="E16"/>
  <c r="E17"/>
  <c r="E18"/>
  <c r="E19"/>
  <c r="E20"/>
  <c r="E21"/>
  <c r="E22"/>
  <c r="E23"/>
  <c r="E24"/>
  <c r="E25"/>
  <c r="E26"/>
  <c r="E27"/>
  <c r="E28"/>
  <c r="E29"/>
  <c r="E30"/>
  <c r="E31"/>
  <c r="E7"/>
  <c r="D14"/>
  <c r="D15"/>
  <c r="D16"/>
  <c r="D17"/>
  <c r="D18"/>
  <c r="D19"/>
  <c r="D20"/>
  <c r="D21"/>
  <c r="D22"/>
  <c r="D23"/>
  <c r="D24"/>
  <c r="D25"/>
  <c r="D26"/>
  <c r="D27"/>
  <c r="D28"/>
  <c r="D29"/>
  <c r="D30"/>
  <c r="D31"/>
  <c r="D8"/>
  <c r="D9"/>
  <c r="D10"/>
  <c r="D11"/>
  <c r="D12"/>
  <c r="D13"/>
  <c r="D7"/>
  <c r="R48"/>
  <c r="Q48"/>
  <c r="P48"/>
  <c r="O48"/>
  <c r="N48"/>
  <c r="M48"/>
  <c r="L48"/>
  <c r="K48"/>
  <c r="J48"/>
  <c r="I48"/>
  <c r="H48"/>
  <c r="G48"/>
  <c r="C7"/>
  <c r="G20" i="34"/>
  <c r="I20"/>
  <c r="Q44" i="25"/>
  <c r="I45" i="28" s="1"/>
  <c r="P44" i="25"/>
  <c r="H45" i="28" s="1"/>
  <c r="G45"/>
  <c r="R42" i="25"/>
  <c r="S42" s="1"/>
  <c r="F41" i="26" s="1"/>
  <c r="R41" i="25"/>
  <c r="S41" s="1"/>
  <c r="F40" i="26" s="1"/>
  <c r="R40" i="25"/>
  <c r="S40" s="1"/>
  <c r="F39" i="26" s="1"/>
  <c r="R39" i="25"/>
  <c r="S39" s="1"/>
  <c r="F38" i="26" s="1"/>
  <c r="R38" i="25"/>
  <c r="S38" s="1"/>
  <c r="F37" i="26" s="1"/>
  <c r="R37" i="25"/>
  <c r="S37" s="1"/>
  <c r="F36" i="26" s="1"/>
  <c r="R36" i="25"/>
  <c r="S36" s="1"/>
  <c r="F35" i="26" s="1"/>
  <c r="R35" i="25"/>
  <c r="S35" s="1"/>
  <c r="F34" i="26" s="1"/>
  <c r="R34" i="25"/>
  <c r="S34" s="1"/>
  <c r="F33" i="26" s="1"/>
  <c r="R33" i="25"/>
  <c r="S33" s="1"/>
  <c r="F32" i="26" s="1"/>
  <c r="R32" i="25"/>
  <c r="S32" s="1"/>
  <c r="F31" i="26" s="1"/>
  <c r="R31" i="25"/>
  <c r="S31" s="1"/>
  <c r="F30" i="26" s="1"/>
  <c r="R30" i="25"/>
  <c r="S30" s="1"/>
  <c r="F29" i="26" s="1"/>
  <c r="R29" i="25"/>
  <c r="S29" s="1"/>
  <c r="F28" i="26" s="1"/>
  <c r="R28" i="25"/>
  <c r="S28" s="1"/>
  <c r="F27" i="26" s="1"/>
  <c r="R27" i="25"/>
  <c r="S27" s="1"/>
  <c r="F26" i="26" s="1"/>
  <c r="R26" i="25"/>
  <c r="S26" s="1"/>
  <c r="F25" i="26" s="1"/>
  <c r="R25" i="25"/>
  <c r="S25" s="1"/>
  <c r="F24" i="26" s="1"/>
  <c r="R24" i="25"/>
  <c r="S24" s="1"/>
  <c r="F23" i="26" s="1"/>
  <c r="R23" i="25"/>
  <c r="S23" s="1"/>
  <c r="F22" i="26" s="1"/>
  <c r="R22" i="25"/>
  <c r="S22" s="1"/>
  <c r="F21" i="26" s="1"/>
  <c r="R21" i="25"/>
  <c r="S21" s="1"/>
  <c r="F20" i="26" s="1"/>
  <c r="R20" i="25"/>
  <c r="S20" s="1"/>
  <c r="F19" i="26" s="1"/>
  <c r="R19" i="25"/>
  <c r="S19" s="1"/>
  <c r="F18" i="26" s="1"/>
  <c r="R18" i="25"/>
  <c r="S18" s="1"/>
  <c r="F17" i="26" s="1"/>
  <c r="R17" i="25"/>
  <c r="S17" s="1"/>
  <c r="F16" i="26" s="1"/>
  <c r="R16" i="25"/>
  <c r="S16" s="1"/>
  <c r="F15" i="26" s="1"/>
  <c r="R15" i="25"/>
  <c r="S15" s="1"/>
  <c r="F14" i="26" s="1"/>
  <c r="R14" i="25"/>
  <c r="S14" s="1"/>
  <c r="F13" i="26" s="1"/>
  <c r="R13" i="25"/>
  <c r="S13" s="1"/>
  <c r="F12" i="26" s="1"/>
  <c r="R12" i="25"/>
  <c r="S12" s="1"/>
  <c r="F11" i="26" s="1"/>
  <c r="R11" i="25"/>
  <c r="S11" s="1"/>
  <c r="F10" i="26" s="1"/>
  <c r="R10" i="25"/>
  <c r="S10" s="1"/>
  <c r="F9" i="26" s="1"/>
  <c r="R9" i="25"/>
  <c r="S9" s="1"/>
  <c r="F8" i="26" s="1"/>
  <c r="F8" i="14"/>
  <c r="G8" s="1"/>
  <c r="J24" i="22"/>
  <c r="I24"/>
  <c r="H24"/>
  <c r="G24"/>
  <c r="K24" s="1"/>
  <c r="K23"/>
  <c r="K22"/>
  <c r="K21"/>
  <c r="J20"/>
  <c r="I20"/>
  <c r="H20"/>
  <c r="G20"/>
  <c r="K19"/>
  <c r="K18"/>
  <c r="K17"/>
  <c r="J16"/>
  <c r="I16"/>
  <c r="H16"/>
  <c r="G16"/>
  <c r="K15"/>
  <c r="K14"/>
  <c r="K13"/>
  <c r="J12"/>
  <c r="I12"/>
  <c r="H12"/>
  <c r="G12"/>
  <c r="K11"/>
  <c r="K10"/>
  <c r="K9"/>
  <c r="R19" i="24"/>
  <c r="Q19"/>
  <c r="L19"/>
  <c r="K19"/>
  <c r="I19"/>
  <c r="H19"/>
  <c r="F19"/>
  <c r="E19"/>
  <c r="C19"/>
  <c r="B19"/>
  <c r="O18"/>
  <c r="T18" s="1"/>
  <c r="N18"/>
  <c r="S18"/>
  <c r="M18"/>
  <c r="J18"/>
  <c r="G18"/>
  <c r="D18"/>
  <c r="O17"/>
  <c r="T17" s="1"/>
  <c r="N17"/>
  <c r="S17" s="1"/>
  <c r="M17"/>
  <c r="J17"/>
  <c r="G17"/>
  <c r="D17"/>
  <c r="O16"/>
  <c r="N16"/>
  <c r="M16"/>
  <c r="J16"/>
  <c r="G16"/>
  <c r="D16"/>
  <c r="O15"/>
  <c r="N15"/>
  <c r="M15"/>
  <c r="J15"/>
  <c r="G15"/>
  <c r="D15"/>
  <c r="O14"/>
  <c r="T14" s="1"/>
  <c r="N14"/>
  <c r="S14" s="1"/>
  <c r="M14"/>
  <c r="J14"/>
  <c r="G14"/>
  <c r="D14"/>
  <c r="O13"/>
  <c r="T13" s="1"/>
  <c r="N13"/>
  <c r="S13" s="1"/>
  <c r="M13"/>
  <c r="J13"/>
  <c r="G13"/>
  <c r="D13"/>
  <c r="O12"/>
  <c r="N12"/>
  <c r="M12"/>
  <c r="J12"/>
  <c r="G12"/>
  <c r="D12"/>
  <c r="D19" s="1"/>
  <c r="O11"/>
  <c r="N11"/>
  <c r="M11"/>
  <c r="J11"/>
  <c r="J19" s="1"/>
  <c r="G11"/>
  <c r="D11"/>
  <c r="O10"/>
  <c r="N10"/>
  <c r="M10"/>
  <c r="J10"/>
  <c r="G10"/>
  <c r="D10"/>
  <c r="O9"/>
  <c r="N9"/>
  <c r="P9" s="1"/>
  <c r="M9"/>
  <c r="J9"/>
  <c r="G9"/>
  <c r="D9"/>
  <c r="O8"/>
  <c r="N8"/>
  <c r="M8"/>
  <c r="J8"/>
  <c r="G8"/>
  <c r="D8"/>
  <c r="O7"/>
  <c r="N7"/>
  <c r="M7"/>
  <c r="J7"/>
  <c r="G7"/>
  <c r="D7"/>
  <c r="A13" i="3"/>
  <c r="A14"/>
  <c r="A15"/>
  <c r="A16"/>
  <c r="A17"/>
  <c r="A18"/>
  <c r="K14"/>
  <c r="H7"/>
  <c r="K7" s="1"/>
  <c r="H8"/>
  <c r="H9"/>
  <c r="K9" s="1"/>
  <c r="H10"/>
  <c r="H11"/>
  <c r="K11" s="1"/>
  <c r="H12"/>
  <c r="K12" s="1"/>
  <c r="H13"/>
  <c r="K13" s="1"/>
  <c r="H14"/>
  <c r="H15"/>
  <c r="K15" s="1"/>
  <c r="H16"/>
  <c r="K16" s="1"/>
  <c r="H17"/>
  <c r="K17" s="1"/>
  <c r="H18"/>
  <c r="K18"/>
  <c r="H19"/>
  <c r="K19" s="1"/>
  <c r="H20"/>
  <c r="K20" s="1"/>
  <c r="H21"/>
  <c r="K21" s="1"/>
  <c r="H22"/>
  <c r="K22" s="1"/>
  <c r="H23"/>
  <c r="K23" s="1"/>
  <c r="H24"/>
  <c r="K24" s="1"/>
  <c r="H25"/>
  <c r="K25" s="1"/>
  <c r="H26"/>
  <c r="K26"/>
  <c r="F28"/>
  <c r="G28"/>
  <c r="I28"/>
  <c r="J28"/>
  <c r="E28"/>
  <c r="H6"/>
  <c r="K6" s="1"/>
  <c r="F12" i="18"/>
  <c r="F13"/>
  <c r="F14"/>
  <c r="F15"/>
  <c r="F16"/>
  <c r="F17"/>
  <c r="F18"/>
  <c r="F19"/>
  <c r="F20"/>
  <c r="F21"/>
  <c r="F22"/>
  <c r="F23"/>
  <c r="F24"/>
  <c r="F25"/>
  <c r="F26"/>
  <c r="F27"/>
  <c r="F28"/>
  <c r="F29"/>
  <c r="F30"/>
  <c r="F31"/>
  <c r="F32"/>
  <c r="F33"/>
  <c r="F34"/>
  <c r="D12"/>
  <c r="D13"/>
  <c r="D14"/>
  <c r="D15"/>
  <c r="D16"/>
  <c r="D17"/>
  <c r="D18"/>
  <c r="D19"/>
  <c r="D21"/>
  <c r="D22"/>
  <c r="D23"/>
  <c r="D24"/>
  <c r="D25"/>
  <c r="D26"/>
  <c r="D29"/>
  <c r="D30"/>
  <c r="D31"/>
  <c r="D32"/>
  <c r="E24"/>
  <c r="E25"/>
  <c r="E26"/>
  <c r="E27"/>
  <c r="E28"/>
  <c r="E29"/>
  <c r="E30"/>
  <c r="E31"/>
  <c r="E32"/>
  <c r="E33"/>
  <c r="E34"/>
  <c r="I25"/>
  <c r="U25" s="1"/>
  <c r="D24" i="3"/>
  <c r="I9" i="18"/>
  <c r="H9"/>
  <c r="O88" i="21"/>
  <c r="N89" i="18" s="1"/>
  <c r="M24" i="19" s="1"/>
  <c r="O24" s="1"/>
  <c r="H8" i="14"/>
  <c r="P20" i="18"/>
  <c r="H21" i="14"/>
  <c r="P29" i="18"/>
  <c r="C85"/>
  <c r="B20" i="19"/>
  <c r="J29" i="18"/>
  <c r="V29" s="1"/>
  <c r="B23"/>
  <c r="E23"/>
  <c r="G23"/>
  <c r="J23"/>
  <c r="Q23"/>
  <c r="B24"/>
  <c r="G24"/>
  <c r="J24"/>
  <c r="Q24"/>
  <c r="B25"/>
  <c r="G25"/>
  <c r="H25"/>
  <c r="J25"/>
  <c r="V25" s="1"/>
  <c r="Q25"/>
  <c r="B26"/>
  <c r="G26"/>
  <c r="J26"/>
  <c r="Q26"/>
  <c r="B27"/>
  <c r="G27"/>
  <c r="J27"/>
  <c r="Q27"/>
  <c r="B28"/>
  <c r="G28"/>
  <c r="J28"/>
  <c r="V28" s="1"/>
  <c r="Q28"/>
  <c r="B29"/>
  <c r="G29"/>
  <c r="Q29"/>
  <c r="B30"/>
  <c r="G30"/>
  <c r="J30"/>
  <c r="Q30"/>
  <c r="B31"/>
  <c r="G31"/>
  <c r="J31"/>
  <c r="Q31"/>
  <c r="B32"/>
  <c r="G32"/>
  <c r="J32"/>
  <c r="Q32"/>
  <c r="B33"/>
  <c r="G33"/>
  <c r="H33"/>
  <c r="J33"/>
  <c r="Q33"/>
  <c r="B34"/>
  <c r="G34"/>
  <c r="J34"/>
  <c r="Q34"/>
  <c r="G21"/>
  <c r="B11"/>
  <c r="B12"/>
  <c r="B13"/>
  <c r="B14"/>
  <c r="B15"/>
  <c r="K19" i="23"/>
  <c r="L19"/>
  <c r="C19"/>
  <c r="E19"/>
  <c r="F19"/>
  <c r="H19"/>
  <c r="I19"/>
  <c r="B19"/>
  <c r="D15"/>
  <c r="G15"/>
  <c r="J15"/>
  <c r="M15"/>
  <c r="N15"/>
  <c r="O15"/>
  <c r="D16"/>
  <c r="G16"/>
  <c r="J16"/>
  <c r="M16"/>
  <c r="N16"/>
  <c r="P16" s="1"/>
  <c r="O16"/>
  <c r="D17"/>
  <c r="G17"/>
  <c r="J17"/>
  <c r="M17"/>
  <c r="N17"/>
  <c r="O17"/>
  <c r="P17" s="1"/>
  <c r="D18"/>
  <c r="G18"/>
  <c r="J18"/>
  <c r="M18"/>
  <c r="N18"/>
  <c r="P18" s="1"/>
  <c r="O18"/>
  <c r="D7"/>
  <c r="B13" i="3"/>
  <c r="C13"/>
  <c r="C14"/>
  <c r="D14"/>
  <c r="C15"/>
  <c r="C16"/>
  <c r="D16"/>
  <c r="C17"/>
  <c r="C18"/>
  <c r="B19"/>
  <c r="C19"/>
  <c r="C20"/>
  <c r="C21"/>
  <c r="C22"/>
  <c r="C23"/>
  <c r="C24"/>
  <c r="C25"/>
  <c r="B26"/>
  <c r="C26"/>
  <c r="C17" i="14"/>
  <c r="E17"/>
  <c r="F17"/>
  <c r="G17" s="1"/>
  <c r="C18"/>
  <c r="F18"/>
  <c r="G18" s="1"/>
  <c r="C88" i="18"/>
  <c r="C90"/>
  <c r="C89"/>
  <c r="C87"/>
  <c r="C86"/>
  <c r="C84"/>
  <c r="C79"/>
  <c r="C80"/>
  <c r="C81"/>
  <c r="C82"/>
  <c r="C78"/>
  <c r="R19" i="23"/>
  <c r="Q19"/>
  <c r="T18"/>
  <c r="S17"/>
  <c r="O14"/>
  <c r="N14"/>
  <c r="S14" s="1"/>
  <c r="M14"/>
  <c r="J14"/>
  <c r="G14"/>
  <c r="D14"/>
  <c r="O13"/>
  <c r="N13"/>
  <c r="M13"/>
  <c r="J13"/>
  <c r="G13"/>
  <c r="D13"/>
  <c r="O12"/>
  <c r="N12"/>
  <c r="M12"/>
  <c r="J12"/>
  <c r="G12"/>
  <c r="G19" s="1"/>
  <c r="D12"/>
  <c r="O11"/>
  <c r="N11"/>
  <c r="M11"/>
  <c r="J11"/>
  <c r="G11"/>
  <c r="D11"/>
  <c r="O10"/>
  <c r="P10" s="1"/>
  <c r="N10"/>
  <c r="M10"/>
  <c r="J10"/>
  <c r="G10"/>
  <c r="D10"/>
  <c r="O9"/>
  <c r="N9"/>
  <c r="M9"/>
  <c r="J9"/>
  <c r="G9"/>
  <c r="D9"/>
  <c r="O8"/>
  <c r="P8" s="1"/>
  <c r="N8"/>
  <c r="M8"/>
  <c r="J8"/>
  <c r="G8"/>
  <c r="D8"/>
  <c r="O7"/>
  <c r="N7"/>
  <c r="M7"/>
  <c r="J7"/>
  <c r="G7"/>
  <c r="E10" i="17"/>
  <c r="B10"/>
  <c r="B3"/>
  <c r="B3" i="15"/>
  <c r="F16" i="14"/>
  <c r="G16" s="1"/>
  <c r="C16"/>
  <c r="F15"/>
  <c r="C15"/>
  <c r="F14"/>
  <c r="G14" s="1"/>
  <c r="C14"/>
  <c r="F13"/>
  <c r="C13"/>
  <c r="F12"/>
  <c r="C12"/>
  <c r="F11"/>
  <c r="C11"/>
  <c r="F10"/>
  <c r="F9"/>
  <c r="G9" s="1"/>
  <c r="C9"/>
  <c r="C8"/>
  <c r="F7"/>
  <c r="C7"/>
  <c r="A26" i="3"/>
  <c r="A25"/>
  <c r="A24"/>
  <c r="A23"/>
  <c r="A22"/>
  <c r="A21"/>
  <c r="A20"/>
  <c r="A19"/>
  <c r="C12"/>
  <c r="B12"/>
  <c r="A12"/>
  <c r="C11"/>
  <c r="B11"/>
  <c r="A11"/>
  <c r="C10"/>
  <c r="B10"/>
  <c r="A10"/>
  <c r="C9"/>
  <c r="B9"/>
  <c r="A9"/>
  <c r="C8"/>
  <c r="B8"/>
  <c r="A8"/>
  <c r="C7"/>
  <c r="A7"/>
  <c r="C6"/>
  <c r="A6"/>
  <c r="A1"/>
  <c r="A1" i="2"/>
  <c r="N88" i="18"/>
  <c r="N87"/>
  <c r="M12" i="19"/>
  <c r="O12" s="1"/>
  <c r="Q22" i="18"/>
  <c r="J22"/>
  <c r="G22"/>
  <c r="E22"/>
  <c r="B22"/>
  <c r="Q21"/>
  <c r="J21"/>
  <c r="I21"/>
  <c r="U21" s="1"/>
  <c r="H21"/>
  <c r="E21"/>
  <c r="B21"/>
  <c r="Q20"/>
  <c r="J20"/>
  <c r="V20" s="1"/>
  <c r="X20" s="1"/>
  <c r="I20"/>
  <c r="U20" s="1"/>
  <c r="H20"/>
  <c r="G20"/>
  <c r="E20"/>
  <c r="B20"/>
  <c r="Q19"/>
  <c r="J19"/>
  <c r="I19"/>
  <c r="U19" s="1"/>
  <c r="H19"/>
  <c r="G19"/>
  <c r="E19"/>
  <c r="B19"/>
  <c r="Q18"/>
  <c r="J18"/>
  <c r="G18"/>
  <c r="E18"/>
  <c r="B18"/>
  <c r="Q17"/>
  <c r="J17"/>
  <c r="V17" s="1"/>
  <c r="X17" s="1"/>
  <c r="G17"/>
  <c r="E17"/>
  <c r="B17"/>
  <c r="Q16"/>
  <c r="J16"/>
  <c r="G16"/>
  <c r="E16"/>
  <c r="B16"/>
  <c r="Q15"/>
  <c r="J15"/>
  <c r="V15" s="1"/>
  <c r="G15"/>
  <c r="E15"/>
  <c r="Q14"/>
  <c r="J14"/>
  <c r="G14"/>
  <c r="E14"/>
  <c r="Q13"/>
  <c r="J13"/>
  <c r="V13" s="1"/>
  <c r="G13"/>
  <c r="E13"/>
  <c r="Q12"/>
  <c r="J12"/>
  <c r="G12"/>
  <c r="E12"/>
  <c r="Q11"/>
  <c r="J11"/>
  <c r="V11" s="1"/>
  <c r="G11"/>
  <c r="F11"/>
  <c r="E11"/>
  <c r="D11"/>
  <c r="S13" i="23"/>
  <c r="P7"/>
  <c r="P9"/>
  <c r="P11"/>
  <c r="S12"/>
  <c r="S18"/>
  <c r="H9" i="14"/>
  <c r="P16" i="18"/>
  <c r="H12" i="14"/>
  <c r="H25"/>
  <c r="P33" i="18"/>
  <c r="H18" i="14"/>
  <c r="P28" i="18"/>
  <c r="H20" i="14"/>
  <c r="P24" i="18"/>
  <c r="H24" i="14"/>
  <c r="P32" i="18"/>
  <c r="H27" i="14"/>
  <c r="H16"/>
  <c r="P25" i="18"/>
  <c r="P12"/>
  <c r="D15" i="3"/>
  <c r="E16" i="14"/>
  <c r="K10" i="3"/>
  <c r="G19" i="24"/>
  <c r="P16"/>
  <c r="P8"/>
  <c r="P11"/>
  <c r="P12"/>
  <c r="S12"/>
  <c r="P13"/>
  <c r="P17"/>
  <c r="T12"/>
  <c r="I33" i="18"/>
  <c r="B22" i="3"/>
  <c r="B25"/>
  <c r="B23"/>
  <c r="B16"/>
  <c r="D1" i="2"/>
  <c r="D1" i="3"/>
  <c r="B7"/>
  <c r="B24"/>
  <c r="B20"/>
  <c r="B17"/>
  <c r="B14"/>
  <c r="B6"/>
  <c r="B21"/>
  <c r="B18"/>
  <c r="O19" i="23" l="1"/>
  <c r="P14"/>
  <c r="D19"/>
  <c r="P7" i="24"/>
  <c r="P19" s="1"/>
  <c r="P10"/>
  <c r="P18"/>
  <c r="P14"/>
  <c r="M19" i="23"/>
  <c r="P13"/>
  <c r="N19"/>
  <c r="S19" i="24"/>
  <c r="K16" i="22"/>
  <c r="S19" i="23"/>
  <c r="T17"/>
  <c r="J19"/>
  <c r="H28" i="3"/>
  <c r="M19" i="24"/>
  <c r="P15"/>
  <c r="K12" i="22"/>
  <c r="AO8" i="31"/>
  <c r="K20" i="22"/>
  <c r="T20" i="21"/>
  <c r="T17"/>
  <c r="T21"/>
  <c r="T18"/>
  <c r="T19"/>
  <c r="T16"/>
  <c r="F71" i="14"/>
  <c r="G71" s="1"/>
  <c r="G7"/>
  <c r="I10"/>
  <c r="G10"/>
  <c r="I12"/>
  <c r="G12"/>
  <c r="I11"/>
  <c r="G11"/>
  <c r="I13"/>
  <c r="G13"/>
  <c r="I15"/>
  <c r="G15"/>
  <c r="T10" i="21"/>
  <c r="T11"/>
  <c r="T13"/>
  <c r="T15"/>
  <c r="T14"/>
  <c r="T12"/>
  <c r="J32" i="19"/>
  <c r="K32"/>
  <c r="M32"/>
  <c r="O32" s="1"/>
  <c r="J34"/>
  <c r="K33"/>
  <c r="M33"/>
  <c r="O33" s="1"/>
  <c r="K34"/>
  <c r="M34"/>
  <c r="O34" s="1"/>
  <c r="F24"/>
  <c r="F25" s="1"/>
  <c r="J21"/>
  <c r="M15"/>
  <c r="O15" s="1"/>
  <c r="D20" i="41"/>
  <c r="M22" i="19"/>
  <c r="O22" s="1"/>
  <c r="D28" i="41"/>
  <c r="L13" i="19"/>
  <c r="C17" i="41"/>
  <c r="M16" i="19"/>
  <c r="O16" s="1"/>
  <c r="D21" i="41"/>
  <c r="L15" i="19"/>
  <c r="C20" i="41"/>
  <c r="M27" i="19"/>
  <c r="O27" s="1"/>
  <c r="D38" i="41" s="1"/>
  <c r="C38"/>
  <c r="M28" i="19"/>
  <c r="O28" s="1"/>
  <c r="D39" i="41" s="1"/>
  <c r="C39"/>
  <c r="M23" i="19"/>
  <c r="O23" s="1"/>
  <c r="D29" i="41"/>
  <c r="M30" i="19"/>
  <c r="O30" s="1"/>
  <c r="D43" i="41" s="1"/>
  <c r="C43"/>
  <c r="D24" i="19"/>
  <c r="D25" s="1"/>
  <c r="I24"/>
  <c r="I25" s="1"/>
  <c r="G35"/>
  <c r="P22" i="18"/>
  <c r="H14" i="14"/>
  <c r="P14" i="18"/>
  <c r="P30"/>
  <c r="P18"/>
  <c r="K72"/>
  <c r="M73"/>
  <c r="O9" i="20"/>
  <c r="O12" s="1"/>
  <c r="O18" s="1"/>
  <c r="Q9"/>
  <c r="Q12" s="1"/>
  <c r="Q18" s="1"/>
  <c r="P9"/>
  <c r="P12" s="1"/>
  <c r="P18" s="1"/>
  <c r="P21" i="18"/>
  <c r="H17" i="14"/>
  <c r="K73" i="18"/>
  <c r="I35" i="19"/>
  <c r="H35"/>
  <c r="D35"/>
  <c r="E35"/>
  <c r="M26"/>
  <c r="O26" s="1"/>
  <c r="D31" i="41" s="1"/>
  <c r="E24" i="19"/>
  <c r="E25" s="1"/>
  <c r="F35"/>
  <c r="J27"/>
  <c r="G24"/>
  <c r="G25" s="1"/>
  <c r="J28"/>
  <c r="J31"/>
  <c r="J26"/>
  <c r="L9" i="33"/>
  <c r="L29" i="19" s="1"/>
  <c r="O9" i="33"/>
  <c r="J29" i="19"/>
  <c r="O83" i="18"/>
  <c r="N78"/>
  <c r="J30" i="19"/>
  <c r="I25" i="14"/>
  <c r="H24" i="19"/>
  <c r="H25" s="1"/>
  <c r="V27" i="18"/>
  <c r="O81"/>
  <c r="V23"/>
  <c r="J22" i="19"/>
  <c r="J24" s="1"/>
  <c r="V26" i="18"/>
  <c r="L22"/>
  <c r="L21"/>
  <c r="L12"/>
  <c r="L11"/>
  <c r="V21"/>
  <c r="S21" s="1"/>
  <c r="T21" s="1"/>
  <c r="W21" s="1"/>
  <c r="X21" s="1"/>
  <c r="I27" i="14"/>
  <c r="I14"/>
  <c r="H15"/>
  <c r="P19" i="18"/>
  <c r="C12" i="21"/>
  <c r="C13" i="18" s="1"/>
  <c r="C11"/>
  <c r="L23"/>
  <c r="P31"/>
  <c r="P17"/>
  <c r="V12"/>
  <c r="I7" i="14"/>
  <c r="H11"/>
  <c r="H7"/>
  <c r="H71" s="1"/>
  <c r="F72" s="1"/>
  <c r="J36" i="28"/>
  <c r="J43"/>
  <c r="J20"/>
  <c r="J32"/>
  <c r="J28"/>
  <c r="J24"/>
  <c r="J13"/>
  <c r="J29"/>
  <c r="J18"/>
  <c r="J14"/>
  <c r="J15"/>
  <c r="J12"/>
  <c r="J34"/>
  <c r="J19"/>
  <c r="J30"/>
  <c r="J26"/>
  <c r="J17"/>
  <c r="J31"/>
  <c r="J27"/>
  <c r="J23"/>
  <c r="J39"/>
  <c r="J35"/>
  <c r="J9"/>
  <c r="J41"/>
  <c r="I9" i="14"/>
  <c r="I26"/>
  <c r="V24" i="18"/>
  <c r="E20" i="35"/>
  <c r="H20" s="1"/>
  <c r="G27"/>
  <c r="O82" i="18" s="1"/>
  <c r="H27" i="35"/>
  <c r="N82" i="18" s="1"/>
  <c r="B1" i="15"/>
  <c r="S25" i="18"/>
  <c r="T25" s="1"/>
  <c r="W25" s="1"/>
  <c r="X25" s="1"/>
  <c r="P88" i="21"/>
  <c r="O89" i="18" s="1"/>
  <c r="L22" i="19"/>
  <c r="L24" s="1"/>
  <c r="O87" i="18"/>
  <c r="C28" i="41" s="1"/>
  <c r="T19" i="24"/>
  <c r="J45" i="28"/>
  <c r="S44" i="25"/>
  <c r="R44"/>
  <c r="N19" i="24"/>
  <c r="P34" i="18"/>
  <c r="H10" i="14"/>
  <c r="H22"/>
  <c r="T12" i="23"/>
  <c r="T13"/>
  <c r="T14"/>
  <c r="P15"/>
  <c r="K8" i="3"/>
  <c r="K28" s="1"/>
  <c r="J42" i="28"/>
  <c r="J38"/>
  <c r="J25"/>
  <c r="J10"/>
  <c r="K27" i="19"/>
  <c r="V18" i="18"/>
  <c r="X18" s="1"/>
  <c r="V16"/>
  <c r="H19" i="14"/>
  <c r="P12" i="23"/>
  <c r="J22" i="28"/>
  <c r="J11"/>
  <c r="K30" i="19"/>
  <c r="I16" i="14"/>
  <c r="O19" i="24"/>
  <c r="F48" i="26"/>
  <c r="J33" i="28"/>
  <c r="J37"/>
  <c r="J21"/>
  <c r="J44"/>
  <c r="J40"/>
  <c r="J16"/>
  <c r="K31" i="19"/>
  <c r="L18" i="18"/>
  <c r="P13"/>
  <c r="K73" i="21"/>
  <c r="J74" i="18" s="1"/>
  <c r="B1" i="17"/>
  <c r="V14" i="18"/>
  <c r="V19"/>
  <c r="X19" s="1"/>
  <c r="K26" i="19"/>
  <c r="K28"/>
  <c r="F69" i="14"/>
  <c r="F73"/>
  <c r="G73" s="1"/>
  <c r="V22" i="18"/>
  <c r="I8" i="14"/>
  <c r="J25" i="19" l="1"/>
  <c r="D36"/>
  <c r="E36"/>
  <c r="H36"/>
  <c r="M13"/>
  <c r="O13" s="1"/>
  <c r="D17" i="41"/>
  <c r="L16" i="19"/>
  <c r="C21" i="41"/>
  <c r="L17" i="19"/>
  <c r="C24" i="41"/>
  <c r="L35" i="19"/>
  <c r="M35" s="1"/>
  <c r="O35" s="1"/>
  <c r="C41" i="41"/>
  <c r="C45" s="1"/>
  <c r="M17" i="19"/>
  <c r="O17" s="1"/>
  <c r="D24" i="41"/>
  <c r="L18" i="19"/>
  <c r="C23" i="41"/>
  <c r="L13" i="18"/>
  <c r="O82" i="21"/>
  <c r="N83" i="18" s="1"/>
  <c r="C7" i="34"/>
  <c r="D7"/>
  <c r="F7"/>
  <c r="F8"/>
  <c r="F13"/>
  <c r="F17"/>
  <c r="D9"/>
  <c r="D14"/>
  <c r="D18"/>
  <c r="C10"/>
  <c r="C15"/>
  <c r="F12"/>
  <c r="F16"/>
  <c r="D8"/>
  <c r="D13"/>
  <c r="D17"/>
  <c r="C9"/>
  <c r="C14"/>
  <c r="C18"/>
  <c r="F10"/>
  <c r="F15"/>
  <c r="D12"/>
  <c r="D16"/>
  <c r="C8"/>
  <c r="C13"/>
  <c r="C17"/>
  <c r="F9"/>
  <c r="F14"/>
  <c r="F18"/>
  <c r="D10"/>
  <c r="D15"/>
  <c r="C12"/>
  <c r="C16"/>
  <c r="C11"/>
  <c r="F11"/>
  <c r="D11"/>
  <c r="J35" i="19"/>
  <c r="F36"/>
  <c r="G36"/>
  <c r="H73" i="14"/>
  <c r="F74" s="1"/>
  <c r="F76" s="1"/>
  <c r="M29" i="19"/>
  <c r="O29" s="1"/>
  <c r="D41" i="41" s="1"/>
  <c r="D45" s="1"/>
  <c r="K29" i="19"/>
  <c r="K35" s="1"/>
  <c r="L73" i="21"/>
  <c r="K74" i="18" s="1"/>
  <c r="C13" i="21"/>
  <c r="K22" i="19"/>
  <c r="K24" s="1"/>
  <c r="L24" i="18"/>
  <c r="H69" i="14"/>
  <c r="G69"/>
  <c r="P19" i="23"/>
  <c r="T19"/>
  <c r="L14" i="18"/>
  <c r="L19"/>
  <c r="N73" i="21"/>
  <c r="M74" i="18" s="1"/>
  <c r="M72"/>
  <c r="F75" i="14"/>
  <c r="G75" s="1"/>
  <c r="J36" i="19" l="1"/>
  <c r="M18"/>
  <c r="O18" s="1"/>
  <c r="D23" i="41"/>
  <c r="C14" i="21"/>
  <c r="C15" i="18" s="1"/>
  <c r="F20" i="34"/>
  <c r="H75" i="14"/>
  <c r="J7" i="34"/>
  <c r="H7"/>
  <c r="B16"/>
  <c r="H16"/>
  <c r="J16"/>
  <c r="B17"/>
  <c r="J17"/>
  <c r="H17"/>
  <c r="J9"/>
  <c r="H9"/>
  <c r="J12"/>
  <c r="H12"/>
  <c r="B13"/>
  <c r="H13"/>
  <c r="J13"/>
  <c r="J14"/>
  <c r="H14"/>
  <c r="B14"/>
  <c r="J15"/>
  <c r="H15"/>
  <c r="B15"/>
  <c r="J8"/>
  <c r="H8"/>
  <c r="J18"/>
  <c r="H18"/>
  <c r="B18"/>
  <c r="J10"/>
  <c r="H10"/>
  <c r="J11"/>
  <c r="H11"/>
  <c r="C14" i="18"/>
  <c r="L25"/>
  <c r="O73"/>
  <c r="C8" i="41" s="1"/>
  <c r="D13" i="35"/>
  <c r="G13" s="1"/>
  <c r="D17"/>
  <c r="D9"/>
  <c r="G9" s="1"/>
  <c r="E17"/>
  <c r="E13"/>
  <c r="H13" s="1"/>
  <c r="E9"/>
  <c r="H9" s="1"/>
  <c r="N73" i="18"/>
  <c r="D8" i="41" s="1"/>
  <c r="F78" i="14"/>
  <c r="E12" i="35"/>
  <c r="O73" i="21"/>
  <c r="N72" i="18"/>
  <c r="D7" i="41" s="1"/>
  <c r="E16" i="35"/>
  <c r="E8"/>
  <c r="D16"/>
  <c r="O72" i="18"/>
  <c r="C7" i="41" s="1"/>
  <c r="D12" i="35"/>
  <c r="P73" i="21"/>
  <c r="P75" s="1"/>
  <c r="D8" i="35"/>
  <c r="D9" i="41" l="1"/>
  <c r="C9"/>
  <c r="O74" i="21"/>
  <c r="O75"/>
  <c r="N76" i="18" s="1"/>
  <c r="C15" i="21"/>
  <c r="C16" i="18" s="1"/>
  <c r="P74" i="21"/>
  <c r="O76" i="18"/>
  <c r="P76" i="21"/>
  <c r="O77" i="18" s="1"/>
  <c r="J20" i="34"/>
  <c r="H20"/>
  <c r="L26" i="18"/>
  <c r="D18" i="35"/>
  <c r="E18"/>
  <c r="N74" i="18"/>
  <c r="H8" i="35"/>
  <c r="H10" s="1"/>
  <c r="E10"/>
  <c r="G8"/>
  <c r="G10" s="1"/>
  <c r="D10"/>
  <c r="O74" i="18"/>
  <c r="E14" i="35"/>
  <c r="H12"/>
  <c r="H14" s="1"/>
  <c r="D14"/>
  <c r="G12"/>
  <c r="G14" s="1"/>
  <c r="M11" i="19" l="1"/>
  <c r="O11" s="1"/>
  <c r="D14" i="41"/>
  <c r="L11" i="19"/>
  <c r="C14" i="41"/>
  <c r="L12" i="19"/>
  <c r="C12" i="41"/>
  <c r="C16" i="21"/>
  <c r="C17" s="1"/>
  <c r="C18" s="1"/>
  <c r="P78"/>
  <c r="O79" i="18" s="1"/>
  <c r="O78" i="21"/>
  <c r="N79" i="18" s="1"/>
  <c r="N85"/>
  <c r="O85"/>
  <c r="L27"/>
  <c r="E8" i="16"/>
  <c r="E9" s="1"/>
  <c r="L9" i="19"/>
  <c r="E9" i="15"/>
  <c r="E10" s="1"/>
  <c r="B9"/>
  <c r="B10" s="1"/>
  <c r="B8" i="16"/>
  <c r="B9" s="1"/>
  <c r="M9" i="19"/>
  <c r="O9" s="1"/>
  <c r="O75" i="18"/>
  <c r="N75"/>
  <c r="L10" i="19" l="1"/>
  <c r="C11" i="41"/>
  <c r="M10" i="19"/>
  <c r="O10" s="1"/>
  <c r="D11" i="41"/>
  <c r="M14" i="19"/>
  <c r="O14" s="1"/>
  <c r="D15" i="41"/>
  <c r="M20" i="19"/>
  <c r="O20" s="1"/>
  <c r="D18" i="41"/>
  <c r="L20" i="19"/>
  <c r="C18" i="41"/>
  <c r="L14" i="19"/>
  <c r="C15" i="41"/>
  <c r="C17" i="18"/>
  <c r="C19" i="21"/>
  <c r="C20" i="18" s="1"/>
  <c r="C19"/>
  <c r="C18"/>
  <c r="P83" i="21"/>
  <c r="P85" s="1"/>
  <c r="O83"/>
  <c r="N84" i="18" s="1"/>
  <c r="M19" i="19" s="1"/>
  <c r="O19" s="1"/>
  <c r="C24" i="21"/>
  <c r="L28" i="18"/>
  <c r="L19" i="19" l="1"/>
  <c r="L21" s="1"/>
  <c r="C25" i="41"/>
  <c r="C26" s="1"/>
  <c r="C30" s="1"/>
  <c r="C46" s="1"/>
  <c r="C47" s="1"/>
  <c r="D25"/>
  <c r="D26" s="1"/>
  <c r="D30" s="1"/>
  <c r="D46" s="1"/>
  <c r="D47" s="1"/>
  <c r="C20" i="21"/>
  <c r="C21" i="18" s="1"/>
  <c r="C25"/>
  <c r="C25" i="21"/>
  <c r="C26" i="18" s="1"/>
  <c r="O85" i="21"/>
  <c r="O89" s="1"/>
  <c r="N90" i="18" s="1"/>
  <c r="O84"/>
  <c r="L29"/>
  <c r="P89" i="21"/>
  <c r="O90" i="18" s="1"/>
  <c r="O86"/>
  <c r="C21" i="21" l="1"/>
  <c r="C22" i="18" s="1"/>
  <c r="C26" i="21"/>
  <c r="N86" i="18"/>
  <c r="M21" i="19" s="1"/>
  <c r="O21" s="1"/>
  <c r="L30" i="18"/>
  <c r="K21" i="19"/>
  <c r="L25"/>
  <c r="L36" s="1"/>
  <c r="C27" i="18" l="1"/>
  <c r="C32" i="21"/>
  <c r="M25" i="19"/>
  <c r="O25" s="1"/>
  <c r="L31" i="18"/>
  <c r="G9" i="1"/>
  <c r="K25" i="19"/>
  <c r="K36" s="1"/>
  <c r="H9" i="1" l="1"/>
  <c r="I9"/>
  <c r="C33" i="18"/>
  <c r="C33" i="21"/>
  <c r="C34" i="18" s="1"/>
  <c r="M36" i="19"/>
  <c r="O36" s="1"/>
  <c r="L32" i="18"/>
  <c r="L33" l="1"/>
  <c r="L34" l="1"/>
  <c r="L35" l="1"/>
  <c r="L36" l="1"/>
  <c r="D6" i="3"/>
  <c r="E7" i="14"/>
  <c r="I11" i="18"/>
  <c r="H11" s="1"/>
  <c r="L37" l="1"/>
  <c r="U11"/>
  <c r="S11" s="1"/>
  <c r="T11" s="1"/>
  <c r="W11" s="1"/>
  <c r="X11" s="1"/>
  <c r="E8" i="14"/>
  <c r="D7" i="3"/>
  <c r="H12" i="18"/>
  <c r="I12"/>
  <c r="U12" s="1"/>
  <c r="S12" s="1"/>
  <c r="T12" s="1"/>
  <c r="W12" s="1"/>
  <c r="X12" s="1"/>
  <c r="E9" i="14"/>
  <c r="D8" i="3"/>
  <c r="H13" i="18"/>
  <c r="I13"/>
  <c r="U13" s="1"/>
  <c r="S13" s="1"/>
  <c r="T13" s="1"/>
  <c r="W13" s="1"/>
  <c r="X13" s="1"/>
  <c r="E10" i="14"/>
  <c r="D9" i="3"/>
  <c r="H14" i="18"/>
  <c r="I14"/>
  <c r="U14" s="1"/>
  <c r="S14" s="1"/>
  <c r="T14" s="1"/>
  <c r="W14" s="1"/>
  <c r="X14" s="1"/>
  <c r="H26"/>
  <c r="I26"/>
  <c r="U26" s="1"/>
  <c r="S26" s="1"/>
  <c r="T26" s="1"/>
  <c r="W26" s="1"/>
  <c r="X26" s="1"/>
  <c r="I32"/>
  <c r="D23" i="3"/>
  <c r="H32" i="18"/>
  <c r="D22" i="3"/>
  <c r="I31" i="18"/>
  <c r="I30"/>
  <c r="D20" i="3"/>
  <c r="H30" i="18"/>
  <c r="H31"/>
  <c r="D21" i="3"/>
  <c r="H28" i="18"/>
  <c r="I28"/>
  <c r="U28" s="1"/>
  <c r="S28" s="1"/>
  <c r="T28" s="1"/>
  <c r="W28" s="1"/>
  <c r="X28" s="1"/>
  <c r="H29"/>
  <c r="I29"/>
  <c r="U29" s="1"/>
  <c r="S29" s="1"/>
  <c r="T29" s="1"/>
  <c r="W29" s="1"/>
  <c r="X29" s="1"/>
  <c r="H27"/>
  <c r="I27"/>
  <c r="U27" s="1"/>
  <c r="S27" s="1"/>
  <c r="T27" s="1"/>
  <c r="W27" s="1"/>
  <c r="X27" s="1"/>
  <c r="I34"/>
  <c r="D25" i="3"/>
  <c r="D26"/>
  <c r="H34" i="18"/>
  <c r="D17" i="3"/>
  <c r="E18" i="14"/>
  <c r="D18" i="3"/>
  <c r="D19"/>
  <c r="I22" i="21"/>
  <c r="H23" i="18" s="1"/>
  <c r="I23"/>
  <c r="U23" s="1"/>
  <c r="S23" s="1"/>
  <c r="T23" s="1"/>
  <c r="W23" s="1"/>
  <c r="X23" s="1"/>
  <c r="I23" i="21"/>
  <c r="H24" i="18" s="1"/>
  <c r="I24"/>
  <c r="U24" s="1"/>
  <c r="S24" s="1"/>
  <c r="T24" s="1"/>
  <c r="W24" s="1"/>
  <c r="X24" s="1"/>
  <c r="I21" i="21"/>
  <c r="H22" i="18" s="1"/>
  <c r="I22"/>
  <c r="U22" s="1"/>
  <c r="S22" s="1"/>
  <c r="T22" s="1"/>
  <c r="W22" s="1"/>
  <c r="X22" s="1"/>
  <c r="D10" i="3"/>
  <c r="E11" i="14"/>
  <c r="E12"/>
  <c r="D11" i="3"/>
  <c r="E13" i="14"/>
  <c r="D12" i="3"/>
  <c r="I17" i="18"/>
  <c r="U17" s="1"/>
  <c r="I16" i="21"/>
  <c r="H17" i="18" s="1"/>
  <c r="I14" i="21"/>
  <c r="H15" i="18" s="1"/>
  <c r="I15"/>
  <c r="U15" s="1"/>
  <c r="S15" s="1"/>
  <c r="T15" s="1"/>
  <c r="W15" s="1"/>
  <c r="X15" s="1"/>
  <c r="I15" i="21"/>
  <c r="H16" i="18" s="1"/>
  <c r="I16"/>
  <c r="U16" s="1"/>
  <c r="S16" s="1"/>
  <c r="T16" s="1"/>
  <c r="W16" s="1"/>
  <c r="X16" s="1"/>
  <c r="E14" i="14"/>
  <c r="D13" i="3"/>
  <c r="I17" i="21"/>
  <c r="H18" i="18" s="1"/>
  <c r="I18"/>
  <c r="U18" s="1"/>
  <c r="L38" l="1"/>
  <c r="B7" i="34"/>
  <c r="B8" s="1"/>
  <c r="B9" s="1"/>
  <c r="B10" s="1"/>
  <c r="B11" s="1"/>
  <c r="B12" s="1"/>
  <c r="L39" i="18" l="1"/>
  <c r="L40" l="1"/>
  <c r="L41" l="1"/>
  <c r="L42" l="1"/>
  <c r="L43" l="1"/>
  <c r="L44" l="1"/>
  <c r="L45" l="1"/>
  <c r="L46" l="1"/>
  <c r="L47" l="1"/>
  <c r="L48" l="1"/>
  <c r="L49" l="1"/>
  <c r="L50" l="1"/>
  <c r="L51" l="1"/>
  <c r="L52" l="1"/>
  <c r="L53" l="1"/>
  <c r="L54" l="1"/>
  <c r="L55" l="1"/>
  <c r="L56" l="1"/>
  <c r="L57" l="1"/>
  <c r="L58" l="1"/>
  <c r="L59" l="1"/>
  <c r="L60" l="1"/>
  <c r="L61" l="1"/>
  <c r="L62" l="1"/>
  <c r="L63" l="1"/>
  <c r="L64" l="1"/>
  <c r="L65" l="1"/>
  <c r="L66" l="1"/>
  <c r="L67" l="1"/>
  <c r="L68" l="1"/>
  <c r="L70" l="1"/>
  <c r="L69"/>
</calcChain>
</file>

<file path=xl/comments1.xml><?xml version="1.0" encoding="utf-8"?>
<comments xmlns="http://schemas.openxmlformats.org/spreadsheetml/2006/main">
  <authors>
    <author>User</author>
  </authors>
  <commentList>
    <comment ref="E5" authorId="0">
      <text>
        <r>
          <rPr>
            <b/>
            <sz val="9"/>
            <color indexed="81"/>
            <rFont val="Tahoma"/>
            <family val="2"/>
          </rPr>
          <t>User:</t>
        </r>
        <r>
          <rPr>
            <sz val="9"/>
            <color indexed="81"/>
            <rFont val="Tahoma"/>
            <family val="2"/>
          </rPr>
          <t xml:space="preserve">
यहाँ सभी बजट हेड के स्वीकृत पद अंकित करें</t>
        </r>
      </text>
    </comment>
  </commentList>
</comments>
</file>

<file path=xl/comments2.xml><?xml version="1.0" encoding="utf-8"?>
<comments xmlns="http://schemas.openxmlformats.org/spreadsheetml/2006/main">
  <authors>
    <author>User</author>
  </authors>
  <commentList>
    <comment ref="F4" authorId="0">
      <text>
        <r>
          <rPr>
            <b/>
            <sz val="9"/>
            <color indexed="81"/>
            <rFont val="Tahoma"/>
            <family val="2"/>
          </rPr>
          <t>User:</t>
        </r>
        <r>
          <rPr>
            <sz val="9"/>
            <color indexed="81"/>
            <rFont val="Tahoma"/>
            <family val="2"/>
          </rPr>
          <t xml:space="preserve">
जिस बजट हेड का आय व्ययक अनुमान प्रिंट लेना  Dropdown  </t>
        </r>
      </text>
    </comment>
    <comment ref="C81" authorId="0">
      <text>
        <r>
          <rPr>
            <b/>
            <sz val="9"/>
            <color indexed="81"/>
            <rFont val="Tahoma"/>
            <family val="2"/>
          </rPr>
          <t>User:</t>
        </r>
        <r>
          <rPr>
            <sz val="9"/>
            <color indexed="81"/>
            <rFont val="Tahoma"/>
            <family val="2"/>
          </rPr>
          <t xml:space="preserve">
अन्य कोई भत्ता देय है तो भरे </t>
        </r>
      </text>
    </comment>
  </commentList>
</comments>
</file>

<file path=xl/sharedStrings.xml><?xml version="1.0" encoding="utf-8"?>
<sst xmlns="http://schemas.openxmlformats.org/spreadsheetml/2006/main" count="1448" uniqueCount="702">
  <si>
    <t>izi= 1</t>
  </si>
  <si>
    <t>jkf'k yk[kksa esa</t>
  </si>
  <si>
    <t>Ø-la-</t>
  </si>
  <si>
    <t>vkWfQl vkbZ-Mh-</t>
  </si>
  <si>
    <t>fo|ky; dk uke</t>
  </si>
  <si>
    <t>forh; o"kZ esa gksus okyk dqy O;;</t>
  </si>
  <si>
    <t>;ksx dkWye ¼4&amp;7½</t>
  </si>
  <si>
    <t>in dk uke</t>
  </si>
  <si>
    <t>,d ekg dh jkf'k</t>
  </si>
  <si>
    <t>12 ekg dh jkf'k</t>
  </si>
  <si>
    <t>3 izfr'kr osru o`f)</t>
  </si>
  <si>
    <t>,uih,l</t>
  </si>
  <si>
    <t>,u-ih-,l-] lkekU;] fjDr</t>
  </si>
  <si>
    <t>lkekU;</t>
  </si>
  <si>
    <t xml:space="preserve">dqy </t>
  </si>
  <si>
    <t>x.kuk osru o`f)</t>
  </si>
  <si>
    <t>dqy</t>
  </si>
  <si>
    <t>lk0osru o`f) 8 ekg</t>
  </si>
  <si>
    <t>lk0osru o`f) 8 ekg ,uih,l</t>
  </si>
  <si>
    <t>lk0osru o`f) 8 ekg dqy</t>
  </si>
  <si>
    <t>egk;ksx</t>
  </si>
  <si>
    <t>*10%</t>
  </si>
  <si>
    <t xml:space="preserve">izi= </t>
  </si>
  <si>
    <t>izi=</t>
  </si>
  <si>
    <t>Nk= la[;k</t>
  </si>
  <si>
    <t>d{kk</t>
  </si>
  <si>
    <t>dqy Nk=&amp;Nk=k</t>
  </si>
  <si>
    <t>,l-lh-</t>
  </si>
  <si>
    <t>Nk=</t>
  </si>
  <si>
    <t>Nk=k</t>
  </si>
  <si>
    <t>;ksx</t>
  </si>
  <si>
    <t xml:space="preserve">ys[kk dk 'kh"kZ nh?kZ 'kh"kZ@ minh?kZ 'kh"kZ@ y?kq'kh"kZ@ mi'kh"kZ </t>
  </si>
  <si>
    <t>in uke</t>
  </si>
  <si>
    <t>xzsM is</t>
  </si>
  <si>
    <t>1tuojh 2004 ls iwoZ fu;qfDr</t>
  </si>
  <si>
    <t>1tuojh 2004 ds Ik'pkr fu;qfDr</t>
  </si>
  <si>
    <t>fnukad ftlls in fjDr gS</t>
  </si>
  <si>
    <t>izi= 8</t>
  </si>
  <si>
    <t>fuf'pr O;;ksa ds foLr`r vuqeku vFkkZr~ vf/kdkfj;ksa o deZpkfj;ksa ds osru vuqeku o"kZ ¼vizSy ls ekpZ rd½</t>
  </si>
  <si>
    <t>¼ctV vuqeku vf/kdkfj;ksa }kjk foHkkxk/;{k dks izLrqr djus gsrq½</t>
  </si>
  <si>
    <t>foHkkx dk uke %&amp; f'k{kk foHkkx</t>
  </si>
  <si>
    <t>j   lgL=ksa esa</t>
  </si>
  <si>
    <t>Øe la[;k</t>
  </si>
  <si>
    <t>uke</t>
  </si>
  <si>
    <t>thih,Q @ ,uih,l uEcj</t>
  </si>
  <si>
    <t>in</t>
  </si>
  <si>
    <t>in dk Lohd`r osru</t>
  </si>
  <si>
    <t>igyh ekpZ ls vfUre Qjojh ds fy;s fu/kkZfjr jde</t>
  </si>
  <si>
    <t>o`f) tks bl vof/k esa gksxh</t>
  </si>
  <si>
    <t>frfFk o`f)</t>
  </si>
  <si>
    <t>jde o`f)</t>
  </si>
  <si>
    <t>fo'ks"k fooj.k</t>
  </si>
  <si>
    <t>jktif=r ;ksx</t>
  </si>
  <si>
    <t>vjktif=r ;ksx</t>
  </si>
  <si>
    <t>cksul</t>
  </si>
  <si>
    <t>lefiZr vodk'k</t>
  </si>
  <si>
    <t>dqqy HkRrk ;ksx</t>
  </si>
  <si>
    <t>dSf'k;j HkRrk</t>
  </si>
  <si>
    <t>/kqykbZ HkRrkk</t>
  </si>
  <si>
    <t>;ksx laosru</t>
  </si>
  <si>
    <t>;k=k HkRrk</t>
  </si>
  <si>
    <t>esfMdy HkRrk</t>
  </si>
  <si>
    <t>Øe l[;k</t>
  </si>
  <si>
    <t>izi= 9</t>
  </si>
  <si>
    <t>okLrfod O;; vkadM+s¼xr iwoZ rhu o"kksZ ds½</t>
  </si>
  <si>
    <t>okLrfod O;; vkadM+s</t>
  </si>
  <si>
    <t>vxLr ls ekpZ rd ¼xr o"kZ½</t>
  </si>
  <si>
    <t>viszy ls tqykbZ rd ¼pkyw o"kZ½</t>
  </si>
  <si>
    <t>dkye 7 o 8 dk ;ksx</t>
  </si>
  <si>
    <t>la'kksf/kr vuqeku ¼pkyw o"kZ½ 8$10</t>
  </si>
  <si>
    <t>vk; O;; ds vuqeku ckcr ¼vkxkeh o"kZ½</t>
  </si>
  <si>
    <t>o`f)¼$½ ;k deh¼&amp;½</t>
  </si>
  <si>
    <t>6 vkSj 11 esa</t>
  </si>
  <si>
    <t>9 vkSj 11 esa</t>
  </si>
  <si>
    <t>11 vkSj 12 esa</t>
  </si>
  <si>
    <t>izi= 10</t>
  </si>
  <si>
    <t>vk; dk foLr`r ctV vuqeku forh; o"kZ ---------------------¼1vizSy ls 31ekpZ rd½ dk</t>
  </si>
  <si>
    <t>;ksx HkRrs</t>
  </si>
  <si>
    <t>;ksx ;k=k esfMdy</t>
  </si>
  <si>
    <t>;ksx loZ;ksx</t>
  </si>
  <si>
    <t>dk;kZy; O;;</t>
  </si>
  <si>
    <t>fofo/k</t>
  </si>
  <si>
    <t>iqLrdky;</t>
  </si>
  <si>
    <t>vU;</t>
  </si>
  <si>
    <t>f'k{k.k 'kqYd</t>
  </si>
  <si>
    <t>Vh-lh-</t>
  </si>
  <si>
    <t>izos'k 'kqYd</t>
  </si>
  <si>
    <t xml:space="preserve">;ksx jktif=r$vjktif=r </t>
  </si>
  <si>
    <t>deZpkjh dh la[;k</t>
  </si>
  <si>
    <t>;ksx dkWye ¼5$6½</t>
  </si>
  <si>
    <t>okLrfod O;; vkadM+s    ¼xr iwoZ rhu o"kksZ ds½</t>
  </si>
  <si>
    <t>okLrfod vk; vkadM+s</t>
  </si>
  <si>
    <t>vkxkeh  osru o`f) fnukad</t>
  </si>
  <si>
    <t>vxLr ls ekpZ rd dk laHkkfor vk; ¼pkyw o"kZ½</t>
  </si>
  <si>
    <t>¼v½ fu;fer Lohd`r inks dk fooj.k</t>
  </si>
  <si>
    <t>dk;kZy; &amp;</t>
  </si>
  <si>
    <t>dk;kZy; %&amp;</t>
  </si>
  <si>
    <t xml:space="preserve">in uke ftlds uke ls [kkrk gS </t>
  </si>
  <si>
    <t>foHkkxh; @ xSj foHkkxh;</t>
  </si>
  <si>
    <t>gLrkUrfjr jkf'k</t>
  </si>
  <si>
    <t>fnukad 31 vxLr rd O;; jkf'k</t>
  </si>
  <si>
    <t>cash</t>
  </si>
  <si>
    <t>bank</t>
  </si>
  <si>
    <t>F.D.</t>
  </si>
  <si>
    <t>Total</t>
  </si>
  <si>
    <t>¼c½ cSad [kkrks fLFkfr dk fooj.k</t>
  </si>
  <si>
    <t>deZpkjh vkbZ Mh</t>
  </si>
  <si>
    <t>j  lgL=ksa esa</t>
  </si>
  <si>
    <t>ukWuIyku @ Iyku @ lh-,l-,l-</t>
  </si>
  <si>
    <t>uohu vkbVe</t>
  </si>
  <si>
    <t>dfeVsM</t>
  </si>
  <si>
    <t>uohu</t>
  </si>
  <si>
    <r>
      <t>dqy ¼13</t>
    </r>
    <r>
      <rPr>
        <b/>
        <sz val="14"/>
        <color indexed="8"/>
        <rFont val="Arial"/>
        <family val="2"/>
      </rPr>
      <t>+</t>
    </r>
    <r>
      <rPr>
        <b/>
        <sz val="14"/>
        <color indexed="8"/>
        <rFont val="DevLys 010"/>
      </rPr>
      <t>14½</t>
    </r>
  </si>
  <si>
    <t>7 vkSj 12 esa</t>
  </si>
  <si>
    <t>10 vkSj 12 esa</t>
  </si>
  <si>
    <t>12 vkSj 15 esa</t>
  </si>
  <si>
    <t>gka @ ugha</t>
  </si>
  <si>
    <t>Øekad</t>
  </si>
  <si>
    <t>u;k@ØekssUu;u</t>
  </si>
  <si>
    <t>is cSaM</t>
  </si>
  <si>
    <t>dqy in</t>
  </si>
  <si>
    <t>fooj.k</t>
  </si>
  <si>
    <t>vU; uohu vkbVe ds fy, izi=</t>
  </si>
  <si>
    <t>uohu vkbVe izdkj</t>
  </si>
  <si>
    <t>Ø; @ fdjk;k</t>
  </si>
  <si>
    <t>vkbVe dk uke</t>
  </si>
  <si>
    <t>la[;k</t>
  </si>
  <si>
    <t>vkorhZ O;; ekfld</t>
  </si>
  <si>
    <t>vukorhZ Hkkj</t>
  </si>
  <si>
    <t>dqy okf"kZd Hkkj</t>
  </si>
  <si>
    <t xml:space="preserve">vU; fooj.k </t>
  </si>
  <si>
    <t>izekf.kr fd;k tkrk gS fd mi;qZDr lwpuk dh esjs }kjk O;fDrxr :Ik ls tkap dj yh xbZ gS vksj bls lgh ik;k x;k gSA</t>
  </si>
  <si>
    <t>uohu inksa ds fy, izi=</t>
  </si>
  <si>
    <t>dk;kZy;% jktdh; ek/;fed fo|ky; 4,y,y (&lt;+hxkokyh) rg- xaxkuxj (Jhxaxkuxj)</t>
  </si>
  <si>
    <t>vuq- tkfr</t>
  </si>
  <si>
    <t>vuq- tu tkfr</t>
  </si>
  <si>
    <t>vU; fiNM+k oxZ</t>
  </si>
  <si>
    <t>r`rh; Hkk"kk laLd`r</t>
  </si>
  <si>
    <t>r`rh; Hkk"kk iatkch</t>
  </si>
  <si>
    <t>1 th</t>
  </si>
  <si>
    <t>2 th</t>
  </si>
  <si>
    <t>3 th</t>
  </si>
  <si>
    <t>4 th</t>
  </si>
  <si>
    <t>5 th</t>
  </si>
  <si>
    <t>6 oha</t>
  </si>
  <si>
    <t>7 oha</t>
  </si>
  <si>
    <t>8 oha</t>
  </si>
  <si>
    <t>9 oha</t>
  </si>
  <si>
    <t>dkye 8 o 9 dk ;ksx</t>
  </si>
  <si>
    <t>fu;fer dk;Zjr</t>
  </si>
  <si>
    <t>nrer@ ize`r</t>
  </si>
  <si>
    <t>MhMhvks dksM</t>
  </si>
  <si>
    <r>
      <t xml:space="preserve">orZeku inkas dh la[;k ¼dkWye la[;k </t>
    </r>
    <r>
      <rPr>
        <sz val="14"/>
        <color indexed="8"/>
        <rFont val="Arial"/>
        <family val="2"/>
      </rPr>
      <t>5+6-7</t>
    </r>
    <r>
      <rPr>
        <sz val="14"/>
        <color indexed="8"/>
        <rFont val="DevLys 010"/>
      </rPr>
      <t>½</t>
    </r>
  </si>
  <si>
    <t>fo|ky; dh Nk=@Nk=k la[;k 2015&amp;2016 fnukad 01-09-2015 rd dh fLFkfr</t>
  </si>
  <si>
    <t>10 oha</t>
  </si>
  <si>
    <t>11 oha</t>
  </si>
  <si>
    <t>12 oha</t>
  </si>
  <si>
    <t>jktif=r</t>
  </si>
  <si>
    <t>vjktif=r</t>
  </si>
  <si>
    <t>thih,Q@,uih,l uEcj</t>
  </si>
  <si>
    <t>dkfeZd dk uke</t>
  </si>
  <si>
    <t xml:space="preserve">Bonus </t>
  </si>
  <si>
    <t>l= 2016&amp;17</t>
  </si>
  <si>
    <t>,l-ch-lh-</t>
  </si>
  <si>
    <t>,l-Vh</t>
  </si>
  <si>
    <t>vks-ch-lh</t>
  </si>
  <si>
    <t>fnO;kax</t>
  </si>
  <si>
    <t>fLFkj osru¼izkscs'ku vof/k½</t>
  </si>
  <si>
    <t>;ksx ;k=k HkRrk++$eSfMdy</t>
  </si>
  <si>
    <t xml:space="preserve">eSfMdy </t>
  </si>
  <si>
    <t xml:space="preserve">      </t>
  </si>
  <si>
    <t>is&amp;eSfVªDl ysoy</t>
  </si>
  <si>
    <t xml:space="preserve"> </t>
  </si>
  <si>
    <t>iz/kkukpk;Z</t>
  </si>
  <si>
    <t>L-11</t>
  </si>
  <si>
    <t>L-16</t>
  </si>
  <si>
    <t>PLAN-01</t>
  </si>
  <si>
    <t>cSd rFkk 'kk[kk dk uke ¼vkbZ,Qlh dksM½</t>
  </si>
  <si>
    <t>cSd [kkrs dk uke e; [kkrk la[;k</t>
  </si>
  <si>
    <t>SBI RAWALA MANDI(SBIN0032393)</t>
  </si>
  <si>
    <t>PRINCIPAL GOVT SEC SCH 13DOL,             A/C 61129070127</t>
  </si>
  <si>
    <t>iz/kkukpk;Z jkekfo 13Mhvks,y</t>
  </si>
  <si>
    <t>Nk=dks"k foHkkxh;</t>
  </si>
  <si>
    <t>OBC,RAWALA MANDI(ORBC0100525)</t>
  </si>
  <si>
    <t>SDMC GOVT SR SEC SCHOOL A/C 05252041002221</t>
  </si>
  <si>
    <t>sv/;{k ,oa lfpo ,lMh,elh jkmekfo 13Mhvks,y</t>
  </si>
  <si>
    <t>fodkl dks"k foHkkxh;</t>
  </si>
  <si>
    <t>RMSA ,SDMC GOVT SR SEC SCHOOL A/C 05252041002221</t>
  </si>
  <si>
    <t>jelk foHkkxh;</t>
  </si>
  <si>
    <t>SMC GOVT Senior Secondry SCHOOL,13DOL A/C 05252011000875</t>
  </si>
  <si>
    <t>sv/;{k ,oa lfpo ,l,elh jkmekfo 13Mhvks,y</t>
  </si>
  <si>
    <t>,l,elh foHkkxh;</t>
  </si>
  <si>
    <t>2010 ls</t>
  </si>
  <si>
    <t>H.R.A. 8%</t>
  </si>
  <si>
    <t>L-12</t>
  </si>
  <si>
    <t>BE 2020-21</t>
  </si>
  <si>
    <t>RE 2019-20</t>
  </si>
  <si>
    <r>
      <t xml:space="preserve">dk;kZy;% jktdh; ek/;fed fo|ky; 13Mhvks,y rg-?kM+lkkuk </t>
    </r>
    <r>
      <rPr>
        <sz val="18"/>
        <rFont val="Cambria"/>
        <family val="1"/>
      </rPr>
      <t>(</t>
    </r>
    <r>
      <rPr>
        <sz val="18"/>
        <rFont val="DevLys 010"/>
      </rPr>
      <t>Jhxaxkuxj</t>
    </r>
    <r>
      <rPr>
        <sz val="18"/>
        <rFont val="Cambria"/>
        <family val="1"/>
      </rPr>
      <t>)</t>
    </r>
  </si>
  <si>
    <t>fo|ky; dh Nk=@Nk=k la[;k 2019&amp;2020 fnukad 01-09-2015 rd dh fLFkfr</t>
  </si>
  <si>
    <t>ys[kk dk 'kh"kZ nh?kZ 'kh"kZ@ minh?kZ 'kh"kZ@ y?kq'kh"kZ@ mi'kh"kZ 2202&amp;02&amp;109&amp;01&amp;00</t>
  </si>
  <si>
    <t>L-5</t>
  </si>
  <si>
    <t>Lohd`r inksa dh la[;k ¼fnukad 01-04-2020 dh fLFkfr½</t>
  </si>
  <si>
    <t>pkyw o"kZ 2020&amp;21 esa Lohd`r u;s inksa dh la[;k</t>
  </si>
  <si>
    <t>pkyw o"kZ 2020&amp;21 esa lekIr fd;s x;s inksa dh la[;k</t>
  </si>
  <si>
    <t>31-08-2020 dks fjDr inksa dh la[;k</t>
  </si>
  <si>
    <t>2019 ls</t>
  </si>
  <si>
    <t>D.A. 17%</t>
  </si>
  <si>
    <t>BE 2021-22</t>
  </si>
  <si>
    <t>RE 2020-21</t>
  </si>
  <si>
    <t>dk;kZy; dk uke</t>
  </si>
  <si>
    <t>dk;kZy; iz/kkukpk;Z jktdh; mPp ek/;fed fo|ky; 13Mhvks,y</t>
  </si>
  <si>
    <t>jktdh; mPp ek/;fed fo|ky; 13Mhvks,y</t>
  </si>
  <si>
    <t>OFFICE ID</t>
  </si>
  <si>
    <t>ctV en</t>
  </si>
  <si>
    <t>2202-02-109-01-00</t>
  </si>
  <si>
    <t>STATE FUND</t>
  </si>
  <si>
    <t>Ø-l-a</t>
  </si>
  <si>
    <t>uke in</t>
  </si>
  <si>
    <t>ysoy la-</t>
  </si>
  <si>
    <t>Lohd`r in</t>
  </si>
  <si>
    <t>dk;Zjr</t>
  </si>
  <si>
    <t>dqy dk;Zjr</t>
  </si>
  <si>
    <t>dqy fjDr in</t>
  </si>
  <si>
    <t>प्रधानाचार्य</t>
  </si>
  <si>
    <t>L-14</t>
  </si>
  <si>
    <t>प्रधानाध्यापक‌</t>
  </si>
  <si>
    <t>पुस्तकालय अध्यक्ष श्रेणी I</t>
  </si>
  <si>
    <t>प्रशिक्षक</t>
  </si>
  <si>
    <t>व्याख्याता स्कूल(शिक्षा)</t>
  </si>
  <si>
    <t>शारीरिक शिक्षक श्रेणी I</t>
  </si>
  <si>
    <t>अतिरिक्त प्रशासनिक अधिकारी</t>
  </si>
  <si>
    <t>पुस्तकालय अध्यक्ष श्रेणी II</t>
  </si>
  <si>
    <t>वरिष्ठ अध्यापक</t>
  </si>
  <si>
    <t>शारीरिक शिक्षक श्रेणी II</t>
  </si>
  <si>
    <t>अध्यापक</t>
  </si>
  <si>
    <t>L-10</t>
  </si>
  <si>
    <t>पुस्तकालय अध्यक्ष श्रेणी III</t>
  </si>
  <si>
    <t>प्रयोगशाला सहायक II</t>
  </si>
  <si>
    <t>शारीरिक शिक्षक श्रेणी III</t>
  </si>
  <si>
    <t>प्रयोगशाला सहायक III</t>
  </si>
  <si>
    <t>L-8</t>
  </si>
  <si>
    <t>वरिष्ठ सहायक</t>
  </si>
  <si>
    <t>कनिष्ठ सहायक</t>
  </si>
  <si>
    <t>चतुर्थ श्रेणी कर्मचारी</t>
  </si>
  <si>
    <t>L-1</t>
  </si>
  <si>
    <t>प्रयोगशाला परिचारक</t>
  </si>
  <si>
    <t>2017 ls</t>
  </si>
  <si>
    <t>izi= 1 c</t>
  </si>
  <si>
    <t xml:space="preserve">Lohd`r fjDr inks ds fo:) foHkkx es dk;Zjr vU; dkfeZdksa dk fooj.k </t>
  </si>
  <si>
    <t>dz-l-</t>
  </si>
  <si>
    <t xml:space="preserve">ys[ks dk 'kh"kZ  </t>
  </si>
  <si>
    <t>STATE FUND / CA</t>
  </si>
  <si>
    <t>ysoy la[;k</t>
  </si>
  <si>
    <t>fjDr inksa dh la[;k</t>
  </si>
  <si>
    <t>rnFkZ vLFkk;h fu;qfDr ¼la[;k½</t>
  </si>
  <si>
    <t>vkSlr izfrO;fDr izfrekg O;;¼:i;ksa esa</t>
  </si>
  <si>
    <t>iquZfu;qfDr la[;k</t>
  </si>
  <si>
    <t>,tsUlh ds ek/;e ls ¼la[;k½</t>
  </si>
  <si>
    <t>izR;{k lafonk ¼la[;k½</t>
  </si>
  <si>
    <t>vkSlr izfrO;fDr izfrekg O;;¼:i;ksa e</t>
  </si>
  <si>
    <t>dkfeZd foHkkx ds ifji= ds vuqlkj la[;k</t>
  </si>
  <si>
    <t>vU; la[;k</t>
  </si>
  <si>
    <t>GRAND TOTAL</t>
  </si>
  <si>
    <t>^^izekf.kr fd;ktkrk gSa fd mi;ZwDr lwpuk dh Lohd`fr;ksa ds lanHkZ esa O;fDrxr rkSj ij esjs }kjk tkWp iMrky dj yh xbZ gSa vkSj bls lgh ik;k x; gSa^^</t>
  </si>
  <si>
    <t>;g lhV izksVsDV dh gqbZ gS fdlh Hkh izdkj dk ifjorZu ugha djuk gSA ist lsVi fd;k gqvk gSA dsoy fizaV gh fudkyuk gSA</t>
  </si>
  <si>
    <t>fo|ky; @ dk;kZy; dh eksgj</t>
  </si>
  <si>
    <t xml:space="preserve">jktdh; mPp ek/;fed fo|ky; </t>
  </si>
  <si>
    <t>13Mhvks,y¼Jhxaxkuxj½</t>
  </si>
  <si>
    <t>dksbZ dk;Zjr ugha</t>
  </si>
  <si>
    <t>foHkkx es dk;Zjr vU; dkfeZdksa dk fooj.k &amp;Lohd`r inks ds vfrfjDr</t>
  </si>
  <si>
    <t>Office ID</t>
  </si>
  <si>
    <t>ctV en%&amp;</t>
  </si>
  <si>
    <t>okf"kZd foRrh; Hkkj ¼:i;s lgL= esa½</t>
  </si>
  <si>
    <t>izi=&amp;1l</t>
  </si>
  <si>
    <t xml:space="preserve">izi= &amp;1 v </t>
  </si>
  <si>
    <t>fu;fer @ dk;Z&amp;izHkkfjr Lohd`r inksa dk fooj.k</t>
  </si>
  <si>
    <t xml:space="preserve"> ctV en</t>
  </si>
  <si>
    <t>ys[kk 'kh"kZd</t>
  </si>
  <si>
    <t>orZeku Lohd`r inksa dh la[;k</t>
  </si>
  <si>
    <t xml:space="preserve">fu;fer dk;Zjr deZpkjh </t>
  </si>
  <si>
    <r>
      <t xml:space="preserve">fjDr inksa dh la[;k </t>
    </r>
    <r>
      <rPr>
        <sz val="11"/>
        <rFont val="Calibri"/>
        <family val="2"/>
      </rPr>
      <t>{6-(7+8)}</t>
    </r>
  </si>
  <si>
    <t>fnukWd ftlls in fjDr gSa</t>
  </si>
  <si>
    <t>1 tuojh 2004 ls iwoZ fu;qDr</t>
  </si>
  <si>
    <t>1 tuojh 2004 ds Ik'pkr~  fu;qDr</t>
  </si>
  <si>
    <t>dqy ;ksx</t>
  </si>
  <si>
    <t>1tuojh 2004 ds i'pkr~ fu;qDr</t>
  </si>
  <si>
    <t>izi=&amp;2</t>
  </si>
  <si>
    <t>foHkkx ds Lohd`r VsfyQksu rFkk eksckbZy dk fooj.k</t>
  </si>
  <si>
    <t>dze la[;k</t>
  </si>
  <si>
    <t>ys[kksa dk 'kh"kZ              eq[; 'kh"kZ@mi&amp; eq[; 'kh"kZ@y?kq 'kh"kZ @mi&amp;  'kh"kZ@xzqi 'kh"kZ</t>
  </si>
  <si>
    <t>vk;kstuk fHkUu@vk;kstuk@dsUnz izofrZr ;kstuk</t>
  </si>
  <si>
    <t>inuke</t>
  </si>
  <si>
    <t>VsyhQksu dh la[;k</t>
  </si>
  <si>
    <t>bZ&amp;esy</t>
  </si>
  <si>
    <t>dk;kZy;</t>
  </si>
  <si>
    <t>fuokl</t>
  </si>
  <si>
    <t>eksckbZy uEcj laLFkk iz/kku</t>
  </si>
  <si>
    <t xml:space="preserve">izekf.kr fd;k tkrk gS fd mi;qZDr lwpuk esjs }kjk O;fDrxr :i ls tkap dj yh xbZ gSA vkSj bls lgh ik;k x;k gSA </t>
  </si>
  <si>
    <t>dk;kZy; dk uke&amp;                                                                foHkkx dk uke%&amp;f'k{kk</t>
  </si>
  <si>
    <t>izi=&amp;3</t>
  </si>
  <si>
    <t>foHkkx esa miyC/k dE;wVlZ ,oa fdjk;s ij fy;s x;s dEI;wVlZ dh lwpuk</t>
  </si>
  <si>
    <t>dk;kZy; dk uke&amp;                                                   foHkkx dk uke%&amp;f'k{kk</t>
  </si>
  <si>
    <t>ys[kksa dk 'kh"kZ                eq[; 'kh"kZ@mi&amp; eq[; 'kh"kZ@y?kq 'kh"kZ @mi&amp;  'kh"kZ@xzqi 'kh"kZ</t>
  </si>
  <si>
    <t>foHkkxh;</t>
  </si>
  <si>
    <t>fdjk;s ij fy;s x;s dEI;wVj</t>
  </si>
  <si>
    <t>dEI;wVj@loZj ¼la[;k½</t>
  </si>
  <si>
    <t>fizaVj        ¼la[;k½</t>
  </si>
  <si>
    <t>e'khu fon eSu ¼la[;k½</t>
  </si>
  <si>
    <t>dsoy e'khu</t>
  </si>
  <si>
    <t>okf"kZd Hkkj ¼lgL=ksa esa½</t>
  </si>
  <si>
    <t>vkbZ Mh u0</t>
  </si>
  <si>
    <t xml:space="preserve">                                       Lohd`r inksa dk fooj.k               </t>
  </si>
  <si>
    <t>19&amp;20</t>
  </si>
  <si>
    <t>;k=k ,oa fpfdRlk ds cdk;k nkoksa dh lwpuk</t>
  </si>
  <si>
    <t>Ø-l-</t>
  </si>
  <si>
    <t>vkfQl vkbZ Mh</t>
  </si>
  <si>
    <t>fo|ky;@dk;kZy; dk uke</t>
  </si>
  <si>
    <t>;k=k</t>
  </si>
  <si>
    <t>fpfdRlk</t>
  </si>
  <si>
    <t xml:space="preserve">ys[kk en %&amp; </t>
  </si>
  <si>
    <t>Office ID-</t>
  </si>
  <si>
    <t>vkbZ Mh ua-</t>
  </si>
  <si>
    <t>lgk;d deZpkfj;ksa ds Lohd`r in</t>
  </si>
  <si>
    <t>dk;Zjr lgk;d deZpkjh</t>
  </si>
  <si>
    <t>fjDr in</t>
  </si>
  <si>
    <t>iq:"k</t>
  </si>
  <si>
    <t>efgyk</t>
  </si>
  <si>
    <t>iq:"k nj 1650</t>
  </si>
  <si>
    <t>efgyk nj 1950</t>
  </si>
  <si>
    <t xml:space="preserve">ctV en </t>
  </si>
  <si>
    <t>fQDl osru ij fu;qDr dkfeZdksa dh lwph ¼izi= 8 dk vuq- 04½</t>
  </si>
  <si>
    <t>uke deZpkjh</t>
  </si>
  <si>
    <t>fu;qfDr frfFk</t>
  </si>
  <si>
    <t>fQDl osru</t>
  </si>
  <si>
    <t>ekg</t>
  </si>
  <si>
    <t>jkf'k</t>
  </si>
  <si>
    <t>fQDl osru ij fu;qDr dkfeZd ftudk LFkkukUrj.k gks x;k gks ;k osru fu;ferhdj.k gks x;k gks vkSj izFke pkj ekg esa jkf'k vkgfjr dh xbZ gks rks vkgfjr jkf'k</t>
  </si>
  <si>
    <t>loZ ;ksx %&amp;</t>
  </si>
  <si>
    <t>OPS</t>
  </si>
  <si>
    <t>NPS</t>
  </si>
  <si>
    <t>FIXED</t>
  </si>
  <si>
    <t>G-REGULAR</t>
  </si>
  <si>
    <t>VACANT</t>
  </si>
  <si>
    <t>egaxkbZ HkRrk dk fooj.k</t>
  </si>
  <si>
    <t>ctV en %&amp;</t>
  </si>
  <si>
    <t>osru Lrj ,oa ikfjHkkf"kr osru</t>
  </si>
  <si>
    <t>nj</t>
  </si>
  <si>
    <t>;ksx %&amp;</t>
  </si>
  <si>
    <t>edku fdjk;k HkRrk dk fooj.k</t>
  </si>
  <si>
    <t>egaxkbZ  HkRrk ,fj;j dk fooj.k</t>
  </si>
  <si>
    <t>vU; HkRrksa  dk fooj.k</t>
  </si>
  <si>
    <t>fodykax HkRrk</t>
  </si>
  <si>
    <t>jksdfM;k HkRrk</t>
  </si>
  <si>
    <t xml:space="preserve"> /kqykbZ HkRrk</t>
  </si>
  <si>
    <t>osru fLFkjhdj.k ,fj;j</t>
  </si>
  <si>
    <t>vU; ,fj;j</t>
  </si>
  <si>
    <t>onhZ HkRrk     iq:"k</t>
  </si>
  <si>
    <t xml:space="preserve">            efgyk</t>
  </si>
  <si>
    <t>NG-REGULAR</t>
  </si>
  <si>
    <t>osru</t>
  </si>
  <si>
    <t>jksdfM+;k HkRrk</t>
  </si>
  <si>
    <t xml:space="preserve"> /kqykbZ HkRRkk</t>
  </si>
  <si>
    <t>onhZ HkRrk</t>
  </si>
  <si>
    <t>NO</t>
  </si>
  <si>
    <t>YES</t>
  </si>
  <si>
    <t>ts.Mj</t>
  </si>
  <si>
    <t>MALE</t>
  </si>
  <si>
    <t>FEMALE</t>
  </si>
  <si>
    <t>foHkkx dh fo- lsokvksa ij O;;</t>
  </si>
  <si>
    <t xml:space="preserve"> laosru</t>
  </si>
  <si>
    <t>onhZ;ka</t>
  </si>
  <si>
    <t>20&amp;21</t>
  </si>
  <si>
    <t>cksul 2022&amp;23</t>
  </si>
  <si>
    <r>
      <t>ys[kk dk 'kh"kZ % eq[; 'kh"kZ@minh?kZ 'kh"kZ@y?kq'kh"kZ@mi'kh"kZ xzqi 'kh"kZ--------------------</t>
    </r>
    <r>
      <rPr>
        <u/>
        <sz val="16"/>
        <color indexed="8"/>
        <rFont val="DevLys 010"/>
      </rPr>
      <t>vk;kstuk fHkUu</t>
    </r>
    <r>
      <rPr>
        <sz val="16"/>
        <color indexed="8"/>
        <rFont val="DevLys 010"/>
      </rPr>
      <t>@vk;kstuk@dsUnz izofrZr ;kstuk</t>
    </r>
  </si>
  <si>
    <t>is&amp;cs.M</t>
  </si>
  <si>
    <t xml:space="preserve">dk;Zjr dkfeZdksa dk osru fooj.k </t>
  </si>
  <si>
    <t>eagxkbZ HkRrk dk fooj.k</t>
  </si>
  <si>
    <t xml:space="preserve">egaxkbZ HkRrk </t>
  </si>
  <si>
    <t xml:space="preserve">egaxkbZ HkRRkk ,sfj;j  </t>
  </si>
  <si>
    <t>edku fdjk;k HkRrk</t>
  </si>
  <si>
    <t>Pay Leval</t>
  </si>
  <si>
    <t>L-2</t>
  </si>
  <si>
    <t>L-3</t>
  </si>
  <si>
    <t>L-4</t>
  </si>
  <si>
    <t>L-6</t>
  </si>
  <si>
    <t>L-7</t>
  </si>
  <si>
    <t>L-9</t>
  </si>
  <si>
    <t>L-13</t>
  </si>
  <si>
    <t>L-15</t>
  </si>
  <si>
    <t>L-17</t>
  </si>
  <si>
    <t>L-18</t>
  </si>
  <si>
    <t>L-19</t>
  </si>
  <si>
    <t>L-20</t>
  </si>
  <si>
    <t>L-21</t>
  </si>
  <si>
    <t>L-22</t>
  </si>
  <si>
    <t>L-23</t>
  </si>
  <si>
    <t>L-24</t>
  </si>
  <si>
    <t xml:space="preserve">POST NAME </t>
  </si>
  <si>
    <t>MASTER DATA ENTRY FOR BUDGET ESTIMATE 2022-23</t>
  </si>
  <si>
    <t>Mr</t>
  </si>
  <si>
    <t>Mrs</t>
  </si>
  <si>
    <t>Ms</t>
  </si>
  <si>
    <t>ys[kk dk 'kh"kZ % eq[; 'kh"kZ@minh?kZ 'kh"kZ@y?kq'kh"kZ@mi'kh"kZ xzqi 'kh"kZ--------------------</t>
  </si>
  <si>
    <t>Levels →</t>
  </si>
  <si>
    <t>MIN</t>
  </si>
  <si>
    <t>MAX</t>
  </si>
  <si>
    <t>la'kksf/kr vuqeku 2021&amp;22 esa fQDl osru</t>
  </si>
  <si>
    <t>vk; O;; vuqeku 2022&amp;2023 esa fQDl osru</t>
  </si>
  <si>
    <t xml:space="preserve">fo|ky; </t>
  </si>
  <si>
    <t>01 laosru dk x.kuk @ ekax izi=</t>
  </si>
  <si>
    <t>District</t>
  </si>
  <si>
    <t>Choose as per district pattern</t>
  </si>
  <si>
    <t>egaxkbZ HkRrk 28</t>
  </si>
  <si>
    <t xml:space="preserve">edku fdjk;k </t>
  </si>
  <si>
    <t>Budget Head</t>
  </si>
  <si>
    <t>o"kZ 2022&amp;23 jsUt vuqlkj laosru dh jkf'k</t>
  </si>
  <si>
    <t>ekax jkf'k 2022&amp;23</t>
  </si>
  <si>
    <t>RE</t>
  </si>
  <si>
    <t>2021-22</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</si>
  <si>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</si>
  <si>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</si>
  <si>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</si>
  <si>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</si>
  <si>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</si>
  <si>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 xml:space="preserve">वास्तविक व्यय विवरण (IFMS से BUDGET /RAJKOSH MODULE से DOWNLOAD कर भरें) </t>
  </si>
  <si>
    <t>शेष शीट अधिकतर auto generate होगी अन्यथा खाली सेल unprotected है कुछ डाटा mannual भरे</t>
  </si>
  <si>
    <t>/kqykbZ HkRrk</t>
  </si>
  <si>
    <t xml:space="preserve">           onhZ /kqykbZ HkRrk     ¼150:- izfrekg½</t>
  </si>
  <si>
    <t>vU; HkRRkk</t>
  </si>
  <si>
    <t>vU; HkRrk</t>
  </si>
  <si>
    <r>
      <t>37&amp;onhZ¼</t>
    </r>
    <r>
      <rPr>
        <sz val="18"/>
        <color theme="1"/>
        <rFont val="Cambria"/>
        <family val="1"/>
        <scheme val="major"/>
      </rPr>
      <t>Liveries</t>
    </r>
    <r>
      <rPr>
        <sz val="18"/>
        <color theme="1"/>
        <rFont val="Kruti Dev 010"/>
      </rPr>
      <t>½ctV</t>
    </r>
  </si>
  <si>
    <t>egxkbZ HkRrk ,sfj;j</t>
  </si>
  <si>
    <t>jksdfM;k HkRrk       ¼75 :0 izfrekg½</t>
  </si>
  <si>
    <t xml:space="preserve">vU; HkRrs &amp;fodykax HkRrk      ¼600 :- vf/kdre½ </t>
  </si>
  <si>
    <t>01-04-2021 dks vo'ks"k jkf'k</t>
  </si>
  <si>
    <t>2021&amp;22</t>
  </si>
  <si>
    <t>31-08-2021  dks 'ks"k jkf'k  ¼5$6&amp;7½</t>
  </si>
  <si>
    <t>izi=&amp; 2</t>
  </si>
  <si>
    <t>⑥</t>
  </si>
  <si>
    <t>ofnZ;ksa ij O;; ¼ctV enokj i`Fkd&amp;i`Fkd½</t>
  </si>
  <si>
    <r>
      <t xml:space="preserve">ctV en &amp; </t>
    </r>
    <r>
      <rPr>
        <b/>
        <sz val="12"/>
        <color theme="1"/>
        <rFont val="Calibri"/>
        <family val="2"/>
        <scheme val="minor"/>
      </rPr>
      <t xml:space="preserve"> </t>
    </r>
  </si>
  <si>
    <t>2202-…………………………………………………</t>
  </si>
  <si>
    <r>
      <t xml:space="preserve">jkT; fuf/k@dsUnzh; lgk;rk </t>
    </r>
    <r>
      <rPr>
        <sz val="12"/>
        <color theme="1"/>
        <rFont val="Calibri"/>
        <family val="2"/>
        <scheme val="minor"/>
      </rPr>
      <t>(SF/CA)</t>
    </r>
  </si>
  <si>
    <t/>
  </si>
  <si>
    <t xml:space="preserve">fo|ky; dk uke &amp; </t>
  </si>
  <si>
    <t xml:space="preserve">jkckmekfo@jkmekfo@jkckekfo@jkekfo -------------------- ¼tkyksj½             </t>
  </si>
  <si>
    <t>OFFICE I.D.</t>
  </si>
  <si>
    <t>ctV vkoaVu</t>
  </si>
  <si>
    <t>dk;Zjr in</t>
  </si>
  <si>
    <t>ofnZ;ksa ij O;; gsrq jkf'k dh vk';drk</t>
  </si>
  <si>
    <t>cpr ;k vkf/kD;</t>
  </si>
  <si>
    <t>teknkj</t>
  </si>
  <si>
    <t>iz;ksx'kkyk lsod</t>
  </si>
  <si>
    <t xml:space="preserve">prqFkZ Js.kh deZpkjh </t>
  </si>
  <si>
    <t>Basic Pay(Auto Generate)</t>
  </si>
  <si>
    <t>open for other than Ganganagar district</t>
  </si>
  <si>
    <t>fill if  need for Edit otherwise leave blank</t>
  </si>
  <si>
    <t>Budget Estimate</t>
  </si>
  <si>
    <t>Revised Estimate</t>
  </si>
  <si>
    <t xml:space="preserve">Budget estimate </t>
  </si>
  <si>
    <t>Revised  Estimate(current FY)</t>
  </si>
  <si>
    <t xml:space="preserve">fnukad %            </t>
  </si>
  <si>
    <t>iszf"kr]</t>
  </si>
  <si>
    <t xml:space="preserve">fo"k; %&amp; </t>
  </si>
  <si>
    <t>&amp;&amp;&amp;&amp;</t>
  </si>
  <si>
    <t>egksn;]</t>
  </si>
  <si>
    <r>
      <t xml:space="preserve">            mijksDr fo"k;kUrxZr fuosnu gS fd LFkkuh; fo|ky; esa dk;Zjr deZpkfj;ksa la'kksf/kr ctV vuqeku l= 2021&amp;22 ,oa vk;&amp;O;;d vuqeku 2022&amp;23 dk fu/kkZfjr izi=ksa esa </t>
    </r>
    <r>
      <rPr>
        <u/>
        <sz val="14"/>
        <color theme="1"/>
        <rFont val="DevLys 010"/>
      </rPr>
      <t>enokj</t>
    </r>
    <r>
      <rPr>
        <sz val="14"/>
        <color theme="1"/>
        <rFont val="DevLys 010"/>
      </rPr>
      <t xml:space="preserve"> rS;kj dj vko';d dk;Zokgh gsrq Jheku dh lsok esa lknj iszf"kr gSA</t>
    </r>
  </si>
  <si>
    <t>Øekad %</t>
  </si>
  <si>
    <t>Jheku~ ftyk f'k{kk vf/kdkjh]eq[;ky;</t>
  </si>
  <si>
    <t>ek/;fed f'k{kk</t>
  </si>
  <si>
    <t>Jhxaxkuxj</t>
  </si>
  <si>
    <r>
      <t xml:space="preserve">layXu %&amp;   </t>
    </r>
    <r>
      <rPr>
        <u/>
        <sz val="14"/>
        <color theme="1"/>
        <rFont val="DevLys 010"/>
      </rPr>
      <t xml:space="preserve">ctV enokj </t>
    </r>
  </si>
  <si>
    <t>password for unprotect sheet "JOSHI"</t>
  </si>
  <si>
    <t>Arr Months</t>
  </si>
  <si>
    <t xml:space="preserve">इस प्रोग्राम से एक बजट हैड के 60 कार्मिको की संख्या तक का आय व्यय अनुमान तैयार किया जा सकता है। प्रपत्र 8 को गंगानगर पैटर्न के साथ अन्य जिलों के पैटर्न अनुसार भी तैयार किया जा सकता है </t>
  </si>
  <si>
    <t>;ksx osru jktif=r$vjktif=r</t>
  </si>
  <si>
    <r>
      <rPr>
        <b/>
        <sz val="14"/>
        <rFont val="Calibri"/>
        <family val="2"/>
        <scheme val="minor"/>
      </rPr>
      <t>0202-01-102-50-00</t>
    </r>
    <r>
      <rPr>
        <b/>
        <sz val="14"/>
        <rFont val="Kruti Dev 010"/>
      </rPr>
      <t xml:space="preserve">
¼vuqi;ksxh lkekuksa ds fuLrkj.k ls izkfIr;ka½</t>
    </r>
  </si>
  <si>
    <r>
      <rPr>
        <b/>
        <sz val="14"/>
        <rFont val="Calibri"/>
        <family val="2"/>
        <scheme val="minor"/>
      </rPr>
      <t>0202-01-102-03-01</t>
    </r>
    <r>
      <rPr>
        <b/>
        <sz val="14"/>
        <rFont val="Kruti Dev 010"/>
      </rPr>
      <t xml:space="preserve">
¼fofo/k½</t>
    </r>
  </si>
  <si>
    <r>
      <rPr>
        <b/>
        <sz val="14"/>
        <rFont val="Calibri"/>
        <family val="2"/>
        <scheme val="minor"/>
      </rPr>
      <t>0202-01-102-03-02</t>
    </r>
    <r>
      <rPr>
        <b/>
        <sz val="14"/>
        <rFont val="Kruti Dev 010"/>
      </rPr>
      <t xml:space="preserve">
¼vf/kd Hkqxrku dh olwfy;ka½</t>
    </r>
  </si>
  <si>
    <r>
      <rPr>
        <b/>
        <sz val="14"/>
        <rFont val="Calibri"/>
        <family val="2"/>
        <scheme val="minor"/>
      </rPr>
      <t>0202-01-102-01-00</t>
    </r>
    <r>
      <rPr>
        <b/>
        <sz val="14"/>
        <rFont val="Kruti Dev 010"/>
      </rPr>
      <t xml:space="preserve">
¼f'k{kk Qhl vkSj vU; Qhlsa½</t>
    </r>
  </si>
  <si>
    <t>Password for Unprotect sheet "JOSHI"</t>
  </si>
  <si>
    <t>v/;kid ysoy&amp;1 o ysoy&amp;2 Lohd`r] dk;Zjr o fjDr inks dk fooj.k</t>
  </si>
  <si>
    <t>ys[kk 'kh"kZd ¼foLr`r 'kh"kZ½</t>
  </si>
  <si>
    <t xml:space="preserve">fo"k; </t>
  </si>
  <si>
    <t>Lohd`r</t>
  </si>
  <si>
    <t>fjDr</t>
  </si>
  <si>
    <t>v/;kid ysoy&amp;1</t>
  </si>
  <si>
    <t>&amp;</t>
  </si>
  <si>
    <t>v/;kid ysoy&amp;2</t>
  </si>
  <si>
    <t>vaxzsth</t>
  </si>
  <si>
    <t>fgUnh</t>
  </si>
  <si>
    <t>xf.kr@foKku</t>
  </si>
  <si>
    <t>lkekftd foKku</t>
  </si>
  <si>
    <t>iatkch</t>
  </si>
  <si>
    <t>laLd`r</t>
  </si>
  <si>
    <t>BE</t>
  </si>
  <si>
    <t>Total (L-1 &amp; L-2)</t>
  </si>
  <si>
    <r>
      <t xml:space="preserve">;ksx </t>
    </r>
    <r>
      <rPr>
        <b/>
        <sz val="16"/>
        <color theme="1"/>
        <rFont val="Times New Roman"/>
        <family val="1"/>
      </rPr>
      <t>(</t>
    </r>
    <r>
      <rPr>
        <b/>
        <sz val="12"/>
        <color theme="1"/>
        <rFont val="Times New Roman"/>
        <family val="1"/>
      </rPr>
      <t>L-1</t>
    </r>
    <r>
      <rPr>
        <b/>
        <sz val="16"/>
        <color theme="1"/>
        <rFont val="Times New Roman"/>
        <family val="1"/>
      </rPr>
      <t>)</t>
    </r>
  </si>
  <si>
    <r>
      <t xml:space="preserve">;ksx </t>
    </r>
    <r>
      <rPr>
        <b/>
        <sz val="16"/>
        <color theme="1"/>
        <rFont val="Times New Roman"/>
        <family val="1"/>
      </rPr>
      <t>(L-2)</t>
    </r>
  </si>
  <si>
    <t>जमादार</t>
  </si>
  <si>
    <t>MARCH TO JUNE (4M)PAY</t>
  </si>
  <si>
    <t>JULY TO FEB (8M)PAY</t>
  </si>
  <si>
    <t>TOTAL</t>
  </si>
  <si>
    <t>PAY FOR DA AND HRA CALCULATION FOR OTHER THAN GANGANAGAR DISTRICT</t>
  </si>
  <si>
    <t>शैक्षिक</t>
  </si>
  <si>
    <t>fodykax HkRrk       'kSf{kd</t>
  </si>
  <si>
    <t xml:space="preserve">            xSj 'kSf{kd</t>
  </si>
  <si>
    <t>FOR Other than Ganganagar District RE 2021-22 के लिए DA और HRA की गणना 4 माह पुरानी दर 8 माह नई दर से करने के लिए YES अन्यथा NO चुने</t>
  </si>
  <si>
    <t xml:space="preserve">PAY </t>
  </si>
  <si>
    <t>3/21 to 6/21</t>
  </si>
  <si>
    <t>7/21 to 2/22</t>
  </si>
  <si>
    <t>Months</t>
  </si>
  <si>
    <t xml:space="preserve">DA </t>
  </si>
  <si>
    <t xml:space="preserve">HRA </t>
  </si>
  <si>
    <t>*17%</t>
  </si>
  <si>
    <t>Z</t>
  </si>
  <si>
    <t>NEW</t>
  </si>
  <si>
    <t>OLD</t>
  </si>
  <si>
    <t>HRA Rate      CITY TYPE</t>
  </si>
  <si>
    <t>nj izfr'kr</t>
  </si>
  <si>
    <t xml:space="preserve">Password for unprotect sheet - "budget" </t>
  </si>
  <si>
    <t>la'kksf/kr vuqeku l= 2021&amp;22 vk;&amp;O;;d vuqeku lkjka'k 2022&amp;23</t>
  </si>
  <si>
    <t>01 laosru</t>
  </si>
  <si>
    <t>d- osru jktif=r</t>
  </si>
  <si>
    <t>[k- osru vjktif=r</t>
  </si>
  <si>
    <t>HkÙks ,oa ekuns;</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</si>
  <si>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</si>
  <si>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</si>
  <si>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</si>
  <si>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</si>
  <si>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</si>
  <si>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</si>
  <si>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</si>
  <si>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</si>
  <si>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 xml:space="preserve"> 9- fo|kFkhZ fe=ksa gsrq vko';d jkf'k</t>
  </si>
  <si>
    <t>10- jksdM+ HkRrk</t>
  </si>
  <si>
    <t>11- /kqykbZ HkRrk</t>
  </si>
  <si>
    <t>12- lkbZfdy HkRrk</t>
  </si>
  <si>
    <t>13- fodykax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</si>
  <si>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</si>
  <si>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</si>
  <si>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</si>
  <si>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</si>
  <si>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</si>
  <si>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</si>
  <si>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</si>
  <si>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</si>
  <si>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</si>
  <si>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</si>
  <si>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</si>
  <si>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</si>
  <si>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</si>
  <si>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</si>
  <si>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</si>
  <si>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</si>
  <si>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</si>
  <si>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</si>
  <si>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62 dEI;qVjkbZts'ku o rRlEcU/kh lapkj O;;</t>
  </si>
  <si>
    <t>;ksx %&amp; th-,- 5</t>
  </si>
  <si>
    <t>;ksx %&amp; th-,- 4</t>
  </si>
  <si>
    <t>egk;ksx %&amp; ¼th-,- 4 $ th-,- 5½</t>
  </si>
  <si>
    <t>izekf.kr fd;k tkrk gSa fd mi;qZDr lwpuk esjs }kjk O;fDrxr :i ls tkWp dj yh x;h gSa rFkk fooj.k iw.kZ ls lgh gSaA leLr cdk;k nkf;Roksa dksa mDr lwpuk esa 'kkfey dj fy;k x;k gSA ftrus Hkh cdk;k nkf;Ro gSa] mudk foLr`r enokj fooj.k i`FkDd ls layXu gSaA</t>
  </si>
  <si>
    <r>
      <t xml:space="preserve"> </t>
    </r>
    <r>
      <rPr>
        <b/>
        <sz val="14"/>
        <rFont val="DevLys 010"/>
      </rPr>
      <t xml:space="preserve">  ;ksx osru ¼d ls [k rd½</t>
    </r>
    <r>
      <rPr>
        <b/>
        <sz val="12"/>
        <rFont val="DevLys 010"/>
      </rPr>
      <t xml:space="preserve"> </t>
    </r>
    <r>
      <rPr>
        <b/>
        <sz val="12"/>
        <rFont val="Times New Roman"/>
        <family val="1"/>
      </rPr>
      <t>I</t>
    </r>
  </si>
  <si>
    <r>
      <t xml:space="preserve">;ksx HkÙks ,osa ekuns; </t>
    </r>
    <r>
      <rPr>
        <b/>
        <sz val="12"/>
        <rFont val="Times New Roman"/>
        <family val="1"/>
      </rPr>
      <t>II</t>
    </r>
  </si>
  <si>
    <r>
      <t xml:space="preserve">;ksx laosru </t>
    </r>
    <r>
      <rPr>
        <b/>
        <sz val="12"/>
        <rFont val="Times New Roman"/>
        <family val="1"/>
      </rPr>
      <t>( I + II )</t>
    </r>
  </si>
  <si>
    <t>SN</t>
  </si>
  <si>
    <t>BUDGET HEAD</t>
  </si>
  <si>
    <t>NAME</t>
  </si>
  <si>
    <t>POST</t>
  </si>
  <si>
    <t>EMP ID</t>
  </si>
  <si>
    <t>2202-02-109-27-01</t>
  </si>
  <si>
    <t>2202-01-113-01-01</t>
  </si>
  <si>
    <t>2202-01-113-01-02</t>
  </si>
  <si>
    <t>2202-01-113-01-03</t>
  </si>
  <si>
    <t>2202-01-197-01-02</t>
  </si>
  <si>
    <t>helper</t>
  </si>
  <si>
    <t>STATUS</t>
  </si>
  <si>
    <t xml:space="preserve"> 'kSf{kd@ xSj 'kSf{kd</t>
  </si>
  <si>
    <t>GPF No/PRAN No</t>
  </si>
  <si>
    <t>vU; 1</t>
  </si>
  <si>
    <t>vU; 2</t>
  </si>
  <si>
    <t>vU; 3</t>
  </si>
  <si>
    <t>vU;-4</t>
  </si>
  <si>
    <t>सभी हैड के कार्मिकों का विवरण यहाँ संबन्धित कॉलम मे भरे ।किसी हैड मे पद स्वीकृत है और रिक्त है तो उसके विवरण मे रिक्त पद अंकित करें</t>
  </si>
  <si>
    <t>अराजपत्रित</t>
  </si>
  <si>
    <t>प्रबोधक</t>
  </si>
  <si>
    <t>प्रबोधक शा0शि0</t>
  </si>
  <si>
    <t>अध्यापक(III Gr) L-2</t>
  </si>
  <si>
    <t>NPS /OPS</t>
  </si>
  <si>
    <t>अध्यापक(III Gr) L-1</t>
  </si>
  <si>
    <t>प्रबोधक लेवल 1</t>
  </si>
  <si>
    <t>प्रबोधक लेवल 2</t>
  </si>
  <si>
    <t>Lohd`r ,oa dk;Zjr inksa dk fooj.k</t>
  </si>
  <si>
    <t>lHkh gsM esa Lohd`r in ;gka fy[ksa</t>
  </si>
  <si>
    <t>izi=&amp; 5</t>
  </si>
  <si>
    <t xml:space="preserve">lsokfuo`r dkfeZdksa ds vuqi;ksftr mikftZr vodk'k dk udnhdj.k jkf'k gsrq izLrko </t>
  </si>
  <si>
    <t>vk; O;;d vuqeku 2022&amp;23 ¼v½</t>
  </si>
  <si>
    <t xml:space="preserve">en 'kh"kZd &amp; </t>
  </si>
  <si>
    <t>2071-01-115</t>
  </si>
  <si>
    <t xml:space="preserve">fo|ky; dk uke </t>
  </si>
  <si>
    <t xml:space="preserve">deZpkjh dk uke </t>
  </si>
  <si>
    <t xml:space="preserve">in </t>
  </si>
  <si>
    <t xml:space="preserve">tUe frFkh </t>
  </si>
  <si>
    <t xml:space="preserve">lsokfuo`fr frFkh </t>
  </si>
  <si>
    <t xml:space="preserve">lsokfuo`fr frFkh dks ewy osru </t>
  </si>
  <si>
    <t xml:space="preserve">vuqi;ksftr mikfrZr vodk'k dh la[;k </t>
  </si>
  <si>
    <t xml:space="preserve">jkf'k </t>
  </si>
  <si>
    <t>ls-fu- dkfeZd dk eksckbZy ua-</t>
  </si>
  <si>
    <t xml:space="preserve">;ksx </t>
  </si>
  <si>
    <t>vk; O;;d vuqeku 2021&amp;22 ¼c½</t>
  </si>
  <si>
    <t>as</t>
  </si>
  <si>
    <t>fill data in green cell</t>
  </si>
  <si>
    <t>OPS/NPS</t>
  </si>
  <si>
    <r>
      <t xml:space="preserve">Post_Data </t>
    </r>
    <r>
      <rPr>
        <sz val="14"/>
        <color theme="1"/>
        <rFont val="DevLys 010"/>
      </rPr>
      <t>'khV esa dk;kZy; ds lHkh gsM Lohd`r inksa dk  fooj.k  HkjsAinuke vkSj ctV gsM dk uke cnyus dk fodYi Hkh blh 'khV esa gSA</t>
    </r>
  </si>
  <si>
    <r>
      <t xml:space="preserve">izi= 8]izi= 9] vkWVks rS;kj izi= 10] </t>
    </r>
    <r>
      <rPr>
        <sz val="14"/>
        <color theme="1"/>
        <rFont val="Calibri"/>
        <family val="2"/>
        <scheme val="minor"/>
      </rPr>
      <t xml:space="preserve">L-1,L-2 </t>
    </r>
    <r>
      <rPr>
        <sz val="14"/>
        <color theme="1"/>
        <rFont val="DevLys 010"/>
      </rPr>
      <t xml:space="preserve">dh lwpuk ds izi= avkSj fjVk;jesaV ij ih,y Hkqxrku ds izi=  </t>
    </r>
    <r>
      <rPr>
        <sz val="14"/>
        <color theme="1"/>
        <rFont val="Calibri"/>
        <family val="2"/>
        <scheme val="minor"/>
      </rPr>
      <t>Mannually</t>
    </r>
    <r>
      <rPr>
        <sz val="14"/>
        <color theme="1"/>
        <rFont val="DevLys 010"/>
      </rPr>
      <t xml:space="preserve"> Hkjuk gS</t>
    </r>
  </si>
  <si>
    <t>राजपत्रित</t>
  </si>
  <si>
    <t>BFC type</t>
  </si>
  <si>
    <t xml:space="preserve">जिस बजट हेड का आय व्ययक अनुमान तैयार करना है उसको ड्रॉपडाउन से चुने </t>
  </si>
  <si>
    <r>
      <t xml:space="preserve"> </t>
    </r>
    <r>
      <rPr>
        <sz val="14"/>
        <color theme="1"/>
        <rFont val="DevLys 010"/>
      </rPr>
      <t>'khV esa dk;kZy; ds lHkh dkfeZdksa dk fooj.k Hkjs</t>
    </r>
  </si>
  <si>
    <t>Data Entry</t>
  </si>
  <si>
    <r>
      <t xml:space="preserve"> </t>
    </r>
    <r>
      <rPr>
        <sz val="14"/>
        <color theme="1"/>
        <rFont val="DevLys 010"/>
      </rPr>
      <t>'khV esa dk;kZy; ds lHkh gsM ctV dk vk; O;; fooj.k  Hkjs</t>
    </r>
  </si>
  <si>
    <t>Expenditure</t>
  </si>
  <si>
    <t>Post_Data</t>
  </si>
  <si>
    <t xml:space="preserve">Master1 </t>
  </si>
  <si>
    <t>प्रपत्र-8 &amp; प्रपत्र 9</t>
  </si>
  <si>
    <t>2022-23</t>
  </si>
  <si>
    <t>21&amp;22 esa ekpZ 2022 dk th-,-19</t>
  </si>
  <si>
    <t>vk; O;; ds vuqeku ckcr~ pkyw o"kZ 22&amp;23</t>
  </si>
  <si>
    <t>vxLr 21ls ekpZ 22 rd ¼xr o"kZ½</t>
  </si>
  <si>
    <t>viszy 22 ls tqykbZ 22  rd ¼pkyw o"kZ½</t>
  </si>
  <si>
    <r>
      <t xml:space="preserve">ctV dh izkjfEHkd frfFk ;kfu </t>
    </r>
    <r>
      <rPr>
        <b/>
        <sz val="12"/>
        <color indexed="8"/>
        <rFont val="DevLys 010"/>
      </rPr>
      <t>1ekpZ 2023</t>
    </r>
    <r>
      <rPr>
        <sz val="12"/>
        <color indexed="8"/>
        <rFont val="DevLys 010"/>
      </rPr>
      <t xml:space="preserve"> dks deZpkjh dk osru</t>
    </r>
  </si>
  <si>
    <t>vkxkeh o"kZ ds fy;s jde 2023&amp;24 ¼dkye 8$10½</t>
  </si>
  <si>
    <t>pkyw o"kZ ds fy;s la'kksf/kr vuqeku  2023&amp;23</t>
  </si>
  <si>
    <t>viszy 22 ls tqykbZ 22 rd ¼pkyw o"kZ½</t>
  </si>
  <si>
    <t>vxLr 22ls ekpZ 23 rd dk laHkkfor O;; ¼pkyw o"kZ½</t>
  </si>
  <si>
    <t>la'kksf/kr vuqeku 2022&amp;23 ¼pkyw o"kZ½ 9$11</t>
  </si>
  <si>
    <t>vk; O;; ds vuqeku ckcr 2023&amp;24 ¼vkxkeh o"kZ½</t>
  </si>
  <si>
    <t>21&amp;22</t>
  </si>
  <si>
    <t>forh; o"kZ 2022&amp;23 esa laosru esa vkaofVr jkf'k</t>
  </si>
  <si>
    <t>07@22 rd dk okLrfod O;;</t>
  </si>
  <si>
    <t>08@22 ls 03@23rd gksus okyk vuqekfur O;;</t>
  </si>
  <si>
    <t>o"kZ 2022&amp;23  vfrfjDr ds fy, vko';drk</t>
  </si>
  <si>
    <t>la'kksf/kr vuqeku 
l= 2022&amp;23</t>
  </si>
  <si>
    <t>vk;&amp;O;;d vuqeku
l= 2023&amp;24</t>
  </si>
  <si>
    <t>la'kksf/kr vuqeku 2022&amp;23</t>
  </si>
  <si>
    <t>vk; O;; vuqeku 2023&amp;2024</t>
  </si>
  <si>
    <t>ekax jkf'k 2023&amp;24</t>
  </si>
  <si>
    <t>30-06-22 rd dqy cdk;k dh fLFkfr</t>
  </si>
  <si>
    <t>izkIr ctV vkoaVu 2022&amp;2023</t>
  </si>
  <si>
    <t>vfrfjDr ekax 2022&amp;2023</t>
  </si>
  <si>
    <t>la'kksf/kr ctV vuqeku l= 2022&amp;23 ,oa vk;&amp;O;;d vuqeku 2023&amp;24 izLrqr djus ckcrA</t>
  </si>
  <si>
    <t xml:space="preserve">egaxkbZ HkÙkk
34 izfr'kr </t>
  </si>
  <si>
    <r>
      <t xml:space="preserve">ctV dh izkjfEHkd frfFk ;kfu </t>
    </r>
    <r>
      <rPr>
        <b/>
        <sz val="16"/>
        <color indexed="8"/>
        <rFont val="DevLys 010"/>
      </rPr>
      <t xml:space="preserve">1ekpZ 2023 </t>
    </r>
    <r>
      <rPr>
        <sz val="14"/>
        <color indexed="8"/>
        <rFont val="DevLys 010"/>
      </rPr>
      <t>dks deZpkjh dk osru</t>
    </r>
  </si>
  <si>
    <t>vkxkeh o"kZ 2023&amp;24 ds fy;s jde¼dkye 9$11½</t>
  </si>
  <si>
    <t>pkyw o"kZ ds fy;s la'kksf/kr vuqeku 2022&amp;23</t>
  </si>
  <si>
    <t>BASIC PAY March 2023</t>
  </si>
  <si>
    <t>,fj;j ekg</t>
  </si>
  <si>
    <t>DA Arr Months</t>
  </si>
  <si>
    <t xml:space="preserve">बकाया TA       (30-06-2022 तक) </t>
  </si>
  <si>
    <t xml:space="preserve">बकाया Medical (30-06-2022 तक) </t>
  </si>
  <si>
    <t>cksul 2023&amp;24</t>
  </si>
  <si>
    <t>All in one budget Estimate 2023-24 excel utility</t>
  </si>
  <si>
    <t>राजस्थान राज्य के शिक्षा विभाग के कार्यालय के आय व्यय अनुमान 2023-24  बाबत इस UTILITY का प्रयोग किया जा सकता है । FILE को SAVE करने के लिए अपनी सुविधा से नाम देकर  Save करें। ।यह excel utility केवल मात्र  के आय व्यय अनुमान 2023-24  बाबत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शिक्षा विभाग के नियम एवं दिशा निर्देश मान्य होंगे  किसी प्रकार की तकनीकी/ गणना संबंधी कमी पाए जाने पर नीचे दिये गए EMAIL द्वारा अवगत कराने का श्रम करावे।(PLEASE USE LATEST VERSION OF THAT IS  OFFICE 2010 AND ABOVE FOR BEST RESULT)</t>
  </si>
  <si>
    <r>
      <t xml:space="preserve">Master1 </t>
    </r>
    <r>
      <rPr>
        <sz val="14"/>
        <color theme="1"/>
        <rFont val="DevLys 010"/>
      </rPr>
      <t xml:space="preserve">'khV esa dk;kZy; ds ftl ctV gsM dk vk; O;; vuqeku rS;kj djuk gS dks ihys jax dh </t>
    </r>
    <r>
      <rPr>
        <sz val="14"/>
        <color theme="1"/>
        <rFont val="Calibri"/>
        <family val="2"/>
        <scheme val="minor"/>
      </rPr>
      <t xml:space="preserve">F4 cell </t>
    </r>
    <r>
      <rPr>
        <sz val="14"/>
        <color theme="1"/>
        <rFont val="DevLys 010"/>
      </rPr>
      <t xml:space="preserve">ls </t>
    </r>
    <r>
      <rPr>
        <sz val="14"/>
        <color theme="1"/>
        <rFont val="Calibri"/>
        <family val="2"/>
        <scheme val="minor"/>
      </rPr>
      <t xml:space="preserve">dropdown </t>
    </r>
    <r>
      <rPr>
        <sz val="14"/>
        <color theme="1"/>
        <rFont val="DevLys 010"/>
      </rPr>
      <t xml:space="preserve">ls p;u djsAftyk xaxkuxj ds ctV ds fy, </t>
    </r>
    <r>
      <rPr>
        <sz val="14"/>
        <color theme="1"/>
        <rFont val="Calibri"/>
        <family val="2"/>
        <scheme val="minor"/>
      </rPr>
      <t xml:space="preserve">AD4 cell </t>
    </r>
    <r>
      <rPr>
        <sz val="14"/>
        <color theme="1"/>
        <rFont val="DevLys 010"/>
      </rPr>
      <t xml:space="preserve">ls </t>
    </r>
    <r>
      <rPr>
        <sz val="14"/>
        <color theme="1"/>
        <rFont val="Calibri"/>
        <family val="2"/>
        <scheme val="minor"/>
      </rPr>
      <t xml:space="preserve">dropdown </t>
    </r>
    <r>
      <rPr>
        <sz val="14"/>
        <color theme="1"/>
        <rFont val="DevLys 010"/>
      </rPr>
      <t>l</t>
    </r>
    <r>
      <rPr>
        <sz val="14"/>
        <color theme="1"/>
        <rFont val="Calibri"/>
        <family val="2"/>
        <scheme val="minor"/>
      </rPr>
      <t>s SRI GANGANAGAR</t>
    </r>
    <r>
      <rPr>
        <sz val="14"/>
        <color theme="1"/>
        <rFont val="DevLys 010"/>
      </rPr>
      <t xml:space="preserve"> p;u djs vU; ds fy, </t>
    </r>
    <r>
      <rPr>
        <sz val="14"/>
        <color theme="1"/>
        <rFont val="Calibri"/>
        <family val="2"/>
        <scheme val="minor"/>
      </rPr>
      <t xml:space="preserve">Others dropdown </t>
    </r>
    <r>
      <rPr>
        <sz val="12"/>
        <color theme="1"/>
        <rFont val="Calibri"/>
        <family val="2"/>
        <scheme val="minor"/>
      </rPr>
      <t>से</t>
    </r>
    <r>
      <rPr>
        <sz val="14"/>
        <color theme="1"/>
        <rFont val="Calibri"/>
        <family val="2"/>
        <scheme val="minor"/>
      </rPr>
      <t xml:space="preserve"> </t>
    </r>
    <r>
      <rPr>
        <sz val="14"/>
        <color theme="1"/>
        <rFont val="DevLys 010"/>
      </rPr>
      <t xml:space="preserve">p;u djsa </t>
    </r>
    <r>
      <rPr>
        <sz val="14"/>
        <color theme="1"/>
        <rFont val="Calibri"/>
        <family val="2"/>
        <scheme val="minor"/>
      </rPr>
      <t>other</t>
    </r>
    <r>
      <rPr>
        <sz val="14"/>
        <color theme="1"/>
        <rFont val="DevLys 010"/>
      </rPr>
      <t xml:space="preserve">s </t>
    </r>
    <r>
      <rPr>
        <sz val="12"/>
        <color theme="1"/>
        <rFont val="DevLys 010"/>
      </rPr>
      <t xml:space="preserve">के लिए </t>
    </r>
    <r>
      <rPr>
        <sz val="12"/>
        <color theme="1"/>
        <rFont val="Calibri"/>
        <family val="2"/>
        <scheme val="minor"/>
      </rPr>
      <t>March</t>
    </r>
    <r>
      <rPr>
        <sz val="12"/>
        <color theme="1"/>
        <rFont val="DevLys 010"/>
      </rPr>
      <t xml:space="preserve"> 2022 की बेसिक पे का कॉलम जांच लेवे यदि प्रोग्राम अनुसार बेसिक सही नही </t>
    </r>
    <r>
      <rPr>
        <sz val="12"/>
        <color theme="1"/>
        <rFont val="Calibri"/>
        <family val="2"/>
        <scheme val="minor"/>
      </rPr>
      <t xml:space="preserve">calculate </t>
    </r>
    <r>
      <rPr>
        <sz val="12"/>
        <color theme="1"/>
        <rFont val="DevLys 010"/>
      </rPr>
      <t xml:space="preserve">हो रही हो तो एडिट कर सकते है । </t>
    </r>
  </si>
  <si>
    <t xml:space="preserve">             March 2022 basic               (For use other districts)</t>
  </si>
  <si>
    <t>Final March 2022 Basic Pay</t>
  </si>
  <si>
    <t>dated 09-08-2022</t>
  </si>
  <si>
    <t>vcl 1</t>
  </si>
  <si>
    <t>vcl 2</t>
  </si>
  <si>
    <t>vcl 3</t>
  </si>
  <si>
    <t>vcl 4</t>
  </si>
  <si>
    <t>vcl 5</t>
  </si>
  <si>
    <t>vcl 6</t>
  </si>
  <si>
    <t>vcl 7</t>
  </si>
  <si>
    <t>vcl 8</t>
  </si>
  <si>
    <t>vcl 9</t>
  </si>
  <si>
    <t>vcl 10</t>
  </si>
  <si>
    <t>vcl 11</t>
  </si>
  <si>
    <t>vcl 12</t>
  </si>
  <si>
    <t>vcl 13</t>
  </si>
  <si>
    <t>vcl 14</t>
  </si>
  <si>
    <t>vcl 15</t>
  </si>
  <si>
    <t>vcl 16</t>
  </si>
  <si>
    <t>vcl 17</t>
  </si>
  <si>
    <t>vcl 18</t>
  </si>
  <si>
    <t>vcl 19</t>
  </si>
  <si>
    <t>vcl 20</t>
  </si>
  <si>
    <t>vcl 21</t>
  </si>
  <si>
    <t>vcl 22</t>
  </si>
  <si>
    <t>vcl 23</t>
  </si>
  <si>
    <t>vcl 24</t>
  </si>
  <si>
    <t>vcl 25</t>
  </si>
  <si>
    <t>vcl 26</t>
  </si>
  <si>
    <t>RJGA123412341234</t>
  </si>
  <si>
    <t>Others</t>
  </si>
  <si>
    <t>key features</t>
  </si>
  <si>
    <t>,d dh izksxzke ls dk;kZy; ds lHkh gsM dk ctV rS;kj</t>
  </si>
  <si>
    <t>,d dh izksxzke ls Jhxaxkuxj@guqekux&lt; ,oa vU; ftyksa ds xr o"kksaZ dh ekax vuqlkj ctV rS;kj</t>
  </si>
  <si>
    <t xml:space="preserve">iw.kZr;k ,fMVscy ftlds fy, ikloMZ 'ks;j </t>
  </si>
  <si>
    <t>उपप्रधानाचार्य</t>
  </si>
  <si>
    <t>update 01-09-2022</t>
  </si>
  <si>
    <t>fMekaM 'khV esa vfrfjDr ekax ds dkWye esa _.kkRed jkf'k dh ,jj esa lq/kkj</t>
  </si>
</sst>
</file>

<file path=xl/styles.xml><?xml version="1.0" encoding="utf-8"?>
<styleSheet xmlns="http://schemas.openxmlformats.org/spreadsheetml/2006/main">
  <numFmts count="4">
    <numFmt numFmtId="43" formatCode="_-* #,##0.00_-;\-* #,##0.00_-;_-* &quot;-&quot;??_-;_-@_-"/>
    <numFmt numFmtId="164" formatCode="0_);\(0\)"/>
    <numFmt numFmtId="165" formatCode="_(* #,##0_);_(* \(#,##0\);_(* &quot;-&quot;??_);_(@_)"/>
    <numFmt numFmtId="166" formatCode=";;;"/>
  </numFmts>
  <fonts count="230">
    <font>
      <sz val="11"/>
      <color theme="1"/>
      <name val="Calibri"/>
      <family val="2"/>
      <scheme val="minor"/>
    </font>
    <font>
      <sz val="14"/>
      <color indexed="8"/>
      <name val="DevLys 010"/>
    </font>
    <font>
      <b/>
      <sz val="14"/>
      <color indexed="8"/>
      <name val="DevLys 010"/>
    </font>
    <font>
      <sz val="14"/>
      <color indexed="8"/>
      <name val="Arial"/>
      <family val="2"/>
    </font>
    <font>
      <b/>
      <sz val="16"/>
      <color indexed="8"/>
      <name val="DevLys 010"/>
    </font>
    <font>
      <sz val="16"/>
      <name val="Arial"/>
      <family val="2"/>
    </font>
    <font>
      <b/>
      <sz val="16"/>
      <name val="Arial"/>
      <family val="2"/>
    </font>
    <font>
      <sz val="12"/>
      <name val="Arial"/>
      <family val="2"/>
    </font>
    <font>
      <b/>
      <sz val="12"/>
      <name val="Arial"/>
      <family val="2"/>
    </font>
    <font>
      <b/>
      <sz val="14"/>
      <color indexed="8"/>
      <name val="Arial"/>
      <family val="2"/>
    </font>
    <font>
      <b/>
      <sz val="14"/>
      <name val="Arial"/>
      <family val="2"/>
    </font>
    <font>
      <sz val="12"/>
      <color indexed="9"/>
      <name val="Times New Roman"/>
      <family val="1"/>
    </font>
    <font>
      <sz val="18"/>
      <name val="SG-12"/>
      <family val="3"/>
      <charset val="2"/>
    </font>
    <font>
      <sz val="14"/>
      <name val="DevLys 010"/>
    </font>
    <font>
      <sz val="12"/>
      <name val="DevLys 010"/>
    </font>
    <font>
      <sz val="8"/>
      <name val="DevLys 050 Wide"/>
    </font>
    <font>
      <sz val="10"/>
      <name val="Kruti Dev 020"/>
    </font>
    <font>
      <sz val="14"/>
      <name val="Arial"/>
      <family val="2"/>
    </font>
    <font>
      <b/>
      <sz val="18"/>
      <name val="Arial"/>
      <family val="2"/>
    </font>
    <font>
      <b/>
      <u/>
      <sz val="18"/>
      <name val="Arial"/>
      <family val="2"/>
    </font>
    <font>
      <b/>
      <u/>
      <sz val="24"/>
      <name val="Arial"/>
      <family val="2"/>
    </font>
    <font>
      <b/>
      <sz val="18"/>
      <name val="DevLys 010"/>
    </font>
    <font>
      <sz val="16"/>
      <name val="DevLys 010"/>
    </font>
    <font>
      <sz val="18"/>
      <name val="Arial"/>
      <family val="2"/>
    </font>
    <font>
      <sz val="22"/>
      <name val="DevLys 010"/>
    </font>
    <font>
      <b/>
      <sz val="24"/>
      <name val="Arial"/>
      <family val="2"/>
    </font>
    <font>
      <sz val="24"/>
      <name val="Arial"/>
      <family val="2"/>
    </font>
    <font>
      <sz val="12"/>
      <color indexed="8"/>
      <name val="DevLys 010"/>
    </font>
    <font>
      <b/>
      <sz val="12"/>
      <color indexed="8"/>
      <name val="DevLys 010"/>
    </font>
    <font>
      <sz val="18"/>
      <name val="DevLys 010"/>
    </font>
    <font>
      <sz val="12"/>
      <name val="SG-12"/>
      <family val="3"/>
      <charset val="2"/>
    </font>
    <font>
      <sz val="12"/>
      <name val="DevLys 050 Wide"/>
    </font>
    <font>
      <sz val="12"/>
      <name val="Kruti Dev 020"/>
    </font>
    <font>
      <b/>
      <u/>
      <sz val="12"/>
      <name val="Arial"/>
      <family val="2"/>
    </font>
    <font>
      <b/>
      <sz val="12"/>
      <name val="DevLys 010"/>
    </font>
    <font>
      <sz val="18"/>
      <name val="Cambria"/>
      <family val="1"/>
    </font>
    <font>
      <b/>
      <i/>
      <u/>
      <sz val="14"/>
      <name val="Arial"/>
      <family val="2"/>
    </font>
    <font>
      <sz val="18"/>
      <color indexed="8"/>
      <name val="DevLys 010"/>
    </font>
    <font>
      <sz val="10"/>
      <name val="Arial"/>
      <family val="2"/>
    </font>
    <font>
      <sz val="11"/>
      <name val="Calibri"/>
      <family val="2"/>
    </font>
    <font>
      <sz val="10"/>
      <name val="DevLys 010"/>
    </font>
    <font>
      <b/>
      <sz val="16"/>
      <name val="DevLys 010"/>
    </font>
    <font>
      <sz val="10"/>
      <name val="Times New Roman"/>
      <family val="1"/>
    </font>
    <font>
      <sz val="9"/>
      <color indexed="81"/>
      <name val="Tahoma"/>
      <family val="2"/>
    </font>
    <font>
      <b/>
      <sz val="9"/>
      <color indexed="81"/>
      <name val="Tahoma"/>
      <family val="2"/>
    </font>
    <font>
      <sz val="11"/>
      <color theme="1"/>
      <name val="DevLys 010"/>
    </font>
    <font>
      <sz val="16"/>
      <color theme="1"/>
      <name val="DevLys 010"/>
    </font>
    <font>
      <sz val="14"/>
      <color theme="1"/>
      <name val="DevLys 010"/>
    </font>
    <font>
      <sz val="14"/>
      <color theme="1"/>
      <name val="Arial"/>
      <family val="2"/>
    </font>
    <font>
      <b/>
      <sz val="16"/>
      <color theme="1"/>
      <name val="DevLys 010"/>
    </font>
    <font>
      <sz val="18"/>
      <color theme="1"/>
      <name val="DevLys 010"/>
    </font>
    <font>
      <b/>
      <i/>
      <u/>
      <sz val="14"/>
      <color theme="1"/>
      <name val="Arial"/>
      <family val="2"/>
    </font>
    <font>
      <b/>
      <sz val="12"/>
      <color theme="1"/>
      <name val="Arial"/>
      <family val="2"/>
    </font>
    <font>
      <sz val="12"/>
      <color theme="1"/>
      <name val="DevLys 010"/>
    </font>
    <font>
      <b/>
      <u/>
      <sz val="20"/>
      <color theme="1"/>
      <name val="DevLys 010"/>
    </font>
    <font>
      <sz val="11"/>
      <color theme="1"/>
      <name val="Arial"/>
      <family val="2"/>
    </font>
    <font>
      <sz val="12"/>
      <color theme="1"/>
      <name val="Arial"/>
      <family val="2"/>
    </font>
    <font>
      <b/>
      <sz val="14"/>
      <color theme="1"/>
      <name val="DevLys 010"/>
    </font>
    <font>
      <b/>
      <sz val="14"/>
      <color theme="1"/>
      <name val="Arial"/>
      <family val="2"/>
    </font>
    <font>
      <b/>
      <sz val="12"/>
      <color theme="1"/>
      <name val="DevLys 010"/>
    </font>
    <font>
      <b/>
      <sz val="11"/>
      <color theme="1"/>
      <name val="DevLys 010"/>
    </font>
    <font>
      <b/>
      <i/>
      <u/>
      <sz val="16"/>
      <color theme="1"/>
      <name val="DevLys 010"/>
    </font>
    <font>
      <b/>
      <i/>
      <u/>
      <sz val="16"/>
      <color theme="1"/>
      <name val="Arial"/>
      <family val="2"/>
    </font>
    <font>
      <b/>
      <sz val="11"/>
      <color theme="1"/>
      <name val="Arial"/>
      <family val="2"/>
    </font>
    <font>
      <b/>
      <sz val="16"/>
      <color theme="1"/>
      <name val="Arial"/>
      <family val="2"/>
    </font>
    <font>
      <b/>
      <u/>
      <sz val="14"/>
      <color theme="1"/>
      <name val="Arial"/>
      <family val="2"/>
    </font>
    <font>
      <b/>
      <i/>
      <u/>
      <sz val="11"/>
      <color theme="1"/>
      <name val="DevLys 010"/>
    </font>
    <font>
      <b/>
      <sz val="12"/>
      <color theme="0" tint="-0.14999847407452621"/>
      <name val="Arial"/>
      <family val="2"/>
    </font>
    <font>
      <b/>
      <sz val="14"/>
      <color theme="0" tint="-0.14999847407452621"/>
      <name val="Arial"/>
      <family val="2"/>
    </font>
    <font>
      <b/>
      <i/>
      <u/>
      <sz val="18"/>
      <color theme="1"/>
      <name val="Arial"/>
      <family val="2"/>
    </font>
    <font>
      <sz val="8"/>
      <color theme="1"/>
      <name val="Arial"/>
      <family val="2"/>
    </font>
    <font>
      <sz val="8"/>
      <color theme="1"/>
      <name val="DevLys 010"/>
    </font>
    <font>
      <sz val="11"/>
      <color theme="1"/>
      <name val="DevLys 010 Thin"/>
    </font>
    <font>
      <b/>
      <sz val="20"/>
      <color theme="1"/>
      <name val="DevLys 010"/>
    </font>
    <font>
      <sz val="10"/>
      <color theme="1"/>
      <name val="DevLys 010"/>
    </font>
    <font>
      <b/>
      <sz val="9"/>
      <color theme="1"/>
      <name val="DevLys 020"/>
    </font>
    <font>
      <sz val="9"/>
      <color theme="1"/>
      <name val="DevLys 020"/>
    </font>
    <font>
      <i/>
      <sz val="14"/>
      <color theme="1"/>
      <name val="DevLys 010"/>
    </font>
    <font>
      <sz val="20"/>
      <color theme="1"/>
      <name val="DevLys 010"/>
    </font>
    <font>
      <b/>
      <i/>
      <u/>
      <sz val="14"/>
      <color theme="1"/>
      <name val="DevLys 010"/>
    </font>
    <font>
      <b/>
      <i/>
      <sz val="14"/>
      <color theme="1"/>
      <name val="DevLys 010"/>
    </font>
    <font>
      <b/>
      <sz val="14"/>
      <color theme="1"/>
      <name val="Times"/>
      <family val="1"/>
    </font>
    <font>
      <b/>
      <sz val="16"/>
      <color theme="1"/>
      <name val="Times New Roman"/>
      <family val="1"/>
    </font>
    <font>
      <sz val="14"/>
      <color theme="1"/>
      <name val="Times New Roman"/>
      <family val="1"/>
    </font>
    <font>
      <sz val="12"/>
      <color theme="1"/>
      <name val="Calibri"/>
      <family val="2"/>
      <scheme val="minor"/>
    </font>
    <font>
      <sz val="12"/>
      <color theme="1"/>
      <name val="Kruti Dev 010"/>
    </font>
    <font>
      <sz val="12"/>
      <color theme="1"/>
      <name val="Calibri"/>
      <family val="2"/>
    </font>
    <font>
      <sz val="10"/>
      <color theme="1"/>
      <name val="Arial"/>
      <family val="2"/>
    </font>
    <font>
      <sz val="11"/>
      <color theme="1"/>
      <name val="Calibri"/>
      <family val="2"/>
    </font>
    <font>
      <sz val="16"/>
      <color theme="1"/>
      <name val="Kruti Dev 010"/>
    </font>
    <font>
      <sz val="14"/>
      <color theme="1"/>
      <name val="Kruti Dev 010"/>
    </font>
    <font>
      <sz val="16"/>
      <color theme="1"/>
      <name val="Calibri"/>
      <family val="2"/>
    </font>
    <font>
      <sz val="14"/>
      <color theme="1"/>
      <name val="Calibri"/>
      <family val="2"/>
    </font>
    <font>
      <sz val="10"/>
      <color theme="1"/>
      <name val="Kruti dev 012"/>
    </font>
    <font>
      <b/>
      <sz val="16"/>
      <name val="Cambria"/>
      <family val="1"/>
      <scheme val="major"/>
    </font>
    <font>
      <b/>
      <sz val="14"/>
      <name val="Cambria"/>
      <family val="1"/>
      <scheme val="major"/>
    </font>
    <font>
      <b/>
      <sz val="16"/>
      <color theme="1"/>
      <name val="Calibri"/>
      <family val="2"/>
    </font>
    <font>
      <b/>
      <sz val="14"/>
      <color theme="1"/>
      <name val="Calibri"/>
      <family val="2"/>
    </font>
    <font>
      <sz val="18"/>
      <color theme="1"/>
      <name val="Kruti Dev 010"/>
    </font>
    <font>
      <sz val="18"/>
      <color theme="1"/>
      <name val="Calibri"/>
      <family val="2"/>
    </font>
    <font>
      <b/>
      <sz val="12"/>
      <color theme="1"/>
      <name val="Kruti Dev 010"/>
    </font>
    <font>
      <sz val="14"/>
      <color rgb="FFFF0000"/>
      <name val="Calibri"/>
      <family val="2"/>
    </font>
    <font>
      <b/>
      <sz val="10"/>
      <color theme="1"/>
      <name val="Calibri"/>
      <family val="2"/>
      <scheme val="minor"/>
    </font>
    <font>
      <b/>
      <sz val="14"/>
      <color theme="1"/>
      <name val="Kruti Dev 010"/>
    </font>
    <font>
      <b/>
      <sz val="18"/>
      <color theme="1"/>
      <name val="Kruti Dev 010"/>
    </font>
    <font>
      <sz val="12"/>
      <color rgb="FFFF0000"/>
      <name val="Arial"/>
      <family val="2"/>
    </font>
    <font>
      <sz val="10"/>
      <color rgb="FFFF0000"/>
      <name val="Arial"/>
      <family val="2"/>
    </font>
    <font>
      <b/>
      <i/>
      <sz val="24"/>
      <color theme="1"/>
      <name val="DevLys 010"/>
    </font>
    <font>
      <sz val="26"/>
      <color theme="1"/>
      <name val="DevLys 010"/>
    </font>
    <font>
      <b/>
      <sz val="12"/>
      <color theme="1"/>
      <name val="DevLys 010 Thin"/>
    </font>
    <font>
      <b/>
      <sz val="11"/>
      <color theme="1"/>
      <name val="DevLys 010 Thin"/>
    </font>
    <font>
      <i/>
      <u/>
      <sz val="14"/>
      <color theme="0"/>
      <name val="Arial"/>
      <family val="2"/>
    </font>
    <font>
      <sz val="14"/>
      <color theme="0"/>
      <name val="Arial"/>
      <family val="2"/>
    </font>
    <font>
      <b/>
      <i/>
      <sz val="14"/>
      <color theme="1"/>
      <name val="Arial"/>
      <family val="2"/>
    </font>
    <font>
      <b/>
      <sz val="12"/>
      <color theme="1"/>
      <name val="Calibri"/>
      <family val="2"/>
      <scheme val="minor"/>
    </font>
    <font>
      <sz val="16"/>
      <color theme="1"/>
      <name val="Arial"/>
      <family val="2"/>
    </font>
    <font>
      <sz val="18"/>
      <color theme="1"/>
      <name val="Arial"/>
      <family val="2"/>
    </font>
    <font>
      <sz val="11"/>
      <color theme="1"/>
      <name val="Kruti Dev 010"/>
    </font>
    <font>
      <sz val="11"/>
      <color theme="1"/>
      <name val="Courier New"/>
      <family val="3"/>
    </font>
    <font>
      <sz val="12"/>
      <color theme="1"/>
      <name val="Times New Roman"/>
      <family val="1"/>
    </font>
    <font>
      <b/>
      <sz val="18"/>
      <color theme="1"/>
      <name val="DevLys 010"/>
    </font>
    <font>
      <b/>
      <sz val="12"/>
      <color theme="1"/>
      <name val="Times New Roman"/>
      <family val="1"/>
    </font>
    <font>
      <b/>
      <sz val="18"/>
      <color theme="1"/>
      <name val="Calibri"/>
      <family val="2"/>
    </font>
    <font>
      <b/>
      <sz val="18"/>
      <color theme="1"/>
      <name val="Courier New"/>
      <family val="3"/>
    </font>
    <font>
      <b/>
      <sz val="28"/>
      <color theme="1"/>
      <name val="DevLys 010"/>
    </font>
    <font>
      <b/>
      <sz val="24"/>
      <color theme="1"/>
      <name val="DevLys 010"/>
    </font>
    <font>
      <sz val="22"/>
      <color theme="1"/>
      <name val="DevLys 010"/>
    </font>
    <font>
      <b/>
      <i/>
      <u/>
      <sz val="18"/>
      <color theme="1"/>
      <name val="DevLys 010"/>
    </font>
    <font>
      <b/>
      <i/>
      <sz val="28"/>
      <color theme="1"/>
      <name val="DevLys 010"/>
    </font>
    <font>
      <b/>
      <i/>
      <sz val="16"/>
      <color theme="1"/>
      <name val="DevLys 010"/>
    </font>
    <font>
      <sz val="18"/>
      <color theme="1"/>
      <name val="Times New Roman"/>
      <family val="1"/>
    </font>
    <font>
      <b/>
      <sz val="14"/>
      <color theme="1"/>
      <name val="Calibri"/>
      <family val="2"/>
      <scheme val="minor"/>
    </font>
    <font>
      <b/>
      <sz val="16"/>
      <color theme="1"/>
      <name val="Kruti Dev 010"/>
    </font>
    <font>
      <sz val="16"/>
      <color theme="1"/>
      <name val="Times New Roman"/>
      <family val="1"/>
    </font>
    <font>
      <sz val="10"/>
      <color theme="1"/>
      <name val="Kruti Dev 010"/>
    </font>
    <font>
      <sz val="10"/>
      <color theme="1"/>
      <name val="Calibri"/>
      <family val="2"/>
    </font>
    <font>
      <i/>
      <sz val="14"/>
      <color theme="1"/>
      <name val="Kruti Dev 010"/>
    </font>
    <font>
      <sz val="11"/>
      <color theme="1"/>
      <name val="EV"/>
    </font>
    <font>
      <sz val="24"/>
      <color theme="1"/>
      <name val="DevLys 010"/>
    </font>
    <font>
      <sz val="14"/>
      <color rgb="FFFF0000"/>
      <name val="Kruti Dev 010"/>
    </font>
    <font>
      <sz val="20"/>
      <color theme="1"/>
      <name val="Kruti Dev 010"/>
    </font>
    <font>
      <b/>
      <sz val="16"/>
      <color theme="1"/>
      <name val="Courier New"/>
      <family val="3"/>
    </font>
    <font>
      <sz val="11"/>
      <color theme="1"/>
      <name val="Cambria"/>
      <family val="1"/>
      <scheme val="major"/>
    </font>
    <font>
      <sz val="14"/>
      <color theme="1"/>
      <name val="Calibri"/>
      <family val="2"/>
      <scheme val="minor"/>
    </font>
    <font>
      <u/>
      <sz val="16"/>
      <color indexed="8"/>
      <name val="DevLys 010"/>
    </font>
    <font>
      <sz val="16"/>
      <color indexed="8"/>
      <name val="DevLys 010"/>
    </font>
    <font>
      <b/>
      <sz val="18"/>
      <color theme="1"/>
      <name val="Times New Roman"/>
      <family val="1"/>
    </font>
    <font>
      <b/>
      <sz val="12"/>
      <color theme="1"/>
      <name val="Cambria"/>
      <family val="1"/>
      <scheme val="major"/>
    </font>
    <font>
      <b/>
      <sz val="14"/>
      <name val="Times New Roman"/>
      <family val="1"/>
    </font>
    <font>
      <b/>
      <sz val="16"/>
      <color theme="0"/>
      <name val="Kruti Dev 010"/>
    </font>
    <font>
      <b/>
      <sz val="10"/>
      <color theme="0"/>
      <name val="Arial"/>
      <family val="2"/>
    </font>
    <font>
      <b/>
      <sz val="12"/>
      <color theme="1"/>
      <name val="Calibri"/>
      <family val="2"/>
    </font>
    <font>
      <b/>
      <sz val="20"/>
      <color theme="0"/>
      <name val="DevLys 010"/>
    </font>
    <font>
      <b/>
      <i/>
      <sz val="14"/>
      <color theme="1"/>
      <name val="Calibri"/>
      <family val="2"/>
      <scheme val="minor"/>
    </font>
    <font>
      <b/>
      <sz val="14"/>
      <name val="DevLys 010"/>
    </font>
    <font>
      <b/>
      <i/>
      <u/>
      <sz val="20"/>
      <color theme="0"/>
      <name val="Cambria"/>
      <family val="1"/>
      <scheme val="major"/>
    </font>
    <font>
      <sz val="10"/>
      <name val="Calibri"/>
      <family val="2"/>
      <scheme val="minor"/>
    </font>
    <font>
      <b/>
      <sz val="14"/>
      <color theme="1"/>
      <name val="Courier New"/>
      <family val="3"/>
    </font>
    <font>
      <b/>
      <i/>
      <sz val="16"/>
      <color theme="1"/>
      <name val="Calibri"/>
      <family val="2"/>
      <scheme val="minor"/>
    </font>
    <font>
      <b/>
      <sz val="10"/>
      <color theme="1"/>
      <name val="Cambria"/>
      <family val="1"/>
      <scheme val="major"/>
    </font>
    <font>
      <sz val="14"/>
      <color theme="0"/>
      <name val="Calibri"/>
      <family val="2"/>
      <scheme val="minor"/>
    </font>
    <font>
      <b/>
      <sz val="22"/>
      <color theme="1"/>
      <name val="DevLys 010"/>
    </font>
    <font>
      <i/>
      <sz val="10"/>
      <color theme="1"/>
      <name val="Cambria"/>
      <family val="1"/>
      <scheme val="major"/>
    </font>
    <font>
      <sz val="14"/>
      <color theme="1"/>
      <name val="Cambria"/>
      <family val="1"/>
      <scheme val="major"/>
    </font>
    <font>
      <sz val="16"/>
      <color theme="1"/>
      <name val="Cambria"/>
      <family val="1"/>
      <scheme val="major"/>
    </font>
    <font>
      <sz val="11"/>
      <color theme="9" tint="0.79998168889431442"/>
      <name val="Calibri"/>
      <family val="2"/>
      <scheme val="minor"/>
    </font>
    <font>
      <sz val="16"/>
      <color theme="1"/>
      <name val="Calibri"/>
      <family val="2"/>
      <scheme val="minor"/>
    </font>
    <font>
      <b/>
      <sz val="22"/>
      <name val="Algerian"/>
      <family val="5"/>
    </font>
    <font>
      <sz val="12"/>
      <color rgb="FFFF0000"/>
      <name val="Calibri"/>
      <family val="2"/>
      <scheme val="minor"/>
    </font>
    <font>
      <sz val="10"/>
      <color theme="0"/>
      <name val="Arial"/>
      <family val="2"/>
    </font>
    <font>
      <sz val="11"/>
      <color theme="0"/>
      <name val="Arial"/>
      <family val="2"/>
    </font>
    <font>
      <sz val="11"/>
      <name val="Calibri"/>
      <family val="2"/>
      <scheme val="minor"/>
    </font>
    <font>
      <b/>
      <sz val="18"/>
      <color theme="1"/>
      <name val="Calibri"/>
      <family val="2"/>
      <scheme val="minor"/>
    </font>
    <font>
      <b/>
      <sz val="11"/>
      <color theme="1"/>
      <name val="Calibri"/>
      <family val="2"/>
      <scheme val="minor"/>
    </font>
    <font>
      <b/>
      <sz val="14"/>
      <color rgb="FFFF0000"/>
      <name val="Arial"/>
      <family val="2"/>
    </font>
    <font>
      <b/>
      <sz val="14"/>
      <color theme="0"/>
      <name val="Arial"/>
      <family val="2"/>
    </font>
    <font>
      <sz val="18"/>
      <color theme="1"/>
      <name val="Cambria"/>
      <family val="1"/>
      <scheme val="major"/>
    </font>
    <font>
      <sz val="8"/>
      <color theme="1"/>
      <name val="Calibri"/>
      <family val="2"/>
      <scheme val="minor"/>
    </font>
    <font>
      <b/>
      <sz val="20"/>
      <color theme="1"/>
      <name val="Times New Roman"/>
      <family val="1"/>
    </font>
    <font>
      <b/>
      <sz val="11"/>
      <name val="Arial"/>
      <family val="2"/>
    </font>
    <font>
      <b/>
      <sz val="10"/>
      <name val="Arial"/>
      <family val="2"/>
    </font>
    <font>
      <b/>
      <sz val="10"/>
      <color theme="1"/>
      <name val="Arial"/>
      <family val="2"/>
    </font>
    <font>
      <b/>
      <sz val="14"/>
      <color theme="1"/>
      <name val="Times New Roman"/>
      <family val="1"/>
    </font>
    <font>
      <u/>
      <sz val="14"/>
      <color theme="1"/>
      <name val="DevLys 010"/>
    </font>
    <font>
      <b/>
      <sz val="16"/>
      <color rgb="FFFF0000"/>
      <name val="DevLys 010"/>
    </font>
    <font>
      <b/>
      <i/>
      <sz val="14"/>
      <color rgb="FFFF0000"/>
      <name val="Arial"/>
      <family val="2"/>
    </font>
    <font>
      <b/>
      <i/>
      <u/>
      <sz val="14"/>
      <color rgb="FFFF0000"/>
      <name val="Arial"/>
      <family val="2"/>
    </font>
    <font>
      <b/>
      <i/>
      <sz val="20"/>
      <color rgb="FFFF0000"/>
      <name val="DevLys 010"/>
    </font>
    <font>
      <b/>
      <u/>
      <sz val="14"/>
      <color rgb="FFFF0000"/>
      <name val="Arial"/>
      <family val="2"/>
    </font>
    <font>
      <b/>
      <sz val="14"/>
      <name val="Kruti Dev 010"/>
    </font>
    <font>
      <b/>
      <sz val="16"/>
      <name val="Kruti Dev 010"/>
    </font>
    <font>
      <b/>
      <sz val="14"/>
      <name val="Calibri"/>
      <family val="2"/>
      <scheme val="minor"/>
    </font>
    <font>
      <b/>
      <sz val="18"/>
      <name val="Kruti Dev 010"/>
    </font>
    <font>
      <sz val="13"/>
      <color theme="1"/>
      <name val="DevLys 010"/>
    </font>
    <font>
      <u/>
      <sz val="18"/>
      <color theme="1"/>
      <name val="DevLys 010"/>
    </font>
    <font>
      <b/>
      <sz val="11"/>
      <color theme="1"/>
      <name val="Cambria"/>
      <family val="1"/>
      <scheme val="major"/>
    </font>
    <font>
      <sz val="11"/>
      <color theme="1"/>
      <name val="Times New Roman"/>
      <family val="1"/>
    </font>
    <font>
      <b/>
      <sz val="16"/>
      <color theme="1"/>
      <name val="Cambria"/>
      <family val="1"/>
      <scheme val="major"/>
    </font>
    <font>
      <b/>
      <sz val="18"/>
      <color theme="1"/>
      <name val="Cambria"/>
      <family val="1"/>
      <scheme val="major"/>
    </font>
    <font>
      <b/>
      <sz val="10"/>
      <name val="Cambria"/>
      <family val="1"/>
      <scheme val="major"/>
    </font>
    <font>
      <b/>
      <sz val="16"/>
      <color theme="0" tint="-0.14999847407452621"/>
      <name val="Cambria"/>
      <family val="1"/>
      <scheme val="major"/>
    </font>
    <font>
      <b/>
      <sz val="12"/>
      <color theme="0" tint="-0.14999847407452621"/>
      <name val="Cambria"/>
      <family val="1"/>
      <scheme val="major"/>
    </font>
    <font>
      <sz val="13"/>
      <name val="Calibri"/>
      <family val="2"/>
      <scheme val="minor"/>
    </font>
    <font>
      <b/>
      <sz val="12"/>
      <name val="Times New Roman"/>
      <family val="1"/>
    </font>
    <font>
      <b/>
      <sz val="13"/>
      <name val="Calibri"/>
      <family val="2"/>
      <scheme val="minor"/>
    </font>
    <font>
      <b/>
      <sz val="10"/>
      <color rgb="FF0000CC"/>
      <name val="DevLys 010"/>
    </font>
    <font>
      <b/>
      <sz val="10"/>
      <name val="Calibri"/>
      <family val="2"/>
      <scheme val="minor"/>
    </font>
    <font>
      <sz val="10"/>
      <color theme="1"/>
      <name val="Calibri"/>
      <family val="2"/>
      <scheme val="minor"/>
    </font>
    <font>
      <b/>
      <sz val="11"/>
      <color theme="0"/>
      <name val="DevLys 010"/>
    </font>
    <font>
      <b/>
      <sz val="11"/>
      <color theme="0"/>
      <name val="Calibri"/>
      <family val="2"/>
      <scheme val="minor"/>
    </font>
    <font>
      <sz val="11"/>
      <color rgb="FFFF0000"/>
      <name val="Calibri"/>
      <family val="2"/>
      <scheme val="minor"/>
    </font>
    <font>
      <sz val="11"/>
      <color theme="1"/>
      <name val="Calibri"/>
      <family val="2"/>
      <scheme val="minor"/>
    </font>
    <font>
      <b/>
      <sz val="11"/>
      <color theme="0"/>
      <name val="Cambria"/>
      <family val="1"/>
      <scheme val="major"/>
    </font>
    <font>
      <sz val="14"/>
      <name val="Kruti Dev 010"/>
    </font>
    <font>
      <sz val="11"/>
      <color rgb="FF000000"/>
      <name val="Calibri"/>
      <family val="2"/>
      <scheme val="minor"/>
    </font>
    <font>
      <b/>
      <sz val="14"/>
      <color rgb="FF000000"/>
      <name val="Kruti Dev 010"/>
    </font>
    <font>
      <b/>
      <sz val="12"/>
      <color rgb="FF000000"/>
      <name val="Calibri"/>
      <family val="2"/>
      <scheme val="minor"/>
    </font>
    <font>
      <b/>
      <sz val="14"/>
      <color theme="1"/>
      <name val="Cambria"/>
      <family val="1"/>
      <scheme val="major"/>
    </font>
    <font>
      <sz val="11"/>
      <color theme="0"/>
      <name val="Calibri"/>
      <family val="2"/>
      <scheme val="minor"/>
    </font>
    <font>
      <b/>
      <sz val="20"/>
      <color theme="1"/>
      <name val="Calibri"/>
      <family val="2"/>
    </font>
    <font>
      <b/>
      <sz val="26"/>
      <color theme="0"/>
      <name val="DevLys 010"/>
    </font>
    <font>
      <b/>
      <sz val="36"/>
      <color theme="0"/>
      <name val="DevLys 010"/>
    </font>
    <font>
      <b/>
      <sz val="16"/>
      <color theme="0"/>
      <name val="Cambria"/>
      <family val="1"/>
      <scheme val="major"/>
    </font>
    <font>
      <b/>
      <sz val="20"/>
      <color theme="0"/>
      <name val="Kruti Dev 010"/>
    </font>
    <font>
      <b/>
      <sz val="20"/>
      <color theme="0"/>
      <name val="Arial"/>
      <family val="2"/>
    </font>
    <font>
      <sz val="14"/>
      <color theme="0"/>
      <name val="DevLys 010"/>
    </font>
    <font>
      <sz val="12"/>
      <color theme="1"/>
      <name val="Cambria"/>
      <family val="1"/>
      <scheme val="major"/>
    </font>
    <font>
      <b/>
      <sz val="18"/>
      <color rgb="FFFF0000"/>
      <name val="DevLys 010"/>
    </font>
    <font>
      <sz val="20"/>
      <color theme="0"/>
      <name val="Calibri"/>
      <family val="2"/>
      <scheme val="minor"/>
    </font>
    <font>
      <sz val="22"/>
      <color theme="1"/>
      <name val="Cambria"/>
      <family val="1"/>
      <scheme val="major"/>
    </font>
  </fonts>
  <fills count="44">
    <fill>
      <patternFill patternType="none"/>
    </fill>
    <fill>
      <patternFill patternType="gray125"/>
    </fill>
    <fill>
      <patternFill patternType="solid">
        <fgColor indexed="2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theme="0"/>
      </patternFill>
    </fill>
    <fill>
      <patternFill patternType="solid">
        <fgColor rgb="FFD6FBB5"/>
        <bgColor rgb="FFD6FBB5"/>
      </patternFill>
    </fill>
    <fill>
      <patternFill patternType="solid">
        <fgColor theme="0"/>
        <bgColor indexed="64"/>
      </patternFill>
    </fill>
    <fill>
      <patternFill patternType="solid">
        <fgColor rgb="FFFFFF00"/>
        <bgColor rgb="FFFFFF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rgb="FFD6FBB5"/>
      </patternFill>
    </fill>
    <fill>
      <patternFill patternType="solid">
        <fgColor theme="9" tint="0.79998168889431442"/>
        <bgColor indexed="64"/>
      </patternFill>
    </fill>
    <fill>
      <patternFill patternType="solid">
        <fgColor theme="9" tint="0.79998168889431442"/>
        <bgColor rgb="FFB6DDE8"/>
      </patternFill>
    </fill>
    <fill>
      <patternFill patternType="solid">
        <fgColor rgb="FFFF0000"/>
        <bgColor rgb="FFB6DDE8"/>
      </patternFill>
    </fill>
    <fill>
      <patternFill patternType="solid">
        <fgColor rgb="FFFFFF00"/>
        <bgColor rgb="FFD6FBB5"/>
      </patternFill>
    </fill>
    <fill>
      <patternFill patternType="solid">
        <fgColor theme="0"/>
        <bgColor rgb="FFCCFF99"/>
      </patternFill>
    </fill>
    <fill>
      <patternFill patternType="solid">
        <fgColor rgb="FF7030A0"/>
        <bgColor indexed="64"/>
      </patternFill>
    </fill>
    <fill>
      <patternFill patternType="solid">
        <fgColor theme="8" tint="0.79998168889431442"/>
        <bgColor indexed="64"/>
      </patternFill>
    </fill>
    <fill>
      <patternFill patternType="solid">
        <fgColor theme="0" tint="-4.9989318521683403E-2"/>
        <bgColor theme="0"/>
      </patternFill>
    </fill>
    <fill>
      <patternFill patternType="solid">
        <fgColor rgb="FF99FFCC"/>
        <bgColor indexed="64"/>
      </patternFill>
    </fill>
    <fill>
      <gradientFill type="path" left="0.5" right="0.5" top="0.5" bottom="0.5">
        <stop position="0">
          <color theme="0"/>
        </stop>
        <stop position="1">
          <color rgb="FFFF0000"/>
        </stop>
      </gradientFill>
    </fill>
    <fill>
      <patternFill patternType="solid">
        <fgColor rgb="FFFFFFCC"/>
        <bgColor indexed="64"/>
      </patternFill>
    </fill>
    <fill>
      <gradientFill type="path" left="0.5" right="0.5" top="0.5" bottom="0.5">
        <stop position="0">
          <color theme="0"/>
        </stop>
        <stop position="1">
          <color rgb="FFFFFF00"/>
        </stop>
      </gradientFill>
    </fill>
    <fill>
      <patternFill patternType="solid">
        <fgColor theme="1"/>
        <bgColor indexed="64"/>
      </patternFill>
    </fill>
    <fill>
      <patternFill patternType="solid">
        <fgColor rgb="FFFFCCCC"/>
        <bgColor indexed="64"/>
      </patternFill>
    </fill>
    <fill>
      <patternFill patternType="solid">
        <fgColor rgb="FFBDFFDB"/>
        <bgColor indexed="64"/>
      </patternFill>
    </fill>
    <fill>
      <patternFill patternType="solid">
        <fgColor theme="6" tint="0.79998168889431442"/>
        <bgColor indexed="64"/>
      </patternFill>
    </fill>
    <fill>
      <patternFill patternType="solid">
        <fgColor rgb="FFC00000"/>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theme="0" tint="-0.14999847407452621"/>
      </patternFill>
    </fill>
    <fill>
      <patternFill patternType="solid">
        <fgColor theme="7" tint="0.79998168889431442"/>
        <bgColor indexed="64"/>
      </patternFill>
    </fill>
    <fill>
      <gradientFill type="path" left="0.5" right="0.5" top="0.5" bottom="0.5">
        <stop position="0">
          <color rgb="FFFFFF00"/>
        </stop>
        <stop position="1">
          <color rgb="FFFF0000"/>
        </stop>
      </gradientFill>
    </fill>
    <fill>
      <patternFill patternType="solid">
        <fgColor rgb="FFFFFF00"/>
        <bgColor theme="0" tint="-0.14999847407452621"/>
      </patternFill>
    </fill>
    <fill>
      <patternFill patternType="solid">
        <fgColor rgb="FFFFFF00"/>
        <bgColor rgb="FFB6DDE8"/>
      </patternFill>
    </fill>
    <fill>
      <patternFill patternType="solid">
        <fgColor rgb="FFD1F3FF"/>
        <bgColor indexed="64"/>
      </patternFill>
    </fill>
    <fill>
      <gradientFill type="path">
        <stop position="0">
          <color theme="0"/>
        </stop>
        <stop position="1">
          <color rgb="FFFFFF00"/>
        </stop>
      </gradientFill>
    </fill>
    <fill>
      <patternFill patternType="solid">
        <fgColor theme="6" tint="0.39997558519241921"/>
        <bgColor indexed="64"/>
      </patternFill>
    </fill>
    <fill>
      <patternFill patternType="solid">
        <fgColor theme="7" tint="0.59999389629810485"/>
        <bgColor indexed="64"/>
      </patternFill>
    </fill>
    <fill>
      <gradientFill degree="135">
        <stop position="0">
          <color theme="0"/>
        </stop>
        <stop position="1">
          <color rgb="FF7030A0"/>
        </stop>
      </gradientFill>
    </fill>
    <fill>
      <patternFill patternType="solid">
        <fgColor theme="0" tint="-0.14999847407452621"/>
        <bgColor indexed="64"/>
      </patternFill>
    </fill>
    <fill>
      <patternFill patternType="solid">
        <fgColor rgb="FF7030A0"/>
        <bgColor rgb="FFB6DDE8"/>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dotted">
        <color indexed="64"/>
      </top>
      <bottom/>
      <diagonal/>
    </border>
    <border>
      <left style="dotted">
        <color indexed="64"/>
      </left>
      <right style="hair">
        <color indexed="64"/>
      </right>
      <top style="dotted">
        <color indexed="64"/>
      </top>
      <bottom/>
      <diagonal/>
    </border>
    <border>
      <left style="hair">
        <color indexed="64"/>
      </left>
      <right style="dotted">
        <color indexed="64"/>
      </right>
      <top/>
      <bottom style="dotted">
        <color indexed="64"/>
      </bottom>
      <diagonal/>
    </border>
    <border>
      <left style="dotted">
        <color indexed="64"/>
      </left>
      <right style="dotted">
        <color indexed="64"/>
      </right>
      <top style="dashDot">
        <color indexed="64"/>
      </top>
      <bottom style="dashDot">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Dot">
        <color indexed="64"/>
      </left>
      <right style="dashed">
        <color indexed="64"/>
      </right>
      <top style="dashDot">
        <color indexed="64"/>
      </top>
      <bottom style="dashDot">
        <color indexed="64"/>
      </bottom>
      <diagonal/>
    </border>
    <border>
      <left style="dashed">
        <color indexed="64"/>
      </left>
      <right style="dashed">
        <color indexed="64"/>
      </right>
      <top style="dashDot">
        <color indexed="64"/>
      </top>
      <bottom style="dashDot">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Dot">
        <color indexed="64"/>
      </left>
      <right/>
      <top style="dashDot">
        <color indexed="64"/>
      </top>
      <bottom style="dashDot">
        <color indexed="64"/>
      </bottom>
      <diagonal/>
    </border>
    <border>
      <left style="dashed">
        <color indexed="64"/>
      </left>
      <right style="dashDot">
        <color indexed="64"/>
      </right>
      <top style="dashDot">
        <color indexed="64"/>
      </top>
      <bottom style="dashDot">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DotDot">
        <color indexed="64"/>
      </left>
      <right style="dashed">
        <color indexed="64"/>
      </right>
      <top style="dashDotDot">
        <color indexed="64"/>
      </top>
      <bottom style="dashDotDot">
        <color indexed="64"/>
      </bottom>
      <diagonal/>
    </border>
    <border>
      <left style="dashed">
        <color indexed="64"/>
      </left>
      <right style="dashDotDot">
        <color indexed="64"/>
      </right>
      <top style="dashDotDot">
        <color indexed="64"/>
      </top>
      <bottom style="dashDotDot">
        <color indexed="64"/>
      </bottom>
      <diagonal/>
    </border>
    <border>
      <left style="dashed">
        <color indexed="64"/>
      </left>
      <right style="dashed">
        <color indexed="64"/>
      </right>
      <top/>
      <bottom style="dashed">
        <color indexed="64"/>
      </bottom>
      <diagonal/>
    </border>
    <border>
      <left style="dashDotDot">
        <color indexed="64"/>
      </left>
      <right style="dashDotDot">
        <color indexed="64"/>
      </right>
      <top style="dashDotDot">
        <color indexed="64"/>
      </top>
      <bottom style="dashDotDot">
        <color indexed="64"/>
      </bottom>
      <diagonal/>
    </border>
    <border>
      <left style="dashed">
        <color indexed="64"/>
      </left>
      <right style="dashed">
        <color indexed="64"/>
      </right>
      <top style="dashDotDot">
        <color indexed="64"/>
      </top>
      <bottom style="dashDotDot">
        <color indexed="64"/>
      </bottom>
      <diagonal/>
    </border>
    <border>
      <left/>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Dot">
        <color indexed="64"/>
      </top>
      <bottom style="dashDot">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style="dashDotDot">
        <color indexed="64"/>
      </left>
      <right/>
      <top style="dashDotDot">
        <color indexed="64"/>
      </top>
      <bottom style="dashDotDot">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DotDot">
        <color indexed="64"/>
      </right>
      <top/>
      <bottom style="dashDotDot">
        <color indexed="64"/>
      </bottom>
      <diagonal/>
    </border>
    <border>
      <left style="thin">
        <color indexed="64"/>
      </left>
      <right style="dashDotDot">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bottom/>
      <diagonal/>
    </border>
    <border>
      <left/>
      <right/>
      <top style="thin">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DotDot">
        <color indexed="64"/>
      </top>
      <bottom style="dashDotDot">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bottom style="dashDotDot">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medium">
        <color indexed="64"/>
      </top>
      <bottom/>
      <diagonal/>
    </border>
    <border>
      <left style="dashed">
        <color indexed="64"/>
      </left>
      <right/>
      <top style="dashDot">
        <color indexed="64"/>
      </top>
      <bottom style="dashed">
        <color indexed="64"/>
      </bottom>
      <diagonal/>
    </border>
    <border>
      <left/>
      <right/>
      <top style="dashDot">
        <color indexed="64"/>
      </top>
      <bottom style="dashed">
        <color indexed="64"/>
      </bottom>
      <diagonal/>
    </border>
    <border>
      <left/>
      <right style="dashed">
        <color indexed="64"/>
      </right>
      <top style="dashDot">
        <color indexed="64"/>
      </top>
      <bottom style="dashed">
        <color indexed="64"/>
      </bottom>
      <diagonal/>
    </border>
    <border>
      <left/>
      <right/>
      <top/>
      <bottom style="medium">
        <color indexed="64"/>
      </bottom>
      <diagonal/>
    </border>
    <border>
      <left style="double">
        <color rgb="FFE36C09"/>
      </left>
      <right/>
      <top style="double">
        <color rgb="FFE36C09"/>
      </top>
      <bottom/>
      <diagonal/>
    </border>
    <border>
      <left/>
      <right/>
      <top style="double">
        <color rgb="FFE36C09"/>
      </top>
      <bottom/>
      <diagonal/>
    </border>
    <border>
      <left/>
      <right/>
      <top style="dotted">
        <color indexed="64"/>
      </top>
      <bottom style="dotted">
        <color indexed="64"/>
      </bottom>
      <diagonal/>
    </border>
    <border>
      <left style="dotted">
        <color indexed="64"/>
      </left>
      <right style="dotted">
        <color indexed="64"/>
      </right>
      <top/>
      <bottom style="dashDot">
        <color indexed="64"/>
      </bottom>
      <diagonal/>
    </border>
    <border>
      <left style="double">
        <color indexed="64"/>
      </left>
      <right style="double">
        <color indexed="64"/>
      </right>
      <top style="double">
        <color indexed="64"/>
      </top>
      <bottom style="double">
        <color indexed="64"/>
      </bottom>
      <diagonal/>
    </border>
    <border>
      <left/>
      <right style="dotted">
        <color indexed="64"/>
      </right>
      <top style="dotted">
        <color indexed="64"/>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style="hair">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hair">
        <color indexed="64"/>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bottom style="thin">
        <color rgb="FF000000"/>
      </bottom>
      <diagonal/>
    </border>
    <border>
      <left style="thin">
        <color indexed="64"/>
      </left>
      <right style="thin">
        <color rgb="FF000000"/>
      </right>
      <top style="thin">
        <color rgb="FF000000"/>
      </top>
      <bottom style="thin">
        <color rgb="FF00000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style="thin">
        <color theme="1"/>
      </left>
      <right style="thin">
        <color theme="1"/>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medium">
        <color theme="1"/>
      </bottom>
      <diagonal/>
    </border>
    <border>
      <left/>
      <right style="thin">
        <color theme="1"/>
      </right>
      <top/>
      <bottom style="medium">
        <color theme="1"/>
      </bottom>
      <diagonal/>
    </border>
    <border>
      <left/>
      <right/>
      <top/>
      <bottom style="medium">
        <color theme="1"/>
      </bottom>
      <diagonal/>
    </border>
    <border>
      <left/>
      <right style="thin">
        <color rgb="FF000000"/>
      </right>
      <top style="thin">
        <color rgb="FF000000"/>
      </top>
      <bottom/>
      <diagonal/>
    </border>
    <border>
      <left/>
      <right style="thin">
        <color theme="1"/>
      </right>
      <top/>
      <bottom/>
      <diagonal/>
    </border>
    <border>
      <left/>
      <right style="double">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indexed="64"/>
      </left>
      <right style="double">
        <color indexed="64"/>
      </right>
      <top style="double">
        <color indexed="64"/>
      </top>
      <bottom/>
      <diagonal/>
    </border>
  </borders>
  <cellStyleXfs count="3">
    <xf numFmtId="0" fontId="0" fillId="0" borderId="0"/>
    <xf numFmtId="0" fontId="38" fillId="0" borderId="0"/>
    <xf numFmtId="43" fontId="211" fillId="0" borderId="0" applyFont="0" applyFill="0" applyBorder="0" applyAlignment="0" applyProtection="0"/>
  </cellStyleXfs>
  <cellXfs count="1322">
    <xf numFmtId="0" fontId="0" fillId="0" borderId="0" xfId="0"/>
    <xf numFmtId="0" fontId="45" fillId="0" borderId="0" xfId="0" applyFont="1"/>
    <xf numFmtId="0" fontId="46" fillId="0" borderId="0" xfId="0" applyFont="1"/>
    <xf numFmtId="0" fontId="47" fillId="0" borderId="0" xfId="0" applyFont="1"/>
    <xf numFmtId="0" fontId="47" fillId="0" borderId="0" xfId="0" applyFont="1" applyAlignment="1">
      <alignment horizontal="center"/>
    </xf>
    <xf numFmtId="0" fontId="47" fillId="0" borderId="1" xfId="0" applyFont="1" applyBorder="1" applyAlignment="1">
      <alignment horizontal="center" vertical="center" wrapText="1"/>
    </xf>
    <xf numFmtId="0" fontId="48" fillId="0" borderId="0" xfId="0" applyFont="1" applyAlignment="1"/>
    <xf numFmtId="0" fontId="47" fillId="0" borderId="0" xfId="0" applyFont="1" applyBorder="1" applyAlignment="1">
      <alignment horizontal="center"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50" fillId="0" borderId="0" xfId="0" applyFont="1" applyAlignment="1">
      <alignment horizontal="center"/>
    </xf>
    <xf numFmtId="0" fontId="46"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47" fillId="0" borderId="0" xfId="0" applyFont="1" applyBorder="1" applyAlignment="1">
      <alignment horizontal="center" vertical="center"/>
    </xf>
    <xf numFmtId="0" fontId="49" fillId="0" borderId="0" xfId="0" applyFont="1" applyBorder="1" applyAlignment="1">
      <alignment horizontal="center" vertical="center" wrapText="1"/>
    </xf>
    <xf numFmtId="0" fontId="49" fillId="0" borderId="0" xfId="0" applyFont="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4" fillId="0" borderId="0" xfId="0" applyFont="1" applyAlignment="1">
      <alignment horizontal="center" vertical="center"/>
    </xf>
    <xf numFmtId="0" fontId="45" fillId="0" borderId="0" xfId="0" applyFont="1" applyBorder="1" applyAlignment="1">
      <alignment horizontal="center" vertical="center" wrapText="1"/>
    </xf>
    <xf numFmtId="14" fontId="55" fillId="0" borderId="0" xfId="0" applyNumberFormat="1" applyFont="1" applyBorder="1"/>
    <xf numFmtId="0" fontId="55" fillId="0" borderId="0" xfId="0" applyFont="1" applyBorder="1"/>
    <xf numFmtId="0" fontId="7" fillId="0" borderId="0" xfId="0" applyFont="1" applyBorder="1" applyAlignment="1">
      <alignment horizontal="center" vertical="center"/>
    </xf>
    <xf numFmtId="0" fontId="5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2" fillId="0" borderId="0" xfId="0" applyFont="1" applyBorder="1" applyAlignment="1">
      <alignment horizontal="center" vertical="center"/>
    </xf>
    <xf numFmtId="0" fontId="50" fillId="0" borderId="0" xfId="0" applyFont="1"/>
    <xf numFmtId="0" fontId="58"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45" fillId="0" borderId="0" xfId="0" applyFont="1" applyProtection="1"/>
    <xf numFmtId="0" fontId="57" fillId="0" borderId="1" xfId="0" applyFont="1" applyBorder="1" applyAlignment="1" applyProtection="1">
      <alignment horizontal="center" vertical="center" wrapText="1"/>
    </xf>
    <xf numFmtId="14" fontId="63" fillId="0" borderId="0" xfId="0" applyNumberFormat="1" applyFont="1" applyBorder="1" applyAlignment="1" applyProtection="1">
      <alignment vertical="center"/>
    </xf>
    <xf numFmtId="0" fontId="55" fillId="0" borderId="0" xfId="0" applyFont="1" applyBorder="1" applyProtection="1"/>
    <xf numFmtId="0" fontId="59" fillId="0" borderId="1"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60" fillId="0" borderId="1"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56"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52" fillId="0" borderId="0" xfId="0" applyFont="1" applyBorder="1" applyAlignment="1" applyProtection="1">
      <alignment horizontal="center" vertical="center"/>
    </xf>
    <xf numFmtId="0" fontId="57" fillId="0" borderId="19" xfId="0" applyFont="1" applyBorder="1" applyAlignment="1" applyProtection="1">
      <alignment horizontal="center" vertical="center" wrapText="1"/>
    </xf>
    <xf numFmtId="0" fontId="57" fillId="0" borderId="20"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4" fillId="0" borderId="0" xfId="0" applyFont="1" applyBorder="1" applyAlignment="1" applyProtection="1">
      <alignment horizontal="center" vertical="center"/>
    </xf>
    <xf numFmtId="0" fontId="60" fillId="0" borderId="22" xfId="0" applyFont="1" applyBorder="1" applyAlignment="1" applyProtection="1">
      <alignment horizontal="center" vertical="center" wrapText="1"/>
    </xf>
    <xf numFmtId="0" fontId="65" fillId="0" borderId="23" xfId="0" applyFont="1" applyBorder="1" applyAlignment="1" applyProtection="1">
      <alignment horizontal="right" vertical="center" wrapText="1"/>
    </xf>
    <xf numFmtId="0" fontId="65" fillId="0" borderId="23" xfId="0" applyFont="1" applyBorder="1" applyAlignment="1" applyProtection="1">
      <alignment horizontal="center" vertical="center" wrapText="1"/>
    </xf>
    <xf numFmtId="0" fontId="60" fillId="0" borderId="24" xfId="0" applyFont="1" applyBorder="1" applyProtection="1"/>
    <xf numFmtId="0" fontId="51" fillId="0" borderId="25" xfId="0" applyFont="1" applyBorder="1" applyAlignment="1" applyProtection="1">
      <alignment vertical="center" wrapText="1"/>
    </xf>
    <xf numFmtId="0" fontId="58" fillId="0" borderId="25" xfId="0" applyFont="1" applyBorder="1" applyAlignment="1" applyProtection="1">
      <alignment horizontal="center" vertical="center"/>
    </xf>
    <xf numFmtId="0" fontId="60" fillId="0" borderId="26" xfId="0" applyFont="1" applyBorder="1" applyProtection="1"/>
    <xf numFmtId="0" fontId="65" fillId="0" borderId="23" xfId="0" applyFont="1" applyBorder="1" applyAlignment="1" applyProtection="1">
      <alignment horizontal="right"/>
    </xf>
    <xf numFmtId="0" fontId="51" fillId="0" borderId="23" xfId="0" applyFont="1" applyBorder="1" applyAlignment="1" applyProtection="1">
      <alignment horizontal="center" vertical="center"/>
    </xf>
    <xf numFmtId="0" fontId="65" fillId="0" borderId="27" xfId="0" applyFont="1" applyBorder="1" applyAlignment="1" applyProtection="1">
      <alignment horizontal="center" vertical="center"/>
    </xf>
    <xf numFmtId="0" fontId="60" fillId="0" borderId="28" xfId="0" applyFont="1" applyBorder="1" applyProtection="1"/>
    <xf numFmtId="0" fontId="58" fillId="0" borderId="29" xfId="0" applyFont="1" applyBorder="1" applyAlignment="1" applyProtection="1">
      <alignment horizontal="center" vertical="center"/>
    </xf>
    <xf numFmtId="0" fontId="60" fillId="0" borderId="16" xfId="0" applyFont="1" applyBorder="1" applyProtection="1"/>
    <xf numFmtId="0" fontId="58" fillId="0" borderId="18" xfId="0" applyFont="1" applyBorder="1" applyAlignment="1" applyProtection="1">
      <alignment horizontal="center" vertical="center"/>
    </xf>
    <xf numFmtId="0" fontId="49" fillId="0" borderId="0" xfId="0" applyFont="1" applyProtection="1"/>
    <xf numFmtId="0" fontId="46" fillId="0" borderId="0" xfId="0" applyFont="1" applyAlignment="1" applyProtection="1">
      <alignment horizontal="center"/>
    </xf>
    <xf numFmtId="0" fontId="58" fillId="0" borderId="18" xfId="0" applyFont="1" applyBorder="1" applyAlignment="1" applyProtection="1"/>
    <xf numFmtId="0" fontId="60" fillId="0" borderId="19" xfId="0" applyFont="1" applyBorder="1" applyProtection="1"/>
    <xf numFmtId="0" fontId="58" fillId="0" borderId="21" xfId="0" applyFont="1" applyBorder="1" applyAlignment="1" applyProtection="1">
      <alignment horizontal="center" vertical="center"/>
    </xf>
    <xf numFmtId="0" fontId="66" fillId="0" borderId="30" xfId="0" applyFont="1" applyBorder="1" applyProtection="1"/>
    <xf numFmtId="0" fontId="66" fillId="0" borderId="31" xfId="0" applyFont="1" applyBorder="1" applyProtection="1"/>
    <xf numFmtId="0" fontId="60" fillId="0" borderId="18" xfId="0" applyFont="1" applyBorder="1" applyProtection="1"/>
    <xf numFmtId="0" fontId="60" fillId="0" borderId="8" xfId="0" applyFont="1" applyBorder="1" applyProtection="1"/>
    <xf numFmtId="0" fontId="60" fillId="0" borderId="33" xfId="0" applyFont="1" applyBorder="1" applyProtection="1"/>
    <xf numFmtId="0" fontId="67" fillId="0" borderId="18" xfId="0" applyFont="1" applyBorder="1" applyAlignment="1" applyProtection="1">
      <alignment horizontal="center" vertical="center"/>
    </xf>
    <xf numFmtId="0" fontId="68" fillId="0" borderId="18" xfId="0" applyFont="1" applyBorder="1" applyAlignment="1" applyProtection="1">
      <alignment horizontal="center" vertical="center"/>
    </xf>
    <xf numFmtId="0" fontId="10" fillId="0" borderId="8" xfId="0" applyFont="1" applyBorder="1" applyAlignment="1" applyProtection="1">
      <alignment horizontal="center" vertical="center"/>
    </xf>
    <xf numFmtId="0" fontId="57" fillId="0" borderId="1"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35" xfId="0" applyFont="1" applyBorder="1" applyAlignment="1" applyProtection="1">
      <alignment vertical="center" wrapText="1"/>
    </xf>
    <xf numFmtId="0" fontId="59" fillId="0" borderId="40" xfId="0" applyFont="1" applyBorder="1" applyAlignment="1" applyProtection="1">
      <alignment horizontal="center" vertical="center" wrapText="1"/>
    </xf>
    <xf numFmtId="0" fontId="57" fillId="0" borderId="41" xfId="0" applyFont="1" applyBorder="1" applyAlignment="1" applyProtection="1">
      <alignment horizontal="right" vertical="center" wrapText="1"/>
    </xf>
    <xf numFmtId="0" fontId="65" fillId="0" borderId="4" xfId="0" applyFont="1" applyBorder="1" applyAlignment="1" applyProtection="1">
      <alignment horizontal="center" vertical="center" wrapText="1"/>
    </xf>
    <xf numFmtId="0" fontId="58" fillId="0" borderId="4" xfId="0" applyFont="1" applyBorder="1" applyAlignment="1" applyProtection="1">
      <alignment horizontal="center" vertical="center"/>
    </xf>
    <xf numFmtId="0" fontId="65" fillId="0" borderId="4" xfId="0" applyFont="1" applyBorder="1" applyAlignment="1" applyProtection="1">
      <alignment horizontal="center" vertical="center"/>
    </xf>
    <xf numFmtId="0" fontId="52" fillId="0" borderId="4" xfId="0" applyFont="1" applyBorder="1" applyAlignment="1" applyProtection="1">
      <alignment horizontal="center" vertical="center"/>
    </xf>
    <xf numFmtId="0" fontId="58" fillId="0" borderId="4" xfId="0" applyFont="1" applyBorder="1" applyAlignment="1" applyProtection="1"/>
    <xf numFmtId="0" fontId="66" fillId="0" borderId="4" xfId="0" applyFont="1" applyBorder="1" applyProtection="1"/>
    <xf numFmtId="0" fontId="60" fillId="0" borderId="4" xfId="0" applyFont="1" applyBorder="1" applyProtection="1"/>
    <xf numFmtId="0" fontId="69" fillId="0" borderId="1" xfId="0" applyFont="1" applyBorder="1" applyAlignment="1">
      <alignment horizontal="center" vertical="center"/>
    </xf>
    <xf numFmtId="0" fontId="54" fillId="0" borderId="1" xfId="0" applyFont="1" applyBorder="1" applyAlignment="1">
      <alignment horizontal="center" vertical="center"/>
    </xf>
    <xf numFmtId="9" fontId="48" fillId="0" borderId="1" xfId="0" applyNumberFormat="1" applyFont="1" applyBorder="1" applyAlignment="1">
      <alignment horizontal="center"/>
    </xf>
    <xf numFmtId="0" fontId="47" fillId="0" borderId="0" xfId="0" applyFont="1" applyBorder="1"/>
    <xf numFmtId="0" fontId="47" fillId="0" borderId="0" xfId="0" applyFont="1" applyBorder="1" applyAlignment="1">
      <alignment wrapText="1"/>
    </xf>
    <xf numFmtId="0" fontId="70" fillId="0" borderId="1" xfId="0" applyFont="1" applyBorder="1" applyAlignment="1">
      <alignment horizontal="center" vertical="center"/>
    </xf>
    <xf numFmtId="0" fontId="71" fillId="0" borderId="1" xfId="0" applyFont="1" applyBorder="1" applyAlignment="1">
      <alignment horizontal="center" vertical="center"/>
    </xf>
    <xf numFmtId="0" fontId="48"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2" fillId="0" borderId="1" xfId="0" applyFont="1" applyBorder="1" applyAlignment="1" applyProtection="1">
      <alignment horizontal="center" vertical="center"/>
      <protection locked="0"/>
    </xf>
    <xf numFmtId="2" fontId="0" fillId="0" borderId="0" xfId="0" applyNumberFormat="1"/>
    <xf numFmtId="0" fontId="11" fillId="2" borderId="0" xfId="0" applyFont="1" applyFill="1" applyAlignment="1">
      <alignment shrinkToFit="1"/>
    </xf>
    <xf numFmtId="14" fontId="0" fillId="0" borderId="0" xfId="0" applyNumberFormat="1"/>
    <xf numFmtId="0" fontId="49" fillId="0" borderId="0" xfId="0" applyFont="1"/>
    <xf numFmtId="0" fontId="72" fillId="0" borderId="0" xfId="0" applyFont="1" applyBorder="1" applyAlignment="1">
      <alignment vertical="center"/>
    </xf>
    <xf numFmtId="0" fontId="72" fillId="0" borderId="0" xfId="0" applyFont="1" applyAlignment="1">
      <alignment vertical="center"/>
    </xf>
    <xf numFmtId="0" fontId="60" fillId="0" borderId="0" xfId="0" applyFont="1"/>
    <xf numFmtId="0" fontId="73" fillId="0" borderId="1" xfId="0" applyFont="1" applyBorder="1" applyAlignment="1">
      <alignment horizontal="center" vertical="center"/>
    </xf>
    <xf numFmtId="0" fontId="74" fillId="0" borderId="0" xfId="0" applyFont="1"/>
    <xf numFmtId="0" fontId="74" fillId="0" borderId="1" xfId="0" applyFont="1" applyBorder="1" applyAlignment="1">
      <alignment horizontal="center" vertical="center"/>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50" fillId="0" borderId="0" xfId="0" applyFont="1" applyAlignment="1">
      <alignment vertical="top"/>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8" fillId="3" borderId="18" xfId="0" applyFont="1" applyFill="1" applyBorder="1" applyAlignment="1" applyProtection="1">
      <alignment horizontal="center" vertical="center"/>
      <protection locked="0"/>
    </xf>
    <xf numFmtId="0" fontId="75" fillId="0" borderId="52" xfId="0" applyFont="1" applyBorder="1" applyAlignment="1">
      <alignment horizontal="center" vertical="center" wrapText="1"/>
    </xf>
    <xf numFmtId="0" fontId="75" fillId="0" borderId="57" xfId="0" applyFont="1" applyBorder="1" applyAlignment="1">
      <alignment horizontal="center" vertical="center" wrapText="1"/>
    </xf>
    <xf numFmtId="0" fontId="76" fillId="0" borderId="0" xfId="0" applyFont="1" applyBorder="1"/>
    <xf numFmtId="0" fontId="76" fillId="0" borderId="0" xfId="0" applyFont="1"/>
    <xf numFmtId="0" fontId="47" fillId="0" borderId="1" xfId="0" applyFont="1" applyBorder="1" applyAlignment="1">
      <alignment horizontal="center" vertical="center" wrapText="1"/>
    </xf>
    <xf numFmtId="0" fontId="47" fillId="0" borderId="0" xfId="0" applyFont="1" applyAlignment="1">
      <alignment horizontal="center"/>
    </xf>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vertical="center"/>
    </xf>
    <xf numFmtId="0" fontId="22" fillId="0" borderId="1" xfId="0" applyFont="1" applyBorder="1" applyAlignment="1">
      <alignment horizontal="center" vertical="center" wrapText="1"/>
    </xf>
    <xf numFmtId="0" fontId="23" fillId="0" borderId="0" xfId="0" applyFont="1"/>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xf numFmtId="0" fontId="47" fillId="0" borderId="1" xfId="0" applyFont="1" applyBorder="1" applyAlignment="1">
      <alignment horizontal="center" vertical="center" wrapText="1"/>
    </xf>
    <xf numFmtId="0" fontId="58" fillId="4" borderId="5" xfId="0" applyFont="1" applyFill="1" applyBorder="1" applyAlignment="1" applyProtection="1">
      <alignment horizontal="center" vertical="center" wrapText="1"/>
      <protection locked="0"/>
    </xf>
    <xf numFmtId="0" fontId="77" fillId="0" borderId="0" xfId="0" applyFont="1" applyAlignment="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protection locked="0"/>
    </xf>
    <xf numFmtId="14" fontId="4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9" fillId="0" borderId="2" xfId="0" applyFont="1" applyBorder="1" applyAlignment="1">
      <alignment horizontal="center" vertical="center"/>
    </xf>
    <xf numFmtId="1" fontId="50" fillId="0" borderId="0" xfId="0" applyNumberFormat="1" applyFont="1" applyAlignment="1">
      <alignment horizontal="center"/>
    </xf>
    <xf numFmtId="0" fontId="82" fillId="0" borderId="20"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48" fillId="0" borderId="1" xfId="0" applyFont="1" applyBorder="1" applyAlignment="1" applyProtection="1">
      <alignment horizontal="center" vertical="center"/>
      <protection locked="0"/>
    </xf>
    <xf numFmtId="0" fontId="84" fillId="0" borderId="0" xfId="0" applyFont="1"/>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4" fontId="74" fillId="4"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xf>
    <xf numFmtId="0" fontId="87" fillId="0" borderId="0" xfId="0" applyFont="1"/>
    <xf numFmtId="0" fontId="0" fillId="0" borderId="0" xfId="0" applyFont="1" applyAlignment="1"/>
    <xf numFmtId="0" fontId="88" fillId="0" borderId="83" xfId="0" applyFont="1" applyBorder="1" applyAlignment="1">
      <alignment horizontal="center"/>
    </xf>
    <xf numFmtId="0" fontId="87" fillId="0" borderId="83" xfId="0" applyFont="1" applyBorder="1" applyAlignment="1">
      <alignment horizontal="center"/>
    </xf>
    <xf numFmtId="0" fontId="88" fillId="0" borderId="84" xfId="0" applyFont="1" applyBorder="1" applyAlignment="1">
      <alignment horizontal="center"/>
    </xf>
    <xf numFmtId="0" fontId="88" fillId="0" borderId="1" xfId="0" applyFont="1" applyBorder="1" applyAlignment="1">
      <alignment horizontal="center"/>
    </xf>
    <xf numFmtId="0" fontId="87" fillId="0" borderId="83" xfId="0" applyFont="1" applyBorder="1" applyAlignment="1">
      <alignment horizontal="center" vertical="center"/>
    </xf>
    <xf numFmtId="0" fontId="87" fillId="0" borderId="83" xfId="0" applyFont="1" applyBorder="1"/>
    <xf numFmtId="0" fontId="87" fillId="0" borderId="84" xfId="0" applyFont="1" applyBorder="1" applyAlignment="1">
      <alignment horizontal="center"/>
    </xf>
    <xf numFmtId="0" fontId="87" fillId="0" borderId="1" xfId="0" applyFont="1" applyBorder="1" applyAlignment="1">
      <alignment horizontal="center"/>
    </xf>
    <xf numFmtId="0" fontId="56" fillId="0" borderId="83" xfId="0" applyFont="1" applyBorder="1" applyAlignment="1">
      <alignment horizontal="center" vertical="center"/>
    </xf>
    <xf numFmtId="0" fontId="88" fillId="0" borderId="83" xfId="0" applyFont="1" applyBorder="1" applyAlignment="1"/>
    <xf numFmtId="0" fontId="74" fillId="0" borderId="83" xfId="0" applyFont="1" applyBorder="1" applyAlignment="1">
      <alignment horizontal="center"/>
    </xf>
    <xf numFmtId="0" fontId="45" fillId="0" borderId="83" xfId="0" applyFont="1" applyBorder="1" applyAlignment="1">
      <alignment horizontal="center"/>
    </xf>
    <xf numFmtId="0" fontId="86" fillId="0" borderId="83" xfId="0" applyFont="1" applyBorder="1" applyAlignment="1">
      <alignment horizontal="center"/>
    </xf>
    <xf numFmtId="0" fontId="53" fillId="0" borderId="83" xfId="0" applyFont="1" applyBorder="1" applyAlignment="1">
      <alignment horizontal="center"/>
    </xf>
    <xf numFmtId="0" fontId="38" fillId="0" borderId="85" xfId="0" applyFont="1" applyBorder="1"/>
    <xf numFmtId="0" fontId="89" fillId="0" borderId="0" xfId="0" applyFont="1"/>
    <xf numFmtId="0" fontId="90" fillId="0" borderId="0" xfId="0" applyFont="1"/>
    <xf numFmtId="0" fontId="91" fillId="0" borderId="83" xfId="0" applyFont="1" applyBorder="1" applyAlignment="1">
      <alignment horizontal="center"/>
    </xf>
    <xf numFmtId="0" fontId="92" fillId="0" borderId="0" xfId="0" applyFont="1" applyAlignment="1">
      <alignment horizontal="left"/>
    </xf>
    <xf numFmtId="0" fontId="90" fillId="0" borderId="83" xfId="0" applyFont="1" applyBorder="1" applyAlignment="1">
      <alignment horizontal="center" vertical="center" wrapText="1"/>
    </xf>
    <xf numFmtId="0" fontId="86" fillId="0" borderId="83" xfId="0" applyFont="1" applyBorder="1" applyAlignment="1">
      <alignment horizontal="center" vertical="center" wrapText="1"/>
    </xf>
    <xf numFmtId="0" fontId="86" fillId="0" borderId="83" xfId="0" applyFont="1" applyBorder="1" applyAlignment="1">
      <alignment vertical="center" wrapText="1"/>
    </xf>
    <xf numFmtId="0" fontId="86" fillId="0" borderId="0" xfId="0" applyFont="1" applyAlignment="1">
      <alignment horizontal="right" vertical="center" wrapText="1"/>
    </xf>
    <xf numFmtId="0" fontId="86" fillId="0" borderId="0" xfId="0" applyFont="1" applyAlignment="1">
      <alignment vertical="center" wrapText="1"/>
    </xf>
    <xf numFmtId="0" fontId="45" fillId="0" borderId="83" xfId="0" applyFont="1" applyBorder="1" applyAlignment="1">
      <alignment horizontal="left" vertical="center" wrapText="1"/>
    </xf>
    <xf numFmtId="0" fontId="45" fillId="0" borderId="0" xfId="0" applyFont="1" applyAlignment="1">
      <alignment horizontal="center"/>
    </xf>
    <xf numFmtId="0" fontId="93" fillId="0" borderId="0" xfId="0" applyFont="1"/>
    <xf numFmtId="0" fontId="93" fillId="0" borderId="0" xfId="0" applyFont="1" applyAlignment="1">
      <alignment horizontal="center" vertical="center" wrapText="1"/>
    </xf>
    <xf numFmtId="0" fontId="93" fillId="0" borderId="0" xfId="0" applyFont="1" applyAlignment="1">
      <alignment horizontal="center"/>
    </xf>
    <xf numFmtId="0" fontId="41" fillId="0" borderId="0" xfId="0" applyFont="1" applyBorder="1" applyAlignment="1">
      <alignment horizontal="center"/>
    </xf>
    <xf numFmtId="0" fontId="6" fillId="0" borderId="0" xfId="0" applyFont="1" applyAlignment="1">
      <alignment vertical="center"/>
    </xf>
    <xf numFmtId="0" fontId="6" fillId="0" borderId="0" xfId="0" applyFont="1" applyBorder="1" applyAlignment="1">
      <alignment horizontal="center"/>
    </xf>
    <xf numFmtId="0" fontId="13" fillId="0" borderId="1" xfId="0" applyFont="1" applyBorder="1" applyAlignment="1">
      <alignment horizontal="center" vertical="center"/>
    </xf>
    <xf numFmtId="0" fontId="94" fillId="0" borderId="0" xfId="0" applyFont="1" applyBorder="1" applyAlignment="1">
      <alignment horizontal="center"/>
    </xf>
    <xf numFmtId="0" fontId="6" fillId="0" borderId="0" xfId="0" applyFont="1" applyBorder="1" applyAlignment="1">
      <alignment vertical="center"/>
    </xf>
    <xf numFmtId="0" fontId="84" fillId="0" borderId="0" xfId="0" applyFont="1" applyAlignment="1">
      <alignment horizontal="center" vertical="center"/>
    </xf>
    <xf numFmtId="0" fontId="57" fillId="0" borderId="0" xfId="0" applyFont="1"/>
    <xf numFmtId="0" fontId="96" fillId="0" borderId="0" xfId="0" applyFont="1" applyAlignment="1">
      <alignment horizontal="center"/>
    </xf>
    <xf numFmtId="0" fontId="97" fillId="0" borderId="0" xfId="0" applyFont="1" applyAlignment="1">
      <alignment horizontal="center" vertical="center"/>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50" fillId="0" borderId="83" xfId="0" applyFont="1" applyBorder="1" applyAlignment="1">
      <alignment horizontal="center" vertical="center"/>
    </xf>
    <xf numFmtId="0" fontId="98" fillId="0" borderId="84" xfId="0" applyFont="1" applyBorder="1"/>
    <xf numFmtId="0" fontId="98" fillId="0" borderId="86" xfId="0" applyFont="1" applyBorder="1"/>
    <xf numFmtId="0" fontId="99" fillId="0" borderId="86" xfId="0" applyFont="1" applyBorder="1"/>
    <xf numFmtId="1" fontId="97" fillId="0" borderId="0" xfId="0" applyNumberFormat="1" applyFont="1" applyBorder="1" applyAlignment="1">
      <alignment horizontal="center" vertical="center"/>
    </xf>
    <xf numFmtId="0" fontId="103" fillId="0" borderId="0" xfId="0" applyFont="1" applyAlignment="1">
      <alignment vertical="center"/>
    </xf>
    <xf numFmtId="0" fontId="63" fillId="0" borderId="0" xfId="0" applyFont="1" applyAlignment="1">
      <alignment horizontal="center" vertical="center"/>
    </xf>
    <xf numFmtId="0" fontId="85" fillId="0" borderId="83" xfId="0" applyFont="1" applyBorder="1" applyAlignment="1">
      <alignment horizontal="center" vertical="center" wrapText="1"/>
    </xf>
    <xf numFmtId="0" fontId="56" fillId="0" borderId="83" xfId="0" applyFont="1" applyBorder="1" applyAlignment="1">
      <alignment horizontal="center" vertical="center" wrapText="1"/>
    </xf>
    <xf numFmtId="0" fontId="105" fillId="0" borderId="83" xfId="0" applyFont="1" applyBorder="1" applyAlignment="1">
      <alignment horizontal="center" vertical="center" wrapText="1"/>
    </xf>
    <xf numFmtId="0" fontId="106" fillId="0" borderId="0" xfId="0" applyFont="1"/>
    <xf numFmtId="0" fontId="85" fillId="0" borderId="83" xfId="0" applyFont="1" applyBorder="1" applyAlignment="1">
      <alignment horizontal="left"/>
    </xf>
    <xf numFmtId="0" fontId="56" fillId="0" borderId="83" xfId="0" applyFont="1" applyBorder="1" applyAlignment="1">
      <alignment horizontal="center"/>
    </xf>
    <xf numFmtId="0" fontId="85" fillId="0" borderId="83" xfId="0" applyFont="1" applyBorder="1" applyAlignment="1">
      <alignment horizontal="left" vertical="center" wrapText="1"/>
    </xf>
    <xf numFmtId="0" fontId="56" fillId="6" borderId="83" xfId="0" applyFont="1" applyFill="1" applyBorder="1" applyAlignment="1">
      <alignment horizontal="center" vertical="center"/>
    </xf>
    <xf numFmtId="0" fontId="87" fillId="0" borderId="0" xfId="0" applyFont="1" applyAlignment="1">
      <alignment vertical="center"/>
    </xf>
    <xf numFmtId="0" fontId="85" fillId="0" borderId="88" xfId="0" applyFont="1" applyBorder="1" applyAlignment="1">
      <alignment vertical="center"/>
    </xf>
    <xf numFmtId="0" fontId="87" fillId="0" borderId="0" xfId="0" applyFont="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center"/>
    </xf>
    <xf numFmtId="0" fontId="57" fillId="0" borderId="1" xfId="0" applyFont="1" applyBorder="1" applyAlignment="1">
      <alignment horizontal="center" vertical="center" wrapText="1"/>
    </xf>
    <xf numFmtId="0" fontId="52" fillId="3" borderId="0" xfId="0" applyFont="1" applyFill="1" applyAlignment="1" applyProtection="1">
      <alignment horizontal="left" vertical="center" wrapText="1"/>
      <protection hidden="1"/>
    </xf>
    <xf numFmtId="0" fontId="108"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0" fontId="45" fillId="0" borderId="0" xfId="0" applyFont="1" applyProtection="1">
      <protection hidden="1"/>
    </xf>
    <xf numFmtId="0" fontId="57" fillId="0" borderId="1" xfId="0" applyFont="1" applyBorder="1" applyAlignment="1" applyProtection="1">
      <alignment vertical="center" wrapText="1"/>
      <protection hidden="1"/>
    </xf>
    <xf numFmtId="0" fontId="57" fillId="0" borderId="1"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109" fillId="0" borderId="1" xfId="0" applyFont="1" applyBorder="1" applyAlignment="1" applyProtection="1">
      <alignment horizontal="center" vertical="center" wrapText="1"/>
      <protection hidden="1"/>
    </xf>
    <xf numFmtId="0" fontId="109" fillId="0" borderId="9" xfId="0" applyFont="1" applyBorder="1" applyAlignment="1" applyProtection="1">
      <alignment horizontal="center" vertical="center" wrapText="1"/>
      <protection hidden="1"/>
    </xf>
    <xf numFmtId="0" fontId="109" fillId="0" borderId="2" xfId="0" applyFont="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110" fillId="0" borderId="2" xfId="0" applyFont="1" applyBorder="1" applyAlignment="1" applyProtection="1">
      <alignment horizontal="center" vertical="center" wrapText="1"/>
      <protection hidden="1"/>
    </xf>
    <xf numFmtId="0" fontId="49" fillId="0" borderId="63" xfId="0" applyFont="1" applyBorder="1" applyAlignment="1" applyProtection="1">
      <alignment horizontal="right" vertical="center" wrapText="1"/>
      <protection hidden="1"/>
    </xf>
    <xf numFmtId="0" fontId="58" fillId="0" borderId="63" xfId="0" applyFont="1" applyBorder="1" applyAlignment="1" applyProtection="1">
      <alignment horizontal="center" vertical="center" wrapText="1"/>
      <protection hidden="1"/>
    </xf>
    <xf numFmtId="0" fontId="52" fillId="0" borderId="63" xfId="0" applyFont="1" applyBorder="1" applyAlignment="1" applyProtection="1">
      <alignment horizontal="center" vertical="center" wrapText="1"/>
      <protection hidden="1"/>
    </xf>
    <xf numFmtId="0" fontId="111" fillId="0" borderId="63" xfId="0" applyFont="1" applyBorder="1" applyAlignment="1" applyProtection="1">
      <alignment horizontal="center" vertical="center" wrapText="1"/>
      <protection hidden="1"/>
    </xf>
    <xf numFmtId="0" fontId="36" fillId="0" borderId="63" xfId="0" applyNumberFormat="1" applyFont="1" applyBorder="1" applyAlignment="1" applyProtection="1">
      <alignment horizontal="center" vertical="center" wrapText="1"/>
      <protection hidden="1"/>
    </xf>
    <xf numFmtId="0" fontId="49" fillId="0" borderId="4" xfId="0" applyFont="1" applyBorder="1" applyAlignment="1" applyProtection="1">
      <alignment horizontal="right" vertical="center" wrapText="1"/>
      <protection hidden="1"/>
    </xf>
    <xf numFmtId="0" fontId="58" fillId="0" borderId="4"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hidden="1"/>
    </xf>
    <xf numFmtId="0" fontId="58" fillId="0" borderId="4" xfId="0" applyNumberFormat="1"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9" fillId="0" borderId="5" xfId="0" applyFont="1" applyBorder="1" applyAlignment="1" applyProtection="1">
      <alignment horizontal="right" vertical="center" wrapText="1"/>
      <protection hidden="1"/>
    </xf>
    <xf numFmtId="0" fontId="58" fillId="0" borderId="5"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58" fillId="0" borderId="5" xfId="0" applyNumberFormat="1" applyFont="1" applyBorder="1" applyAlignment="1" applyProtection="1">
      <alignment horizontal="center" vertical="center" wrapText="1"/>
      <protection hidden="1"/>
    </xf>
    <xf numFmtId="0" fontId="112" fillId="0" borderId="5" xfId="0" applyNumberFormat="1" applyFont="1" applyBorder="1" applyAlignment="1" applyProtection="1">
      <alignment horizontal="center" vertical="center" wrapText="1"/>
      <protection hidden="1"/>
    </xf>
    <xf numFmtId="0" fontId="49" fillId="0" borderId="65" xfId="0" applyFont="1" applyBorder="1" applyAlignment="1" applyProtection="1">
      <alignment horizontal="right" vertical="center" wrapText="1"/>
      <protection hidden="1"/>
    </xf>
    <xf numFmtId="0" fontId="58" fillId="0" borderId="65" xfId="0" applyFont="1" applyBorder="1" applyAlignment="1" applyProtection="1">
      <alignment horizontal="center" vertical="center" wrapText="1"/>
      <protection hidden="1"/>
    </xf>
    <xf numFmtId="0" fontId="52" fillId="0" borderId="65" xfId="0" applyFont="1" applyBorder="1" applyAlignment="1" applyProtection="1">
      <alignment horizontal="center" vertical="center" wrapText="1"/>
      <protection hidden="1"/>
    </xf>
    <xf numFmtId="0" fontId="58" fillId="0" borderId="65" xfId="0" applyNumberFormat="1" applyFont="1" applyBorder="1" applyAlignment="1" applyProtection="1">
      <alignment horizontal="center" vertical="center" wrapText="1"/>
      <protection hidden="1"/>
    </xf>
    <xf numFmtId="0" fontId="58" fillId="0" borderId="15" xfId="0" applyFont="1" applyBorder="1" applyAlignment="1" applyProtection="1">
      <alignment horizontal="center" vertical="center" wrapText="1"/>
      <protection hidden="1"/>
    </xf>
    <xf numFmtId="0" fontId="49" fillId="0" borderId="6" xfId="0" applyFont="1" applyBorder="1" applyAlignment="1" applyProtection="1">
      <alignment horizontal="right" vertical="center" wrapText="1"/>
      <protection hidden="1"/>
    </xf>
    <xf numFmtId="0" fontId="58" fillId="0" borderId="6" xfId="0" applyNumberFormat="1" applyFont="1" applyBorder="1" applyAlignment="1" applyProtection="1">
      <alignment horizontal="center" vertical="center" wrapText="1"/>
      <protection hidden="1"/>
    </xf>
    <xf numFmtId="0" fontId="112" fillId="0" borderId="6" xfId="0" applyNumberFormat="1" applyFont="1" applyBorder="1" applyAlignment="1" applyProtection="1">
      <alignment horizontal="center" vertical="center" wrapText="1"/>
      <protection hidden="1"/>
    </xf>
    <xf numFmtId="0" fontId="58" fillId="0" borderId="6" xfId="0" applyFont="1" applyBorder="1" applyAlignment="1" applyProtection="1">
      <alignment horizontal="center" vertical="center" wrapText="1"/>
      <protection hidden="1"/>
    </xf>
    <xf numFmtId="0" fontId="112" fillId="0" borderId="4" xfId="0" applyNumberFormat="1" applyFont="1" applyBorder="1" applyAlignment="1" applyProtection="1">
      <alignment horizontal="center" vertical="center" wrapText="1"/>
      <protection hidden="1"/>
    </xf>
    <xf numFmtId="0" fontId="57" fillId="0" borderId="5" xfId="0" applyFont="1" applyBorder="1" applyAlignment="1" applyProtection="1">
      <alignment horizontal="left" vertical="center" wrapText="1"/>
      <protection hidden="1"/>
    </xf>
    <xf numFmtId="0" fontId="113" fillId="0" borderId="5" xfId="0" applyFont="1" applyBorder="1" applyAlignment="1" applyProtection="1">
      <alignment horizontal="center" vertical="center" wrapText="1"/>
      <protection hidden="1"/>
    </xf>
    <xf numFmtId="0" fontId="113" fillId="0" borderId="15" xfId="0" applyFont="1" applyBorder="1" applyAlignment="1" applyProtection="1">
      <alignment horizontal="center" vertical="center" wrapText="1"/>
      <protection hidden="1"/>
    </xf>
    <xf numFmtId="1" fontId="51" fillId="4" borderId="6" xfId="0" applyNumberFormat="1" applyFont="1" applyFill="1" applyBorder="1" applyAlignment="1" applyProtection="1">
      <alignment horizontal="center" vertical="center" wrapText="1"/>
      <protection hidden="1"/>
    </xf>
    <xf numFmtId="1" fontId="58" fillId="0" borderId="15" xfId="0" applyNumberFormat="1" applyFont="1" applyBorder="1" applyAlignment="1" applyProtection="1">
      <alignment horizontal="center" vertical="center" wrapText="1"/>
      <protection hidden="1"/>
    </xf>
    <xf numFmtId="1" fontId="58" fillId="4" borderId="6" xfId="0" applyNumberFormat="1" applyFont="1" applyFill="1" applyBorder="1" applyAlignment="1" applyProtection="1">
      <alignment horizontal="center" vertical="center" wrapText="1"/>
      <protection hidden="1"/>
    </xf>
    <xf numFmtId="1" fontId="112" fillId="0" borderId="4" xfId="0" applyNumberFormat="1" applyFont="1" applyBorder="1" applyAlignment="1" applyProtection="1">
      <alignment horizontal="center" vertical="center" wrapText="1"/>
      <protection hidden="1"/>
    </xf>
    <xf numFmtId="0" fontId="65" fillId="0" borderId="6"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locked="0"/>
    </xf>
    <xf numFmtId="0" fontId="0" fillId="0" borderId="1" xfId="0" applyBorder="1" applyProtection="1">
      <protection locked="0"/>
    </xf>
    <xf numFmtId="0" fontId="1" fillId="8" borderId="1" xfId="0" applyFont="1" applyFill="1" applyBorder="1" applyAlignment="1" applyProtection="1">
      <alignment horizontal="center" vertical="top" wrapText="1"/>
      <protection hidden="1"/>
    </xf>
    <xf numFmtId="0" fontId="40" fillId="0" borderId="1" xfId="0" applyFont="1" applyBorder="1" applyAlignment="1" applyProtection="1">
      <alignment horizontal="center" vertical="center" textRotation="90"/>
      <protection hidden="1"/>
    </xf>
    <xf numFmtId="0" fontId="42" fillId="0" borderId="1" xfId="0" applyFont="1" applyBorder="1" applyAlignment="1" applyProtection="1">
      <alignment horizontal="center" vertical="center" textRotation="90"/>
      <protection hidden="1"/>
    </xf>
    <xf numFmtId="0" fontId="13" fillId="0" borderId="1" xfId="0" applyFont="1" applyBorder="1" applyAlignment="1" applyProtection="1">
      <alignment horizontal="center" vertical="center"/>
      <protection hidden="1"/>
    </xf>
    <xf numFmtId="0" fontId="84" fillId="0" borderId="1" xfId="0" applyFont="1" applyBorder="1" applyAlignment="1" applyProtection="1">
      <alignment horizontal="center" vertical="center"/>
      <protection hidden="1"/>
    </xf>
    <xf numFmtId="0" fontId="53" fillId="0" borderId="1"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protection hidden="1"/>
    </xf>
    <xf numFmtId="0" fontId="0" fillId="0" borderId="0" xfId="0" applyProtection="1">
      <protection hidden="1"/>
    </xf>
    <xf numFmtId="0" fontId="47" fillId="0" borderId="0" xfId="0" applyFont="1" applyProtection="1">
      <protection hidden="1"/>
    </xf>
    <xf numFmtId="0" fontId="45"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46" fillId="0" borderId="1" xfId="0" applyFont="1" applyBorder="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73"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hidden="1"/>
    </xf>
    <xf numFmtId="0" fontId="93" fillId="0" borderId="0" xfId="0" applyFont="1" applyProtection="1">
      <protection hidden="1"/>
    </xf>
    <xf numFmtId="0" fontId="115" fillId="6" borderId="0" xfId="0" applyFont="1" applyFill="1" applyBorder="1" applyAlignment="1" applyProtection="1">
      <alignment horizontal="center"/>
      <protection hidden="1"/>
    </xf>
    <xf numFmtId="0" fontId="115" fillId="6" borderId="89" xfId="0" applyFont="1" applyFill="1" applyBorder="1" applyProtection="1">
      <protection hidden="1"/>
    </xf>
    <xf numFmtId="0" fontId="56" fillId="6" borderId="89" xfId="0" applyFont="1" applyFill="1" applyBorder="1" applyProtection="1">
      <protection hidden="1"/>
    </xf>
    <xf numFmtId="0" fontId="116" fillId="6" borderId="89" xfId="0" applyFont="1" applyFill="1" applyBorder="1" applyProtection="1">
      <protection hidden="1"/>
    </xf>
    <xf numFmtId="0" fontId="117" fillId="6" borderId="83" xfId="0" applyFont="1" applyFill="1" applyBorder="1" applyAlignment="1" applyProtection="1">
      <alignment horizontal="center" vertical="center" wrapText="1"/>
      <protection hidden="1"/>
    </xf>
    <xf numFmtId="0" fontId="87" fillId="6" borderId="83"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118" fillId="6" borderId="83" xfId="0" applyFont="1" applyFill="1" applyBorder="1" applyAlignment="1" applyProtection="1">
      <alignment horizontal="left"/>
      <protection hidden="1"/>
    </xf>
    <xf numFmtId="0" fontId="86" fillId="6" borderId="83" xfId="0" applyFont="1" applyFill="1" applyBorder="1" applyAlignment="1" applyProtection="1">
      <alignment horizontal="center"/>
      <protection hidden="1"/>
    </xf>
    <xf numFmtId="0" fontId="119" fillId="6" borderId="83" xfId="0" applyFont="1" applyFill="1" applyBorder="1" applyAlignment="1" applyProtection="1">
      <alignment horizontal="center"/>
      <protection hidden="1"/>
    </xf>
    <xf numFmtId="0" fontId="47" fillId="6" borderId="83" xfId="0" applyFont="1" applyFill="1" applyBorder="1" applyAlignment="1" applyProtection="1">
      <alignment horizontal="left"/>
      <protection hidden="1"/>
    </xf>
    <xf numFmtId="0" fontId="47" fillId="0" borderId="0" xfId="0" applyFont="1" applyProtection="1">
      <protection locked="0" hidden="1"/>
    </xf>
    <xf numFmtId="0" fontId="47" fillId="0" borderId="1" xfId="0" applyFont="1" applyBorder="1" applyAlignment="1" applyProtection="1">
      <alignment horizontal="center" vertical="center" wrapText="1"/>
      <protection locked="0" hidden="1"/>
    </xf>
    <xf numFmtId="14" fontId="63" fillId="0" borderId="0" xfId="0" applyNumberFormat="1" applyFont="1" applyBorder="1" applyAlignment="1" applyProtection="1">
      <alignment vertical="center"/>
      <protection locked="0" hidden="1"/>
    </xf>
    <xf numFmtId="0" fontId="55" fillId="0" borderId="0" xfId="0" applyFont="1" applyBorder="1" applyProtection="1">
      <protection locked="0" hidden="1"/>
    </xf>
    <xf numFmtId="0" fontId="56" fillId="0" borderId="1" xfId="0" applyFont="1" applyBorder="1" applyAlignment="1" applyProtection="1">
      <alignment horizontal="center" vertical="center" wrapText="1"/>
      <protection locked="0" hidden="1"/>
    </xf>
    <xf numFmtId="0" fontId="7" fillId="0" borderId="0" xfId="0" applyFont="1" applyBorder="1" applyAlignment="1" applyProtection="1">
      <alignment horizontal="center" vertical="center"/>
      <protection locked="0" hidden="1"/>
    </xf>
    <xf numFmtId="0" fontId="56" fillId="0" borderId="0" xfId="0" applyFont="1" applyBorder="1" applyAlignment="1" applyProtection="1">
      <alignment horizontal="center" vertical="center" wrapText="1"/>
      <protection locked="0" hidden="1"/>
    </xf>
    <xf numFmtId="0" fontId="8" fillId="0" borderId="0" xfId="0" applyFont="1" applyBorder="1" applyAlignment="1" applyProtection="1">
      <alignment horizontal="center" vertical="center" wrapText="1"/>
      <protection locked="0" hidden="1"/>
    </xf>
    <xf numFmtId="0" fontId="52" fillId="0" borderId="0" xfId="0" applyFont="1" applyBorder="1" applyAlignment="1" applyProtection="1">
      <alignment horizontal="center" vertical="center"/>
      <protection locked="0" hidden="1"/>
    </xf>
    <xf numFmtId="0" fontId="47" fillId="4" borderId="1" xfId="0" applyFont="1" applyFill="1" applyBorder="1" applyAlignment="1" applyProtection="1">
      <alignment horizontal="center" vertical="center" wrapText="1"/>
      <protection locked="0" hidden="1"/>
    </xf>
    <xf numFmtId="0" fontId="57" fillId="0" borderId="0" xfId="0" applyFont="1" applyAlignment="1" applyProtection="1">
      <alignment horizontal="center" vertical="center"/>
      <protection locked="0" hidden="1"/>
    </xf>
    <xf numFmtId="0" fontId="58" fillId="0" borderId="32" xfId="0" applyFont="1" applyBorder="1" applyAlignment="1" applyProtection="1">
      <alignment horizontal="center" vertical="center"/>
      <protection locked="0" hidden="1"/>
    </xf>
    <xf numFmtId="0" fontId="120" fillId="0" borderId="1" xfId="0" applyFont="1" applyBorder="1" applyAlignment="1" applyProtection="1">
      <alignment horizontal="center" vertical="center" wrapText="1"/>
      <protection locked="0" hidden="1"/>
    </xf>
    <xf numFmtId="0" fontId="120" fillId="0" borderId="0" xfId="0" applyFont="1" applyBorder="1" applyAlignment="1" applyProtection="1">
      <alignment horizontal="center" vertical="center" wrapText="1"/>
      <protection locked="0" hidden="1"/>
    </xf>
    <xf numFmtId="0" fontId="47" fillId="0" borderId="0"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protection locked="0" hidden="1"/>
    </xf>
    <xf numFmtId="0" fontId="119" fillId="0" borderId="1"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wrapText="1"/>
      <protection locked="0" hidden="1"/>
    </xf>
    <xf numFmtId="0" fontId="56" fillId="0" borderId="1" xfId="0" applyFont="1" applyBorder="1" applyAlignment="1" applyProtection="1">
      <alignment horizontal="center" vertical="center" wrapText="1"/>
      <protection hidden="1"/>
    </xf>
    <xf numFmtId="0" fontId="0" fillId="0" borderId="0" xfId="0" applyFont="1" applyAlignment="1"/>
    <xf numFmtId="0" fontId="45" fillId="10" borderId="0" xfId="0" applyFont="1" applyFill="1"/>
    <xf numFmtId="0" fontId="141" fillId="0" borderId="2" xfId="0" applyFont="1" applyBorder="1" applyAlignment="1" applyProtection="1">
      <alignment vertical="center" wrapText="1"/>
    </xf>
    <xf numFmtId="0" fontId="124" fillId="0" borderId="35" xfId="0" applyFont="1" applyBorder="1" applyAlignment="1" applyProtection="1">
      <alignment vertical="center" wrapText="1"/>
    </xf>
    <xf numFmtId="0" fontId="0" fillId="10" borderId="0" xfId="0" applyFill="1"/>
    <xf numFmtId="0" fontId="85" fillId="14" borderId="83"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1" fontId="86" fillId="12" borderId="83" xfId="0" applyNumberFormat="1" applyFont="1" applyFill="1" applyBorder="1" applyAlignment="1" applyProtection="1">
      <alignment horizontal="center" vertical="center" wrapText="1"/>
      <protection locked="0"/>
    </xf>
    <xf numFmtId="1" fontId="86" fillId="12" borderId="85" xfId="0" applyNumberFormat="1" applyFont="1" applyFill="1" applyBorder="1" applyAlignment="1" applyProtection="1">
      <alignment horizontal="center" vertical="center" wrapText="1"/>
      <protection locked="0"/>
    </xf>
    <xf numFmtId="0" fontId="135" fillId="7" borderId="83" xfId="0" applyFont="1" applyFill="1" applyBorder="1" applyAlignment="1" applyProtection="1">
      <alignment horizontal="left" vertical="center"/>
      <protection locked="0"/>
    </xf>
    <xf numFmtId="0" fontId="86" fillId="12" borderId="83" xfId="0" applyFont="1" applyFill="1" applyBorder="1" applyAlignment="1" applyProtection="1">
      <alignment horizontal="center" vertical="center"/>
      <protection locked="0"/>
    </xf>
    <xf numFmtId="0" fontId="151" fillId="16" borderId="83" xfId="0" applyFont="1" applyFill="1" applyBorder="1" applyAlignment="1" applyProtection="1">
      <alignment horizontal="center" vertical="center"/>
      <protection locked="0"/>
    </xf>
    <xf numFmtId="0" fontId="57" fillId="13" borderId="2" xfId="0" applyFont="1" applyFill="1" applyBorder="1" applyAlignment="1">
      <alignment horizontal="center" vertical="center" wrapText="1"/>
    </xf>
    <xf numFmtId="0" fontId="57" fillId="13" borderId="1" xfId="0" applyFont="1" applyFill="1" applyBorder="1" applyAlignment="1">
      <alignment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65" fillId="11" borderId="23" xfId="0" applyFont="1" applyFill="1" applyBorder="1" applyAlignment="1" applyProtection="1">
      <alignment horizontal="center" vertical="center" wrapText="1"/>
    </xf>
    <xf numFmtId="0" fontId="51" fillId="11" borderId="23" xfId="0" applyFont="1" applyFill="1" applyBorder="1" applyAlignment="1" applyProtection="1">
      <alignment horizontal="center" vertical="center"/>
    </xf>
    <xf numFmtId="0" fontId="10" fillId="11" borderId="8" xfId="0" applyFont="1" applyFill="1" applyBorder="1" applyAlignment="1" applyProtection="1">
      <alignment horizontal="center" vertical="center"/>
    </xf>
    <xf numFmtId="0" fontId="58" fillId="11" borderId="8" xfId="0" applyFont="1" applyFill="1" applyBorder="1" applyAlignment="1" applyProtection="1">
      <alignment horizontal="center" vertical="center"/>
      <protection locked="0"/>
    </xf>
    <xf numFmtId="9" fontId="87" fillId="0" borderId="83" xfId="0" applyNumberFormat="1" applyFont="1" applyBorder="1" applyAlignment="1" applyProtection="1">
      <alignment horizontal="center" vertical="center" wrapText="1"/>
      <protection locked="0"/>
    </xf>
    <xf numFmtId="0" fontId="87" fillId="0" borderId="83" xfId="0" applyFont="1" applyBorder="1" applyAlignment="1" applyProtection="1">
      <alignment horizontal="center" vertical="center" wrapText="1"/>
      <protection locked="0"/>
    </xf>
    <xf numFmtId="0" fontId="142" fillId="10" borderId="1" xfId="0" applyFont="1" applyFill="1" applyBorder="1" applyAlignment="1">
      <alignment horizontal="center" vertical="center"/>
    </xf>
    <xf numFmtId="0" fontId="135" fillId="7" borderId="1" xfId="0" applyFont="1" applyFill="1" applyBorder="1" applyAlignment="1" applyProtection="1">
      <alignment horizontal="left" vertical="center"/>
      <protection locked="0"/>
    </xf>
    <xf numFmtId="0" fontId="45" fillId="5" borderId="0" xfId="0" applyFont="1" applyFill="1"/>
    <xf numFmtId="0" fontId="147" fillId="8" borderId="7" xfId="0" applyFont="1" applyFill="1" applyBorder="1" applyAlignment="1" applyProtection="1">
      <alignment horizontal="left" vertical="center" wrapText="1"/>
      <protection locked="0"/>
    </xf>
    <xf numFmtId="0" fontId="47" fillId="0" borderId="35" xfId="0" applyFont="1" applyBorder="1" applyAlignment="1" applyProtection="1">
      <alignment vertical="center" wrapText="1"/>
      <protection hidden="1"/>
    </xf>
    <xf numFmtId="0" fontId="41" fillId="0" borderId="35" xfId="0" applyFont="1" applyBorder="1" applyAlignment="1"/>
    <xf numFmtId="0" fontId="45"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158" fillId="10" borderId="39" xfId="0" applyNumberFormat="1" applyFont="1" applyFill="1" applyBorder="1" applyAlignment="1" applyProtection="1">
      <alignment vertical="center" wrapText="1"/>
      <protection locked="0"/>
    </xf>
    <xf numFmtId="0" fontId="159" fillId="0" borderId="48" xfId="0" applyFont="1" applyBorder="1" applyAlignment="1" applyProtection="1">
      <alignment horizontal="right" vertical="center" wrapText="1"/>
    </xf>
    <xf numFmtId="0" fontId="143" fillId="0" borderId="35" xfId="0" applyFont="1" applyBorder="1" applyAlignment="1" applyProtection="1">
      <protection hidden="1"/>
    </xf>
    <xf numFmtId="0" fontId="52" fillId="0" borderId="0" xfId="0" applyFont="1" applyAlignment="1" applyProtection="1">
      <alignment vertical="center"/>
      <protection hidden="1"/>
    </xf>
    <xf numFmtId="0" fontId="63" fillId="0" borderId="0" xfId="0" applyFont="1" applyAlignment="1" applyProtection="1">
      <alignment vertical="center"/>
      <protection hidden="1"/>
    </xf>
    <xf numFmtId="0" fontId="104" fillId="0" borderId="0" xfId="0" applyFont="1" applyAlignment="1" applyProtection="1">
      <alignment horizontal="center" vertical="center"/>
      <protection hidden="1"/>
    </xf>
    <xf numFmtId="0" fontId="87" fillId="0" borderId="83" xfId="0" applyFont="1" applyBorder="1" applyAlignment="1" applyProtection="1">
      <alignment horizontal="center" vertical="center" wrapText="1"/>
      <protection hidden="1"/>
    </xf>
    <xf numFmtId="0" fontId="105"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protection hidden="1"/>
    </xf>
    <xf numFmtId="0" fontId="56" fillId="0" borderId="83" xfId="0" applyFont="1" applyBorder="1" applyAlignment="1" applyProtection="1">
      <alignment horizontal="center" vertical="center"/>
      <protection hidden="1"/>
    </xf>
    <xf numFmtId="0" fontId="0" fillId="0" borderId="0" xfId="0" applyFont="1" applyAlignment="1"/>
    <xf numFmtId="0" fontId="50" fillId="0" borderId="0" xfId="0" applyFont="1" applyAlignment="1">
      <alignment horizontal="center"/>
    </xf>
    <xf numFmtId="0" fontId="0" fillId="13" borderId="0" xfId="0" applyFont="1" applyFill="1" applyAlignment="1"/>
    <xf numFmtId="0" fontId="0" fillId="13" borderId="0" xfId="0" applyFill="1"/>
    <xf numFmtId="0" fontId="45" fillId="13" borderId="0" xfId="0" applyFont="1" applyFill="1" applyProtection="1">
      <protection hidden="1"/>
    </xf>
    <xf numFmtId="0" fontId="162" fillId="0" borderId="0" xfId="0" applyFont="1"/>
    <xf numFmtId="0" fontId="87" fillId="13" borderId="0" xfId="0" applyFont="1" applyFill="1"/>
    <xf numFmtId="0" fontId="0" fillId="0" borderId="83" xfId="0" applyFont="1" applyBorder="1" applyAlignment="1">
      <alignment horizontal="left" vertical="center" wrapText="1"/>
    </xf>
    <xf numFmtId="0" fontId="0" fillId="13" borderId="0" xfId="0" applyFill="1" applyAlignment="1">
      <alignment vertical="center"/>
    </xf>
    <xf numFmtId="0" fontId="41" fillId="0" borderId="0" xfId="0" applyFont="1" applyBorder="1" applyAlignment="1" applyProtection="1">
      <alignment horizontal="center"/>
      <protection hidden="1"/>
    </xf>
    <xf numFmtId="0" fontId="34" fillId="0" borderId="0" xfId="0" applyFont="1" applyBorder="1" applyAlignment="1" applyProtection="1">
      <alignment vertical="center"/>
      <protection hidden="1"/>
    </xf>
    <xf numFmtId="0" fontId="95" fillId="0" borderId="0" xfId="0" applyFont="1" applyBorder="1" applyAlignment="1" applyProtection="1">
      <alignment horizontal="center"/>
      <protection hidden="1"/>
    </xf>
    <xf numFmtId="0" fontId="0" fillId="0" borderId="1" xfId="0" applyBorder="1" applyAlignment="1" applyProtection="1">
      <alignment vertical="center"/>
      <protection hidden="1"/>
    </xf>
    <xf numFmtId="0" fontId="45" fillId="0" borderId="1" xfId="0" applyFont="1" applyBorder="1" applyAlignment="1" applyProtection="1">
      <alignment vertical="center" wrapText="1"/>
      <protection hidden="1"/>
    </xf>
    <xf numFmtId="0" fontId="45" fillId="0" borderId="0" xfId="0" applyFont="1" applyAlignment="1" applyProtection="1">
      <alignment horizontal="center"/>
      <protection hidden="1"/>
    </xf>
    <xf numFmtId="0" fontId="47" fillId="13" borderId="0" xfId="0" applyFont="1" applyFill="1" applyProtection="1">
      <protection locked="0" hidden="1"/>
    </xf>
    <xf numFmtId="0" fontId="92" fillId="4" borderId="83" xfId="0" applyFont="1" applyFill="1" applyBorder="1" applyAlignment="1">
      <alignment vertical="center" wrapText="1"/>
    </xf>
    <xf numFmtId="0" fontId="92" fillId="4" borderId="83" xfId="0" applyFont="1" applyFill="1" applyBorder="1" applyAlignment="1" applyProtection="1">
      <alignment horizontal="center" vertical="center" wrapText="1"/>
      <protection hidden="1"/>
    </xf>
    <xf numFmtId="0" fontId="97" fillId="4" borderId="83" xfId="0" applyFont="1" applyFill="1" applyBorder="1" applyAlignment="1" applyProtection="1">
      <alignment vertical="center" wrapText="1"/>
      <protection hidden="1"/>
    </xf>
    <xf numFmtId="0" fontId="100" fillId="4" borderId="83" xfId="0" applyFont="1" applyFill="1" applyBorder="1" applyAlignment="1" applyProtection="1">
      <alignment horizontal="center" vertical="center" wrapText="1"/>
      <protection hidden="1"/>
    </xf>
    <xf numFmtId="0" fontId="164" fillId="0" borderId="0" xfId="0" applyFont="1" applyAlignment="1">
      <alignment horizontal="center"/>
    </xf>
    <xf numFmtId="0" fontId="90" fillId="19" borderId="83" xfId="0" applyFont="1" applyFill="1" applyBorder="1" applyAlignment="1">
      <alignment horizontal="center" vertical="center" wrapText="1"/>
    </xf>
    <xf numFmtId="0" fontId="84" fillId="0" borderId="83" xfId="0" applyFont="1" applyBorder="1" applyAlignment="1">
      <alignment horizontal="center" vertical="center"/>
    </xf>
    <xf numFmtId="0" fontId="165" fillId="13" borderId="0" xfId="0" applyFont="1" applyFill="1"/>
    <xf numFmtId="0" fontId="45" fillId="13" borderId="0" xfId="0" applyFont="1" applyFill="1" applyProtection="1"/>
    <xf numFmtId="0" fontId="55" fillId="10" borderId="0" xfId="0" applyFont="1" applyFill="1" applyBorder="1" applyAlignment="1" applyProtection="1">
      <alignment vertical="top" wrapText="1"/>
      <protection hidden="1"/>
    </xf>
    <xf numFmtId="0" fontId="55" fillId="0" borderId="1" xfId="0" applyFont="1" applyFill="1" applyBorder="1" applyAlignment="1" applyProtection="1">
      <alignment vertical="center" wrapText="1"/>
      <protection hidden="1"/>
    </xf>
    <xf numFmtId="0" fontId="169" fillId="25" borderId="0" xfId="0" applyFont="1" applyFill="1" applyBorder="1" applyAlignment="1" applyProtection="1">
      <alignment horizontal="center" vertical="top"/>
      <protection hidden="1"/>
    </xf>
    <xf numFmtId="0" fontId="170" fillId="25" borderId="0" xfId="0" applyFont="1" applyFill="1" applyBorder="1" applyAlignment="1" applyProtection="1">
      <alignment vertical="top" wrapText="1"/>
      <protection hidden="1"/>
    </xf>
    <xf numFmtId="0" fontId="171" fillId="25" borderId="0" xfId="0" applyFont="1" applyFill="1"/>
    <xf numFmtId="0" fontId="171" fillId="26" borderId="0" xfId="0" applyFont="1" applyFill="1"/>
    <xf numFmtId="0" fontId="171" fillId="26" borderId="0" xfId="0" applyFont="1" applyFill="1" applyAlignment="1"/>
    <xf numFmtId="0" fontId="97" fillId="0" borderId="0" xfId="0" applyFont="1" applyAlignment="1" applyProtection="1">
      <alignment horizontal="center"/>
      <protection hidden="1"/>
    </xf>
    <xf numFmtId="1" fontId="97" fillId="0" borderId="83" xfId="0" applyNumberFormat="1" applyFont="1" applyBorder="1" applyAlignment="1" applyProtection="1">
      <alignment horizontal="center" vertical="center"/>
      <protection hidden="1"/>
    </xf>
    <xf numFmtId="0" fontId="84" fillId="0" borderId="83" xfId="0" applyFont="1" applyBorder="1" applyAlignment="1" applyProtection="1">
      <alignment horizontal="center" vertical="center"/>
      <protection hidden="1"/>
    </xf>
    <xf numFmtId="0" fontId="156" fillId="4" borderId="83" xfId="0" applyFont="1" applyFill="1" applyBorder="1" applyProtection="1">
      <protection hidden="1"/>
    </xf>
    <xf numFmtId="1" fontId="92" fillId="20" borderId="83" xfId="0" applyNumberFormat="1" applyFont="1" applyFill="1" applyBorder="1" applyAlignment="1" applyProtection="1">
      <alignment horizontal="center" vertical="center"/>
      <protection hidden="1"/>
    </xf>
    <xf numFmtId="1" fontId="101" fillId="0" borderId="83" xfId="0" applyNumberFormat="1" applyFont="1" applyBorder="1" applyAlignment="1" applyProtection="1">
      <alignment horizontal="center" vertical="center"/>
      <protection hidden="1"/>
    </xf>
    <xf numFmtId="1" fontId="101" fillId="0" borderId="85" xfId="0" applyNumberFormat="1" applyFont="1" applyBorder="1" applyAlignment="1" applyProtection="1">
      <alignment horizontal="center" vertical="center"/>
      <protection hidden="1"/>
    </xf>
    <xf numFmtId="1" fontId="101" fillId="0" borderId="94" xfId="0" applyNumberFormat="1" applyFont="1" applyBorder="1" applyAlignment="1" applyProtection="1">
      <alignment horizontal="center" vertical="center"/>
      <protection hidden="1"/>
    </xf>
    <xf numFmtId="0" fontId="47" fillId="13" borderId="0" xfId="0" applyFont="1" applyFill="1" applyBorder="1"/>
    <xf numFmtId="0" fontId="48" fillId="19" borderId="1" xfId="0" applyFont="1" applyFill="1" applyBorder="1" applyAlignment="1">
      <alignment horizontal="center" vertical="center"/>
    </xf>
    <xf numFmtId="0" fontId="57" fillId="0" borderId="2" xfId="0" applyFont="1" applyBorder="1" applyAlignment="1" applyProtection="1">
      <alignment horizontal="center" vertical="center" wrapText="1"/>
      <protection hidden="1"/>
    </xf>
    <xf numFmtId="0" fontId="0" fillId="0" borderId="0" xfId="0" applyFont="1" applyAlignment="1"/>
    <xf numFmtId="0" fontId="0" fillId="13" borderId="0" xfId="0" applyFont="1" applyFill="1" applyAlignment="1"/>
    <xf numFmtId="0" fontId="41" fillId="0" borderId="4" xfId="0" applyFont="1" applyBorder="1" applyAlignment="1" applyProtection="1">
      <alignment horizontal="right" vertical="center" wrapText="1"/>
      <protection hidden="1"/>
    </xf>
    <xf numFmtId="0" fontId="48" fillId="0" borderId="0" xfId="0" applyFont="1" applyBorder="1" applyAlignment="1">
      <alignment horizontal="center" vertical="center"/>
    </xf>
    <xf numFmtId="0" fontId="58" fillId="8" borderId="0" xfId="0" applyFont="1" applyFill="1" applyAlignment="1" applyProtection="1">
      <alignment horizontal="center" vertical="center" wrapText="1"/>
      <protection hidden="1"/>
    </xf>
    <xf numFmtId="0" fontId="57" fillId="0" borderId="36" xfId="0" applyFont="1" applyBorder="1" applyAlignment="1" applyProtection="1">
      <alignment horizontal="center" vertical="center" wrapText="1"/>
      <protection hidden="1"/>
    </xf>
    <xf numFmtId="0" fontId="159" fillId="0" borderId="48" xfId="0" applyFont="1" applyBorder="1" applyAlignment="1" applyProtection="1">
      <alignment horizontal="right" vertical="center" wrapText="1"/>
      <protection hidden="1"/>
    </xf>
    <xf numFmtId="1" fontId="63" fillId="0" borderId="38" xfId="0" applyNumberFormat="1"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21" fillId="0" borderId="7" xfId="0" applyFont="1" applyBorder="1" applyAlignment="1" applyProtection="1">
      <alignment horizontal="center" vertical="center" wrapText="1"/>
      <protection hidden="1"/>
    </xf>
    <xf numFmtId="0" fontId="52" fillId="0" borderId="7"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14" fontId="63" fillId="0" borderId="8" xfId="0" applyNumberFormat="1" applyFont="1" applyBorder="1" applyAlignment="1" applyProtection="1">
      <alignment horizontal="center" vertical="center" wrapText="1"/>
      <protection hidden="1"/>
    </xf>
    <xf numFmtId="0" fontId="58" fillId="0" borderId="17" xfId="0" applyFont="1" applyBorder="1" applyAlignment="1" applyProtection="1">
      <alignment horizontal="center" vertical="center" wrapText="1"/>
      <protection hidden="1"/>
    </xf>
    <xf numFmtId="0" fontId="102" fillId="0" borderId="8" xfId="0" applyFont="1" applyBorder="1" applyAlignment="1" applyProtection="1">
      <alignment horizontal="center" vertical="center" wrapText="1"/>
      <protection hidden="1"/>
    </xf>
    <xf numFmtId="0" fontId="121" fillId="0" borderId="8"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18" xfId="0" applyFont="1" applyBorder="1" applyAlignment="1" applyProtection="1">
      <alignment horizontal="center" vertical="center" wrapText="1"/>
      <protection hidden="1"/>
    </xf>
    <xf numFmtId="1" fontId="63" fillId="0" borderId="39" xfId="0" applyNumberFormat="1"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5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52" fillId="0" borderId="0" xfId="0" applyFont="1" applyBorder="1" applyAlignment="1" applyProtection="1">
      <alignment horizontal="center" vertical="center"/>
      <protection hidden="1"/>
    </xf>
    <xf numFmtId="0" fontId="65" fillId="0" borderId="23"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protection hidden="1"/>
    </xf>
    <xf numFmtId="0" fontId="51" fillId="0" borderId="23" xfId="0" applyFont="1" applyBorder="1" applyAlignment="1" applyProtection="1">
      <alignment horizontal="center" vertical="center"/>
      <protection hidden="1"/>
    </xf>
    <xf numFmtId="10" fontId="153" fillId="0" borderId="99" xfId="0" applyNumberFormat="1" applyFont="1" applyBorder="1" applyAlignment="1" applyProtection="1">
      <alignment vertical="center" wrapText="1"/>
      <protection hidden="1"/>
    </xf>
    <xf numFmtId="0" fontId="10" fillId="0" borderId="3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65" fillId="0" borderId="43" xfId="0" applyFont="1" applyBorder="1" applyAlignment="1" applyProtection="1">
      <alignment horizontal="center" vertical="center" wrapText="1"/>
      <protection hidden="1"/>
    </xf>
    <xf numFmtId="0" fontId="58" fillId="0" borderId="44" xfId="0" applyFont="1" applyBorder="1" applyAlignment="1" applyProtection="1">
      <alignment horizontal="center" vertical="center"/>
      <protection hidden="1"/>
    </xf>
    <xf numFmtId="0" fontId="51" fillId="0" borderId="43"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37" xfId="0" applyFont="1" applyBorder="1" applyAlignment="1" applyProtection="1">
      <alignment horizontal="center" vertical="center"/>
      <protection hidden="1"/>
    </xf>
    <xf numFmtId="0" fontId="58" fillId="0" borderId="20" xfId="0" applyFont="1" applyBorder="1" applyAlignment="1" applyProtection="1">
      <alignment horizontal="center" vertical="center"/>
      <protection hidden="1"/>
    </xf>
    <xf numFmtId="0" fontId="58" fillId="0" borderId="46" xfId="0" applyFont="1" applyBorder="1" applyAlignment="1" applyProtection="1">
      <alignment horizontal="center" vertical="center"/>
      <protection hidden="1"/>
    </xf>
    <xf numFmtId="0" fontId="64" fillId="0" borderId="20" xfId="0" applyFont="1" applyBorder="1" applyAlignment="1" applyProtection="1">
      <alignment horizontal="center" vertical="center"/>
      <protection hidden="1"/>
    </xf>
    <xf numFmtId="0" fontId="64" fillId="0" borderId="46" xfId="0" applyFont="1" applyBorder="1" applyAlignment="1" applyProtection="1">
      <alignment horizontal="center" vertical="center"/>
      <protection hidden="1"/>
    </xf>
    <xf numFmtId="0" fontId="64" fillId="0" borderId="62" xfId="0" applyFont="1" applyBorder="1" applyAlignment="1" applyProtection="1">
      <alignment horizontal="center" vertical="center"/>
      <protection hidden="1"/>
    </xf>
    <xf numFmtId="0" fontId="64" fillId="0" borderId="44" xfId="0" applyFont="1" applyBorder="1" applyAlignment="1" applyProtection="1">
      <alignment horizontal="center" vertical="center"/>
      <protection hidden="1"/>
    </xf>
    <xf numFmtId="0" fontId="62" fillId="0" borderId="22" xfId="0" applyFont="1" applyBorder="1" applyAlignment="1" applyProtection="1">
      <alignment horizontal="center" vertical="center"/>
      <protection hidden="1"/>
    </xf>
    <xf numFmtId="0" fontId="62" fillId="0" borderId="43" xfId="0" applyFont="1" applyBorder="1" applyAlignment="1" applyProtection="1">
      <alignment horizontal="center" vertical="center"/>
      <protection hidden="1"/>
    </xf>
    <xf numFmtId="0" fontId="58" fillId="0" borderId="3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62" fillId="0" borderId="33" xfId="0" applyFont="1" applyBorder="1" applyAlignment="1" applyProtection="1">
      <alignment horizontal="center" vertical="center"/>
      <protection hidden="1"/>
    </xf>
    <xf numFmtId="0" fontId="62" fillId="0" borderId="47" xfId="0" applyFont="1" applyBorder="1" applyAlignment="1" applyProtection="1">
      <alignment horizontal="center" vertical="center"/>
      <protection hidden="1"/>
    </xf>
    <xf numFmtId="0" fontId="58" fillId="11" borderId="7" xfId="0" applyFont="1" applyFill="1" applyBorder="1" applyAlignment="1" applyProtection="1">
      <alignment horizontal="center" vertical="center" wrapText="1"/>
      <protection hidden="1"/>
    </xf>
    <xf numFmtId="0" fontId="58" fillId="11" borderId="17" xfId="0" applyFont="1" applyFill="1" applyBorder="1" applyAlignment="1" applyProtection="1">
      <alignment horizontal="center" vertical="center" wrapText="1"/>
      <protection hidden="1"/>
    </xf>
    <xf numFmtId="14" fontId="7" fillId="0" borderId="0" xfId="0" applyNumberFormat="1" applyFont="1" applyBorder="1" applyAlignment="1" applyProtection="1">
      <alignment horizontal="center" vertical="center"/>
      <protection hidden="1"/>
    </xf>
    <xf numFmtId="0" fontId="55" fillId="0" borderId="0" xfId="0" applyFont="1" applyBorder="1" applyAlignment="1" applyProtection="1">
      <alignment horizontal="center" vertical="center" wrapText="1"/>
      <protection hidden="1"/>
    </xf>
    <xf numFmtId="17" fontId="52" fillId="11" borderId="7" xfId="0" applyNumberFormat="1" applyFont="1" applyFill="1" applyBorder="1" applyAlignment="1" applyProtection="1">
      <alignment horizontal="center" vertical="center" wrapText="1"/>
      <protection hidden="1"/>
    </xf>
    <xf numFmtId="0" fontId="131" fillId="11" borderId="7" xfId="0" applyFont="1" applyFill="1" applyBorder="1" applyAlignment="1" applyProtection="1">
      <alignment horizontal="center" vertical="center" wrapText="1"/>
      <protection hidden="1"/>
    </xf>
    <xf numFmtId="0" fontId="131" fillId="11" borderId="8" xfId="0" applyFont="1" applyFill="1" applyBorder="1" applyAlignment="1" applyProtection="1">
      <alignment horizontal="center" vertical="center" wrapText="1"/>
      <protection hidden="1"/>
    </xf>
    <xf numFmtId="0" fontId="63" fillId="11" borderId="7" xfId="0" applyFont="1" applyFill="1" applyBorder="1" applyAlignment="1" applyProtection="1">
      <alignment horizontal="center" vertical="center" wrapText="1"/>
      <protection hidden="1"/>
    </xf>
    <xf numFmtId="0" fontId="65" fillId="11" borderId="23" xfId="0" applyFont="1" applyFill="1" applyBorder="1" applyAlignment="1" applyProtection="1">
      <alignment horizontal="center" vertical="center" wrapText="1"/>
      <protection hidden="1"/>
    </xf>
    <xf numFmtId="0" fontId="51" fillId="11" borderId="23" xfId="0" applyFont="1" applyFill="1" applyBorder="1" applyAlignment="1" applyProtection="1">
      <alignment horizontal="center" vertical="center"/>
      <protection hidden="1"/>
    </xf>
    <xf numFmtId="0" fontId="10" fillId="11" borderId="32" xfId="0" applyFont="1" applyFill="1" applyBorder="1" applyAlignment="1" applyProtection="1">
      <alignment horizontal="center" vertical="center"/>
      <protection hidden="1"/>
    </xf>
    <xf numFmtId="0" fontId="10" fillId="11" borderId="8" xfId="0" applyFont="1" applyFill="1" applyBorder="1" applyAlignment="1" applyProtection="1">
      <alignment horizontal="center" vertical="center"/>
      <protection hidden="1"/>
    </xf>
    <xf numFmtId="0" fontId="58" fillId="11" borderId="8" xfId="0" applyFont="1" applyFill="1" applyBorder="1" applyAlignment="1" applyProtection="1">
      <alignment horizontal="center" vertical="center"/>
      <protection hidden="1"/>
    </xf>
    <xf numFmtId="0" fontId="58" fillId="11" borderId="20" xfId="0" applyFont="1" applyFill="1" applyBorder="1" applyAlignment="1" applyProtection="1">
      <alignment horizontal="center" vertical="center"/>
      <protection hidden="1"/>
    </xf>
    <xf numFmtId="0" fontId="62" fillId="11" borderId="34" xfId="0" applyFont="1" applyFill="1" applyBorder="1" applyAlignment="1" applyProtection="1">
      <alignment horizontal="center" vertical="center"/>
      <protection hidden="1"/>
    </xf>
    <xf numFmtId="1" fontId="58" fillId="11" borderId="8" xfId="0" applyNumberFormat="1" applyFont="1" applyFill="1" applyBorder="1" applyAlignment="1" applyProtection="1">
      <alignment horizontal="center" vertical="center"/>
      <protection hidden="1"/>
    </xf>
    <xf numFmtId="0" fontId="64" fillId="11" borderId="8" xfId="0" applyFont="1" applyFill="1" applyBorder="1" applyAlignment="1" applyProtection="1">
      <alignment horizontal="center" vertical="center"/>
      <protection hidden="1"/>
    </xf>
    <xf numFmtId="0" fontId="69" fillId="11" borderId="33" xfId="0" applyFont="1" applyFill="1" applyBorder="1" applyAlignment="1" applyProtection="1">
      <alignment horizontal="center" vertical="center"/>
      <protection hidden="1"/>
    </xf>
    <xf numFmtId="0" fontId="148" fillId="0" borderId="1" xfId="0" applyFont="1" applyBorder="1" applyAlignment="1" applyProtection="1">
      <alignment horizontal="center" vertical="center"/>
      <protection locked="0"/>
    </xf>
    <xf numFmtId="0" fontId="38" fillId="0" borderId="86" xfId="0" applyFont="1" applyBorder="1"/>
    <xf numFmtId="0" fontId="38" fillId="0" borderId="87" xfId="0" applyFont="1" applyBorder="1"/>
    <xf numFmtId="0" fontId="78" fillId="0" borderId="0" xfId="0" applyFont="1" applyAlignment="1" applyProtection="1">
      <alignment horizontal="center"/>
      <protection hidden="1"/>
    </xf>
    <xf numFmtId="0" fontId="46" fillId="0" borderId="0" xfId="0" applyFont="1" applyAlignment="1" applyProtection="1">
      <alignment horizontal="center"/>
      <protection hidden="1"/>
    </xf>
    <xf numFmtId="0" fontId="98" fillId="0" borderId="84" xfId="0" applyFont="1" applyBorder="1" applyAlignment="1">
      <alignment horizontal="center"/>
    </xf>
    <xf numFmtId="0" fontId="58" fillId="8" borderId="8" xfId="0" applyFont="1" applyFill="1" applyBorder="1" applyAlignment="1" applyProtection="1">
      <alignment horizontal="center" vertical="center"/>
      <protection locked="0" hidden="1"/>
    </xf>
    <xf numFmtId="0" fontId="174" fillId="0" borderId="4" xfId="0" applyNumberFormat="1" applyFont="1" applyBorder="1" applyAlignment="1" applyProtection="1">
      <alignment horizontal="center" vertical="center" wrapText="1"/>
      <protection hidden="1"/>
    </xf>
    <xf numFmtId="0" fontId="175" fillId="0" borderId="65" xfId="0" applyNumberFormat="1" applyFont="1" applyBorder="1" applyAlignment="1" applyProtection="1">
      <alignment horizontal="center" vertical="center" wrapText="1"/>
      <protection hidden="1"/>
    </xf>
    <xf numFmtId="0" fontId="58" fillId="11" borderId="20" xfId="0" applyFont="1" applyFill="1" applyBorder="1" applyAlignment="1" applyProtection="1">
      <alignment horizontal="center"/>
      <protection hidden="1"/>
    </xf>
    <xf numFmtId="0" fontId="58" fillId="8" borderId="8" xfId="0" applyFont="1" applyFill="1" applyBorder="1" applyAlignment="1" applyProtection="1">
      <alignment horizontal="center"/>
      <protection locked="0" hidden="1"/>
    </xf>
    <xf numFmtId="1" fontId="65" fillId="0" borderId="65" xfId="0" applyNumberFormat="1" applyFont="1" applyBorder="1" applyAlignment="1" applyProtection="1">
      <alignment horizontal="center" vertical="center" wrapText="1"/>
      <protection hidden="1"/>
    </xf>
    <xf numFmtId="0" fontId="65" fillId="11" borderId="20" xfId="0" applyFont="1" applyFill="1" applyBorder="1" applyAlignment="1" applyProtection="1">
      <alignment horizontal="center" vertical="center"/>
      <protection hidden="1"/>
    </xf>
    <xf numFmtId="1" fontId="65" fillId="11" borderId="25" xfId="0" applyNumberFormat="1" applyFont="1" applyFill="1" applyBorder="1" applyAlignment="1" applyProtection="1">
      <alignment horizontal="center" vertical="center"/>
      <protection hidden="1"/>
    </xf>
    <xf numFmtId="0" fontId="92" fillId="0" borderId="83" xfId="0" applyFont="1" applyBorder="1" applyAlignment="1" applyProtection="1">
      <alignment horizontal="center" vertical="center" wrapText="1"/>
      <protection locked="0"/>
    </xf>
    <xf numFmtId="0" fontId="47" fillId="0" borderId="0" xfId="0" applyFont="1" applyAlignment="1">
      <alignment horizontal="center" vertical="center"/>
    </xf>
    <xf numFmtId="0" fontId="39" fillId="0" borderId="0" xfId="1" applyFont="1" applyFill="1" applyAlignment="1">
      <alignment horizontal="right" vertical="center"/>
    </xf>
    <xf numFmtId="0" fontId="57" fillId="0" borderId="0" xfId="0" applyFont="1" applyAlignment="1">
      <alignment vertical="center"/>
    </xf>
    <xf numFmtId="0" fontId="47" fillId="0" borderId="0" xfId="0" applyFont="1" applyAlignment="1">
      <alignment vertical="center"/>
    </xf>
    <xf numFmtId="0" fontId="47" fillId="0" borderId="0" xfId="0" applyFont="1" applyBorder="1" applyAlignment="1">
      <alignment vertical="center"/>
    </xf>
    <xf numFmtId="0" fontId="177" fillId="0" borderId="0" xfId="0" applyFont="1" applyFill="1" applyAlignment="1">
      <alignment vertical="center"/>
    </xf>
    <xf numFmtId="1" fontId="47" fillId="0" borderId="0" xfId="0" applyNumberFormat="1" applyFont="1" applyBorder="1" applyAlignment="1">
      <alignment vertical="center"/>
    </xf>
    <xf numFmtId="0" fontId="0"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 vertical="center" shrinkToFit="1"/>
    </xf>
    <xf numFmtId="0" fontId="57" fillId="0" borderId="0" xfId="0" applyFont="1" applyBorder="1" applyAlignment="1">
      <alignment vertical="center"/>
    </xf>
    <xf numFmtId="0" fontId="0" fillId="0" borderId="0" xfId="0" applyAlignment="1">
      <alignment horizontal="center" vertical="center" shrinkToFit="1"/>
    </xf>
    <xf numFmtId="0" fontId="173" fillId="0" borderId="0" xfId="0" applyFont="1" applyAlignment="1">
      <alignment horizontal="left" vertical="center"/>
    </xf>
    <xf numFmtId="0" fontId="0" fillId="0" borderId="0" xfId="0" applyAlignment="1">
      <alignment vertical="center" shrinkToFit="1"/>
    </xf>
    <xf numFmtId="0" fontId="173" fillId="0" borderId="0" xfId="0" applyFont="1" applyAlignment="1">
      <alignment vertical="center"/>
    </xf>
    <xf numFmtId="0" fontId="14" fillId="8" borderId="4" xfId="0" applyFont="1" applyFill="1" applyBorder="1" applyAlignment="1">
      <alignment horizontal="center" vertical="center" textRotation="90" wrapText="1"/>
    </xf>
    <xf numFmtId="0" fontId="156" fillId="8" borderId="4" xfId="0" applyFont="1" applyFill="1" applyBorder="1" applyAlignment="1">
      <alignment horizontal="center" vertical="center" shrinkToFit="1"/>
    </xf>
    <xf numFmtId="0" fontId="156" fillId="27" borderId="4" xfId="0" applyFont="1" applyFill="1" applyBorder="1" applyAlignment="1" applyProtection="1">
      <alignment horizontal="center" vertical="center" shrinkToFit="1"/>
      <protection locked="0"/>
    </xf>
    <xf numFmtId="0" fontId="173" fillId="13" borderId="7"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114" fillId="13" borderId="1" xfId="0" applyFont="1" applyFill="1" applyBorder="1" applyAlignment="1" applyProtection="1">
      <alignment horizontal="center" vertical="center" wrapText="1"/>
      <protection hidden="1"/>
    </xf>
    <xf numFmtId="14" fontId="86" fillId="8" borderId="83" xfId="0" applyNumberFormat="1" applyFont="1" applyFill="1" applyBorder="1" applyProtection="1">
      <protection locked="0"/>
    </xf>
    <xf numFmtId="0" fontId="86" fillId="17" borderId="83" xfId="0" applyFont="1" applyFill="1" applyBorder="1" applyProtection="1">
      <protection locked="0"/>
    </xf>
    <xf numFmtId="0" fontId="86" fillId="17" borderId="88" xfId="0" applyFont="1" applyFill="1" applyBorder="1" applyProtection="1">
      <protection locked="0"/>
    </xf>
    <xf numFmtId="1" fontId="92" fillId="17" borderId="1" xfId="0" applyNumberFormat="1" applyFont="1" applyFill="1" applyBorder="1" applyAlignment="1" applyProtection="1">
      <alignment vertical="center"/>
      <protection locked="0"/>
    </xf>
    <xf numFmtId="1" fontId="92" fillId="6" borderId="1" xfId="0" applyNumberFormat="1"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hidden="1"/>
    </xf>
    <xf numFmtId="0" fontId="123" fillId="0" borderId="52" xfId="0" applyFont="1" applyBorder="1" applyAlignment="1" applyProtection="1">
      <alignment vertical="center" wrapText="1"/>
      <protection hidden="1"/>
    </xf>
    <xf numFmtId="0" fontId="179" fillId="0" borderId="86" xfId="0" applyFont="1" applyBorder="1" applyAlignment="1">
      <alignment horizontal="center" vertical="center"/>
    </xf>
    <xf numFmtId="0" fontId="181" fillId="0" borderId="0" xfId="0" applyFont="1" applyAlignment="1">
      <alignment horizontal="center" vertical="center"/>
    </xf>
    <xf numFmtId="0" fontId="163" fillId="0" borderId="35" xfId="0" applyFont="1" applyBorder="1" applyAlignment="1">
      <alignment vertical="center" wrapText="1"/>
    </xf>
    <xf numFmtId="0" fontId="182" fillId="0" borderId="1" xfId="0" applyFont="1" applyBorder="1" applyAlignment="1" applyProtection="1">
      <alignment horizontal="center" vertical="center"/>
      <protection hidden="1"/>
    </xf>
    <xf numFmtId="0" fontId="133" fillId="0" borderId="0" xfId="0" applyFont="1" applyAlignment="1" applyProtection="1">
      <alignment horizontal="center"/>
      <protection hidden="1"/>
    </xf>
    <xf numFmtId="0" fontId="47" fillId="8" borderId="0" xfId="0" applyFont="1" applyFill="1" applyAlignment="1"/>
    <xf numFmtId="0" fontId="47" fillId="8" borderId="0" xfId="0" applyFont="1" applyFill="1" applyAlignment="1">
      <alignment horizontal="left" indent="7"/>
    </xf>
    <xf numFmtId="0" fontId="47" fillId="8" borderId="0" xfId="0" applyFont="1" applyFill="1"/>
    <xf numFmtId="0" fontId="0" fillId="8" borderId="0" xfId="0" applyFill="1"/>
    <xf numFmtId="0" fontId="47" fillId="8" borderId="0" xfId="0" applyFont="1" applyFill="1" applyAlignment="1">
      <alignment vertical="top"/>
    </xf>
    <xf numFmtId="0" fontId="47" fillId="8" borderId="0" xfId="0" applyFont="1" applyFill="1" applyAlignment="1">
      <alignment horizontal="justify" vertical="center" wrapText="1"/>
    </xf>
    <xf numFmtId="0" fontId="47" fillId="0" borderId="0" xfId="0" applyFont="1" applyAlignment="1" applyProtection="1">
      <alignment vertical="center"/>
      <protection locked="0"/>
    </xf>
    <xf numFmtId="0" fontId="47" fillId="8" borderId="0" xfId="0" applyFont="1" applyFill="1" applyAlignment="1">
      <alignment horizontal="center"/>
    </xf>
    <xf numFmtId="0" fontId="47" fillId="8" borderId="0" xfId="0" applyFont="1" applyFill="1" applyProtection="1">
      <protection locked="0"/>
    </xf>
    <xf numFmtId="0" fontId="47" fillId="8" borderId="0" xfId="0" applyFont="1" applyFill="1" applyBorder="1" applyProtection="1">
      <protection locked="0"/>
    </xf>
    <xf numFmtId="0" fontId="129" fillId="0" borderId="67" xfId="0" applyFont="1" applyBorder="1" applyAlignment="1" applyProtection="1">
      <alignment horizontal="right" vertical="center" wrapText="1"/>
    </xf>
    <xf numFmtId="0" fontId="0" fillId="3" borderId="0" xfId="0" applyFill="1"/>
    <xf numFmtId="0" fontId="56" fillId="0" borderId="83"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xf>
    <xf numFmtId="0" fontId="153" fillId="0" borderId="37" xfId="0" applyFont="1" applyBorder="1" applyAlignment="1" applyProtection="1">
      <alignment vertical="center" wrapText="1"/>
      <protection hidden="1"/>
    </xf>
    <xf numFmtId="0" fontId="50" fillId="0" borderId="35" xfId="0" applyFont="1" applyBorder="1" applyAlignment="1">
      <alignment horizontal="right" vertical="center"/>
    </xf>
    <xf numFmtId="0" fontId="46" fillId="0" borderId="10" xfId="0" applyFont="1" applyBorder="1" applyAlignment="1">
      <alignment horizontal="center" vertical="center"/>
    </xf>
    <xf numFmtId="0" fontId="184" fillId="0" borderId="63" xfId="0" applyFont="1" applyBorder="1" applyAlignment="1" applyProtection="1">
      <alignment horizontal="right" vertical="center" wrapText="1"/>
      <protection hidden="1"/>
    </xf>
    <xf numFmtId="0" fontId="186" fillId="0" borderId="63" xfId="0" applyNumberFormat="1" applyFont="1" applyBorder="1" applyAlignment="1" applyProtection="1">
      <alignment horizontal="center" vertical="center" wrapText="1"/>
      <protection hidden="1"/>
    </xf>
    <xf numFmtId="0" fontId="186" fillId="0" borderId="63" xfId="0" applyFont="1" applyBorder="1" applyAlignment="1" applyProtection="1">
      <alignment horizontal="center" vertical="center" wrapText="1"/>
      <protection hidden="1"/>
    </xf>
    <xf numFmtId="0" fontId="6" fillId="0" borderId="65" xfId="0" applyFont="1" applyBorder="1" applyAlignment="1" applyProtection="1">
      <alignment horizontal="center" vertical="center"/>
      <protection hidden="1"/>
    </xf>
    <xf numFmtId="1" fontId="58" fillId="4" borderId="104" xfId="0" applyNumberFormat="1" applyFont="1" applyFill="1" applyBorder="1" applyAlignment="1" applyProtection="1">
      <alignment horizontal="center" vertical="center" wrapText="1"/>
      <protection hidden="1"/>
    </xf>
    <xf numFmtId="0" fontId="58" fillId="0" borderId="104" xfId="0" applyFont="1" applyBorder="1" applyAlignment="1" applyProtection="1">
      <alignment horizontal="center" vertical="center" wrapText="1"/>
      <protection hidden="1"/>
    </xf>
    <xf numFmtId="0" fontId="49" fillId="0" borderId="1" xfId="0" applyFont="1" applyBorder="1" applyAlignment="1" applyProtection="1">
      <alignment horizontal="right" vertical="center" wrapText="1"/>
      <protection hidden="1"/>
    </xf>
    <xf numFmtId="1" fontId="174" fillId="4" borderId="1" xfId="0" applyNumberFormat="1" applyFont="1" applyFill="1" applyBorder="1" applyAlignment="1" applyProtection="1">
      <alignment horizontal="center" vertical="center" wrapText="1"/>
      <protection hidden="1"/>
    </xf>
    <xf numFmtId="0" fontId="174" fillId="0" borderId="1" xfId="0" applyFont="1" applyBorder="1" applyAlignment="1" applyProtection="1">
      <alignment horizontal="center" vertical="center" wrapText="1"/>
      <protection hidden="1"/>
    </xf>
    <xf numFmtId="1" fontId="186" fillId="0" borderId="1" xfId="0" applyNumberFormat="1" applyFont="1" applyBorder="1" applyAlignment="1" applyProtection="1">
      <alignment horizontal="center" vertical="center" wrapText="1"/>
      <protection hidden="1"/>
    </xf>
    <xf numFmtId="0" fontId="111" fillId="0" borderId="1" xfId="0" applyNumberFormat="1" applyFont="1" applyBorder="1" applyAlignment="1" applyProtection="1">
      <alignment horizontal="center" vertical="center" wrapText="1"/>
      <protection hidden="1"/>
    </xf>
    <xf numFmtId="0" fontId="51" fillId="0" borderId="1" xfId="0" applyNumberFormat="1" applyFont="1" applyBorder="1" applyAlignment="1" applyProtection="1">
      <alignment horizontal="center" vertical="center" wrapText="1"/>
      <protection hidden="1"/>
    </xf>
    <xf numFmtId="0" fontId="186" fillId="0" borderId="1" xfId="0" applyNumberFormat="1" applyFont="1" applyBorder="1" applyAlignment="1" applyProtection="1">
      <alignment horizontal="center" vertical="center" wrapText="1"/>
      <protection hidden="1"/>
    </xf>
    <xf numFmtId="0" fontId="113" fillId="0" borderId="104" xfId="0" applyFont="1" applyBorder="1" applyAlignment="1" applyProtection="1">
      <alignment horizontal="center" vertical="center" wrapText="1"/>
      <protection hidden="1"/>
    </xf>
    <xf numFmtId="1" fontId="58" fillId="0" borderId="104" xfId="0" applyNumberFormat="1" applyFont="1" applyBorder="1" applyAlignment="1" applyProtection="1">
      <alignment horizontal="center" vertical="center" wrapText="1"/>
      <protection hidden="1"/>
    </xf>
    <xf numFmtId="1" fontId="112" fillId="0" borderId="6" xfId="0" applyNumberFormat="1" applyFont="1" applyBorder="1" applyAlignment="1" applyProtection="1">
      <alignment horizontal="center" vertical="center" wrapText="1"/>
      <protection hidden="1"/>
    </xf>
    <xf numFmtId="0" fontId="185" fillId="0" borderId="1" xfId="0" applyFont="1" applyBorder="1" applyAlignment="1" applyProtection="1">
      <alignment horizontal="center" vertical="center" wrapText="1"/>
      <protection hidden="1"/>
    </xf>
    <xf numFmtId="1" fontId="112" fillId="0" borderId="5" xfId="0" applyNumberFormat="1" applyFont="1" applyBorder="1" applyAlignment="1" applyProtection="1">
      <alignment horizontal="center" vertical="center" wrapText="1"/>
      <protection hidden="1"/>
    </xf>
    <xf numFmtId="0" fontId="174" fillId="0" borderId="1" xfId="0" applyNumberFormat="1" applyFont="1" applyBorder="1" applyAlignment="1" applyProtection="1">
      <alignment horizontal="center" vertical="center" wrapText="1"/>
      <protection hidden="1"/>
    </xf>
    <xf numFmtId="0" fontId="184" fillId="0" borderId="52" xfId="0" applyFont="1" applyBorder="1" applyAlignment="1" applyProtection="1">
      <alignment horizontal="right" vertical="center" wrapText="1"/>
      <protection hidden="1"/>
    </xf>
    <xf numFmtId="1" fontId="185" fillId="0" borderId="52" xfId="0" applyNumberFormat="1" applyFont="1" applyBorder="1" applyAlignment="1" applyProtection="1">
      <alignment horizontal="center" vertical="center" wrapText="1"/>
      <protection hidden="1"/>
    </xf>
    <xf numFmtId="1" fontId="112" fillId="8" borderId="52" xfId="0" applyNumberFormat="1" applyFont="1" applyFill="1" applyBorder="1" applyAlignment="1" applyProtection="1">
      <alignment horizontal="center" vertical="center" wrapText="1"/>
      <protection hidden="1"/>
    </xf>
    <xf numFmtId="0" fontId="185" fillId="0" borderId="52" xfId="0" applyFont="1" applyBorder="1" applyAlignment="1" applyProtection="1">
      <alignment horizontal="center" vertical="center" wrapText="1"/>
      <protection hidden="1"/>
    </xf>
    <xf numFmtId="0" fontId="174" fillId="0" borderId="52" xfId="0" applyNumberFormat="1" applyFont="1" applyBorder="1" applyAlignment="1" applyProtection="1">
      <alignment horizontal="center" vertical="center" wrapText="1"/>
      <protection hidden="1"/>
    </xf>
    <xf numFmtId="0" fontId="187" fillId="0" borderId="105" xfId="0" applyFont="1" applyBorder="1" applyAlignment="1" applyProtection="1">
      <alignment horizontal="center" vertical="center" wrapText="1"/>
      <protection hidden="1"/>
    </xf>
    <xf numFmtId="0" fontId="187" fillId="0" borderId="105" xfId="0" applyFont="1" applyBorder="1" applyAlignment="1" applyProtection="1">
      <alignment horizontal="right" vertical="center" wrapText="1"/>
      <protection hidden="1"/>
    </xf>
    <xf numFmtId="0" fontId="186" fillId="0" borderId="105" xfId="0" applyFont="1" applyBorder="1" applyAlignment="1" applyProtection="1">
      <alignment horizontal="center" vertical="center" wrapText="1"/>
      <protection hidden="1"/>
    </xf>
    <xf numFmtId="0" fontId="186" fillId="4" borderId="105" xfId="0" applyFont="1" applyFill="1" applyBorder="1" applyAlignment="1" applyProtection="1">
      <alignment horizontal="center" vertical="center" wrapText="1"/>
      <protection hidden="1"/>
    </xf>
    <xf numFmtId="0" fontId="111" fillId="0" borderId="105" xfId="0" applyFont="1" applyBorder="1" applyAlignment="1" applyProtection="1">
      <alignment horizontal="center" vertical="center" wrapText="1"/>
      <protection hidden="1"/>
    </xf>
    <xf numFmtId="0" fontId="6" fillId="0" borderId="105" xfId="0" applyFont="1" applyBorder="1" applyAlignment="1" applyProtection="1">
      <alignment horizontal="center" vertical="center"/>
      <protection hidden="1"/>
    </xf>
    <xf numFmtId="0" fontId="58" fillId="0" borderId="1" xfId="0" applyFont="1" applyBorder="1" applyAlignment="1" applyProtection="1">
      <alignment horizontal="center" vertical="center" wrapText="1"/>
      <protection hidden="1"/>
    </xf>
    <xf numFmtId="0" fontId="112" fillId="0" borderId="5" xfId="0" applyFont="1" applyBorder="1" applyAlignment="1" applyProtection="1">
      <alignment horizontal="center" vertical="center" wrapText="1"/>
      <protection hidden="1"/>
    </xf>
    <xf numFmtId="0" fontId="52" fillId="0" borderId="1" xfId="0" applyFont="1" applyBorder="1" applyAlignment="1" applyProtection="1">
      <alignment horizontal="center" vertical="center" wrapText="1"/>
      <protection hidden="1"/>
    </xf>
    <xf numFmtId="0" fontId="188" fillId="0" borderId="1" xfId="0" applyNumberFormat="1" applyFont="1" applyBorder="1" applyAlignment="1" applyProtection="1">
      <alignment horizontal="center" vertical="center" wrapText="1"/>
      <protection hidden="1"/>
    </xf>
    <xf numFmtId="0" fontId="112" fillId="0" borderId="1" xfId="0" applyNumberFormat="1" applyFont="1" applyBorder="1" applyAlignment="1" applyProtection="1">
      <alignment horizontal="center" vertical="center" wrapText="1"/>
      <protection hidden="1"/>
    </xf>
    <xf numFmtId="0" fontId="58" fillId="0" borderId="52" xfId="0" applyFont="1" applyBorder="1" applyAlignment="1" applyProtection="1">
      <alignment horizontal="center" vertical="center"/>
      <protection hidden="1"/>
    </xf>
    <xf numFmtId="0" fontId="49" fillId="0" borderId="106" xfId="0" applyFont="1" applyBorder="1" applyAlignment="1" applyProtection="1">
      <alignment horizontal="right" vertical="center" wrapText="1"/>
      <protection hidden="1"/>
    </xf>
    <xf numFmtId="0" fontId="184" fillId="0" borderId="10" xfId="0" applyFont="1" applyBorder="1" applyAlignment="1" applyProtection="1">
      <alignment horizontal="right" vertical="center" wrapText="1"/>
      <protection hidden="1"/>
    </xf>
    <xf numFmtId="0" fontId="49" fillId="0" borderId="64" xfId="0" applyFont="1" applyBorder="1" applyAlignment="1" applyProtection="1">
      <alignment horizontal="right" vertical="center" wrapText="1"/>
      <protection hidden="1"/>
    </xf>
    <xf numFmtId="0" fontId="184" fillId="0" borderId="10" xfId="0" applyFont="1" applyBorder="1" applyAlignment="1" applyProtection="1">
      <alignment horizontal="center" vertical="center" wrapText="1"/>
      <protection hidden="1"/>
    </xf>
    <xf numFmtId="0" fontId="49" fillId="0" borderId="49" xfId="0" applyFont="1" applyBorder="1" applyAlignment="1" applyProtection="1">
      <alignment horizontal="right" vertical="center" wrapText="1"/>
      <protection hidden="1"/>
    </xf>
    <xf numFmtId="0" fontId="49" fillId="0" borderId="42" xfId="0" applyFont="1" applyBorder="1" applyAlignment="1" applyProtection="1">
      <alignment horizontal="right" vertical="center" wrapText="1"/>
      <protection hidden="1"/>
    </xf>
    <xf numFmtId="0" fontId="57" fillId="0" borderId="106" xfId="0" applyFont="1" applyBorder="1" applyAlignment="1" applyProtection="1">
      <alignment horizontal="right" vertical="center" wrapText="1"/>
      <protection hidden="1"/>
    </xf>
    <xf numFmtId="1" fontId="49" fillId="0" borderId="49" xfId="0" applyNumberFormat="1" applyFont="1" applyBorder="1" applyAlignment="1" applyProtection="1">
      <alignment horizontal="right" vertical="center" wrapText="1"/>
      <protection hidden="1"/>
    </xf>
    <xf numFmtId="1" fontId="49" fillId="0" borderId="64" xfId="0" applyNumberFormat="1" applyFont="1" applyBorder="1" applyAlignment="1" applyProtection="1">
      <alignment horizontal="right" vertical="center" wrapText="1"/>
      <protection hidden="1"/>
    </xf>
    <xf numFmtId="0" fontId="184" fillId="0" borderId="40"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wrapText="1"/>
      <protection hidden="1"/>
    </xf>
    <xf numFmtId="0" fontId="60" fillId="0" borderId="4" xfId="0" applyFont="1" applyBorder="1" applyProtection="1">
      <protection hidden="1"/>
    </xf>
    <xf numFmtId="0" fontId="109" fillId="0" borderId="52"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hidden="1"/>
    </xf>
    <xf numFmtId="0" fontId="58" fillId="8" borderId="3" xfId="0" applyFont="1" applyFill="1" applyBorder="1" applyAlignment="1" applyProtection="1">
      <alignment horizontal="center" vertical="center" wrapText="1"/>
      <protection locked="0"/>
    </xf>
    <xf numFmtId="0" fontId="58" fillId="8" borderId="3" xfId="0" applyFont="1" applyFill="1" applyBorder="1" applyAlignment="1">
      <alignment horizontal="center" vertical="center" wrapText="1"/>
    </xf>
    <xf numFmtId="0" fontId="58" fillId="8" borderId="4" xfId="0" applyFont="1" applyFill="1" applyBorder="1" applyAlignment="1" applyProtection="1">
      <alignment horizontal="center" vertical="center" wrapText="1"/>
      <protection locked="0"/>
    </xf>
    <xf numFmtId="0" fontId="58" fillId="8" borderId="5" xfId="0" applyFont="1" applyFill="1" applyBorder="1" applyAlignment="1" applyProtection="1">
      <alignment horizontal="center" vertical="center" wrapText="1"/>
      <protection locked="0"/>
    </xf>
    <xf numFmtId="0" fontId="58" fillId="8" borderId="5"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48" fillId="0" borderId="0" xfId="0" applyFont="1" applyBorder="1" applyAlignment="1">
      <alignment horizontal="center" vertical="center" wrapText="1"/>
    </xf>
    <xf numFmtId="17" fontId="48" fillId="0" borderId="0" xfId="0" applyNumberFormat="1" applyFont="1" applyBorder="1" applyAlignment="1">
      <alignment horizontal="center" vertical="center" wrapText="1"/>
    </xf>
    <xf numFmtId="0" fontId="5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48" fillId="0" borderId="0" xfId="0" applyFont="1" applyBorder="1" applyAlignment="1">
      <alignment horizontal="right" vertical="center" wrapText="1"/>
    </xf>
    <xf numFmtId="0" fontId="48" fillId="0" borderId="0" xfId="0" applyFont="1" applyBorder="1" applyAlignment="1">
      <alignment horizontal="left" vertical="center" wrapText="1"/>
    </xf>
    <xf numFmtId="0" fontId="58" fillId="8" borderId="110" xfId="0" applyFont="1" applyFill="1" applyBorder="1" applyAlignment="1">
      <alignment horizontal="center" vertical="center" wrapText="1"/>
    </xf>
    <xf numFmtId="0" fontId="62" fillId="4" borderId="105" xfId="0" applyFont="1" applyFill="1" applyBorder="1" applyAlignment="1">
      <alignment horizontal="center" vertical="center" wrapText="1"/>
    </xf>
    <xf numFmtId="0" fontId="45" fillId="13" borderId="0" xfId="0" applyFont="1" applyFill="1"/>
    <xf numFmtId="0" fontId="142" fillId="13" borderId="0" xfId="0" applyFont="1" applyFill="1"/>
    <xf numFmtId="0" fontId="0" fillId="0" borderId="0" xfId="0" applyFont="1" applyAlignment="1"/>
    <xf numFmtId="0" fontId="0" fillId="13" borderId="0" xfId="0" applyFont="1" applyFill="1" applyAlignment="1"/>
    <xf numFmtId="0" fontId="50" fillId="0" borderId="35" xfId="0" applyFont="1" applyBorder="1" applyAlignment="1">
      <alignment horizontal="center" vertical="center"/>
    </xf>
    <xf numFmtId="0" fontId="46" fillId="0" borderId="1" xfId="0" applyFont="1" applyBorder="1" applyAlignment="1" applyProtection="1">
      <alignment horizontal="center"/>
      <protection locked="0"/>
    </xf>
    <xf numFmtId="0" fontId="120" fillId="0" borderId="1" xfId="0" applyFont="1" applyBorder="1" applyAlignment="1">
      <alignment horizontal="center" vertical="center"/>
    </xf>
    <xf numFmtId="0" fontId="56" fillId="0" borderId="35" xfId="0" applyFont="1" applyBorder="1" applyAlignment="1">
      <alignment horizontal="center" vertical="center"/>
    </xf>
    <xf numFmtId="0" fontId="59" fillId="0" borderId="9" xfId="0" applyFont="1" applyBorder="1" applyAlignment="1">
      <alignment horizontal="center" vertical="center" wrapText="1"/>
    </xf>
    <xf numFmtId="0" fontId="143" fillId="0" borderId="114" xfId="0" applyFont="1" applyBorder="1" applyAlignment="1">
      <alignment horizontal="center"/>
    </xf>
    <xf numFmtId="0" fontId="143" fillId="0" borderId="116" xfId="0" applyFont="1" applyBorder="1"/>
    <xf numFmtId="0" fontId="46" fillId="0" borderId="40" xfId="0" applyFont="1" applyBorder="1" applyAlignment="1">
      <alignment horizontal="center" vertical="center"/>
    </xf>
    <xf numFmtId="0" fontId="49" fillId="0" borderId="1" xfId="0" applyFont="1" applyBorder="1" applyAlignment="1" applyProtection="1">
      <alignment horizontal="center"/>
      <protection locked="0"/>
    </xf>
    <xf numFmtId="0" fontId="46" fillId="0" borderId="1" xfId="0" applyFont="1" applyBorder="1" applyProtection="1">
      <protection locked="0"/>
    </xf>
    <xf numFmtId="0" fontId="46" fillId="0" borderId="10" xfId="0" applyFont="1" applyBorder="1" applyAlignment="1" applyProtection="1">
      <alignment horizontal="center" vertical="center"/>
      <protection locked="0"/>
    </xf>
    <xf numFmtId="0" fontId="49" fillId="0" borderId="1" xfId="0" applyFont="1" applyBorder="1" applyAlignment="1" applyProtection="1">
      <alignment horizontal="center"/>
    </xf>
    <xf numFmtId="0" fontId="142" fillId="0" borderId="1" xfId="0" applyFont="1" applyBorder="1" applyAlignment="1">
      <alignment wrapText="1"/>
    </xf>
    <xf numFmtId="0" fontId="85" fillId="0" borderId="85" xfId="0" applyFont="1" applyBorder="1" applyAlignment="1">
      <alignment horizontal="left"/>
    </xf>
    <xf numFmtId="0" fontId="85" fillId="0" borderId="117" xfId="0" applyFont="1" applyBorder="1" applyAlignment="1">
      <alignment vertical="center"/>
    </xf>
    <xf numFmtId="0" fontId="85" fillId="0" borderId="121" xfId="0" applyFont="1" applyBorder="1" applyAlignment="1">
      <alignment horizontal="left"/>
    </xf>
    <xf numFmtId="0" fontId="56" fillId="0" borderId="120" xfId="0" applyFont="1" applyBorder="1" applyAlignment="1" applyProtection="1">
      <alignment horizontal="center"/>
      <protection hidden="1"/>
    </xf>
    <xf numFmtId="0" fontId="85" fillId="0" borderId="122" xfId="0" applyFont="1" applyBorder="1" applyAlignment="1">
      <alignment horizontal="center"/>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31" fillId="11" borderId="123" xfId="0" applyFont="1" applyFill="1" applyBorder="1" applyAlignment="1" applyProtection="1">
      <alignment horizontal="center" vertical="center" wrapText="1"/>
      <protection hidden="1"/>
    </xf>
    <xf numFmtId="0" fontId="8" fillId="0" borderId="52" xfId="0" applyFont="1" applyBorder="1" applyAlignment="1" applyProtection="1">
      <alignment horizontal="center" vertical="center" wrapText="1"/>
      <protection locked="0" hidden="1"/>
    </xf>
    <xf numFmtId="0" fontId="131" fillId="11" borderId="124" xfId="0" applyFont="1" applyFill="1" applyBorder="1" applyAlignment="1" applyProtection="1">
      <alignment horizontal="center" vertical="center" wrapText="1"/>
      <protection hidden="1"/>
    </xf>
    <xf numFmtId="0" fontId="129" fillId="0" borderId="67" xfId="0" applyFont="1" applyBorder="1" applyAlignment="1" applyProtection="1">
      <alignment vertical="center" wrapText="1"/>
    </xf>
    <xf numFmtId="0" fontId="60" fillId="3" borderId="28" xfId="0" applyFont="1" applyFill="1" applyBorder="1" applyAlignment="1" applyProtection="1">
      <alignment horizontal="right" vertical="center"/>
    </xf>
    <xf numFmtId="0" fontId="131" fillId="3" borderId="28" xfId="0" applyFont="1" applyFill="1" applyBorder="1" applyAlignment="1" applyProtection="1">
      <alignment horizontal="center" vertical="center"/>
      <protection locked="0"/>
    </xf>
    <xf numFmtId="0" fontId="196" fillId="0" borderId="0" xfId="0" applyFont="1"/>
    <xf numFmtId="0" fontId="199" fillId="3" borderId="1" xfId="0" applyFont="1" applyFill="1" applyBorder="1" applyAlignment="1" applyProtection="1">
      <alignment horizontal="center" vertical="center" wrapText="1"/>
    </xf>
    <xf numFmtId="0" fontId="201" fillId="0" borderId="1" xfId="0" applyFont="1" applyBorder="1" applyAlignment="1" applyProtection="1">
      <alignment horizontal="center" vertical="center"/>
    </xf>
    <xf numFmtId="0" fontId="131" fillId="8" borderId="124"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hidden="1"/>
    </xf>
    <xf numFmtId="0" fontId="114" fillId="13" borderId="10" xfId="0" applyFont="1" applyFill="1" applyBorder="1" applyAlignment="1" applyProtection="1">
      <alignment horizontal="center" vertical="center" wrapText="1"/>
      <protection hidden="1"/>
    </xf>
    <xf numFmtId="0" fontId="131" fillId="13" borderId="1"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locked="0" hidden="1"/>
    </xf>
    <xf numFmtId="0" fontId="198" fillId="0" borderId="1" xfId="0" applyFont="1" applyBorder="1" applyAlignment="1" applyProtection="1">
      <alignment horizontal="center" vertical="center"/>
      <protection locked="0"/>
    </xf>
    <xf numFmtId="0" fontId="160" fillId="25" borderId="0" xfId="0" applyFont="1" applyFill="1" applyAlignment="1">
      <alignment horizontal="center"/>
    </xf>
    <xf numFmtId="0" fontId="195" fillId="3" borderId="1" xfId="0" applyFont="1" applyFill="1" applyBorder="1" applyAlignment="1" applyProtection="1">
      <alignment horizontal="center" vertical="center"/>
    </xf>
    <xf numFmtId="10" fontId="153" fillId="0" borderId="99" xfId="0" applyNumberFormat="1" applyFont="1" applyBorder="1" applyAlignment="1" applyProtection="1">
      <alignment horizontal="center" vertical="center" wrapText="1"/>
      <protection hidden="1"/>
    </xf>
    <xf numFmtId="0" fontId="13" fillId="30" borderId="128" xfId="0" applyFont="1" applyFill="1" applyBorder="1" applyAlignment="1">
      <alignment horizontal="center" vertical="center"/>
    </xf>
    <xf numFmtId="0" fontId="13" fillId="30" borderId="128" xfId="0" applyFont="1" applyFill="1" applyBorder="1" applyAlignment="1">
      <alignment horizontal="center" vertical="center" wrapText="1"/>
    </xf>
    <xf numFmtId="0" fontId="154" fillId="31" borderId="128" xfId="0" applyFont="1" applyFill="1" applyBorder="1" applyAlignment="1">
      <alignment vertical="center"/>
    </xf>
    <xf numFmtId="0" fontId="14" fillId="31" borderId="128" xfId="0" applyFont="1" applyFill="1" applyBorder="1" applyAlignment="1">
      <alignment vertical="center"/>
    </xf>
    <xf numFmtId="0" fontId="14" fillId="30" borderId="128" xfId="0" applyFont="1" applyFill="1" applyBorder="1" applyAlignment="1">
      <alignment horizontal="left" vertical="center"/>
    </xf>
    <xf numFmtId="1" fontId="202" fillId="30" borderId="128" xfId="0" applyNumberFormat="1" applyFont="1" applyFill="1" applyBorder="1" applyAlignment="1">
      <alignment horizontal="right" vertical="center"/>
    </xf>
    <xf numFmtId="0" fontId="34" fillId="30" borderId="128" xfId="0" applyFont="1" applyFill="1" applyBorder="1" applyAlignment="1">
      <alignment horizontal="right" vertical="center" indent="2"/>
    </xf>
    <xf numFmtId="1" fontId="204" fillId="30" borderId="128" xfId="0" applyNumberFormat="1" applyFont="1" applyFill="1" applyBorder="1" applyAlignment="1">
      <alignment horizontal="right" vertical="center"/>
    </xf>
    <xf numFmtId="0" fontId="154" fillId="31" borderId="128" xfId="0" applyFont="1" applyFill="1" applyBorder="1" applyAlignment="1">
      <alignment horizontal="left" vertical="center"/>
    </xf>
    <xf numFmtId="2" fontId="202" fillId="31" borderId="128" xfId="0" applyNumberFormat="1" applyFont="1" applyFill="1" applyBorder="1" applyAlignment="1">
      <alignment horizontal="right" vertical="center" indent="2"/>
    </xf>
    <xf numFmtId="2" fontId="202" fillId="31" borderId="128" xfId="0" applyNumberFormat="1" applyFont="1" applyFill="1" applyBorder="1" applyAlignment="1">
      <alignment horizontal="right" vertical="center"/>
    </xf>
    <xf numFmtId="1" fontId="202" fillId="30" borderId="128" xfId="0" applyNumberFormat="1" applyFont="1" applyFill="1" applyBorder="1" applyAlignment="1">
      <alignment horizontal="right"/>
    </xf>
    <xf numFmtId="0" fontId="154" fillId="31" borderId="128" xfId="0" applyFont="1" applyFill="1" applyBorder="1" applyAlignment="1">
      <alignment horizontal="right" vertical="center" indent="2"/>
    </xf>
    <xf numFmtId="1" fontId="204" fillId="31" borderId="128" xfId="0" applyNumberFormat="1" applyFont="1" applyFill="1" applyBorder="1" applyAlignment="1">
      <alignment horizontal="right" vertical="center"/>
    </xf>
    <xf numFmtId="0" fontId="14" fillId="30" borderId="128" xfId="0" applyFont="1" applyFill="1" applyBorder="1" applyAlignment="1">
      <alignment horizontal="left" vertical="center" indent="2"/>
    </xf>
    <xf numFmtId="0" fontId="13" fillId="31" borderId="128" xfId="0" applyFont="1" applyFill="1" applyBorder="1" applyAlignment="1">
      <alignment horizontal="right" vertical="center" indent="2"/>
    </xf>
    <xf numFmtId="1" fontId="202" fillId="31" borderId="128" xfId="0" applyNumberFormat="1" applyFont="1" applyFill="1" applyBorder="1" applyAlignment="1">
      <alignment horizontal="right" vertical="center"/>
    </xf>
    <xf numFmtId="0" fontId="205" fillId="8" borderId="0" xfId="0" applyFont="1" applyFill="1" applyBorder="1" applyAlignment="1" applyProtection="1">
      <alignment horizontal="left" vertical="top" wrapText="1"/>
    </xf>
    <xf numFmtId="1" fontId="119" fillId="7" borderId="83" xfId="0" applyNumberFormat="1" applyFont="1" applyFill="1" applyBorder="1" applyAlignment="1" applyProtection="1">
      <alignment horizontal="center" vertical="center" wrapText="1"/>
      <protection locked="0"/>
    </xf>
    <xf numFmtId="0" fontId="59" fillId="10" borderId="52" xfId="0" applyFont="1" applyFill="1" applyBorder="1" applyAlignment="1">
      <alignment horizontal="center" vertical="center" wrapText="1"/>
    </xf>
    <xf numFmtId="1" fontId="119" fillId="7" borderId="85" xfId="0" applyNumberFormat="1" applyFont="1" applyFill="1" applyBorder="1" applyAlignment="1" applyProtection="1">
      <alignment horizontal="center" vertical="center" wrapText="1"/>
      <protection locked="0"/>
    </xf>
    <xf numFmtId="0" fontId="207" fillId="10" borderId="1" xfId="0" applyFont="1" applyFill="1" applyBorder="1" applyAlignment="1">
      <alignment horizontal="center" vertical="center" wrapText="1"/>
    </xf>
    <xf numFmtId="0" fontId="207" fillId="0" borderId="0" xfId="0" applyFont="1"/>
    <xf numFmtId="0" fontId="0" fillId="18" borderId="0" xfId="0" applyFill="1" applyAlignment="1">
      <alignment vertical="center"/>
    </xf>
    <xf numFmtId="0" fontId="57" fillId="10" borderId="52" xfId="0" applyFont="1" applyFill="1" applyBorder="1" applyAlignment="1">
      <alignment horizontal="center" vertical="center" wrapText="1"/>
    </xf>
    <xf numFmtId="0" fontId="0" fillId="32" borderId="132" xfId="0" applyFont="1" applyFill="1" applyBorder="1"/>
    <xf numFmtId="0" fontId="0" fillId="32" borderId="133" xfId="0" applyFont="1" applyFill="1" applyBorder="1"/>
    <xf numFmtId="0" fontId="208" fillId="18" borderId="1" xfId="0" applyFont="1" applyFill="1" applyBorder="1" applyAlignment="1">
      <alignment vertical="center" wrapText="1"/>
    </xf>
    <xf numFmtId="0" fontId="57" fillId="0" borderId="49" xfId="0" applyFont="1" applyBorder="1" applyAlignment="1" applyProtection="1">
      <alignment horizontal="left" vertical="center" wrapText="1"/>
      <protection hidden="1"/>
    </xf>
    <xf numFmtId="0" fontId="57" fillId="0" borderId="42" xfId="0" applyFont="1" applyBorder="1" applyAlignment="1" applyProtection="1">
      <alignment horizontal="left" vertical="center" wrapText="1"/>
      <protection hidden="1"/>
    </xf>
    <xf numFmtId="0" fontId="53" fillId="4" borderId="83" xfId="0" applyFont="1" applyFill="1" applyBorder="1" applyProtection="1">
      <protection hidden="1"/>
    </xf>
    <xf numFmtId="0" fontId="56" fillId="0" borderId="83" xfId="0" applyNumberFormat="1" applyFont="1" applyBorder="1" applyAlignment="1" applyProtection="1">
      <alignment horizontal="center"/>
      <protection hidden="1"/>
    </xf>
    <xf numFmtId="0" fontId="0" fillId="3" borderId="1" xfId="0" applyFill="1" applyBorder="1" applyAlignment="1">
      <alignment horizontal="center"/>
    </xf>
    <xf numFmtId="0" fontId="0" fillId="33" borderId="0" xfId="0" applyFill="1"/>
    <xf numFmtId="0" fontId="210" fillId="0" borderId="0" xfId="0" applyFont="1" applyAlignment="1">
      <alignment vertical="center"/>
    </xf>
    <xf numFmtId="0" fontId="0" fillId="0" borderId="132" xfId="0" applyFont="1" applyBorder="1" applyAlignment="1">
      <alignment horizontal="center" vertical="center"/>
    </xf>
    <xf numFmtId="0" fontId="0" fillId="32" borderId="132" xfId="0" applyFont="1" applyFill="1" applyBorder="1" applyAlignment="1">
      <alignment horizontal="center" vertical="center"/>
    </xf>
    <xf numFmtId="0" fontId="0" fillId="32" borderId="135" xfId="0" applyFont="1" applyFill="1" applyBorder="1" applyAlignment="1">
      <alignment horizontal="center" vertical="center"/>
    </xf>
    <xf numFmtId="0" fontId="0" fillId="0" borderId="0" xfId="0" applyAlignment="1">
      <alignment horizontal="center" vertical="center"/>
    </xf>
    <xf numFmtId="0" fontId="0" fillId="18" borderId="0" xfId="0" applyFill="1"/>
    <xf numFmtId="0" fontId="0" fillId="0" borderId="0" xfId="0" applyFont="1" applyAlignment="1"/>
    <xf numFmtId="0" fontId="38" fillId="0" borderId="89" xfId="0" applyFont="1" applyBorder="1"/>
    <xf numFmtId="0" fontId="131" fillId="0" borderId="0" xfId="0" applyFont="1" applyBorder="1" applyAlignment="1">
      <alignment horizontal="center"/>
    </xf>
    <xf numFmtId="0" fontId="173" fillId="0" borderId="0" xfId="0" applyFont="1" applyAlignment="1">
      <alignment horizontal="left" vertical="center"/>
    </xf>
    <xf numFmtId="0" fontId="14" fillId="0" borderId="0" xfId="0" applyFont="1" applyBorder="1" applyAlignment="1" applyProtection="1">
      <alignment horizontal="center" vertical="center"/>
      <protection hidden="1"/>
    </xf>
    <xf numFmtId="0" fontId="53" fillId="8" borderId="0" xfId="0" applyFont="1" applyFill="1" applyAlignment="1">
      <alignment vertical="top" wrapText="1"/>
    </xf>
    <xf numFmtId="0" fontId="0" fillId="32" borderId="139" xfId="0" applyFont="1" applyFill="1" applyBorder="1" applyAlignment="1">
      <alignment horizontal="center" vertical="center"/>
    </xf>
    <xf numFmtId="0" fontId="0" fillId="35" borderId="133" xfId="0" applyFont="1" applyFill="1" applyBorder="1" applyAlignment="1">
      <alignment horizontal="center" vertical="center" textRotation="90" wrapText="1"/>
    </xf>
    <xf numFmtId="0" fontId="135" fillId="7" borderId="85" xfId="0" applyFont="1" applyFill="1" applyBorder="1" applyAlignment="1" applyProtection="1">
      <alignment horizontal="left" vertical="center"/>
      <protection locked="0"/>
    </xf>
    <xf numFmtId="0" fontId="86" fillId="0" borderId="85" xfId="0" applyFont="1" applyBorder="1" applyAlignment="1" applyProtection="1">
      <alignment horizontal="center" vertical="center"/>
      <protection locked="0"/>
    </xf>
    <xf numFmtId="0" fontId="0" fillId="13" borderId="1" xfId="0" applyFill="1" applyBorder="1" applyProtection="1">
      <protection locked="0"/>
    </xf>
    <xf numFmtId="0" fontId="207" fillId="0" borderId="83" xfId="0" applyFont="1" applyBorder="1" applyAlignment="1">
      <alignment horizontal="center"/>
    </xf>
    <xf numFmtId="0" fontId="38" fillId="0" borderId="94" xfId="0" applyFont="1" applyBorder="1"/>
    <xf numFmtId="0" fontId="74" fillId="0" borderId="86" xfId="0" applyFont="1" applyBorder="1" applyAlignment="1">
      <alignment horizontal="center"/>
    </xf>
    <xf numFmtId="0" fontId="87" fillId="0" borderId="87" xfId="0" applyFont="1" applyBorder="1" applyAlignment="1">
      <alignment horizontal="center" vertical="center"/>
    </xf>
    <xf numFmtId="0" fontId="0" fillId="0" borderId="0" xfId="0" applyFont="1" applyAlignment="1">
      <alignment horizontal="left" vertical="center"/>
    </xf>
    <xf numFmtId="0" fontId="47" fillId="0" borderId="4" xfId="0" applyFont="1" applyBorder="1" applyAlignment="1">
      <alignment horizontal="center" vertical="center" wrapText="1"/>
    </xf>
    <xf numFmtId="0" fontId="213" fillId="0" borderId="4" xfId="0" applyFont="1" applyFill="1" applyBorder="1" applyAlignment="1">
      <alignment horizontal="center" vertical="center" wrapText="1"/>
    </xf>
    <xf numFmtId="0" fontId="0" fillId="0" borderId="4" xfId="0" applyFont="1" applyBorder="1" applyAlignment="1">
      <alignment horizontal="center" vertical="center" shrinkToFit="1"/>
    </xf>
    <xf numFmtId="1" fontId="214" fillId="37" borderId="4" xfId="0" applyNumberFormat="1" applyFont="1" applyFill="1" applyBorder="1" applyAlignment="1" applyProtection="1">
      <alignment horizontal="center" vertical="center" shrinkToFit="1"/>
      <protection locked="0"/>
    </xf>
    <xf numFmtId="0" fontId="171" fillId="37" borderId="4" xfId="0" applyFont="1" applyFill="1" applyBorder="1" applyAlignment="1" applyProtection="1">
      <alignment vertical="center" shrinkToFit="1"/>
      <protection locked="0"/>
    </xf>
    <xf numFmtId="14" fontId="214" fillId="37" borderId="4" xfId="0" applyNumberFormat="1" applyFont="1" applyFill="1" applyBorder="1" applyAlignment="1" applyProtection="1">
      <alignment vertical="center" shrinkToFit="1"/>
      <protection locked="0"/>
    </xf>
    <xf numFmtId="165" fontId="214" fillId="37" borderId="4" xfId="2" applyNumberFormat="1" applyFont="1" applyFill="1" applyBorder="1" applyAlignment="1" applyProtection="1">
      <alignment horizontal="right" vertical="center" shrinkToFit="1"/>
      <protection locked="0"/>
    </xf>
    <xf numFmtId="165" fontId="214" fillId="0" borderId="4" xfId="2" applyNumberFormat="1" applyFont="1" applyFill="1" applyBorder="1" applyAlignment="1">
      <alignment horizontal="right" vertical="center" shrinkToFit="1"/>
    </xf>
    <xf numFmtId="165" fontId="0" fillId="0" borderId="4" xfId="2" applyNumberFormat="1" applyFont="1" applyBorder="1" applyAlignment="1">
      <alignment vertical="center" shrinkToFit="1"/>
    </xf>
    <xf numFmtId="0" fontId="0" fillId="0" borderId="4" xfId="0" applyNumberFormat="1" applyFont="1" applyBorder="1" applyAlignment="1">
      <alignment horizontal="center" vertical="center" shrinkToFit="1"/>
    </xf>
    <xf numFmtId="0" fontId="215" fillId="0" borderId="4" xfId="0" applyFont="1" applyFill="1" applyBorder="1" applyAlignment="1">
      <alignment horizontal="center" vertical="center" wrapText="1"/>
    </xf>
    <xf numFmtId="165" fontId="216" fillId="0" borderId="4" xfId="2" applyNumberFormat="1" applyFont="1" applyFill="1" applyBorder="1" applyAlignment="1">
      <alignment vertical="center" shrinkToFit="1"/>
    </xf>
    <xf numFmtId="0" fontId="57" fillId="0" borderId="4" xfId="0" applyFont="1" applyBorder="1"/>
    <xf numFmtId="166" fontId="45" fillId="0" borderId="0" xfId="0" applyNumberFormat="1" applyFont="1"/>
    <xf numFmtId="0" fontId="0" fillId="0" borderId="133" xfId="0" applyFont="1" applyBorder="1" applyAlignment="1" applyProtection="1">
      <alignment horizontal="center" vertical="center"/>
      <protection locked="0"/>
    </xf>
    <xf numFmtId="0" fontId="45" fillId="0" borderId="133" xfId="0" applyFont="1" applyBorder="1" applyAlignment="1" applyProtection="1">
      <alignment horizontal="center" vertical="center"/>
      <protection locked="0"/>
    </xf>
    <xf numFmtId="49" fontId="0" fillId="0" borderId="133" xfId="0" applyNumberFormat="1" applyFont="1" applyBorder="1" applyAlignment="1" applyProtection="1">
      <alignment horizontal="center" vertical="center"/>
      <protection locked="0"/>
    </xf>
    <xf numFmtId="0" fontId="0" fillId="0" borderId="133" xfId="0" applyFont="1" applyBorder="1" applyAlignment="1" applyProtection="1">
      <alignment horizontal="center" vertical="center" wrapText="1"/>
      <protection locked="0"/>
    </xf>
    <xf numFmtId="0" fontId="0" fillId="0" borderId="134" xfId="0" applyFont="1" applyBorder="1" applyAlignment="1" applyProtection="1">
      <alignment horizontal="center" vertical="center"/>
      <protection locked="0"/>
    </xf>
    <xf numFmtId="14" fontId="114" fillId="0" borderId="1" xfId="0" applyNumberFormat="1" applyFont="1" applyBorder="1" applyAlignment="1" applyProtection="1">
      <alignment horizontal="center" vertical="center" wrapText="1"/>
      <protection locked="0"/>
    </xf>
    <xf numFmtId="14" fontId="102"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32" borderId="133" xfId="0" applyFont="1" applyFill="1" applyBorder="1" applyAlignment="1" applyProtection="1">
      <alignment horizontal="center" vertical="center"/>
      <protection locked="0"/>
    </xf>
    <xf numFmtId="0" fontId="45" fillId="32" borderId="133" xfId="0" applyFont="1" applyFill="1" applyBorder="1" applyAlignment="1" applyProtection="1">
      <alignment horizontal="center" vertical="center"/>
      <protection locked="0"/>
    </xf>
    <xf numFmtId="49" fontId="0" fillId="32" borderId="133" xfId="0" applyNumberFormat="1" applyFill="1" applyBorder="1" applyAlignment="1" applyProtection="1">
      <alignment horizontal="center" vertical="center"/>
      <protection locked="0"/>
    </xf>
    <xf numFmtId="0" fontId="0" fillId="32" borderId="133" xfId="0" applyFont="1" applyFill="1" applyBorder="1" applyAlignment="1" applyProtection="1">
      <alignment horizontal="center" vertical="center" wrapText="1"/>
      <protection locked="0"/>
    </xf>
    <xf numFmtId="0" fontId="0" fillId="32" borderId="134" xfId="0" applyFont="1" applyFill="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wrapText="1"/>
      <protection locked="0"/>
    </xf>
    <xf numFmtId="14" fontId="102" fillId="32" borderId="1" xfId="0" applyNumberFormat="1" applyFont="1" applyFill="1" applyBorder="1" applyAlignment="1" applyProtection="1">
      <alignment horizontal="center" vertical="center" wrapText="1"/>
      <protection locked="0"/>
    </xf>
    <xf numFmtId="49" fontId="0" fillId="0" borderId="133" xfId="0" applyNumberFormat="1" applyBorder="1" applyAlignment="1" applyProtection="1">
      <alignment horizontal="center" vertical="center"/>
      <protection locked="0"/>
    </xf>
    <xf numFmtId="0" fontId="0" fillId="0" borderId="133" xfId="0" applyBorder="1" applyAlignment="1" applyProtection="1">
      <alignment horizontal="center" vertical="center"/>
      <protection locked="0"/>
    </xf>
    <xf numFmtId="49" fontId="0" fillId="32" borderId="133" xfId="0" applyNumberFormat="1" applyFont="1" applyFill="1" applyBorder="1" applyAlignment="1" applyProtection="1">
      <alignment horizontal="center" vertical="center"/>
      <protection locked="0"/>
    </xf>
    <xf numFmtId="0" fontId="0" fillId="32" borderId="134" xfId="0" applyFont="1" applyFill="1" applyBorder="1" applyAlignment="1" applyProtection="1">
      <alignment horizontal="center" vertical="center" wrapText="1"/>
      <protection locked="0"/>
    </xf>
    <xf numFmtId="14" fontId="114" fillId="0" borderId="1" xfId="0" applyNumberFormat="1" applyFont="1" applyBorder="1" applyAlignment="1" applyProtection="1">
      <alignment horizontal="center" vertical="center"/>
      <protection locked="0"/>
    </xf>
    <xf numFmtId="14" fontId="102" fillId="0" borderId="1" xfId="0" applyNumberFormat="1" applyFont="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protection locked="0"/>
    </xf>
    <xf numFmtId="14" fontId="102" fillId="32" borderId="1" xfId="0" applyNumberFormat="1" applyFont="1" applyFill="1" applyBorder="1" applyAlignment="1" applyProtection="1">
      <alignment horizontal="center" vertical="center"/>
      <protection locked="0"/>
    </xf>
    <xf numFmtId="0" fontId="0" fillId="32" borderId="136" xfId="0" applyFont="1" applyFill="1" applyBorder="1" applyAlignment="1" applyProtection="1">
      <alignment horizontal="center" vertical="center"/>
      <protection locked="0"/>
    </xf>
    <xf numFmtId="0" fontId="45" fillId="32" borderId="136" xfId="0" applyFont="1" applyFill="1" applyBorder="1" applyAlignment="1" applyProtection="1">
      <alignment horizontal="center" vertical="center"/>
      <protection locked="0"/>
    </xf>
    <xf numFmtId="49" fontId="0" fillId="32" borderId="136" xfId="0" applyNumberFormat="1" applyFont="1" applyFill="1" applyBorder="1" applyAlignment="1" applyProtection="1">
      <alignment horizontal="center" vertical="center"/>
      <protection locked="0"/>
    </xf>
    <xf numFmtId="0" fontId="0" fillId="32" borderId="136" xfId="0" applyFont="1" applyFill="1" applyBorder="1" applyAlignment="1" applyProtection="1">
      <alignment horizontal="center" vertical="center" wrapText="1"/>
      <protection locked="0"/>
    </xf>
    <xf numFmtId="0" fontId="0" fillId="32" borderId="137" xfId="0" applyFont="1" applyFill="1" applyBorder="1" applyAlignment="1" applyProtection="1">
      <alignment horizontal="center" vertical="center"/>
      <protection locked="0"/>
    </xf>
    <xf numFmtId="0" fontId="207" fillId="0" borderId="1" xfId="0" applyFont="1" applyBorder="1" applyAlignment="1" applyProtection="1">
      <alignment horizontal="center" vertical="center" wrapText="1"/>
      <protection hidden="1"/>
    </xf>
    <xf numFmtId="0" fontId="207" fillId="0" borderId="1" xfId="0" applyFont="1" applyBorder="1" applyAlignment="1" applyProtection="1">
      <alignment horizontal="center" vertical="center" wrapText="1"/>
      <protection locked="0" hidden="1"/>
    </xf>
    <xf numFmtId="0" fontId="152" fillId="5" borderId="0" xfId="0" applyFont="1" applyFill="1" applyBorder="1" applyAlignment="1">
      <alignment horizontal="center"/>
    </xf>
    <xf numFmtId="0" fontId="60" fillId="13" borderId="0" xfId="0" applyFont="1" applyFill="1" applyBorder="1" applyAlignment="1">
      <alignment horizontal="center" vertical="center" wrapText="1"/>
    </xf>
    <xf numFmtId="0" fontId="58" fillId="11" borderId="0" xfId="0" applyFont="1" applyFill="1" applyBorder="1" applyAlignment="1" applyProtection="1">
      <alignment horizontal="center" vertical="center" wrapText="1"/>
      <protection hidden="1"/>
    </xf>
    <xf numFmtId="0" fontId="65" fillId="0" borderId="0" xfId="0" applyFont="1" applyBorder="1" applyAlignment="1" applyProtection="1">
      <alignment horizontal="center" vertical="center" wrapText="1"/>
    </xf>
    <xf numFmtId="0" fontId="58" fillId="0" borderId="0" xfId="0" applyFont="1" applyBorder="1" applyAlignment="1" applyProtection="1">
      <alignment horizontal="center" vertical="center"/>
    </xf>
    <xf numFmtId="0" fontId="65" fillId="0" borderId="0" xfId="0" applyFont="1" applyBorder="1" applyAlignment="1" applyProtection="1">
      <alignment horizontal="center" vertical="center"/>
    </xf>
    <xf numFmtId="0" fontId="67" fillId="0" borderId="0" xfId="0" applyFont="1" applyBorder="1" applyAlignment="1" applyProtection="1">
      <alignment horizontal="center" vertical="center"/>
    </xf>
    <xf numFmtId="0" fontId="68" fillId="0" borderId="0" xfId="0" applyFont="1" applyBorder="1" applyAlignment="1" applyProtection="1">
      <alignment horizontal="center" vertical="center"/>
    </xf>
    <xf numFmtId="0" fontId="58" fillId="0" borderId="0" xfId="0" applyFont="1" applyBorder="1" applyAlignment="1" applyProtection="1"/>
    <xf numFmtId="0" fontId="66" fillId="0" borderId="0" xfId="0" applyFont="1" applyBorder="1" applyProtection="1"/>
    <xf numFmtId="0" fontId="60" fillId="0" borderId="0" xfId="0" applyFont="1" applyBorder="1" applyProtection="1"/>
    <xf numFmtId="0" fontId="119" fillId="4" borderId="1" xfId="0" applyFont="1" applyFill="1" applyBorder="1" applyAlignment="1" applyProtection="1">
      <alignment horizontal="center" vertical="center" wrapText="1"/>
      <protection hidden="1"/>
    </xf>
    <xf numFmtId="1" fontId="92" fillId="0" borderId="83" xfId="0" applyNumberFormat="1" applyFont="1" applyBorder="1" applyAlignment="1" applyProtection="1">
      <alignment horizontal="center" vertical="center"/>
      <protection hidden="1"/>
    </xf>
    <xf numFmtId="0" fontId="57" fillId="39" borderId="52" xfId="0" applyFont="1" applyFill="1" applyBorder="1" applyAlignment="1">
      <alignment horizontal="center" vertical="center" wrapText="1"/>
    </xf>
    <xf numFmtId="0" fontId="59" fillId="39" borderId="52" xfId="0" applyFont="1" applyFill="1" applyBorder="1" applyAlignment="1">
      <alignment horizontal="center" vertical="center" wrapText="1"/>
    </xf>
    <xf numFmtId="0" fontId="47" fillId="8" borderId="0" xfId="0" applyFont="1" applyFill="1" applyAlignment="1">
      <alignment horizontal="justify" vertical="center" wrapText="1"/>
    </xf>
    <xf numFmtId="0" fontId="203" fillId="28" borderId="1" xfId="0" applyFont="1" applyFill="1" applyBorder="1" applyAlignment="1" applyProtection="1">
      <alignment horizontal="center" vertical="center"/>
      <protection locked="0"/>
    </xf>
    <xf numFmtId="0" fontId="57" fillId="8" borderId="7" xfId="0" applyFont="1" applyFill="1" applyBorder="1" applyAlignment="1" applyProtection="1">
      <alignment horizontal="left" vertical="center" wrapText="1"/>
      <protection hidden="1"/>
    </xf>
    <xf numFmtId="0" fontId="147" fillId="8" borderId="7" xfId="0" applyFont="1" applyFill="1" applyBorder="1" applyAlignment="1" applyProtection="1">
      <alignment horizontal="left" vertical="center" wrapText="1"/>
      <protection hidden="1"/>
    </xf>
    <xf numFmtId="0" fontId="81" fillId="8" borderId="7" xfId="0" applyFont="1" applyFill="1" applyBorder="1" applyAlignment="1" applyProtection="1">
      <alignment horizontal="center" vertical="center" wrapText="1"/>
      <protection hidden="1"/>
    </xf>
    <xf numFmtId="0" fontId="58" fillId="8" borderId="7" xfId="0" applyFont="1" applyFill="1" applyBorder="1" applyAlignment="1" applyProtection="1">
      <alignment horizontal="center" vertical="center" wrapText="1"/>
      <protection hidden="1"/>
    </xf>
    <xf numFmtId="49" fontId="197" fillId="0" borderId="1" xfId="0" applyNumberFormat="1" applyFont="1" applyBorder="1" applyAlignment="1" applyProtection="1">
      <alignment horizontal="center" vertical="center"/>
      <protection hidden="1"/>
    </xf>
    <xf numFmtId="0" fontId="200" fillId="0" borderId="1" xfId="0" applyFont="1" applyBorder="1" applyAlignment="1" applyProtection="1">
      <alignment horizontal="center" vertical="center"/>
      <protection hidden="1"/>
    </xf>
    <xf numFmtId="0" fontId="158" fillId="10" borderId="39" xfId="0" applyNumberFormat="1" applyFont="1" applyFill="1" applyBorder="1" applyAlignment="1" applyProtection="1">
      <alignment horizontal="center" vertical="center" wrapText="1"/>
      <protection hidden="1"/>
    </xf>
    <xf numFmtId="0" fontId="221" fillId="5" borderId="96" xfId="0" applyFont="1" applyFill="1" applyBorder="1" applyAlignment="1">
      <alignment horizontal="center" vertical="center"/>
    </xf>
    <xf numFmtId="0" fontId="221" fillId="41" borderId="96" xfId="0" applyFont="1" applyFill="1" applyBorder="1" applyAlignment="1">
      <alignment horizontal="center" vertical="center"/>
    </xf>
    <xf numFmtId="0" fontId="221" fillId="5" borderId="0" xfId="0" applyFont="1" applyFill="1" applyBorder="1" applyAlignment="1">
      <alignment horizontal="center" vertical="center"/>
    </xf>
    <xf numFmtId="0" fontId="221" fillId="42" borderId="96" xfId="0" applyFont="1" applyFill="1" applyBorder="1" applyAlignment="1">
      <alignment horizontal="center" vertical="center"/>
    </xf>
    <xf numFmtId="0" fontId="221" fillId="42" borderId="0" xfId="0" applyFont="1" applyFill="1" applyBorder="1" applyAlignment="1">
      <alignment vertical="center"/>
    </xf>
    <xf numFmtId="0" fontId="221" fillId="42" borderId="100" xfId="0" applyFont="1" applyFill="1" applyBorder="1" applyAlignment="1">
      <alignment vertical="center"/>
    </xf>
    <xf numFmtId="0" fontId="220" fillId="18" borderId="105" xfId="0" applyFont="1" applyFill="1" applyBorder="1" applyAlignment="1">
      <alignment horizontal="center" vertical="center"/>
    </xf>
    <xf numFmtId="0" fontId="222" fillId="18" borderId="105" xfId="0" applyFont="1" applyFill="1" applyBorder="1" applyAlignment="1">
      <alignment horizontal="center" vertical="center"/>
    </xf>
    <xf numFmtId="0" fontId="168" fillId="24" borderId="0" xfId="0" applyFont="1" applyFill="1" applyBorder="1" applyAlignment="1">
      <alignment horizontal="center" vertical="center" wrapText="1"/>
    </xf>
    <xf numFmtId="0" fontId="168" fillId="24" borderId="105" xfId="0" applyFont="1" applyFill="1" applyBorder="1" applyAlignment="1">
      <alignment horizontal="center" vertical="center" wrapText="1"/>
    </xf>
    <xf numFmtId="0" fontId="143" fillId="40" borderId="105" xfId="0" applyFont="1" applyFill="1" applyBorder="1" applyAlignment="1">
      <alignment vertical="center"/>
    </xf>
    <xf numFmtId="0" fontId="0" fillId="0" borderId="105" xfId="0" applyBorder="1" applyAlignment="1">
      <alignment vertical="center"/>
    </xf>
    <xf numFmtId="0" fontId="168" fillId="24" borderId="143" xfId="0" applyFont="1" applyFill="1" applyBorder="1" applyAlignment="1">
      <alignment horizontal="center" vertical="center" wrapText="1"/>
    </xf>
    <xf numFmtId="0" fontId="143" fillId="40" borderId="143" xfId="0" applyFont="1" applyFill="1" applyBorder="1" applyAlignment="1">
      <alignment vertical="center"/>
    </xf>
    <xf numFmtId="0" fontId="0" fillId="0" borderId="143" xfId="0" applyBorder="1" applyAlignment="1">
      <alignment vertical="center"/>
    </xf>
    <xf numFmtId="0" fontId="143" fillId="40" borderId="105" xfId="0" applyFont="1" applyFill="1" applyBorder="1" applyAlignment="1">
      <alignment wrapText="1"/>
    </xf>
    <xf numFmtId="0" fontId="47" fillId="40" borderId="105" xfId="0" applyFont="1" applyFill="1" applyBorder="1"/>
    <xf numFmtId="0" fontId="218" fillId="18" borderId="0" xfId="0" applyFont="1" applyFill="1"/>
    <xf numFmtId="0" fontId="86" fillId="12" borderId="83" xfId="0" applyFont="1" applyFill="1" applyBorder="1" applyAlignment="1" applyProtection="1">
      <alignment horizontal="center" vertical="center"/>
      <protection hidden="1"/>
    </xf>
    <xf numFmtId="0" fontId="86" fillId="7" borderId="83" xfId="0" applyFont="1" applyFill="1" applyBorder="1" applyAlignment="1" applyProtection="1">
      <alignment horizontal="center" vertical="center"/>
      <protection hidden="1"/>
    </xf>
    <xf numFmtId="0" fontId="151" fillId="16" borderId="83" xfId="0" applyFont="1" applyFill="1" applyBorder="1" applyAlignment="1" applyProtection="1">
      <alignment horizontal="center" vertical="center"/>
      <protection hidden="1"/>
    </xf>
    <xf numFmtId="0" fontId="86" fillId="0" borderId="8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hidden="1"/>
    </xf>
    <xf numFmtId="0" fontId="196" fillId="8" borderId="0" xfId="0" applyFont="1" applyFill="1" applyProtection="1">
      <protection locked="0"/>
    </xf>
    <xf numFmtId="0" fontId="47" fillId="8" borderId="0" xfId="0" applyFont="1" applyFill="1" applyBorder="1" applyAlignment="1" applyProtection="1">
      <alignment horizontal="center"/>
      <protection locked="0"/>
    </xf>
    <xf numFmtId="0" fontId="59" fillId="39" borderId="52" xfId="0" applyFont="1" applyFill="1" applyBorder="1" applyAlignment="1">
      <alignment horizontal="center" vertical="center" wrapText="1"/>
    </xf>
    <xf numFmtId="0" fontId="59" fillId="39" borderId="52" xfId="0" applyFont="1" applyFill="1" applyBorder="1" applyAlignment="1">
      <alignment horizontal="center" vertical="center" wrapText="1"/>
    </xf>
    <xf numFmtId="0" fontId="59" fillId="10" borderId="52" xfId="0" applyFont="1" applyFill="1" applyBorder="1" applyAlignment="1">
      <alignment horizontal="center" vertical="center" wrapText="1"/>
    </xf>
    <xf numFmtId="0" fontId="57" fillId="0" borderId="9" xfId="0" applyFont="1" applyBorder="1" applyAlignment="1" applyProtection="1">
      <alignment horizontal="center" vertical="center" wrapText="1"/>
      <protection hidden="1"/>
    </xf>
    <xf numFmtId="0" fontId="57" fillId="0" borderId="1" xfId="0" applyFont="1" applyBorder="1" applyAlignment="1" applyProtection="1">
      <alignment horizontal="center" vertical="center" wrapText="1"/>
      <protection hidden="1"/>
    </xf>
    <xf numFmtId="0" fontId="57" fillId="0" borderId="9" xfId="0" applyFont="1" applyBorder="1" applyAlignment="1">
      <alignment horizontal="center" vertical="center" wrapText="1"/>
    </xf>
    <xf numFmtId="0" fontId="85" fillId="10" borderId="1" xfId="0" applyFont="1" applyFill="1" applyBorder="1" applyAlignment="1">
      <alignment horizontal="center" vertical="top" wrapText="1"/>
    </xf>
    <xf numFmtId="0" fontId="57" fillId="0" borderId="1" xfId="0" applyFont="1" applyBorder="1" applyAlignment="1">
      <alignment horizontal="center" vertical="center" wrapText="1"/>
    </xf>
    <xf numFmtId="0" fontId="142" fillId="0" borderId="0" xfId="0" applyFont="1"/>
    <xf numFmtId="0" fontId="163" fillId="0" borderId="0" xfId="0" applyFont="1"/>
    <xf numFmtId="0" fontId="34" fillId="0" borderId="16" xfId="0" applyFont="1" applyBorder="1" applyAlignment="1" applyProtection="1">
      <alignment horizontal="center" vertical="center" wrapText="1"/>
      <protection hidden="1"/>
    </xf>
    <xf numFmtId="0" fontId="45" fillId="13" borderId="0" xfId="0" applyFont="1" applyFill="1" applyAlignment="1" applyProtection="1">
      <alignment vertical="center"/>
    </xf>
    <xf numFmtId="0" fontId="59" fillId="8" borderId="16" xfId="0" applyFont="1" applyFill="1" applyBorder="1" applyAlignment="1" applyProtection="1">
      <alignment horizontal="center" vertical="center" wrapText="1"/>
      <protection hidden="1"/>
    </xf>
    <xf numFmtId="0" fontId="0" fillId="32" borderId="133" xfId="0" applyFill="1" applyBorder="1" applyAlignment="1" applyProtection="1">
      <alignment horizontal="center" vertical="center"/>
      <protection locked="0"/>
    </xf>
    <xf numFmtId="0" fontId="143" fillId="0" borderId="0" xfId="0" applyFont="1"/>
    <xf numFmtId="0" fontId="0" fillId="21" borderId="0" xfId="0" applyFill="1" applyAlignment="1">
      <alignment horizontal="center"/>
    </xf>
    <xf numFmtId="0" fontId="167" fillId="22" borderId="101" xfId="0" applyFont="1" applyFill="1" applyBorder="1" applyAlignment="1" applyProtection="1">
      <alignment horizontal="center" vertical="center"/>
      <protection hidden="1"/>
    </xf>
    <xf numFmtId="0" fontId="167" fillId="22" borderId="102" xfId="0" applyFont="1" applyFill="1" applyBorder="1" applyAlignment="1" applyProtection="1">
      <alignment horizontal="center" vertical="center"/>
      <protection hidden="1"/>
    </xf>
    <xf numFmtId="0" fontId="148" fillId="23" borderId="0" xfId="0" applyFont="1" applyFill="1" applyBorder="1" applyAlignment="1" applyProtection="1">
      <alignment horizontal="center"/>
      <protection hidden="1"/>
    </xf>
    <xf numFmtId="0" fontId="168" fillId="24" borderId="141" xfId="0" applyFont="1" applyFill="1" applyBorder="1" applyAlignment="1">
      <alignment horizontal="center" vertical="center" wrapText="1"/>
    </xf>
    <xf numFmtId="0" fontId="168" fillId="24" borderId="142" xfId="0" applyFont="1" applyFill="1" applyBorder="1" applyAlignment="1">
      <alignment horizontal="center" vertical="center" wrapText="1"/>
    </xf>
    <xf numFmtId="0" fontId="171" fillId="26" borderId="0" xfId="0" applyFont="1" applyFill="1" applyAlignment="1">
      <alignment horizontal="center"/>
    </xf>
    <xf numFmtId="0" fontId="212" fillId="18" borderId="1" xfId="0" applyFont="1" applyFill="1" applyBorder="1" applyAlignment="1">
      <alignment horizontal="center" vertical="center" wrapText="1"/>
    </xf>
    <xf numFmtId="0" fontId="209" fillId="18" borderId="1" xfId="0" applyFont="1" applyFill="1" applyBorder="1" applyAlignment="1">
      <alignment horizontal="center" vertical="center"/>
    </xf>
    <xf numFmtId="0" fontId="208" fillId="18" borderId="1" xfId="0" applyFont="1" applyFill="1" applyBorder="1" applyAlignment="1">
      <alignment horizontal="center" vertical="center" wrapText="1"/>
    </xf>
    <xf numFmtId="0" fontId="209" fillId="18" borderId="1" xfId="0" applyFont="1" applyFill="1" applyBorder="1" applyAlignment="1">
      <alignment horizontal="center" vertical="center" wrapText="1"/>
    </xf>
    <xf numFmtId="0" fontId="86" fillId="7" borderId="84" xfId="0" applyFont="1" applyFill="1" applyBorder="1" applyAlignment="1" applyProtection="1">
      <alignment horizontal="center" vertical="center"/>
      <protection locked="0"/>
    </xf>
    <xf numFmtId="0" fontId="86" fillId="7" borderId="87" xfId="0" applyFont="1" applyFill="1" applyBorder="1" applyAlignment="1" applyProtection="1">
      <alignment horizontal="center" vertical="center"/>
      <protection locked="0"/>
    </xf>
    <xf numFmtId="0" fontId="122" fillId="12" borderId="84" xfId="0" applyFont="1" applyFill="1" applyBorder="1" applyAlignment="1" applyProtection="1">
      <alignment horizontal="center" vertical="center"/>
      <protection locked="0"/>
    </xf>
    <xf numFmtId="0" fontId="122" fillId="12" borderId="86" xfId="0" applyFont="1" applyFill="1" applyBorder="1" applyAlignment="1" applyProtection="1">
      <alignment horizontal="center" vertical="center"/>
      <protection locked="0"/>
    </xf>
    <xf numFmtId="0" fontId="97" fillId="7" borderId="56" xfId="0" applyFont="1" applyFill="1" applyBorder="1" applyAlignment="1" applyProtection="1">
      <alignment horizontal="center" vertical="center"/>
    </xf>
    <xf numFmtId="0" fontId="97" fillId="7" borderId="68" xfId="0" applyFont="1" applyFill="1" applyBorder="1" applyAlignment="1" applyProtection="1">
      <alignment horizontal="center" vertical="center"/>
    </xf>
    <xf numFmtId="0" fontId="151" fillId="7" borderId="56" xfId="0" applyFont="1" applyFill="1" applyBorder="1" applyAlignment="1" applyProtection="1">
      <alignment horizontal="center" vertical="center"/>
    </xf>
    <xf numFmtId="0" fontId="151" fillId="7" borderId="68" xfId="0" applyFont="1" applyFill="1" applyBorder="1" applyAlignment="1" applyProtection="1">
      <alignment horizontal="center" vertical="center"/>
    </xf>
    <xf numFmtId="0" fontId="155" fillId="5" borderId="0" xfId="0" applyFont="1" applyFill="1" applyAlignment="1">
      <alignment horizontal="center" vertical="center"/>
    </xf>
    <xf numFmtId="0" fontId="46" fillId="12" borderId="84" xfId="0" applyFont="1" applyFill="1" applyBorder="1" applyAlignment="1" applyProtection="1">
      <alignment horizontal="left" vertical="center"/>
      <protection locked="0"/>
    </xf>
    <xf numFmtId="0" fontId="40" fillId="8" borderId="86" xfId="0" applyFont="1" applyFill="1" applyBorder="1" applyProtection="1">
      <protection locked="0"/>
    </xf>
    <xf numFmtId="0" fontId="40" fillId="8" borderId="87" xfId="0" applyFont="1" applyFill="1" applyBorder="1" applyProtection="1">
      <protection locked="0"/>
    </xf>
    <xf numFmtId="0" fontId="46" fillId="7" borderId="84" xfId="0" applyFont="1" applyFill="1" applyBorder="1" applyAlignment="1" applyProtection="1">
      <alignment horizontal="center" vertical="center"/>
      <protection locked="0"/>
    </xf>
    <xf numFmtId="0" fontId="46" fillId="7" borderId="87" xfId="0" applyFont="1" applyFill="1" applyBorder="1" applyAlignment="1" applyProtection="1">
      <alignment horizontal="center" vertical="center"/>
      <protection locked="0"/>
    </xf>
    <xf numFmtId="0" fontId="40" fillId="8" borderId="95" xfId="0" applyFont="1" applyFill="1" applyBorder="1" applyProtection="1">
      <protection locked="0"/>
    </xf>
    <xf numFmtId="0" fontId="143" fillId="34" borderId="56" xfId="0" applyFont="1" applyFill="1" applyBorder="1" applyAlignment="1">
      <alignment horizontal="center" vertical="center" wrapText="1"/>
    </xf>
    <xf numFmtId="0" fontId="143" fillId="34" borderId="58" xfId="0" applyFont="1" applyFill="1" applyBorder="1" applyAlignment="1">
      <alignment horizontal="center" vertical="center" wrapText="1"/>
    </xf>
    <xf numFmtId="0" fontId="59" fillId="10" borderId="1" xfId="0" applyFont="1" applyFill="1" applyBorder="1" applyAlignment="1">
      <alignment horizontal="center" vertical="center" wrapText="1"/>
    </xf>
    <xf numFmtId="1" fontId="50" fillId="34" borderId="130" xfId="0" applyNumberFormat="1" applyFont="1" applyFill="1" applyBorder="1" applyAlignment="1" applyProtection="1">
      <alignment horizontal="center" vertical="center" wrapText="1"/>
    </xf>
    <xf numFmtId="1" fontId="50" fillId="34" borderId="66" xfId="0" applyNumberFormat="1" applyFont="1" applyFill="1" applyBorder="1" applyAlignment="1" applyProtection="1">
      <alignment horizontal="center" vertical="center" wrapText="1"/>
    </xf>
    <xf numFmtId="1" fontId="50" fillId="34" borderId="10" xfId="0" applyNumberFormat="1" applyFont="1" applyFill="1" applyBorder="1" applyAlignment="1" applyProtection="1">
      <alignment horizontal="center" vertical="center" wrapText="1"/>
    </xf>
    <xf numFmtId="0" fontId="59" fillId="39" borderId="1" xfId="0" applyFont="1" applyFill="1" applyBorder="1" applyAlignment="1">
      <alignment horizontal="center" vertical="center" wrapText="1"/>
    </xf>
    <xf numFmtId="0" fontId="59" fillId="39" borderId="52" xfId="0" applyFont="1" applyFill="1" applyBorder="1" applyAlignment="1">
      <alignment horizontal="center" vertical="center" wrapText="1"/>
    </xf>
    <xf numFmtId="1" fontId="50" fillId="34" borderId="130" xfId="0" applyNumberFormat="1" applyFont="1" applyFill="1" applyBorder="1" applyAlignment="1" applyProtection="1">
      <alignment horizontal="center" vertical="center" wrapText="1"/>
      <protection locked="0"/>
    </xf>
    <xf numFmtId="1" fontId="50" fillId="34" borderId="66" xfId="0" applyNumberFormat="1" applyFont="1" applyFill="1" applyBorder="1" applyAlignment="1" applyProtection="1">
      <alignment horizontal="center" vertical="center" wrapText="1"/>
      <protection locked="0"/>
    </xf>
    <xf numFmtId="1" fontId="50" fillId="34" borderId="10" xfId="0" applyNumberFormat="1" applyFont="1" applyFill="1" applyBorder="1" applyAlignment="1" applyProtection="1">
      <alignment horizontal="center" vertical="center" wrapText="1"/>
      <protection locked="0"/>
    </xf>
    <xf numFmtId="0" fontId="59" fillId="10" borderId="52" xfId="0" applyFont="1" applyFill="1" applyBorder="1" applyAlignment="1">
      <alignment horizontal="center" vertical="center" wrapText="1"/>
    </xf>
    <xf numFmtId="0" fontId="59" fillId="10" borderId="2" xfId="0" applyFont="1" applyFill="1" applyBorder="1" applyAlignment="1">
      <alignment horizontal="center" vertical="center" wrapText="1"/>
    </xf>
    <xf numFmtId="1" fontId="50" fillId="34" borderId="60" xfId="0" applyNumberFormat="1" applyFont="1" applyFill="1" applyBorder="1" applyAlignment="1" applyProtection="1">
      <alignment horizontal="center" vertical="center" wrapText="1"/>
    </xf>
    <xf numFmtId="1" fontId="50" fillId="34" borderId="35" xfId="0" applyNumberFormat="1" applyFont="1" applyFill="1" applyBorder="1" applyAlignment="1" applyProtection="1">
      <alignment horizontal="center" vertical="center" wrapText="1"/>
    </xf>
    <xf numFmtId="1" fontId="50" fillId="34" borderId="131" xfId="0" applyNumberFormat="1" applyFont="1" applyFill="1" applyBorder="1" applyAlignment="1" applyProtection="1">
      <alignment horizontal="center" vertical="center" wrapText="1"/>
    </xf>
    <xf numFmtId="0" fontId="160" fillId="34" borderId="0" xfId="0" applyFont="1" applyFill="1" applyBorder="1" applyAlignment="1">
      <alignment horizontal="center" vertical="center"/>
    </xf>
    <xf numFmtId="0" fontId="225" fillId="18" borderId="0" xfId="0" applyFont="1" applyFill="1" applyAlignment="1">
      <alignment horizontal="center"/>
    </xf>
    <xf numFmtId="0" fontId="85" fillId="14" borderId="1" xfId="0" applyFont="1" applyFill="1" applyBorder="1" applyAlignment="1">
      <alignment horizontal="center" vertical="center" wrapText="1"/>
    </xf>
    <xf numFmtId="0" fontId="143" fillId="3" borderId="86" xfId="0" applyFont="1" applyFill="1" applyBorder="1" applyAlignment="1" applyProtection="1">
      <alignment horizontal="center"/>
      <protection hidden="1"/>
    </xf>
    <xf numFmtId="0" fontId="59" fillId="16" borderId="84" xfId="0" applyFont="1" applyFill="1" applyBorder="1" applyAlignment="1" applyProtection="1">
      <alignment horizontal="center" vertical="center"/>
      <protection locked="0"/>
    </xf>
    <xf numFmtId="0" fontId="59" fillId="16" borderId="87" xfId="0" applyFont="1" applyFill="1" applyBorder="1" applyAlignment="1" applyProtection="1">
      <alignment horizontal="center" vertical="center"/>
      <protection locked="0"/>
    </xf>
    <xf numFmtId="0" fontId="85" fillId="14" borderId="88" xfId="0" applyFont="1" applyFill="1" applyBorder="1" applyAlignment="1">
      <alignment horizontal="center" vertical="center" wrapText="1"/>
    </xf>
    <xf numFmtId="0" fontId="38" fillId="13" borderId="85" xfId="0" applyFont="1" applyFill="1" applyBorder="1"/>
    <xf numFmtId="0" fontId="149" fillId="15" borderId="93" xfId="0" applyFont="1" applyFill="1" applyBorder="1" applyAlignment="1">
      <alignment horizontal="center" vertical="center"/>
    </xf>
    <xf numFmtId="0" fontId="150" fillId="5" borderId="95" xfId="0" applyFont="1" applyFill="1" applyBorder="1"/>
    <xf numFmtId="0" fontId="150" fillId="5" borderId="86" xfId="0" applyFont="1" applyFill="1" applyBorder="1"/>
    <xf numFmtId="0" fontId="150" fillId="5" borderId="87" xfId="0" applyFont="1" applyFill="1" applyBorder="1"/>
    <xf numFmtId="0" fontId="85" fillId="14" borderId="138" xfId="0" applyFont="1" applyFill="1" applyBorder="1" applyAlignment="1">
      <alignment horizontal="center" vertical="center" wrapText="1"/>
    </xf>
    <xf numFmtId="0" fontId="85" fillId="14" borderId="84" xfId="0" applyFont="1" applyFill="1" applyBorder="1" applyAlignment="1">
      <alignment horizontal="center" vertical="center" wrapText="1"/>
    </xf>
    <xf numFmtId="0" fontId="38" fillId="13" borderId="87" xfId="0" applyFont="1" applyFill="1" applyBorder="1"/>
    <xf numFmtId="0" fontId="207" fillId="3" borderId="86" xfId="0" applyFont="1" applyFill="1" applyBorder="1" applyAlignment="1">
      <alignment horizontal="center"/>
    </xf>
    <xf numFmtId="0" fontId="132" fillId="36" borderId="10" xfId="0" applyFont="1" applyFill="1" applyBorder="1" applyAlignment="1">
      <alignment horizontal="center" vertical="center" wrapText="1"/>
    </xf>
    <xf numFmtId="0" fontId="132" fillId="36" borderId="1" xfId="0" applyFont="1" applyFill="1" applyBorder="1" applyAlignment="1">
      <alignment horizontal="center" vertical="center" wrapText="1"/>
    </xf>
    <xf numFmtId="0" fontId="61" fillId="0" borderId="33" xfId="0" applyFont="1" applyBorder="1" applyAlignment="1" applyProtection="1">
      <alignment horizontal="right" vertical="center" wrapText="1"/>
    </xf>
    <xf numFmtId="0" fontId="79" fillId="0" borderId="33" xfId="0" applyFont="1" applyBorder="1" applyAlignment="1" applyProtection="1">
      <alignment horizontal="center" vertical="center" wrapText="1"/>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29" fillId="0" borderId="39" xfId="0" applyFont="1" applyBorder="1" applyAlignment="1" applyProtection="1">
      <alignment horizontal="right" vertical="center" wrapText="1"/>
    </xf>
    <xf numFmtId="0" fontId="79" fillId="0" borderId="37" xfId="0" applyFont="1" applyBorder="1" applyAlignment="1" applyProtection="1">
      <alignment horizontal="center" vertical="center" wrapText="1"/>
    </xf>
    <xf numFmtId="0" fontId="79" fillId="0" borderId="67" xfId="0" applyFont="1" applyBorder="1" applyAlignment="1" applyProtection="1">
      <alignment horizontal="center" vertical="center" wrapText="1"/>
    </xf>
    <xf numFmtId="0" fontId="79" fillId="0" borderId="39" xfId="0" applyFont="1" applyBorder="1" applyAlignment="1" applyProtection="1">
      <alignment horizontal="center" vertical="center" wrapText="1"/>
    </xf>
    <xf numFmtId="0" fontId="129" fillId="0" borderId="8" xfId="0" applyFont="1" applyBorder="1" applyAlignment="1" applyProtection="1">
      <alignment horizontal="right" vertical="center" wrapText="1"/>
    </xf>
    <xf numFmtId="0" fontId="58" fillId="0" borderId="8" xfId="0" applyFont="1" applyBorder="1" applyAlignment="1" applyProtection="1">
      <alignment horizontal="center"/>
    </xf>
    <xf numFmtId="0" fontId="79" fillId="0" borderId="8" xfId="0" applyFont="1" applyBorder="1" applyAlignment="1" applyProtection="1">
      <alignment horizontal="center" vertical="center" wrapText="1"/>
    </xf>
    <xf numFmtId="0" fontId="61" fillId="0" borderId="34" xfId="0" applyFont="1" applyBorder="1" applyAlignment="1" applyProtection="1">
      <alignment horizontal="right" vertical="center" wrapText="1"/>
    </xf>
    <xf numFmtId="0" fontId="79" fillId="0" borderId="34" xfId="0" applyFont="1" applyBorder="1" applyAlignment="1" applyProtection="1">
      <alignment horizontal="center" vertical="center" wrapText="1"/>
    </xf>
    <xf numFmtId="0" fontId="129" fillId="0" borderId="20" xfId="0" applyFont="1" applyBorder="1" applyAlignment="1" applyProtection="1">
      <alignment horizontal="right" vertical="center" wrapText="1"/>
    </xf>
    <xf numFmtId="0" fontId="129" fillId="0" borderId="8" xfId="0" applyFont="1" applyBorder="1" applyAlignment="1" applyProtection="1">
      <alignment horizontal="right" vertical="center" wrapText="1"/>
      <protection locked="0"/>
    </xf>
    <xf numFmtId="0" fontId="217" fillId="13" borderId="58" xfId="0" applyFont="1" applyFill="1" applyBorder="1" applyAlignment="1">
      <alignment horizontal="center" vertical="center" wrapText="1"/>
    </xf>
    <xf numFmtId="0" fontId="57" fillId="13" borderId="58"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79" fillId="0" borderId="20" xfId="0" applyFont="1" applyBorder="1" applyAlignment="1" applyProtection="1">
      <alignment horizontal="center" vertical="center" wrapText="1"/>
    </xf>
    <xf numFmtId="0" fontId="120" fillId="13" borderId="56" xfId="0" applyFont="1" applyFill="1" applyBorder="1" applyAlignment="1">
      <alignment horizontal="center" vertical="center" wrapText="1"/>
    </xf>
    <xf numFmtId="0" fontId="120" fillId="13" borderId="40" xfId="0" applyFont="1" applyFill="1" applyBorder="1" applyAlignment="1">
      <alignment horizontal="center" vertical="center" wrapText="1"/>
    </xf>
    <xf numFmtId="0" fontId="120" fillId="13" borderId="58" xfId="0" applyFont="1" applyFill="1" applyBorder="1" applyAlignment="1">
      <alignment horizontal="center" vertical="center" wrapText="1"/>
    </xf>
    <xf numFmtId="0" fontId="120" fillId="13" borderId="59" xfId="0" applyFont="1" applyFill="1" applyBorder="1" applyAlignment="1">
      <alignment horizontal="center" vertical="center" wrapText="1"/>
    </xf>
    <xf numFmtId="0" fontId="127" fillId="0" borderId="22" xfId="0" applyFont="1" applyBorder="1" applyAlignment="1" applyProtection="1">
      <alignment horizontal="right" vertical="center" wrapText="1"/>
    </xf>
    <xf numFmtId="0" fontId="127" fillId="0" borderId="23" xfId="0" applyFont="1" applyBorder="1" applyAlignment="1" applyProtection="1">
      <alignment horizontal="right" vertical="center" wrapText="1"/>
    </xf>
    <xf numFmtId="0" fontId="58" fillId="0" borderId="32" xfId="0" applyFont="1" applyBorder="1" applyAlignment="1" applyProtection="1">
      <alignment horizontal="center"/>
    </xf>
    <xf numFmtId="0" fontId="102" fillId="3" borderId="58" xfId="0" applyFont="1" applyFill="1" applyBorder="1" applyAlignment="1" applyProtection="1">
      <alignment horizontal="center" vertical="center" wrapText="1"/>
      <protection hidden="1"/>
    </xf>
    <xf numFmtId="0" fontId="102" fillId="3" borderId="0" xfId="0" applyFont="1" applyFill="1" applyBorder="1" applyAlignment="1" applyProtection="1">
      <alignment horizontal="center" vertical="center" wrapText="1"/>
      <protection hidden="1"/>
    </xf>
    <xf numFmtId="0" fontId="102" fillId="3" borderId="59" xfId="0" applyFont="1" applyFill="1" applyBorder="1" applyAlignment="1" applyProtection="1">
      <alignment horizontal="center" vertical="center" wrapText="1"/>
      <protection hidden="1"/>
    </xf>
    <xf numFmtId="0" fontId="102" fillId="3" borderId="60" xfId="0" applyFont="1" applyFill="1" applyBorder="1" applyAlignment="1" applyProtection="1">
      <alignment horizontal="center" vertical="center" wrapText="1"/>
      <protection hidden="1"/>
    </xf>
    <xf numFmtId="0" fontId="102" fillId="3" borderId="35" xfId="0" applyFont="1" applyFill="1" applyBorder="1" applyAlignment="1" applyProtection="1">
      <alignment horizontal="center" vertical="center" wrapText="1"/>
      <protection hidden="1"/>
    </xf>
    <xf numFmtId="0" fontId="102" fillId="3" borderId="61" xfId="0" applyFont="1" applyFill="1" applyBorder="1" applyAlignment="1" applyProtection="1">
      <alignment horizontal="center" vertical="center" wrapText="1"/>
      <protection hidden="1"/>
    </xf>
    <xf numFmtId="0" fontId="131" fillId="13" borderId="9" xfId="0" applyFont="1" applyFill="1" applyBorder="1" applyAlignment="1" applyProtection="1">
      <alignment horizontal="center" vertical="center" wrapText="1"/>
      <protection hidden="1"/>
    </xf>
    <xf numFmtId="0" fontId="131" fillId="13" borderId="66" xfId="0" applyFont="1" applyFill="1" applyBorder="1" applyAlignment="1" applyProtection="1">
      <alignment horizontal="center" vertical="center" wrapText="1"/>
      <protection hidden="1"/>
    </xf>
    <xf numFmtId="0" fontId="131" fillId="13" borderId="10" xfId="0" applyFont="1" applyFill="1" applyBorder="1" applyAlignment="1" applyProtection="1">
      <alignment horizontal="center" vertical="center" wrapText="1"/>
      <protection hidden="1"/>
    </xf>
    <xf numFmtId="0" fontId="173" fillId="3" borderId="0" xfId="0" applyFont="1" applyFill="1" applyBorder="1" applyAlignment="1" applyProtection="1">
      <alignment horizontal="center" vertical="center" wrapText="1"/>
      <protection hidden="1"/>
    </xf>
    <xf numFmtId="0" fontId="173" fillId="3" borderId="125" xfId="0" applyFont="1" applyFill="1" applyBorder="1" applyAlignment="1" applyProtection="1">
      <alignment horizontal="center" vertical="center" wrapText="1"/>
      <protection hidden="1"/>
    </xf>
    <xf numFmtId="0" fontId="173" fillId="3" borderId="35" xfId="0" applyFont="1" applyFill="1" applyBorder="1" applyAlignment="1" applyProtection="1">
      <alignment horizontal="center" vertical="center" wrapText="1"/>
      <protection hidden="1"/>
    </xf>
    <xf numFmtId="0" fontId="173" fillId="3" borderId="126" xfId="0" applyFont="1" applyFill="1" applyBorder="1" applyAlignment="1" applyProtection="1">
      <alignment horizontal="center" vertical="center" wrapText="1"/>
      <protection hidden="1"/>
    </xf>
    <xf numFmtId="0" fontId="226" fillId="29" borderId="35" xfId="0" applyFont="1" applyFill="1" applyBorder="1" applyAlignment="1">
      <alignment horizontal="center"/>
    </xf>
    <xf numFmtId="0" fontId="53" fillId="29" borderId="35" xfId="0" applyFont="1" applyFill="1" applyBorder="1" applyAlignment="1">
      <alignment horizontal="center"/>
    </xf>
    <xf numFmtId="0" fontId="46" fillId="12" borderId="84" xfId="0" applyFont="1" applyFill="1" applyBorder="1" applyAlignment="1" applyProtection="1">
      <alignment horizontal="center" vertical="center"/>
      <protection locked="0"/>
    </xf>
    <xf numFmtId="0" fontId="22" fillId="8" borderId="86" xfId="0" applyFont="1" applyFill="1" applyBorder="1" applyProtection="1">
      <protection locked="0"/>
    </xf>
    <xf numFmtId="0" fontId="22" fillId="8" borderId="87" xfId="0" applyFont="1" applyFill="1" applyBorder="1" applyProtection="1">
      <protection locked="0"/>
    </xf>
    <xf numFmtId="0" fontId="152" fillId="5" borderId="96" xfId="0" applyFont="1" applyFill="1" applyBorder="1" applyAlignment="1">
      <alignment horizontal="center"/>
    </xf>
    <xf numFmtId="0" fontId="152" fillId="5" borderId="0" xfId="0" applyFont="1" applyFill="1" applyBorder="1" applyAlignment="1">
      <alignment horizontal="center"/>
    </xf>
    <xf numFmtId="0" fontId="57" fillId="13" borderId="52" xfId="0" applyFont="1" applyFill="1" applyBorder="1" applyAlignment="1">
      <alignment horizontal="center" vertical="center" wrapText="1"/>
    </xf>
    <xf numFmtId="0" fontId="57" fillId="13" borderId="2" xfId="0" applyFont="1" applyFill="1" applyBorder="1" applyAlignment="1">
      <alignment horizontal="center" vertical="center" wrapText="1"/>
    </xf>
    <xf numFmtId="0" fontId="81" fillId="13" borderId="52" xfId="0" applyFont="1" applyFill="1" applyBorder="1" applyAlignment="1">
      <alignment horizontal="center" vertical="top" wrapText="1"/>
    </xf>
    <xf numFmtId="0" fontId="81" fillId="13" borderId="2" xfId="0" applyFont="1" applyFill="1" applyBorder="1" applyAlignment="1">
      <alignment horizontal="center" vertical="top" wrapText="1"/>
    </xf>
    <xf numFmtId="0" fontId="127" fillId="0" borderId="25" xfId="0" applyFont="1" applyBorder="1" applyAlignment="1" applyProtection="1">
      <alignment horizontal="right" vertical="center" wrapText="1"/>
    </xf>
    <xf numFmtId="0" fontId="57" fillId="13" borderId="56" xfId="0" applyFont="1" applyFill="1" applyBorder="1" applyAlignment="1">
      <alignment horizontal="center" vertical="center" wrapText="1"/>
    </xf>
    <xf numFmtId="0" fontId="57" fillId="13" borderId="60"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129" fillId="0" borderId="45" xfId="0" applyFont="1" applyBorder="1" applyAlignment="1" applyProtection="1">
      <alignment horizontal="right" vertical="center" wrapText="1"/>
    </xf>
    <xf numFmtId="0" fontId="223" fillId="43" borderId="84" xfId="0" applyFont="1" applyFill="1" applyBorder="1" applyAlignment="1">
      <alignment horizontal="center" vertical="center"/>
    </xf>
    <xf numFmtId="0" fontId="224" fillId="18" borderId="86" xfId="0" applyFont="1" applyFill="1" applyBorder="1"/>
    <xf numFmtId="0" fontId="224" fillId="18" borderId="87" xfId="0" applyFont="1" applyFill="1" applyBorder="1"/>
    <xf numFmtId="0" fontId="221" fillId="41" borderId="96" xfId="0" applyFont="1" applyFill="1" applyBorder="1" applyAlignment="1" applyProtection="1">
      <alignment horizontal="center" vertical="center"/>
      <protection hidden="1"/>
    </xf>
    <xf numFmtId="14" fontId="58" fillId="10" borderId="105" xfId="0" applyNumberFormat="1" applyFont="1" applyFill="1" applyBorder="1" applyAlignment="1" applyProtection="1">
      <alignment horizontal="center" vertical="center"/>
      <protection locked="0"/>
    </xf>
    <xf numFmtId="0" fontId="59" fillId="10" borderId="105" xfId="0" applyFont="1" applyFill="1" applyBorder="1" applyAlignment="1">
      <alignment horizontal="center" vertical="center" wrapText="1"/>
    </xf>
    <xf numFmtId="0" fontId="228" fillId="5" borderId="105" xfId="0" applyFont="1" applyFill="1" applyBorder="1" applyAlignment="1">
      <alignment horizontal="center" vertical="center"/>
    </xf>
    <xf numFmtId="0" fontId="229" fillId="3" borderId="105" xfId="0" applyFont="1" applyFill="1" applyBorder="1" applyAlignment="1" applyProtection="1">
      <alignment horizontal="center" vertical="center"/>
      <protection locked="0"/>
    </xf>
    <xf numFmtId="0" fontId="228" fillId="18" borderId="105" xfId="0" applyFont="1" applyFill="1" applyBorder="1" applyAlignment="1">
      <alignment horizontal="center" vertical="center"/>
    </xf>
    <xf numFmtId="0" fontId="122" fillId="12" borderId="105" xfId="0" applyFont="1" applyFill="1" applyBorder="1" applyAlignment="1" applyProtection="1">
      <alignment horizontal="center" vertical="center"/>
      <protection locked="0"/>
    </xf>
    <xf numFmtId="0" fontId="23" fillId="8" borderId="105" xfId="0" applyFont="1" applyFill="1" applyBorder="1" applyProtection="1">
      <protection locked="0"/>
    </xf>
    <xf numFmtId="0" fontId="219" fillId="38" borderId="105" xfId="0" applyFont="1" applyFill="1" applyBorder="1" applyAlignment="1" applyProtection="1">
      <alignment horizontal="center" vertical="center"/>
      <protection locked="0"/>
    </xf>
    <xf numFmtId="0" fontId="221" fillId="42" borderId="100" xfId="0" applyFont="1" applyFill="1" applyBorder="1" applyAlignment="1">
      <alignment horizontal="center" vertical="center"/>
    </xf>
    <xf numFmtId="0" fontId="227" fillId="42" borderId="0" xfId="0" applyFont="1" applyFill="1" applyBorder="1" applyAlignment="1">
      <alignment horizontal="center" vertical="center"/>
    </xf>
    <xf numFmtId="0" fontId="227" fillId="42" borderId="140" xfId="0" applyFont="1" applyFill="1" applyBorder="1" applyAlignment="1">
      <alignment horizontal="center" vertical="center"/>
    </xf>
    <xf numFmtId="0" fontId="80" fillId="0" borderId="0" xfId="0" applyFont="1" applyBorder="1" applyAlignment="1" applyProtection="1">
      <alignment horizontal="center" vertical="center" wrapText="1"/>
      <protection hidden="1"/>
    </xf>
    <xf numFmtId="0" fontId="80" fillId="0" borderId="8" xfId="0" applyFont="1" applyBorder="1" applyAlignment="1" applyProtection="1">
      <alignment horizontal="right" vertical="center" wrapText="1"/>
      <protection hidden="1"/>
    </xf>
    <xf numFmtId="0" fontId="80" fillId="0" borderId="8" xfId="0" applyFont="1" applyBorder="1" applyAlignment="1" applyProtection="1">
      <alignment horizontal="right" vertical="center" wrapText="1"/>
    </xf>
    <xf numFmtId="0" fontId="80" fillId="0" borderId="20" xfId="0" applyFont="1" applyBorder="1" applyAlignment="1" applyProtection="1">
      <alignment horizontal="right" vertical="center" wrapText="1"/>
      <protection hidden="1"/>
    </xf>
    <xf numFmtId="0" fontId="79" fillId="0" borderId="46" xfId="0" applyFont="1" applyBorder="1" applyAlignment="1" applyProtection="1">
      <alignment horizontal="center" vertical="center" wrapText="1"/>
    </xf>
    <xf numFmtId="0" fontId="79" fillId="0" borderId="69" xfId="0" applyFont="1" applyBorder="1" applyAlignment="1" applyProtection="1">
      <alignment horizontal="center" vertical="center" wrapText="1"/>
    </xf>
    <xf numFmtId="0" fontId="79" fillId="0" borderId="70" xfId="0" applyFont="1" applyBorder="1" applyAlignment="1" applyProtection="1">
      <alignment horizontal="center" vertical="center" wrapText="1"/>
    </xf>
    <xf numFmtId="0" fontId="127" fillId="0" borderId="33" xfId="0" applyFont="1" applyBorder="1" applyAlignment="1" applyProtection="1">
      <alignment horizontal="right" vertical="center" wrapText="1"/>
      <protection hidden="1"/>
    </xf>
    <xf numFmtId="0" fontId="80" fillId="0" borderId="97" xfId="0" applyFont="1" applyBorder="1" applyAlignment="1" applyProtection="1">
      <alignment horizontal="right" vertical="center" wrapText="1"/>
      <protection hidden="1"/>
    </xf>
    <xf numFmtId="0" fontId="80" fillId="0" borderId="98" xfId="0" applyFont="1" applyBorder="1" applyAlignment="1" applyProtection="1">
      <alignment horizontal="right" vertical="center" wrapText="1"/>
      <protection hidden="1"/>
    </xf>
    <xf numFmtId="0" fontId="80" fillId="0" borderId="67" xfId="0" applyFont="1" applyBorder="1" applyAlignment="1" applyProtection="1">
      <alignment horizontal="right" vertical="center" wrapText="1"/>
      <protection hidden="1"/>
    </xf>
    <xf numFmtId="0" fontId="79" fillId="0" borderId="34" xfId="0" applyFont="1" applyBorder="1" applyAlignment="1" applyProtection="1">
      <alignment horizontal="right" vertical="center" wrapText="1"/>
      <protection hidden="1"/>
    </xf>
    <xf numFmtId="0" fontId="79" fillId="0" borderId="71" xfId="0" applyFont="1" applyBorder="1" applyAlignment="1" applyProtection="1">
      <alignment horizontal="center" vertical="center" wrapText="1"/>
    </xf>
    <xf numFmtId="0" fontId="79" fillId="0" borderId="23" xfId="0" applyFont="1" applyBorder="1" applyAlignment="1" applyProtection="1">
      <alignment horizontal="right" vertical="center" wrapText="1"/>
    </xf>
    <xf numFmtId="0" fontId="79" fillId="0" borderId="22" xfId="0" applyFont="1" applyBorder="1" applyAlignment="1" applyProtection="1">
      <alignment horizontal="right" vertical="center" wrapText="1"/>
    </xf>
    <xf numFmtId="0" fontId="79" fillId="0" borderId="25" xfId="0" applyFont="1" applyBorder="1" applyAlignment="1" applyProtection="1">
      <alignment horizontal="right" vertical="center" wrapText="1"/>
    </xf>
    <xf numFmtId="0" fontId="49" fillId="0" borderId="0" xfId="0" applyFont="1" applyAlignment="1" applyProtection="1">
      <alignment horizontal="center"/>
    </xf>
    <xf numFmtId="0" fontId="125" fillId="0" borderId="0" xfId="0" applyFont="1" applyAlignment="1" applyProtection="1">
      <alignment horizontal="center" wrapText="1"/>
    </xf>
    <xf numFmtId="0" fontId="57" fillId="0" borderId="52" xfId="0" applyFont="1" applyBorder="1" applyAlignment="1">
      <alignment horizontal="center" vertical="center" wrapText="1"/>
    </xf>
    <xf numFmtId="0" fontId="57" fillId="0" borderId="2" xfId="0" applyFont="1" applyBorder="1" applyAlignment="1">
      <alignment horizontal="center" vertical="center" wrapText="1"/>
    </xf>
    <xf numFmtId="0" fontId="126" fillId="0" borderId="0" xfId="0" applyFont="1" applyAlignment="1" applyProtection="1">
      <alignment horizontal="center" vertical="center" wrapText="1"/>
    </xf>
    <xf numFmtId="0" fontId="50" fillId="0" borderId="0" xfId="0" applyFont="1" applyAlignment="1" applyProtection="1">
      <alignment horizontal="center" wrapText="1"/>
    </xf>
    <xf numFmtId="0" fontId="120" fillId="0" borderId="0" xfId="0" applyFont="1" applyBorder="1" applyAlignment="1">
      <alignment horizontal="right"/>
    </xf>
    <xf numFmtId="0" fontId="57" fillId="0" borderId="52" xfId="0" applyFont="1" applyBorder="1" applyAlignment="1" applyProtection="1">
      <alignment horizontal="center" vertical="center" wrapText="1"/>
    </xf>
    <xf numFmtId="0" fontId="57" fillId="0" borderId="2" xfId="0" applyFont="1" applyBorder="1" applyAlignment="1" applyProtection="1">
      <alignment horizontal="center" vertical="center" wrapText="1"/>
    </xf>
    <xf numFmtId="0" fontId="80" fillId="0" borderId="46" xfId="0" applyFont="1" applyBorder="1" applyAlignment="1" applyProtection="1">
      <alignment horizontal="right" vertical="center" wrapText="1"/>
      <protection hidden="1"/>
    </xf>
    <xf numFmtId="0" fontId="80" fillId="0" borderId="69" xfId="0" applyFont="1" applyBorder="1" applyAlignment="1" applyProtection="1">
      <alignment horizontal="right" vertical="center" wrapText="1"/>
      <protection hidden="1"/>
    </xf>
    <xf numFmtId="0" fontId="80" fillId="0" borderId="70" xfId="0" applyFont="1" applyBorder="1" applyAlignment="1" applyProtection="1">
      <alignment horizontal="right" vertical="center" wrapText="1"/>
      <protection hidden="1"/>
    </xf>
    <xf numFmtId="0" fontId="53" fillId="0" borderId="52"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7" fillId="0" borderId="56" xfId="0" applyFont="1" applyBorder="1" applyAlignment="1" applyProtection="1">
      <alignment horizontal="center" vertical="center" wrapText="1"/>
    </xf>
    <xf numFmtId="0" fontId="57" fillId="0" borderId="60"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7" fillId="0" borderId="40" xfId="0" applyFont="1" applyBorder="1" applyAlignment="1" applyProtection="1">
      <alignment horizontal="center" vertical="center" wrapText="1"/>
    </xf>
    <xf numFmtId="0" fontId="57" fillId="0" borderId="58" xfId="0" applyFont="1" applyBorder="1" applyAlignment="1" applyProtection="1">
      <alignment horizontal="center" vertical="center" wrapText="1"/>
    </xf>
    <xf numFmtId="0" fontId="57" fillId="0" borderId="59" xfId="0" applyFont="1" applyBorder="1" applyAlignment="1" applyProtection="1">
      <alignment horizontal="center" vertical="center" wrapText="1"/>
    </xf>
    <xf numFmtId="0" fontId="57" fillId="0" borderId="1" xfId="0" applyFont="1" applyBorder="1" applyAlignment="1" applyProtection="1">
      <alignment horizontal="center" vertical="center" wrapText="1"/>
    </xf>
    <xf numFmtId="0" fontId="47" fillId="0" borderId="60" xfId="0" applyFont="1" applyBorder="1" applyAlignment="1" applyProtection="1">
      <alignment horizontal="right" vertical="center" wrapText="1"/>
    </xf>
    <xf numFmtId="0" fontId="47" fillId="0" borderId="35" xfId="0" applyFont="1" applyBorder="1" applyAlignment="1" applyProtection="1">
      <alignment horizontal="right" vertical="center" wrapText="1"/>
    </xf>
    <xf numFmtId="0" fontId="81" fillId="0" borderId="52" xfId="0" applyFont="1" applyBorder="1" applyAlignment="1" applyProtection="1">
      <alignment horizontal="center" vertical="top" wrapText="1"/>
      <protection hidden="1"/>
    </xf>
    <xf numFmtId="0" fontId="81" fillId="0" borderId="2" xfId="0" applyFont="1" applyBorder="1" applyAlignment="1" applyProtection="1">
      <alignment horizontal="center" vertical="top" wrapText="1"/>
      <protection hidden="1"/>
    </xf>
    <xf numFmtId="0" fontId="57" fillId="0" borderId="9" xfId="0" applyFont="1" applyBorder="1" applyAlignment="1" applyProtection="1">
      <alignment horizontal="center" vertical="center" wrapText="1"/>
    </xf>
    <xf numFmtId="0" fontId="57" fillId="0" borderId="10"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6" fillId="0" borderId="60" xfId="0" applyFont="1" applyBorder="1" applyAlignment="1" applyProtection="1">
      <alignment horizontal="center" vertical="center" wrapText="1"/>
    </xf>
    <xf numFmtId="0" fontId="46" fillId="0" borderId="35" xfId="0" applyFont="1" applyBorder="1" applyAlignment="1" applyProtection="1">
      <alignment horizontal="center" vertical="center" wrapText="1"/>
    </xf>
    <xf numFmtId="0" fontId="73" fillId="0" borderId="0" xfId="0" applyFont="1" applyAlignment="1" applyProtection="1">
      <alignment wrapText="1"/>
      <protection hidden="1"/>
    </xf>
    <xf numFmtId="0" fontId="73" fillId="0" borderId="0" xfId="0" applyFont="1" applyAlignment="1" applyProtection="1">
      <alignment horizontal="center" vertical="center" wrapText="1"/>
    </xf>
    <xf numFmtId="0" fontId="146" fillId="0" borderId="35" xfId="0" applyFont="1" applyBorder="1" applyAlignment="1" applyProtection="1">
      <alignment horizontal="center" vertical="center" wrapText="1"/>
      <protection hidden="1"/>
    </xf>
    <xf numFmtId="0" fontId="141" fillId="0" borderId="60" xfId="0" applyFont="1" applyBorder="1" applyAlignment="1" applyProtection="1">
      <alignment horizontal="center" vertical="center" wrapText="1"/>
    </xf>
    <xf numFmtId="0" fontId="141" fillId="0" borderId="35" xfId="0" applyFont="1" applyBorder="1" applyAlignment="1" applyProtection="1">
      <alignment horizontal="center" vertical="center" wrapText="1"/>
    </xf>
    <xf numFmtId="0" fontId="146" fillId="0" borderId="0" xfId="0" applyFont="1" applyBorder="1" applyAlignment="1" applyProtection="1">
      <alignment horizontal="center" vertical="center"/>
      <protection hidden="1"/>
    </xf>
    <xf numFmtId="0" fontId="130" fillId="0" borderId="0" xfId="0" applyFont="1" applyAlignment="1" applyProtection="1">
      <alignment horizontal="center"/>
    </xf>
    <xf numFmtId="0" fontId="126" fillId="0" borderId="0" xfId="0" applyFont="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0"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73" fillId="0" borderId="0" xfId="0" applyFont="1" applyAlignment="1" applyProtection="1">
      <alignment horizontal="left" vertical="center" wrapText="1"/>
      <protection hidden="1"/>
    </xf>
    <xf numFmtId="0" fontId="57" fillId="0" borderId="52" xfId="0" applyFont="1" applyBorder="1" applyAlignment="1" applyProtection="1">
      <alignment horizontal="center" vertical="top" wrapText="1"/>
      <protection hidden="1"/>
    </xf>
    <xf numFmtId="0" fontId="57" fillId="0" borderId="2" xfId="0" applyFont="1" applyBorder="1" applyAlignment="1" applyProtection="1">
      <alignment horizontal="center" vertical="top" wrapText="1"/>
      <protection hidden="1"/>
    </xf>
    <xf numFmtId="0" fontId="47" fillId="0" borderId="60" xfId="0" applyFont="1" applyBorder="1" applyAlignment="1" applyProtection="1">
      <alignment horizontal="right" vertical="center" wrapText="1"/>
      <protection hidden="1"/>
    </xf>
    <xf numFmtId="0" fontId="47" fillId="0" borderId="35" xfId="0" applyFont="1" applyBorder="1" applyAlignment="1" applyProtection="1">
      <alignment horizontal="right" vertical="center" wrapText="1"/>
      <protection hidden="1"/>
    </xf>
    <xf numFmtId="0" fontId="143" fillId="0" borderId="35" xfId="0" applyFont="1" applyBorder="1" applyAlignment="1" applyProtection="1">
      <alignment horizontal="center" vertical="center" wrapText="1"/>
      <protection hidden="1"/>
    </xf>
    <xf numFmtId="0" fontId="178" fillId="0" borderId="0" xfId="0" applyFont="1" applyAlignment="1" applyProtection="1">
      <alignment horizontal="center" vertical="center" wrapText="1"/>
      <protection hidden="1"/>
    </xf>
    <xf numFmtId="0" fontId="120" fillId="0" borderId="35" xfId="0" applyFont="1" applyBorder="1" applyAlignment="1">
      <alignment horizontal="left" vertical="top"/>
    </xf>
    <xf numFmtId="0" fontId="73" fillId="0" borderId="1" xfId="0" applyFont="1" applyBorder="1" applyAlignment="1">
      <alignment horizontal="center" vertical="center"/>
    </xf>
    <xf numFmtId="0" fontId="53" fillId="0" borderId="52" xfId="0" applyFont="1" applyBorder="1" applyAlignment="1" applyProtection="1">
      <alignment horizontal="center" vertical="top" textRotation="86" wrapText="1"/>
      <protection hidden="1"/>
    </xf>
    <xf numFmtId="0" fontId="53" fillId="0" borderId="2" xfId="0" applyFont="1" applyBorder="1" applyAlignment="1" applyProtection="1">
      <alignment horizontal="center" vertical="top" textRotation="86" wrapText="1"/>
      <protection hidden="1"/>
    </xf>
    <xf numFmtId="0" fontId="81" fillId="0" borderId="52" xfId="0" applyFont="1" applyBorder="1" applyAlignment="1" applyProtection="1">
      <alignment horizontal="center" vertical="center" wrapText="1"/>
      <protection hidden="1"/>
    </xf>
    <xf numFmtId="0" fontId="81" fillId="0" borderId="2" xfId="0" applyFont="1" applyBorder="1" applyAlignment="1" applyProtection="1">
      <alignment horizontal="center" vertical="center" wrapText="1"/>
      <protection hidden="1"/>
    </xf>
    <xf numFmtId="0" fontId="57" fillId="0" borderId="52"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57" fillId="0" borderId="56" xfId="0" applyFont="1" applyBorder="1" applyAlignment="1" applyProtection="1">
      <alignment horizontal="center" vertical="center" wrapText="1"/>
      <protection hidden="1"/>
    </xf>
    <xf numFmtId="0" fontId="57" fillId="0" borderId="68"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66"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wrapText="1"/>
      <protection hidden="1"/>
    </xf>
    <xf numFmtId="0" fontId="57" fillId="0" borderId="1" xfId="0" applyFont="1" applyBorder="1" applyAlignment="1" applyProtection="1">
      <alignment horizontal="center" vertical="center" wrapText="1"/>
      <protection hidden="1"/>
    </xf>
    <xf numFmtId="0" fontId="74" fillId="0" borderId="1" xfId="0" applyFont="1" applyBorder="1" applyAlignment="1">
      <alignment horizontal="center" vertical="center"/>
    </xf>
    <xf numFmtId="0" fontId="46" fillId="0" borderId="79"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81" xfId="0" applyFont="1" applyBorder="1" applyAlignment="1" applyProtection="1">
      <alignment horizontal="center" vertical="center"/>
      <protection locked="0"/>
    </xf>
    <xf numFmtId="0" fontId="46" fillId="0" borderId="82" xfId="0" applyFont="1" applyBorder="1" applyAlignment="1" applyProtection="1">
      <alignment horizontal="center" vertical="center"/>
      <protection locked="0"/>
    </xf>
    <xf numFmtId="0" fontId="46" fillId="0" borderId="47" xfId="0" applyFont="1" applyBorder="1" applyAlignment="1" applyProtection="1">
      <alignment horizontal="center" vertical="center"/>
      <protection locked="0"/>
    </xf>
    <xf numFmtId="0" fontId="46" fillId="0" borderId="76"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46" fillId="0" borderId="77" xfId="0" applyFont="1" applyBorder="1" applyAlignment="1" applyProtection="1">
      <alignment horizontal="center" vertical="center"/>
      <protection locked="0"/>
    </xf>
    <xf numFmtId="0" fontId="50" fillId="0" borderId="52" xfId="0" applyFont="1" applyBorder="1" applyAlignment="1">
      <alignment horizontal="center" vertical="center"/>
    </xf>
    <xf numFmtId="0" fontId="50" fillId="0" borderId="4" xfId="0" applyFont="1" applyBorder="1" applyAlignment="1" applyProtection="1">
      <alignment horizontal="center" vertical="center"/>
      <protection locked="0"/>
    </xf>
    <xf numFmtId="0" fontId="50" fillId="0" borderId="63" xfId="0" applyFont="1" applyBorder="1" applyAlignment="1" applyProtection="1">
      <alignment horizontal="center" vertical="center"/>
      <protection locked="0"/>
    </xf>
    <xf numFmtId="0" fontId="50" fillId="0" borderId="75" xfId="0" applyFont="1" applyBorder="1" applyAlignment="1" applyProtection="1">
      <alignment horizontal="center" vertical="center"/>
      <protection locked="0"/>
    </xf>
    <xf numFmtId="0" fontId="50" fillId="0" borderId="73" xfId="0" applyFont="1" applyBorder="1" applyAlignment="1" applyProtection="1">
      <alignment horizontal="center" vertical="center"/>
      <protection locked="0"/>
    </xf>
    <xf numFmtId="0" fontId="50" fillId="0" borderId="74" xfId="0" applyFont="1" applyBorder="1" applyAlignment="1" applyProtection="1">
      <alignment horizontal="center" vertical="center"/>
      <protection locked="0"/>
    </xf>
    <xf numFmtId="0" fontId="128" fillId="0" borderId="0" xfId="0" applyFont="1" applyAlignment="1" applyProtection="1">
      <alignment horizontal="center" wrapText="1"/>
      <protection hidden="1"/>
    </xf>
    <xf numFmtId="0" fontId="50" fillId="0" borderId="72" xfId="0" applyFont="1" applyBorder="1" applyAlignment="1" applyProtection="1">
      <alignment horizontal="center" vertical="center"/>
      <protection locked="0"/>
    </xf>
    <xf numFmtId="0" fontId="47" fillId="0" borderId="0" xfId="0" applyFont="1" applyBorder="1" applyAlignment="1">
      <alignment horizontal="center" vertical="center" wrapText="1"/>
    </xf>
    <xf numFmtId="0" fontId="176" fillId="0" borderId="0" xfId="0" applyFont="1" applyAlignment="1">
      <alignment horizontal="right" vertical="center"/>
    </xf>
    <xf numFmtId="0" fontId="61" fillId="4" borderId="111" xfId="0" applyFont="1" applyFill="1" applyBorder="1" applyAlignment="1">
      <alignment horizontal="center" vertical="center" wrapText="1"/>
    </xf>
    <xf numFmtId="0" fontId="61" fillId="4" borderId="113" xfId="0" applyFont="1" applyFill="1" applyBorder="1" applyAlignment="1">
      <alignment horizontal="center" vertical="center" wrapText="1"/>
    </xf>
    <xf numFmtId="0" fontId="61" fillId="4" borderId="112" xfId="0" applyFont="1" applyFill="1" applyBorder="1" applyAlignment="1">
      <alignment horizontal="center" vertical="center" wrapText="1"/>
    </xf>
    <xf numFmtId="0" fontId="189" fillId="0" borderId="41" xfId="1" applyFont="1" applyFill="1" applyBorder="1" applyAlignment="1" applyProtection="1">
      <alignment horizontal="center" vertical="center" wrapText="1"/>
      <protection locked="0"/>
    </xf>
    <xf numFmtId="0" fontId="189" fillId="0" borderId="42" xfId="1" applyFont="1" applyFill="1" applyBorder="1" applyAlignment="1" applyProtection="1">
      <alignment horizontal="center" vertical="center" wrapText="1"/>
      <protection locked="0"/>
    </xf>
    <xf numFmtId="0" fontId="190" fillId="0" borderId="109" xfId="1" applyFont="1" applyFill="1" applyBorder="1" applyAlignment="1" applyProtection="1">
      <alignment horizontal="center" vertical="center" wrapText="1"/>
      <protection locked="0"/>
    </xf>
    <xf numFmtId="0" fontId="190" fillId="0" borderId="106" xfId="1" applyFont="1" applyFill="1" applyBorder="1" applyAlignment="1" applyProtection="1">
      <alignment horizontal="center" vertical="center" wrapText="1"/>
      <protection locked="0"/>
    </xf>
    <xf numFmtId="0" fontId="189" fillId="0" borderId="5" xfId="1" applyFont="1" applyFill="1" applyBorder="1" applyAlignment="1">
      <alignment horizontal="center" vertical="center" wrapText="1"/>
    </xf>
    <xf numFmtId="0" fontId="189" fillId="0" borderId="65" xfId="1" applyFont="1" applyFill="1" applyBorder="1" applyAlignment="1">
      <alignment horizontal="center" vertical="center" wrapText="1"/>
    </xf>
    <xf numFmtId="0" fontId="189" fillId="0" borderId="6" xfId="1" applyFont="1" applyFill="1" applyBorder="1" applyAlignment="1">
      <alignment horizontal="center" vertical="center" wrapText="1"/>
    </xf>
    <xf numFmtId="0" fontId="192" fillId="0" borderId="41" xfId="1" applyFont="1" applyFill="1" applyBorder="1" applyAlignment="1">
      <alignment horizontal="center" vertical="center" wrapText="1"/>
    </xf>
    <xf numFmtId="0" fontId="192" fillId="0" borderId="42" xfId="1" applyFont="1" applyFill="1" applyBorder="1" applyAlignment="1">
      <alignment horizontal="center" vertical="center" wrapText="1"/>
    </xf>
    <xf numFmtId="0" fontId="57" fillId="0" borderId="107"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14"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40"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10" xfId="0" applyFont="1" applyBorder="1" applyAlignment="1">
      <alignment horizontal="center" vertical="center" wrapText="1"/>
    </xf>
    <xf numFmtId="0" fontId="47" fillId="0" borderId="52" xfId="0" applyFont="1" applyBorder="1" applyAlignment="1">
      <alignment horizontal="center" vertical="top" wrapText="1"/>
    </xf>
    <xf numFmtId="0" fontId="47" fillId="0" borderId="2" xfId="0" applyFont="1" applyBorder="1" applyAlignment="1">
      <alignment horizontal="center" vertical="top" wrapText="1"/>
    </xf>
    <xf numFmtId="0" fontId="57" fillId="0" borderId="56" xfId="0" applyFont="1" applyBorder="1" applyAlignment="1">
      <alignment horizontal="center" vertical="center" wrapText="1"/>
    </xf>
    <xf numFmtId="0" fontId="57" fillId="0" borderId="68" xfId="0" applyFont="1" applyBorder="1" applyAlignment="1">
      <alignment horizontal="center" vertical="center" wrapText="1"/>
    </xf>
    <xf numFmtId="0" fontId="47" fillId="0" borderId="56" xfId="0" applyFont="1" applyBorder="1" applyAlignment="1">
      <alignment horizontal="center" vertical="top" wrapText="1"/>
    </xf>
    <xf numFmtId="0" fontId="47" fillId="0" borderId="40" xfId="0" applyFont="1" applyBorder="1" applyAlignment="1">
      <alignment horizontal="center" vertical="top" wrapText="1"/>
    </xf>
    <xf numFmtId="0" fontId="47" fillId="0" borderId="60" xfId="0" applyFont="1" applyBorder="1" applyAlignment="1">
      <alignment horizontal="center" vertical="top" wrapText="1"/>
    </xf>
    <xf numFmtId="0" fontId="47" fillId="0" borderId="61" xfId="0" applyFont="1" applyBorder="1" applyAlignment="1">
      <alignment horizontal="center" vertical="top" wrapText="1"/>
    </xf>
    <xf numFmtId="0" fontId="47" fillId="0" borderId="35" xfId="0" applyFont="1" applyBorder="1" applyAlignment="1">
      <alignment horizontal="center" vertical="center" wrapText="1"/>
    </xf>
    <xf numFmtId="0" fontId="50" fillId="0" borderId="35" xfId="0" applyFont="1" applyBorder="1" applyAlignment="1">
      <alignment horizontal="right" vertical="center"/>
    </xf>
    <xf numFmtId="0" fontId="129" fillId="0" borderId="35" xfId="0" applyFont="1" applyBorder="1" applyAlignment="1">
      <alignment horizontal="left" vertical="center" wrapText="1"/>
    </xf>
    <xf numFmtId="0" fontId="57" fillId="0" borderId="35" xfId="0" applyFont="1" applyBorder="1" applyAlignment="1">
      <alignment horizontal="center" vertical="center" wrapText="1"/>
    </xf>
    <xf numFmtId="0" fontId="107" fillId="0" borderId="0" xfId="0" applyFont="1" applyAlignment="1">
      <alignment horizontal="center" vertical="center" wrapText="1"/>
    </xf>
    <xf numFmtId="0" fontId="130" fillId="0" borderId="0" xfId="0" applyFont="1" applyAlignment="1">
      <alignment horizontal="center" vertical="center" wrapText="1"/>
    </xf>
    <xf numFmtId="0" fontId="50" fillId="0" borderId="0" xfId="0" applyFont="1" applyAlignment="1">
      <alignment horizontal="center" vertical="center" wrapText="1"/>
    </xf>
    <xf numFmtId="0" fontId="176" fillId="0" borderId="0" xfId="0" applyFont="1" applyAlignment="1">
      <alignment horizontal="left" vertical="center"/>
    </xf>
    <xf numFmtId="0" fontId="104" fillId="0" borderId="0" xfId="0" applyFont="1" applyAlignment="1" applyProtection="1">
      <alignment horizontal="center"/>
      <protection hidden="1"/>
    </xf>
    <xf numFmtId="0" fontId="90" fillId="6" borderId="84" xfId="0" applyFont="1" applyFill="1" applyBorder="1" applyAlignment="1">
      <alignment horizontal="left" vertical="center" wrapText="1"/>
    </xf>
    <xf numFmtId="0" fontId="38" fillId="0" borderId="86" xfId="0" applyFont="1" applyBorder="1"/>
    <xf numFmtId="0" fontId="139" fillId="0" borderId="84" xfId="0" applyFont="1" applyBorder="1" applyAlignment="1">
      <alignment horizontal="center" vertical="center"/>
    </xf>
    <xf numFmtId="0" fontId="38" fillId="0" borderId="87" xfId="0" applyFont="1" applyBorder="1"/>
    <xf numFmtId="0" fontId="132" fillId="0" borderId="0" xfId="0" applyFont="1" applyAlignment="1">
      <alignment horizontal="center"/>
    </xf>
    <xf numFmtId="0" fontId="0" fillId="0" borderId="0" xfId="0" applyFont="1" applyAlignment="1"/>
    <xf numFmtId="0" fontId="96" fillId="0" borderId="0" xfId="0" applyFont="1" applyAlignment="1" applyProtection="1">
      <alignment horizontal="center"/>
      <protection hidden="1"/>
    </xf>
    <xf numFmtId="0" fontId="0" fillId="0" borderId="0" xfId="0" applyFont="1" applyAlignment="1" applyProtection="1">
      <protection hidden="1"/>
    </xf>
    <xf numFmtId="0" fontId="132" fillId="0" borderId="89" xfId="0" applyFont="1" applyBorder="1" applyAlignment="1">
      <alignment horizontal="center"/>
    </xf>
    <xf numFmtId="0" fontId="38" fillId="0" borderId="89" xfId="0" applyFont="1" applyBorder="1"/>
    <xf numFmtId="0" fontId="90" fillId="19" borderId="84" xfId="0" applyFont="1" applyFill="1" applyBorder="1" applyAlignment="1">
      <alignment horizontal="center" vertical="center" wrapText="1"/>
    </xf>
    <xf numFmtId="0" fontId="90" fillId="19" borderId="87" xfId="0" applyFont="1" applyFill="1" applyBorder="1" applyAlignment="1">
      <alignment horizontal="center" vertical="center" wrapText="1"/>
    </xf>
    <xf numFmtId="0" fontId="90" fillId="19" borderId="92" xfId="0" applyFont="1" applyFill="1" applyBorder="1" applyAlignment="1">
      <alignment horizontal="center" vertical="center" wrapText="1"/>
    </xf>
    <xf numFmtId="0" fontId="90" fillId="19" borderId="0" xfId="0" applyFont="1" applyFill="1" applyBorder="1" applyAlignment="1">
      <alignment horizontal="center" vertical="center" wrapText="1"/>
    </xf>
    <xf numFmtId="0" fontId="97" fillId="0" borderId="84" xfId="0" applyFont="1" applyBorder="1" applyAlignment="1">
      <alignment horizontal="center"/>
    </xf>
    <xf numFmtId="0" fontId="97" fillId="0" borderId="87" xfId="0" applyFont="1" applyBorder="1" applyAlignment="1">
      <alignment horizontal="center"/>
    </xf>
    <xf numFmtId="0" fontId="90" fillId="19" borderId="88" xfId="0" applyFont="1" applyFill="1" applyBorder="1" applyAlignment="1">
      <alignment horizontal="center" vertical="center"/>
    </xf>
    <xf numFmtId="0" fontId="90" fillId="19" borderId="85" xfId="0" applyFont="1" applyFill="1" applyBorder="1" applyAlignment="1">
      <alignment horizontal="center" vertical="center"/>
    </xf>
    <xf numFmtId="0" fontId="126" fillId="0" borderId="0" xfId="0" applyFont="1" applyAlignment="1">
      <alignment horizontal="center" vertical="center"/>
    </xf>
    <xf numFmtId="0" fontId="37" fillId="8" borderId="0" xfId="0" applyFont="1" applyFill="1" applyBorder="1" applyAlignment="1">
      <alignment vertical="center" wrapText="1"/>
    </xf>
    <xf numFmtId="0" fontId="131" fillId="0" borderId="0" xfId="0" applyFont="1" applyBorder="1" applyAlignment="1">
      <alignment horizontal="center"/>
    </xf>
    <xf numFmtId="0" fontId="120" fillId="0" borderId="0" xfId="0" applyFont="1" applyAlignment="1" applyProtection="1">
      <alignment horizontal="center" vertical="center"/>
      <protection hidden="1"/>
    </xf>
    <xf numFmtId="0" fontId="78" fillId="0" borderId="0" xfId="0" applyFont="1" applyAlignment="1" applyProtection="1">
      <alignment horizontal="center"/>
      <protection hidden="1"/>
    </xf>
    <xf numFmtId="0" fontId="46" fillId="0" borderId="52"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protection hidden="1"/>
    </xf>
    <xf numFmtId="0" fontId="81" fillId="0" borderId="35" xfId="0" applyFont="1" applyBorder="1" applyAlignment="1" applyProtection="1">
      <alignment horizontal="center" vertical="center"/>
      <protection hidden="1"/>
    </xf>
    <xf numFmtId="0" fontId="47" fillId="0" borderId="0" xfId="0" applyFont="1" applyAlignment="1" applyProtection="1">
      <alignment horizontal="center"/>
      <protection hidden="1"/>
    </xf>
    <xf numFmtId="0" fontId="49" fillId="0" borderId="35" xfId="0" applyFont="1" applyBorder="1" applyAlignment="1" applyProtection="1">
      <alignment horizontal="center" vertical="center"/>
      <protection hidden="1"/>
    </xf>
    <xf numFmtId="0" fontId="157" fillId="0" borderId="35" xfId="0" applyFont="1" applyBorder="1" applyAlignment="1" applyProtection="1">
      <alignment horizontal="center" vertical="center"/>
      <protection hidden="1"/>
    </xf>
    <xf numFmtId="0" fontId="205" fillId="8" borderId="0" xfId="0" applyFont="1" applyFill="1" applyBorder="1" applyAlignment="1" applyProtection="1">
      <alignment horizontal="center" vertical="top" wrapText="1"/>
    </xf>
    <xf numFmtId="0" fontId="154" fillId="30" borderId="0" xfId="0" applyFont="1" applyFill="1" applyAlignment="1">
      <alignment horizontal="center" vertical="center" wrapText="1"/>
    </xf>
    <xf numFmtId="0" fontId="154" fillId="30" borderId="0" xfId="0" applyFont="1" applyFill="1" applyAlignment="1">
      <alignment horizontal="center" vertical="center"/>
    </xf>
    <xf numFmtId="0" fontId="206" fillId="0" borderId="127" xfId="0" applyFont="1" applyBorder="1" applyAlignment="1">
      <alignment horizontal="center" vertical="center" wrapText="1"/>
    </xf>
    <xf numFmtId="0" fontId="205" fillId="8" borderId="129" xfId="0" applyFont="1" applyFill="1" applyBorder="1" applyAlignment="1" applyProtection="1">
      <alignment horizontal="left" vertical="top" wrapText="1"/>
    </xf>
    <xf numFmtId="0" fontId="205" fillId="8" borderId="0" xfId="0" applyFont="1" applyFill="1" applyBorder="1" applyAlignment="1" applyProtection="1">
      <alignment horizontal="left" vertical="top" wrapText="1"/>
    </xf>
    <xf numFmtId="0" fontId="85" fillId="0" borderId="0" xfId="0" applyFont="1" applyAlignment="1">
      <alignment horizontal="center"/>
    </xf>
    <xf numFmtId="0" fontId="117" fillId="6" borderId="84" xfId="0" applyFont="1" applyFill="1" applyBorder="1" applyAlignment="1" applyProtection="1">
      <alignment horizontal="center" vertical="center" wrapText="1"/>
      <protection hidden="1"/>
    </xf>
    <xf numFmtId="0" fontId="38" fillId="0" borderId="87" xfId="0" applyFont="1" applyBorder="1" applyProtection="1">
      <protection hidden="1"/>
    </xf>
    <xf numFmtId="0" fontId="117" fillId="6" borderId="88" xfId="0" applyFont="1" applyFill="1" applyBorder="1" applyAlignment="1" applyProtection="1">
      <alignment horizontal="center" vertical="center" wrapText="1"/>
      <protection hidden="1"/>
    </xf>
    <xf numFmtId="0" fontId="38" fillId="0" borderId="85" xfId="0" applyFont="1" applyBorder="1" applyProtection="1">
      <protection hidden="1"/>
    </xf>
    <xf numFmtId="0" fontId="133" fillId="6" borderId="88" xfId="0" applyFont="1" applyFill="1" applyBorder="1" applyAlignment="1" applyProtection="1">
      <alignment horizontal="center" vertical="center" textRotation="90" wrapText="1"/>
      <protection hidden="1"/>
    </xf>
    <xf numFmtId="0" fontId="38" fillId="0" borderId="90" xfId="0" applyFont="1" applyBorder="1" applyProtection="1">
      <protection hidden="1"/>
    </xf>
    <xf numFmtId="0" fontId="89" fillId="6" borderId="84" xfId="0" applyFont="1" applyFill="1" applyBorder="1" applyAlignment="1" applyProtection="1">
      <alignment horizontal="center"/>
      <protection hidden="1"/>
    </xf>
    <xf numFmtId="0" fontId="38" fillId="0" borderId="86" xfId="0" applyFont="1" applyBorder="1" applyProtection="1">
      <protection hidden="1"/>
    </xf>
    <xf numFmtId="0" fontId="88" fillId="6" borderId="88" xfId="0" applyFont="1" applyFill="1" applyBorder="1" applyAlignment="1" applyProtection="1">
      <alignment horizontal="center" vertical="center" wrapText="1"/>
      <protection hidden="1"/>
    </xf>
    <xf numFmtId="0" fontId="161" fillId="6" borderId="0" xfId="0" applyFont="1" applyFill="1" applyBorder="1" applyAlignment="1" applyProtection="1">
      <alignment horizontal="center"/>
      <protection hidden="1"/>
    </xf>
    <xf numFmtId="0" fontId="24" fillId="0" borderId="0" xfId="0" applyFont="1" applyBorder="1" applyProtection="1">
      <protection hidden="1"/>
    </xf>
    <xf numFmtId="0" fontId="132" fillId="6" borderId="0" xfId="0" applyFont="1" applyFill="1" applyBorder="1" applyAlignment="1" applyProtection="1">
      <alignment horizontal="center"/>
      <protection hidden="1"/>
    </xf>
    <xf numFmtId="0" fontId="38" fillId="0" borderId="0" xfId="0" applyFont="1" applyBorder="1" applyProtection="1">
      <protection hidden="1"/>
    </xf>
    <xf numFmtId="0" fontId="89" fillId="6" borderId="0" xfId="0" applyFont="1" applyFill="1" applyBorder="1" applyAlignment="1" applyProtection="1">
      <alignment horizontal="center"/>
      <protection hidden="1"/>
    </xf>
    <xf numFmtId="0" fontId="89" fillId="6" borderId="89" xfId="0" applyFont="1" applyFill="1" applyBorder="1" applyAlignment="1" applyProtection="1">
      <alignment horizontal="center"/>
      <protection hidden="1"/>
    </xf>
    <xf numFmtId="0" fontId="38" fillId="0" borderId="89" xfId="0" applyFont="1" applyBorder="1" applyProtection="1">
      <protection hidden="1"/>
    </xf>
    <xf numFmtId="0" fontId="134" fillId="0" borderId="88" xfId="0" applyFont="1" applyBorder="1" applyAlignment="1">
      <alignment horizontal="center" vertical="center" wrapText="1"/>
    </xf>
    <xf numFmtId="0" fontId="38" fillId="0" borderId="90" xfId="0" applyFont="1" applyBorder="1"/>
    <xf numFmtId="0" fontId="134" fillId="0" borderId="93" xfId="0" applyFont="1" applyBorder="1" applyAlignment="1">
      <alignment horizontal="center" vertical="center" wrapText="1"/>
    </xf>
    <xf numFmtId="0" fontId="38" fillId="0" borderId="92" xfId="0" applyFont="1" applyBorder="1"/>
    <xf numFmtId="0" fontId="90" fillId="0" borderId="0" xfId="0" applyFont="1" applyAlignment="1">
      <alignment horizontal="center"/>
    </xf>
    <xf numFmtId="0" fontId="87" fillId="0" borderId="84" xfId="0" applyFont="1" applyBorder="1" applyAlignment="1">
      <alignment horizontal="center"/>
    </xf>
    <xf numFmtId="0" fontId="136" fillId="0" borderId="92" xfId="0" applyFont="1" applyBorder="1" applyAlignment="1">
      <alignment horizontal="center" vertical="center" wrapText="1"/>
    </xf>
    <xf numFmtId="0" fontId="88" fillId="0" borderId="88" xfId="0" applyFont="1" applyBorder="1" applyAlignment="1">
      <alignment horizontal="center" vertical="center" textRotation="90"/>
    </xf>
    <xf numFmtId="0" fontId="38" fillId="0" borderId="85" xfId="0" applyFont="1" applyBorder="1"/>
    <xf numFmtId="0" fontId="104" fillId="0" borderId="0" xfId="0" applyFont="1" applyAlignment="1">
      <alignment horizontal="center"/>
    </xf>
    <xf numFmtId="0" fontId="38" fillId="0" borderId="91" xfId="0" applyFont="1" applyBorder="1"/>
    <xf numFmtId="0" fontId="89" fillId="0" borderId="0" xfId="0" applyFont="1" applyAlignment="1">
      <alignment horizontal="center"/>
    </xf>
    <xf numFmtId="0" fontId="117" fillId="0" borderId="88" xfId="0" applyFont="1" applyBorder="1" applyAlignment="1">
      <alignment horizontal="center" vertical="center" wrapText="1"/>
    </xf>
    <xf numFmtId="0" fontId="135" fillId="0" borderId="88" xfId="0" applyFont="1" applyBorder="1" applyAlignment="1">
      <alignment horizontal="center" vertical="center" textRotation="90" wrapText="1"/>
    </xf>
    <xf numFmtId="164" fontId="134" fillId="0" borderId="88" xfId="0" applyNumberFormat="1" applyFont="1" applyBorder="1" applyAlignment="1">
      <alignment horizontal="center" vertical="center" wrapText="1"/>
    </xf>
    <xf numFmtId="0" fontId="134" fillId="0" borderId="1" xfId="0" applyFont="1" applyBorder="1" applyAlignment="1">
      <alignment horizontal="center" vertical="center" wrapText="1"/>
    </xf>
    <xf numFmtId="0" fontId="38" fillId="0" borderId="1" xfId="0" applyFont="1" applyBorder="1"/>
    <xf numFmtId="0" fontId="47" fillId="0" borderId="88" xfId="0" applyFont="1" applyBorder="1" applyAlignment="1">
      <alignment horizontal="center" vertical="center" wrapText="1"/>
    </xf>
    <xf numFmtId="0" fontId="47" fillId="0" borderId="85" xfId="0" applyFont="1" applyBorder="1" applyAlignment="1">
      <alignment horizontal="center" vertical="center" wrapText="1"/>
    </xf>
    <xf numFmtId="0" fontId="86" fillId="0" borderId="88" xfId="0" applyFont="1" applyBorder="1" applyAlignment="1">
      <alignment horizontal="center" vertical="center" textRotation="90" wrapText="1"/>
    </xf>
    <xf numFmtId="0" fontId="86" fillId="0" borderId="84" xfId="0" applyFont="1" applyBorder="1" applyAlignment="1">
      <alignment horizontal="right" vertical="center" wrapText="1"/>
    </xf>
    <xf numFmtId="0" fontId="0" fillId="0" borderId="0" xfId="0" applyAlignment="1">
      <alignment vertical="center" wrapText="1"/>
    </xf>
    <xf numFmtId="0" fontId="49" fillId="0" borderId="0" xfId="0" applyFont="1" applyAlignment="1">
      <alignment horizontal="center"/>
    </xf>
    <xf numFmtId="0" fontId="45" fillId="0" borderId="0" xfId="0" applyFont="1" applyAlignment="1"/>
    <xf numFmtId="0" fontId="137" fillId="0" borderId="0" xfId="0" applyFont="1" applyAlignment="1"/>
    <xf numFmtId="0" fontId="46" fillId="0" borderId="0" xfId="0" applyFont="1" applyAlignment="1">
      <alignment horizontal="center"/>
    </xf>
    <xf numFmtId="0" fontId="89" fillId="0" borderId="89" xfId="0" applyFont="1" applyBorder="1" applyAlignment="1">
      <alignment horizontal="center"/>
    </xf>
    <xf numFmtId="0" fontId="122" fillId="0" borderId="89" xfId="0" applyFont="1" applyBorder="1" applyAlignment="1">
      <alignment horizontal="center"/>
    </xf>
    <xf numFmtId="0" fontId="46" fillId="0" borderId="9" xfId="0" applyFont="1" applyBorder="1" applyAlignment="1">
      <alignment horizontal="center" vertical="center"/>
    </xf>
    <xf numFmtId="0" fontId="46" fillId="0" borderId="66" xfId="0" applyFont="1" applyBorder="1" applyAlignment="1">
      <alignment horizontal="center" vertical="center"/>
    </xf>
    <xf numFmtId="0" fontId="46" fillId="0" borderId="10" xfId="0" applyFont="1" applyBorder="1" applyAlignment="1">
      <alignment horizontal="center" vertical="center"/>
    </xf>
    <xf numFmtId="0" fontId="46" fillId="0" borderId="35" xfId="0" applyFont="1" applyBorder="1" applyAlignment="1">
      <alignment horizontal="center"/>
    </xf>
    <xf numFmtId="0" fontId="46" fillId="0" borderId="0" xfId="0" applyFont="1" applyAlignment="1">
      <alignment horizontal="left"/>
    </xf>
    <xf numFmtId="0" fontId="46" fillId="0" borderId="52" xfId="0" applyFont="1" applyBorder="1" applyAlignment="1">
      <alignment horizontal="center" vertical="center"/>
    </xf>
    <xf numFmtId="0" fontId="46" fillId="0" borderId="2" xfId="0" applyFont="1" applyBorder="1" applyAlignment="1">
      <alignment horizontal="center" vertical="center"/>
    </xf>
    <xf numFmtId="0" fontId="13" fillId="0" borderId="1" xfId="0" applyFont="1" applyBorder="1" applyAlignment="1">
      <alignment horizontal="center" vertical="center"/>
    </xf>
    <xf numFmtId="0" fontId="138" fillId="0" borderId="0" xfId="0" applyFont="1" applyAlignment="1">
      <alignment horizontal="center"/>
    </xf>
    <xf numFmtId="0" fontId="41" fillId="0" borderId="0" xfId="0" applyFont="1" applyBorder="1" applyAlignment="1">
      <alignment horizontal="center"/>
    </xf>
    <xf numFmtId="0" fontId="6" fillId="0" borderId="0" xfId="0" applyFont="1" applyBorder="1" applyAlignment="1">
      <alignment horizontal="left"/>
    </xf>
    <xf numFmtId="0" fontId="13" fillId="0" borderId="5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0" xfId="0" applyFont="1" applyBorder="1" applyAlignment="1">
      <alignment horizont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2" xfId="0" applyFont="1" applyBorder="1" applyAlignment="1">
      <alignment horizontal="center" vertical="center" wrapText="1"/>
    </xf>
    <xf numFmtId="0" fontId="50" fillId="0" borderId="0" xfId="0" applyFont="1" applyAlignment="1">
      <alignment horizontal="right"/>
    </xf>
    <xf numFmtId="0" fontId="50" fillId="0" borderId="0" xfId="0" applyFont="1" applyAlignment="1">
      <alignment horizontal="left"/>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126" fillId="0" borderId="0" xfId="0" applyFont="1" applyAlignment="1" applyProtection="1">
      <alignment horizontal="center"/>
      <protection hidden="1"/>
    </xf>
    <xf numFmtId="0" fontId="6" fillId="0" borderId="0" xfId="0" applyFont="1" applyBorder="1" applyAlignment="1" applyProtection="1">
      <alignment horizontal="left"/>
      <protection hidden="1"/>
    </xf>
    <xf numFmtId="0" fontId="41" fillId="0" borderId="0" xfId="0" applyFont="1" applyBorder="1" applyAlignment="1">
      <alignment horizontal="left"/>
    </xf>
    <xf numFmtId="0" fontId="50" fillId="0" borderId="0" xfId="0" applyFont="1" applyAlignment="1" applyProtection="1">
      <alignment horizontal="center"/>
      <protection hidden="1"/>
    </xf>
    <xf numFmtId="0" fontId="46" fillId="0" borderId="0" xfId="0" applyFont="1" applyAlignment="1" applyProtection="1">
      <alignment horizontal="center"/>
      <protection hidden="1"/>
    </xf>
    <xf numFmtId="0" fontId="121" fillId="0" borderId="1" xfId="0" applyFont="1" applyBorder="1" applyAlignment="1" applyProtection="1">
      <alignment horizontal="center" vertical="center"/>
      <protection locked="0" hidden="1"/>
    </xf>
    <xf numFmtId="0" fontId="121" fillId="0" borderId="1" xfId="0" applyFont="1" applyBorder="1" applyAlignment="1" applyProtection="1">
      <alignment horizontal="center"/>
      <protection locked="0" hidden="1"/>
    </xf>
    <xf numFmtId="0" fontId="47" fillId="0" borderId="35" xfId="0" applyFont="1" applyBorder="1" applyAlignment="1" applyProtection="1">
      <alignment horizontal="center"/>
      <protection hidden="1"/>
    </xf>
    <xf numFmtId="0" fontId="143" fillId="0" borderId="35" xfId="0" applyFont="1" applyBorder="1" applyAlignment="1" applyProtection="1">
      <alignment horizontal="center"/>
      <protection hidden="1"/>
    </xf>
    <xf numFmtId="0" fontId="47" fillId="0" borderId="0" xfId="0" applyFont="1" applyAlignment="1" applyProtection="1">
      <alignment horizontal="center"/>
      <protection locked="0" hidden="1"/>
    </xf>
    <xf numFmtId="0" fontId="47" fillId="0" borderId="1" xfId="0" applyFont="1" applyBorder="1" applyAlignment="1" applyProtection="1">
      <alignment horizontal="center"/>
      <protection locked="0" hidden="1"/>
    </xf>
    <xf numFmtId="0" fontId="163" fillId="0" borderId="1" xfId="0" applyFont="1" applyBorder="1" applyAlignment="1" applyProtection="1">
      <alignment horizontal="center"/>
      <protection locked="0" hidden="1"/>
    </xf>
    <xf numFmtId="0" fontId="54" fillId="0" borderId="1" xfId="0" applyFont="1" applyBorder="1" applyAlignment="1" applyProtection="1">
      <alignment horizontal="center"/>
      <protection locked="0" hidden="1"/>
    </xf>
    <xf numFmtId="0" fontId="47" fillId="3" borderId="41" xfId="0" applyFont="1" applyFill="1" applyBorder="1" applyAlignment="1">
      <alignment horizontal="left" vertical="center" shrinkToFit="1"/>
    </xf>
    <xf numFmtId="0" fontId="47" fillId="3" borderId="103" xfId="0" applyFont="1" applyFill="1" applyBorder="1" applyAlignment="1">
      <alignment horizontal="left" vertical="center" shrinkToFit="1"/>
    </xf>
    <xf numFmtId="0" fontId="47" fillId="3" borderId="42" xfId="0" applyFont="1" applyFill="1" applyBorder="1" applyAlignment="1">
      <alignment horizontal="left" vertical="center" shrinkToFit="1"/>
    </xf>
    <xf numFmtId="0" fontId="47" fillId="3" borderId="41" xfId="0" applyFont="1" applyFill="1" applyBorder="1" applyAlignment="1">
      <alignment horizontal="left" vertical="center" indent="1" shrinkToFit="1"/>
    </xf>
    <xf numFmtId="0" fontId="47" fillId="3" borderId="103" xfId="0" applyFont="1" applyFill="1" applyBorder="1" applyAlignment="1">
      <alignment horizontal="left" vertical="center" indent="1" shrinkToFit="1"/>
    </xf>
    <xf numFmtId="0" fontId="47" fillId="3" borderId="42" xfId="0" applyFont="1" applyFill="1" applyBorder="1" applyAlignment="1">
      <alignment horizontal="left" vertical="center" indent="1" shrinkToFit="1"/>
    </xf>
    <xf numFmtId="0" fontId="103" fillId="13" borderId="0" xfId="0" applyFont="1" applyFill="1" applyAlignment="1">
      <alignment horizontal="center"/>
    </xf>
    <xf numFmtId="0" fontId="0" fillId="13" borderId="0" xfId="0" applyFont="1" applyFill="1" applyAlignment="1"/>
    <xf numFmtId="0" fontId="140" fillId="9" borderId="0" xfId="0" applyFont="1" applyFill="1" applyBorder="1" applyAlignment="1">
      <alignment horizontal="center" wrapText="1"/>
    </xf>
    <xf numFmtId="0" fontId="38" fillId="0" borderId="0" xfId="0" applyFont="1" applyBorder="1"/>
    <xf numFmtId="0" fontId="87" fillId="0" borderId="88" xfId="0" applyFont="1" applyBorder="1" applyAlignment="1">
      <alignment horizontal="center" vertical="center"/>
    </xf>
    <xf numFmtId="0" fontId="56" fillId="0" borderId="88" xfId="0" applyFont="1" applyBorder="1" applyAlignment="1" applyProtection="1">
      <alignment horizontal="center" vertical="center"/>
      <protection hidden="1"/>
    </xf>
    <xf numFmtId="0" fontId="56" fillId="0" borderId="85"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7" fillId="0" borderId="118" xfId="0" applyFont="1" applyBorder="1" applyAlignment="1">
      <alignment horizontal="center" vertical="center"/>
    </xf>
    <xf numFmtId="0" fontId="87" fillId="0" borderId="119" xfId="0" applyFont="1" applyBorder="1" applyAlignment="1">
      <alignment horizontal="center" vertical="center"/>
    </xf>
    <xf numFmtId="0" fontId="56" fillId="0" borderId="88" xfId="0" applyFont="1" applyBorder="1" applyAlignment="1">
      <alignment horizontal="center" vertical="center"/>
    </xf>
    <xf numFmtId="0" fontId="56" fillId="0" borderId="85" xfId="0" applyFont="1" applyBorder="1" applyAlignment="1">
      <alignment horizontal="center" vertical="center"/>
    </xf>
    <xf numFmtId="0" fontId="139" fillId="0" borderId="84" xfId="0" applyFont="1" applyBorder="1" applyAlignment="1">
      <alignment horizontal="center" vertical="center" wrapText="1"/>
    </xf>
    <xf numFmtId="0" fontId="103" fillId="0" borderId="0" xfId="0" applyFont="1" applyAlignment="1" applyProtection="1">
      <alignment horizontal="center"/>
      <protection hidden="1"/>
    </xf>
    <xf numFmtId="0" fontId="38" fillId="0" borderId="91" xfId="0" applyFont="1" applyBorder="1" applyProtection="1">
      <protection hidden="1"/>
    </xf>
    <xf numFmtId="0" fontId="103" fillId="0" borderId="0" xfId="0" applyFont="1" applyAlignment="1">
      <alignment horizontal="center"/>
    </xf>
    <xf numFmtId="0" fontId="103" fillId="13" borderId="1" xfId="0" applyFont="1" applyFill="1" applyBorder="1" applyAlignment="1">
      <alignment horizontal="center"/>
    </xf>
    <xf numFmtId="0" fontId="0" fillId="13" borderId="1" xfId="0" applyFont="1" applyFill="1" applyBorder="1" applyAlignment="1"/>
    <xf numFmtId="0" fontId="85" fillId="10" borderId="1" xfId="0" applyFont="1" applyFill="1" applyBorder="1" applyAlignment="1">
      <alignment horizontal="center" vertical="top" wrapText="1"/>
    </xf>
    <xf numFmtId="0" fontId="38" fillId="10" borderId="1" xfId="0" applyFont="1" applyFill="1" applyBorder="1"/>
    <xf numFmtId="0" fontId="90" fillId="10" borderId="1" xfId="0" applyFont="1" applyFill="1" applyBorder="1" applyAlignment="1">
      <alignment horizontal="center" vertical="top" wrapText="1"/>
    </xf>
    <xf numFmtId="0" fontId="90" fillId="0" borderId="84" xfId="0" applyFont="1" applyBorder="1" applyAlignment="1">
      <alignment horizontal="center" vertical="center" wrapText="1"/>
    </xf>
    <xf numFmtId="0" fontId="90" fillId="0" borderId="88" xfId="0" applyFont="1" applyBorder="1" applyAlignment="1">
      <alignment horizontal="center" vertical="center" wrapText="1"/>
    </xf>
    <xf numFmtId="0" fontId="98" fillId="0" borderId="84" xfId="0" applyFont="1" applyBorder="1" applyAlignment="1">
      <alignment horizontal="center"/>
    </xf>
    <xf numFmtId="0" fontId="99" fillId="0" borderId="86" xfId="0" applyFont="1" applyBorder="1" applyAlignment="1">
      <alignment horizontal="center"/>
    </xf>
    <xf numFmtId="0" fontId="180" fillId="0" borderId="86" xfId="0" applyFont="1" applyBorder="1" applyAlignment="1">
      <alignment horizontal="center" vertical="center"/>
    </xf>
    <xf numFmtId="0" fontId="47" fillId="0" borderId="84" xfId="0" applyFont="1" applyBorder="1" applyAlignment="1">
      <alignment horizontal="center" vertical="center" wrapText="1"/>
    </xf>
    <xf numFmtId="0" fontId="50" fillId="0" borderId="0" xfId="0" applyFont="1" applyAlignment="1">
      <alignment horizontal="center"/>
    </xf>
    <xf numFmtId="0" fontId="73" fillId="0" borderId="89" xfId="0" applyFont="1" applyBorder="1" applyAlignment="1">
      <alignment horizontal="center"/>
    </xf>
    <xf numFmtId="0" fontId="96" fillId="0" borderId="89" xfId="0" applyFont="1" applyBorder="1" applyAlignment="1">
      <alignment horizontal="center"/>
    </xf>
    <xf numFmtId="0" fontId="164"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50" fillId="0" borderId="9" xfId="0" applyFont="1" applyBorder="1" applyAlignment="1">
      <alignment horizontal="center"/>
    </xf>
    <xf numFmtId="0" fontId="50" fillId="0" borderId="10" xfId="0" applyFont="1" applyBorder="1" applyAlignment="1">
      <alignment horizontal="center"/>
    </xf>
    <xf numFmtId="1" fontId="50" fillId="0" borderId="9" xfId="0" applyNumberFormat="1" applyFont="1" applyBorder="1" applyAlignment="1">
      <alignment horizontal="center"/>
    </xf>
    <xf numFmtId="1" fontId="50" fillId="0" borderId="10" xfId="0" applyNumberFormat="1" applyFont="1" applyBorder="1" applyAlignment="1">
      <alignment horizontal="center"/>
    </xf>
    <xf numFmtId="0" fontId="47" fillId="0" borderId="0" xfId="0" applyFont="1" applyAlignment="1">
      <alignment horizontal="center" wrapText="1"/>
    </xf>
    <xf numFmtId="0" fontId="48" fillId="0" borderId="0" xfId="0" applyFont="1" applyAlignment="1">
      <alignment horizontal="center" vertical="center"/>
    </xf>
    <xf numFmtId="0" fontId="47" fillId="0" borderId="0" xfId="0" applyFont="1" applyBorder="1" applyAlignment="1">
      <alignment horizontal="center"/>
    </xf>
    <xf numFmtId="0" fontId="138" fillId="8" borderId="0" xfId="0" applyFont="1" applyFill="1" applyBorder="1" applyAlignment="1">
      <alignment horizontal="center" vertical="center"/>
    </xf>
    <xf numFmtId="0" fontId="87" fillId="0" borderId="52" xfId="0" applyFont="1" applyBorder="1" applyAlignment="1" applyProtection="1">
      <alignment horizontal="center" vertical="center" wrapText="1"/>
      <protection locked="0"/>
    </xf>
    <xf numFmtId="0" fontId="87" fillId="0" borderId="57"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57"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78" fillId="0" borderId="0" xfId="0" applyFont="1" applyBorder="1" applyAlignment="1">
      <alignment horizontal="center" vertical="center"/>
    </xf>
    <xf numFmtId="0" fontId="49" fillId="0" borderId="0" xfId="0" applyFont="1" applyBorder="1" applyAlignment="1">
      <alignment horizontal="left" vertical="center"/>
    </xf>
    <xf numFmtId="0" fontId="47" fillId="0" borderId="56"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1" xfId="0" applyFont="1" applyBorder="1" applyAlignment="1">
      <alignment horizontal="center" vertical="center" wrapText="1"/>
    </xf>
    <xf numFmtId="0" fontId="70" fillId="0" borderId="60" xfId="0" applyFont="1" applyBorder="1" applyAlignment="1">
      <alignment horizontal="center" vertical="center"/>
    </xf>
    <xf numFmtId="0" fontId="70" fillId="0" borderId="61" xfId="0" applyFont="1" applyBorder="1" applyAlignment="1">
      <alignment horizontal="center" vertical="center"/>
    </xf>
    <xf numFmtId="0" fontId="57" fillId="0" borderId="1" xfId="0" applyFont="1" applyBorder="1" applyAlignment="1">
      <alignment horizontal="center" vertical="center" wrapText="1"/>
    </xf>
    <xf numFmtId="0" fontId="50" fillId="0" borderId="0" xfId="0" applyFont="1" applyBorder="1" applyAlignment="1">
      <alignment horizontal="center" vertical="center"/>
    </xf>
    <xf numFmtId="0" fontId="172" fillId="0" borderId="35"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Border="1" applyAlignment="1">
      <alignment horizontal="center"/>
    </xf>
    <xf numFmtId="0" fontId="14" fillId="0" borderId="0" xfId="0" applyFont="1" applyBorder="1" applyAlignment="1">
      <alignment horizontal="center"/>
    </xf>
    <xf numFmtId="0" fontId="30" fillId="0" borderId="0" xfId="0" applyFont="1" applyBorder="1" applyAlignment="1">
      <alignment horizontal="center"/>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14" fillId="8" borderId="4" xfId="0" applyFont="1" applyFill="1" applyBorder="1" applyAlignment="1">
      <alignment horizontal="center" vertical="center" wrapText="1"/>
    </xf>
    <xf numFmtId="0" fontId="14" fillId="8" borderId="4" xfId="0" applyFont="1" applyFill="1" applyBorder="1" applyAlignment="1">
      <alignment horizontal="center" vertical="center" textRotation="90" wrapText="1"/>
    </xf>
    <xf numFmtId="0" fontId="47" fillId="0" borderId="0" xfId="0" applyFont="1" applyAlignment="1">
      <alignment horizontal="center" vertical="center"/>
    </xf>
    <xf numFmtId="0" fontId="57" fillId="0" borderId="0" xfId="0" applyFont="1" applyAlignment="1">
      <alignment horizontal="center" vertical="center"/>
    </xf>
    <xf numFmtId="0" fontId="173" fillId="0" borderId="0" xfId="0" applyFont="1" applyAlignment="1">
      <alignment horizontal="left" vertical="center"/>
    </xf>
    <xf numFmtId="0" fontId="47" fillId="0" borderId="0" xfId="0" applyFont="1" applyAlignment="1">
      <alignment horizontal="left" vertical="center" indent="7"/>
    </xf>
    <xf numFmtId="0" fontId="0" fillId="0" borderId="0" xfId="0" applyFont="1" applyAlignment="1">
      <alignment horizontal="center" vertical="center"/>
    </xf>
    <xf numFmtId="0" fontId="120" fillId="8" borderId="0" xfId="0" applyFont="1" applyFill="1" applyAlignment="1">
      <alignment horizontal="center" vertical="center" shrinkToFit="1"/>
    </xf>
    <xf numFmtId="0" fontId="114" fillId="8" borderId="0" xfId="0" applyFont="1" applyFill="1" applyAlignment="1">
      <alignment horizontal="left" vertical="center" indent="2"/>
    </xf>
    <xf numFmtId="0" fontId="47" fillId="8" borderId="0" xfId="0" applyFont="1" applyFill="1" applyAlignment="1">
      <alignment horizontal="left" vertical="top" wrapText="1"/>
    </xf>
    <xf numFmtId="0" fontId="47" fillId="8" borderId="0" xfId="0" applyFont="1" applyFill="1" applyAlignment="1">
      <alignment horizontal="center" vertical="center"/>
    </xf>
    <xf numFmtId="0" fontId="47" fillId="8" borderId="0" xfId="0" applyFont="1" applyFill="1" applyAlignment="1">
      <alignment horizontal="justify" vertical="center" wrapText="1"/>
    </xf>
    <xf numFmtId="0" fontId="193" fillId="0" borderId="0" xfId="0" applyFont="1" applyAlignment="1">
      <alignment horizontal="center"/>
    </xf>
    <xf numFmtId="0" fontId="194" fillId="0" borderId="0" xfId="0" applyFont="1" applyAlignment="1">
      <alignment horizontal="center" vertical="center"/>
    </xf>
    <xf numFmtId="0" fontId="78" fillId="0" borderId="0" xfId="0" applyFont="1" applyAlignment="1">
      <alignment horizontal="center"/>
    </xf>
    <xf numFmtId="0" fontId="182" fillId="8" borderId="1" xfId="0" applyFont="1" applyFill="1" applyBorder="1" applyAlignment="1" applyProtection="1">
      <alignment horizontal="center" vertical="center" wrapText="1"/>
      <protection locked="0"/>
    </xf>
    <xf numFmtId="0" fontId="46" fillId="0" borderId="57" xfId="0" applyFont="1" applyBorder="1" applyAlignment="1">
      <alignment horizontal="center" vertical="center"/>
    </xf>
    <xf numFmtId="0" fontId="82" fillId="0" borderId="9" xfId="0" applyFont="1" applyBorder="1" applyAlignment="1">
      <alignment horizontal="center" vertical="center"/>
    </xf>
    <xf numFmtId="0" fontId="82" fillId="0" borderId="66" xfId="0" applyFont="1" applyBorder="1" applyAlignment="1">
      <alignment horizontal="center" vertical="center"/>
    </xf>
    <xf numFmtId="0" fontId="82" fillId="0" borderId="10" xfId="0" applyFont="1" applyBorder="1" applyAlignment="1">
      <alignment horizontal="center" vertical="center"/>
    </xf>
    <xf numFmtId="0" fontId="49" fillId="0" borderId="1" xfId="0" applyFont="1" applyBorder="1" applyAlignment="1">
      <alignment horizontal="center" vertical="center"/>
    </xf>
    <xf numFmtId="0" fontId="49" fillId="0" borderId="9" xfId="0" applyFont="1" applyBorder="1" applyAlignment="1">
      <alignment horizontal="center"/>
    </xf>
    <xf numFmtId="0" fontId="49" fillId="0" borderId="10" xfId="0" applyFont="1" applyBorder="1" applyAlignment="1">
      <alignment horizontal="center"/>
    </xf>
    <xf numFmtId="0" fontId="50" fillId="0" borderId="35" xfId="0" applyFont="1" applyBorder="1" applyAlignment="1">
      <alignment horizontal="center" vertical="center"/>
    </xf>
    <xf numFmtId="0" fontId="166" fillId="0" borderId="115" xfId="0" applyFont="1" applyBorder="1" applyAlignment="1">
      <alignment horizontal="center"/>
    </xf>
    <xf numFmtId="0" fontId="166" fillId="0" borderId="116" xfId="0" applyFont="1" applyBorder="1" applyAlignment="1">
      <alignment horizontal="center"/>
    </xf>
    <xf numFmtId="0" fontId="45" fillId="0" borderId="0" xfId="0" applyFont="1" applyAlignment="1">
      <alignment horizontal="center"/>
    </xf>
    <xf numFmtId="0" fontId="53" fillId="0" borderId="4" xfId="0" applyFont="1" applyBorder="1" applyAlignment="1">
      <alignment horizontal="center" vertical="center" wrapText="1" shrinkToFit="1"/>
    </xf>
    <xf numFmtId="0" fontId="215" fillId="0" borderId="4" xfId="0" applyFont="1" applyFill="1" applyBorder="1" applyAlignment="1">
      <alignment horizontal="center" vertical="center" wrapText="1"/>
    </xf>
  </cellXfs>
  <cellStyles count="3">
    <cellStyle name="Comma" xfId="2" builtinId="3"/>
    <cellStyle name="Normal" xfId="0" builtinId="0"/>
    <cellStyle name="Normal 2" xfId="1"/>
  </cellStyles>
  <dxfs count="4">
    <dxf>
      <font>
        <b/>
        <i val="0"/>
        <color rgb="FF000099"/>
      </font>
      <fill>
        <patternFill patternType="none">
          <bgColor auto="1"/>
        </patternFill>
      </fill>
    </dxf>
    <dxf>
      <fill>
        <patternFill>
          <bgColor theme="1"/>
        </patternFill>
      </fill>
    </dxf>
    <dxf>
      <font>
        <condense val="0"/>
        <extend val="0"/>
        <color rgb="FF9C0006"/>
      </font>
      <fill>
        <patternFill>
          <bgColor rgb="FFFFC7CE"/>
        </patternFill>
      </fill>
    </dxf>
    <dxf>
      <fill>
        <patternFill patternType="solid">
          <fgColor indexed="64"/>
          <bgColor rgb="FF7030A0"/>
        </patternFill>
      </fill>
      <alignment horizontal="general" vertical="center" textRotation="0" wrapText="0" indent="0" relativeIndent="255" justifyLastLine="0" shrinkToFit="0" readingOrder="0"/>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127000</xdr:rowOff>
    </xdr:from>
    <xdr:to>
      <xdr:col>4</xdr:col>
      <xdr:colOff>82550</xdr:colOff>
      <xdr:row>17</xdr:row>
      <xdr:rowOff>76200</xdr:rowOff>
    </xdr:to>
    <xdr:sp macro="" textlink="">
      <xdr:nvSpPr>
        <xdr:cNvPr id="2" name="AutoShape 4" descr="Image result for whatsapp logo image">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3</xdr:col>
      <xdr:colOff>0</xdr:colOff>
      <xdr:row>15</xdr:row>
      <xdr:rowOff>127000</xdr:rowOff>
    </xdr:from>
    <xdr:to>
      <xdr:col>4</xdr:col>
      <xdr:colOff>82550</xdr:colOff>
      <xdr:row>17</xdr:row>
      <xdr:rowOff>76200</xdr:rowOff>
    </xdr:to>
    <xdr:sp macro="" textlink="">
      <xdr:nvSpPr>
        <xdr:cNvPr id="3" name="AutoShape 4" descr="Image result for whatsapp logo image">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a14="http://schemas.microsoft.com/office/drawing/2010/main" xmlns="">
              <a:solidFill>
                <a:srgbClr val="FFFFFF"/>
              </a:solidFill>
            </a14:hiddenFill>
          </a:ext>
        </a:extLst>
      </xdr:spPr>
    </xdr:sp>
    <xdr:clientData/>
  </xdr:twoCellAnchor>
  <xdr:twoCellAnchor editAs="oneCell">
    <xdr:from>
      <xdr:col>2</xdr:col>
      <xdr:colOff>1790700</xdr:colOff>
      <xdr:row>14</xdr:row>
      <xdr:rowOff>63500</xdr:rowOff>
    </xdr:from>
    <xdr:to>
      <xdr:col>2</xdr:col>
      <xdr:colOff>2514600</xdr:colOff>
      <xdr:row>18</xdr:row>
      <xdr:rowOff>76200</xdr:rowOff>
    </xdr:to>
    <xdr:pic>
      <xdr:nvPicPr>
        <xdr:cNvPr id="4" name="Picture 3">
          <a:hlinkClick xmlns:r="http://schemas.openxmlformats.org/officeDocument/2006/relationships" r:id="rId1"/>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3651250" y="54864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5" name="Right Arrow 4">
          <a:hlinkClick xmlns:r="http://schemas.openxmlformats.org/officeDocument/2006/relationships" r:id="rId3"/>
          <a:extLst>
            <a:ext uri="{FF2B5EF4-FFF2-40B4-BE49-F238E27FC236}">
              <a16:creationId xmlns:a16="http://schemas.microsoft.com/office/drawing/2014/main" xmlns="" id="{00000000-0008-0000-0000-000013000000}"/>
            </a:ext>
          </a:extLst>
        </xdr:cNvPr>
        <xdr:cNvSpPr/>
      </xdr:nvSpPr>
      <xdr:spPr>
        <a:xfrm>
          <a:off x="558800" y="6858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12</xdr:row>
      <xdr:rowOff>158750</xdr:rowOff>
    </xdr:from>
    <xdr:to>
      <xdr:col>2</xdr:col>
      <xdr:colOff>7321550</xdr:colOff>
      <xdr:row>14</xdr:row>
      <xdr:rowOff>44450</xdr:rowOff>
    </xdr:to>
    <xdr:sp macro="" textlink="">
      <xdr:nvSpPr>
        <xdr:cNvPr id="6" name="Rounded Rectangle 5">
          <a:extLst>
            <a:ext uri="{FF2B5EF4-FFF2-40B4-BE49-F238E27FC236}">
              <a16:creationId xmlns:a16="http://schemas.microsoft.com/office/drawing/2014/main" xmlns="" id="{00000000-0008-0000-0000-00000A000000}"/>
            </a:ext>
          </a:extLst>
        </xdr:cNvPr>
        <xdr:cNvSpPr/>
      </xdr:nvSpPr>
      <xdr:spPr>
        <a:xfrm>
          <a:off x="7550150" y="52133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14</xdr:row>
      <xdr:rowOff>57150</xdr:rowOff>
    </xdr:from>
    <xdr:to>
      <xdr:col>2</xdr:col>
      <xdr:colOff>7550150</xdr:colOff>
      <xdr:row>19</xdr:row>
      <xdr:rowOff>19050</xdr:rowOff>
    </xdr:to>
    <xdr:sp macro="" textlink="">
      <xdr:nvSpPr>
        <xdr:cNvPr id="7" name="Rounded Rectangle 6">
          <a:extLst>
            <a:ext uri="{FF2B5EF4-FFF2-40B4-BE49-F238E27FC236}">
              <a16:creationId xmlns:a16="http://schemas.microsoft.com/office/drawing/2014/main" xmlns="" id="{00000000-0008-0000-0000-00000C000000}"/>
            </a:ext>
          </a:extLst>
        </xdr:cNvPr>
        <xdr:cNvSpPr/>
      </xdr:nvSpPr>
      <xdr:spPr>
        <a:xfrm>
          <a:off x="7334250" y="54800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12</xdr:row>
      <xdr:rowOff>38100</xdr:rowOff>
    </xdr:from>
    <xdr:to>
      <xdr:col>2</xdr:col>
      <xdr:colOff>9220200</xdr:colOff>
      <xdr:row>19</xdr:row>
      <xdr:rowOff>165100</xdr:rowOff>
    </xdr:to>
    <xdr:sp macro="" textlink="">
      <xdr:nvSpPr>
        <xdr:cNvPr id="8" name="Frame 7">
          <a:extLst>
            <a:ext uri="{FF2B5EF4-FFF2-40B4-BE49-F238E27FC236}">
              <a16:creationId xmlns:a16="http://schemas.microsoft.com/office/drawing/2014/main" xmlns="" id="{00000000-0008-0000-0000-000012000000}"/>
            </a:ext>
          </a:extLst>
        </xdr:cNvPr>
        <xdr:cNvSpPr/>
      </xdr:nvSpPr>
      <xdr:spPr>
        <a:xfrm>
          <a:off x="9734550" y="50927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12</xdr:row>
      <xdr:rowOff>177800</xdr:rowOff>
    </xdr:from>
    <xdr:to>
      <xdr:col>2</xdr:col>
      <xdr:colOff>9059268</xdr:colOff>
      <xdr:row>19</xdr:row>
      <xdr:rowOff>19050</xdr:rowOff>
    </xdr:to>
    <xdr:pic>
      <xdr:nvPicPr>
        <xdr:cNvPr id="9" name="Picture 8">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9880600" y="52324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120650</xdr:colOff>
      <xdr:row>4</xdr:row>
      <xdr:rowOff>69850</xdr:rowOff>
    </xdr:from>
    <xdr:to>
      <xdr:col>19</xdr:col>
      <xdr:colOff>723900</xdr:colOff>
      <xdr:row>5</xdr:row>
      <xdr:rowOff>266700</xdr:rowOff>
    </xdr:to>
    <xdr:sp macro="" textlink="">
      <xdr:nvSpPr>
        <xdr:cNvPr id="2" name="Down Arrow Callout 1"/>
        <xdr:cNvSpPr/>
      </xdr:nvSpPr>
      <xdr:spPr>
        <a:xfrm>
          <a:off x="8686800" y="1778000"/>
          <a:ext cx="7448550" cy="539750"/>
        </a:xfrm>
        <a:prstGeom prst="downArrowCallout">
          <a:avLst>
            <a:gd name="adj1" fmla="val 50000"/>
            <a:gd name="adj2" fmla="val 25000"/>
            <a:gd name="adj3" fmla="val 50309"/>
            <a:gd name="adj4" fmla="val 64977"/>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hi-IN" sz="1100"/>
            <a:t>सभी कार्मिको का स्टेटस और देय भत्ते ड्रॉपडाउन से कॉलम 1</a:t>
          </a:r>
          <a:r>
            <a:rPr lang="en-IN" sz="1100"/>
            <a:t>0</a:t>
          </a:r>
          <a:r>
            <a:rPr lang="hi-IN" sz="1100"/>
            <a:t> से </a:t>
          </a:r>
          <a:r>
            <a:rPr lang="en-IN" sz="1100"/>
            <a:t>18</a:t>
          </a:r>
          <a:r>
            <a:rPr lang="hi-IN" sz="1100"/>
            <a:t> तक मे चयन करें</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1460500</xdr:colOff>
      <xdr:row>2</xdr:row>
      <xdr:rowOff>57150</xdr:rowOff>
    </xdr:from>
    <xdr:to>
      <xdr:col>24</xdr:col>
      <xdr:colOff>361950</xdr:colOff>
      <xdr:row>6</xdr:row>
      <xdr:rowOff>361950</xdr:rowOff>
    </xdr:to>
    <xdr:sp macro="" textlink="">
      <xdr:nvSpPr>
        <xdr:cNvPr id="2" name="Cloud Callout 1"/>
        <xdr:cNvSpPr/>
      </xdr:nvSpPr>
      <xdr:spPr>
        <a:xfrm>
          <a:off x="14909800" y="609600"/>
          <a:ext cx="1695450" cy="1244600"/>
        </a:xfrm>
        <a:prstGeom prst="cloud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पद नाम एडिट या जोड़ा जा सकता है </a:t>
          </a:r>
          <a:endParaRPr lang="en-US" sz="1100"/>
        </a:p>
      </xdr:txBody>
    </xdr:sp>
    <xdr:clientData/>
  </xdr:twoCellAnchor>
  <xdr:twoCellAnchor>
    <xdr:from>
      <xdr:col>24</xdr:col>
      <xdr:colOff>406400</xdr:colOff>
      <xdr:row>2</xdr:row>
      <xdr:rowOff>133350</xdr:rowOff>
    </xdr:from>
    <xdr:to>
      <xdr:col>25</xdr:col>
      <xdr:colOff>463550</xdr:colOff>
      <xdr:row>6</xdr:row>
      <xdr:rowOff>476250</xdr:rowOff>
    </xdr:to>
    <xdr:sp macro="" textlink="">
      <xdr:nvSpPr>
        <xdr:cNvPr id="3" name="Oval Callout 2"/>
        <xdr:cNvSpPr/>
      </xdr:nvSpPr>
      <xdr:spPr>
        <a:xfrm>
          <a:off x="16649700" y="685800"/>
          <a:ext cx="1524000" cy="1282700"/>
        </a:xfrm>
        <a:prstGeom prst="wedgeEllipseCallout">
          <a:avLst>
            <a:gd name="adj1" fmla="val -32500"/>
            <a:gd name="adj2" fmla="val 91708"/>
          </a:avLst>
        </a:prstGeom>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r>
            <a:rPr lang="hi-IN" sz="1100"/>
            <a:t>कार्यालय के सभी </a:t>
          </a:r>
          <a:r>
            <a:rPr lang="en-US" sz="1100"/>
            <a:t>Budget</a:t>
          </a:r>
          <a:r>
            <a:rPr lang="en-US" sz="1100" baseline="0"/>
            <a:t> Head </a:t>
          </a:r>
          <a:r>
            <a:rPr lang="hi-IN" sz="1100" baseline="0"/>
            <a:t>यहाँ लिखे</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202642</xdr:colOff>
      <xdr:row>0</xdr:row>
      <xdr:rowOff>0</xdr:rowOff>
    </xdr:from>
    <xdr:to>
      <xdr:col>40</xdr:col>
      <xdr:colOff>91515</xdr:colOff>
      <xdr:row>7</xdr:row>
      <xdr:rowOff>145143</xdr:rowOff>
    </xdr:to>
    <xdr:sp macro="" textlink="">
      <xdr:nvSpPr>
        <xdr:cNvPr id="2" name="Cloud Callout 1"/>
        <xdr:cNvSpPr/>
      </xdr:nvSpPr>
      <xdr:spPr>
        <a:xfrm>
          <a:off x="22618142" y="0"/>
          <a:ext cx="5268230" cy="1796143"/>
        </a:xfrm>
        <a:prstGeom prst="cloudCallout">
          <a:avLst>
            <a:gd name="adj1" fmla="val -64370"/>
            <a:gd name="adj2" fmla="val 81111"/>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600"/>
            <a:t>अन्य जिले के आय व्यय अनुमान के लिए  मार्च 202</a:t>
          </a:r>
          <a:r>
            <a:rPr lang="en-IN" sz="1600"/>
            <a:t>2</a:t>
          </a:r>
          <a:r>
            <a:rPr lang="hi-IN" sz="1600"/>
            <a:t> की बेसिक पे RE 202</a:t>
          </a:r>
          <a:r>
            <a:rPr lang="en-IN" sz="1600"/>
            <a:t>2</a:t>
          </a:r>
          <a:r>
            <a:rPr lang="hi-IN" sz="1600"/>
            <a:t>-2</a:t>
          </a:r>
          <a:r>
            <a:rPr lang="en-IN" sz="1600"/>
            <a:t>3</a:t>
          </a:r>
          <a:r>
            <a:rPr lang="hi-IN" sz="1600"/>
            <a:t> के लिए काम मे आएगी जो  editable है । </a:t>
          </a:r>
          <a:r>
            <a:rPr lang="en-IN" sz="1600"/>
            <a:t>Others</a:t>
          </a:r>
          <a:r>
            <a:rPr lang="hi-IN" sz="1600"/>
            <a:t> </a:t>
          </a:r>
          <a:r>
            <a:rPr lang="en-IN" sz="1600"/>
            <a:t>district</a:t>
          </a:r>
          <a:r>
            <a:rPr lang="hi-IN" sz="1600"/>
            <a:t>चयन करने पर open होगा </a:t>
          </a:r>
          <a:endParaRPr lang="en-US" sz="1600"/>
        </a:p>
      </xdr:txBody>
    </xdr:sp>
    <xdr:clientData/>
  </xdr:twoCellAnchor>
  <xdr:twoCellAnchor>
    <xdr:from>
      <xdr:col>32</xdr:col>
      <xdr:colOff>403412</xdr:colOff>
      <xdr:row>68</xdr:row>
      <xdr:rowOff>37353</xdr:rowOff>
    </xdr:from>
    <xdr:to>
      <xdr:col>35</xdr:col>
      <xdr:colOff>74705</xdr:colOff>
      <xdr:row>72</xdr:row>
      <xdr:rowOff>22412</xdr:rowOff>
    </xdr:to>
    <xdr:sp macro="" textlink="">
      <xdr:nvSpPr>
        <xdr:cNvPr id="6" name="Rectangular Callout 5"/>
        <xdr:cNvSpPr/>
      </xdr:nvSpPr>
      <xdr:spPr>
        <a:xfrm>
          <a:off x="27140647" y="19483294"/>
          <a:ext cx="1822823" cy="1016000"/>
        </a:xfrm>
        <a:prstGeom prst="wedgeRectCallout">
          <a:avLst>
            <a:gd name="adj1" fmla="val -71243"/>
            <a:gd name="adj2" fmla="val 58313"/>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hi-IN" sz="1100"/>
            <a:t> option </a:t>
          </a:r>
          <a:r>
            <a:rPr lang="en-IN" sz="1100"/>
            <a:t>for</a:t>
          </a:r>
          <a:r>
            <a:rPr lang="en-IN" sz="1100" baseline="0"/>
            <a:t> </a:t>
          </a:r>
          <a:r>
            <a:rPr lang="en-US" sz="1100"/>
            <a:t>others district </a:t>
          </a:r>
          <a:r>
            <a:rPr lang="en-IN" sz="1100"/>
            <a:t>to calculate DA and HRA.If</a:t>
          </a:r>
          <a:r>
            <a:rPr lang="en-IN" sz="1100" baseline="0"/>
            <a:t> you choose NO than DA and HRA calculate with new rates for 12 month</a:t>
          </a:r>
          <a:r>
            <a:rPr lang="en-IN" sz="1100"/>
            <a:t> </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571500</xdr:colOff>
      <xdr:row>4</xdr:row>
      <xdr:rowOff>117929</xdr:rowOff>
    </xdr:from>
    <xdr:to>
      <xdr:col>29</xdr:col>
      <xdr:colOff>399143</xdr:colOff>
      <xdr:row>8</xdr:row>
      <xdr:rowOff>743857</xdr:rowOff>
    </xdr:to>
    <xdr:sp macro="" textlink="">
      <xdr:nvSpPr>
        <xdr:cNvPr id="2" name="Cloud Callout 1"/>
        <xdr:cNvSpPr/>
      </xdr:nvSpPr>
      <xdr:spPr>
        <a:xfrm>
          <a:off x="16999857" y="1034143"/>
          <a:ext cx="3048000" cy="1914071"/>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400" b="1"/>
            <a:t>अनावश्यक ROWS को हाइड करके प्रिंट निकाले</a:t>
          </a:r>
          <a:endParaRPr 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254000</xdr:colOff>
      <xdr:row>1</xdr:row>
      <xdr:rowOff>260350</xdr:rowOff>
    </xdr:from>
    <xdr:to>
      <xdr:col>20</xdr:col>
      <xdr:colOff>31750</xdr:colOff>
      <xdr:row>7</xdr:row>
      <xdr:rowOff>215900</xdr:rowOff>
    </xdr:to>
    <xdr:sp macro="" textlink="">
      <xdr:nvSpPr>
        <xdr:cNvPr id="2" name="Cloud Callout 1"/>
        <xdr:cNvSpPr/>
      </xdr:nvSpPr>
      <xdr:spPr>
        <a:xfrm>
          <a:off x="10394950" y="444500"/>
          <a:ext cx="4654550" cy="1708150"/>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100"/>
            <a:t>FIX pay वाले कार्मिको के नाम स्वतः ही आ जाएँगे।फिक्स वेतन की दर और कितने माह का मानदेय देय की संख्या भरे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DGET%20ESIMATE%2013DOL/BUDGET_ESTIMATE_2022-23/2202-02-109-01-00/BEDGET_GN_%20SOFT.%2013dol_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UDGET%20ESIMATE%2013DOL/BUDGET_ESTIMATE_2022-23/BE_22-23_2202-02-109-01-00_/NON%20PLAN%20PARPAT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Master1"/>
      <sheetName val="Master2"/>
      <sheetName val="Samekit"/>
      <sheetName val="Sanctioned Post"/>
      <sheetName val="posted"/>
      <sheetName val="vacant post"/>
      <sheetName val="P1A"/>
      <sheetName val="P1B"/>
      <sheetName val="P1C"/>
      <sheetName val="SLR"/>
      <sheetName val="P8G1"/>
      <sheetName val="P-9"/>
      <sheetName val="P-4"/>
      <sheetName val="P Allow."/>
      <sheetName val="Surr-"/>
      <sheetName val="Fix pay"/>
      <sheetName val="P9G2"/>
      <sheetName val="Allot."/>
      <sheetName val="G.A.2 A"/>
      <sheetName val="G.A.2 B"/>
      <sheetName val="Verdi"/>
      <sheetName val="P9G4"/>
      <sheetName val="GA-4 A"/>
      <sheetName val="GA-4 B"/>
      <sheetName val="GA19"/>
      <sheetName val="TRFRET. PAY"/>
      <sheetName val="tamrb"/>
    </sheetNames>
    <sheetDataSet>
      <sheetData sheetId="0"/>
      <sheetData sheetId="1">
        <row r="2">
          <cell r="L2" t="str">
            <v>iz/kkukpk;Z</v>
          </cell>
        </row>
        <row r="3">
          <cell r="L3" t="str">
            <v xml:space="preserve">jktdh; mPp ek/;fed fo|ky; </v>
          </cell>
        </row>
        <row r="4">
          <cell r="H4" t="str">
            <v>STATE FUND</v>
          </cell>
          <cell r="L4" t="str">
            <v>13Mhvks,y¼Jhxaxkuxj½</v>
          </cell>
        </row>
        <row r="9">
          <cell r="A9">
            <v>1</v>
          </cell>
        </row>
        <row r="10">
          <cell r="A10">
            <v>2</v>
          </cell>
        </row>
        <row r="11">
          <cell r="A11">
            <v>3</v>
          </cell>
        </row>
        <row r="12">
          <cell r="A12">
            <v>4</v>
          </cell>
        </row>
        <row r="13">
          <cell r="A13">
            <v>5</v>
          </cell>
        </row>
        <row r="14">
          <cell r="A14">
            <v>6</v>
          </cell>
        </row>
        <row r="15">
          <cell r="A15">
            <v>7</v>
          </cell>
        </row>
        <row r="16">
          <cell r="A16">
            <v>8</v>
          </cell>
        </row>
        <row r="17">
          <cell r="A17">
            <v>9</v>
          </cell>
        </row>
        <row r="18">
          <cell r="A18">
            <v>10</v>
          </cell>
        </row>
        <row r="19">
          <cell r="A19">
            <v>11</v>
          </cell>
        </row>
        <row r="20">
          <cell r="A20">
            <v>12</v>
          </cell>
        </row>
        <row r="21">
          <cell r="A21">
            <v>13</v>
          </cell>
        </row>
        <row r="22">
          <cell r="A22">
            <v>14</v>
          </cell>
        </row>
        <row r="23">
          <cell r="A23">
            <v>15</v>
          </cell>
        </row>
        <row r="24">
          <cell r="A24">
            <v>16</v>
          </cell>
        </row>
        <row r="25">
          <cell r="A25">
            <v>17</v>
          </cell>
        </row>
        <row r="26">
          <cell r="A26">
            <v>18</v>
          </cell>
        </row>
        <row r="27">
          <cell r="A27">
            <v>19</v>
          </cell>
        </row>
        <row r="28">
          <cell r="A28">
            <v>20</v>
          </cell>
        </row>
        <row r="29">
          <cell r="A29">
            <v>21</v>
          </cell>
        </row>
        <row r="30">
          <cell r="A30">
            <v>22</v>
          </cell>
        </row>
        <row r="31">
          <cell r="A31">
            <v>23</v>
          </cell>
        </row>
        <row r="32">
          <cell r="A32">
            <v>24</v>
          </cell>
        </row>
        <row r="33">
          <cell r="A33">
            <v>25</v>
          </cell>
        </row>
        <row r="34">
          <cell r="A34">
            <v>26</v>
          </cell>
        </row>
        <row r="35">
          <cell r="A35">
            <v>27</v>
          </cell>
        </row>
        <row r="36">
          <cell r="A36">
            <v>28</v>
          </cell>
        </row>
        <row r="37">
          <cell r="A37">
            <v>29</v>
          </cell>
        </row>
        <row r="38">
          <cell r="A38">
            <v>30</v>
          </cell>
        </row>
        <row r="39">
          <cell r="A39">
            <v>31</v>
          </cell>
        </row>
        <row r="40">
          <cell r="A40">
            <v>32</v>
          </cell>
        </row>
        <row r="41">
          <cell r="A41">
            <v>33</v>
          </cell>
        </row>
        <row r="42">
          <cell r="A42">
            <v>34</v>
          </cell>
        </row>
        <row r="43">
          <cell r="A43">
            <v>35</v>
          </cell>
        </row>
        <row r="44">
          <cell r="A44">
            <v>36</v>
          </cell>
        </row>
      </sheetData>
      <sheetData sheetId="2"/>
      <sheetData sheetId="3"/>
      <sheetData sheetId="4"/>
      <sheetData sheetId="5"/>
      <sheetData sheetId="6"/>
      <sheetData sheetId="7"/>
      <sheetData sheetId="8"/>
      <sheetData sheetId="9"/>
      <sheetData sheetId="10"/>
      <sheetData sheetId="11">
        <row r="79">
          <cell r="M7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TAIL"/>
      <sheetName val="PAY"/>
      <sheetName val="SANCTION POST"/>
      <sheetName val="VACANT POST"/>
      <sheetName val="1A"/>
      <sheetName val="1B"/>
      <sheetName val="1C"/>
      <sheetName val="2"/>
      <sheetName val="3"/>
      <sheetName val="4A"/>
      <sheetName val="4B"/>
      <sheetName val="GA4"/>
      <sheetName val="TA&amp;MED"/>
      <sheetName val="VARDI"/>
      <sheetName val="fixpay"/>
      <sheetName val="PL 18-19"/>
    </sheetNames>
    <sheetDataSet>
      <sheetData sheetId="0"/>
      <sheetData sheetId="1">
        <row r="2">
          <cell r="C2" t="str">
            <v>dk;kZy; dk uke&amp;</v>
          </cell>
        </row>
        <row r="3">
          <cell r="C3" t="str">
            <v xml:space="preserve">ys[kk en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2" name="Table2" displayName="Table2" ref="A7:A68" totalsRowShown="0" headerRowDxfId="3">
  <autoFilter ref="A7:A68"/>
  <tableColumns count="1">
    <tableColumn id="1" name="helper"/>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07@22%20rd%20dk%20okLrfod%20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27">
    <tabColor rgb="FF002060"/>
  </sheetPr>
  <dimension ref="A1:D29"/>
  <sheetViews>
    <sheetView topLeftCell="A13" workbookViewId="0">
      <selection activeCell="C31" sqref="C31"/>
    </sheetView>
  </sheetViews>
  <sheetFormatPr defaultRowHeight="14.5"/>
  <cols>
    <col min="1" max="1" width="3.1796875" customWidth="1"/>
    <col min="2" max="2" width="23.453125" customWidth="1"/>
    <col min="3" max="3" width="140.1796875" customWidth="1"/>
    <col min="4" max="4" width="3.1796875" customWidth="1"/>
  </cols>
  <sheetData>
    <row r="1" spans="1:4" ht="15" thickBot="1">
      <c r="A1" s="836"/>
      <c r="B1" s="836"/>
      <c r="C1" s="836"/>
      <c r="D1" s="836"/>
    </row>
    <row r="2" spans="1:4" ht="32" thickTop="1">
      <c r="A2" s="836"/>
      <c r="B2" s="837" t="s">
        <v>661</v>
      </c>
      <c r="C2" s="838"/>
      <c r="D2" s="836"/>
    </row>
    <row r="3" spans="1:4" ht="17.5">
      <c r="A3" s="836"/>
      <c r="B3" s="839" t="s">
        <v>419</v>
      </c>
      <c r="C3" s="839"/>
      <c r="D3" s="836"/>
    </row>
    <row r="4" spans="1:4" ht="70.5" thickBot="1">
      <c r="A4" s="836"/>
      <c r="C4" s="414" t="s">
        <v>662</v>
      </c>
      <c r="D4" s="836"/>
    </row>
    <row r="5" spans="1:4" ht="36" customHeight="1" thickTop="1" thickBot="1">
      <c r="A5" s="836"/>
      <c r="B5" s="840" t="s">
        <v>474</v>
      </c>
      <c r="C5" s="841"/>
      <c r="D5" s="836"/>
    </row>
    <row r="6" spans="1:4" s="810" customFormat="1" ht="36" customHeight="1" thickTop="1" thickBot="1">
      <c r="A6" s="836"/>
      <c r="B6" s="808" t="s">
        <v>619</v>
      </c>
      <c r="C6" s="809" t="s">
        <v>618</v>
      </c>
      <c r="D6" s="836"/>
    </row>
    <row r="7" spans="1:4" s="807" customFormat="1" ht="36" customHeight="1" thickTop="1" thickBot="1">
      <c r="A7" s="836"/>
      <c r="B7" s="805" t="s">
        <v>621</v>
      </c>
      <c r="C7" s="806" t="s">
        <v>620</v>
      </c>
      <c r="D7" s="836"/>
    </row>
    <row r="8" spans="1:4" ht="36" customHeight="1" thickTop="1" thickBot="1">
      <c r="A8" s="836"/>
      <c r="B8" s="805" t="s">
        <v>622</v>
      </c>
      <c r="C8" s="806" t="s">
        <v>613</v>
      </c>
      <c r="D8" s="836"/>
    </row>
    <row r="9" spans="1:4" ht="55" customHeight="1" thickTop="1" thickBot="1">
      <c r="A9" s="836"/>
      <c r="B9" s="805" t="s">
        <v>623</v>
      </c>
      <c r="C9" s="811" t="s">
        <v>663</v>
      </c>
      <c r="D9" s="836"/>
    </row>
    <row r="10" spans="1:4" ht="36" customHeight="1" thickTop="1" thickBot="1">
      <c r="A10" s="836"/>
      <c r="B10" s="805" t="s">
        <v>624</v>
      </c>
      <c r="C10" s="812" t="s">
        <v>614</v>
      </c>
      <c r="D10" s="836"/>
    </row>
    <row r="11" spans="1:4" ht="36" customHeight="1" thickTop="1">
      <c r="A11" s="836"/>
      <c r="B11" s="804"/>
      <c r="C11" s="415" t="s">
        <v>425</v>
      </c>
      <c r="D11" s="836"/>
    </row>
    <row r="12" spans="1:4" ht="28">
      <c r="A12" s="836"/>
      <c r="B12" s="416" t="s">
        <v>420</v>
      </c>
      <c r="C12" s="417" t="s">
        <v>421</v>
      </c>
      <c r="D12" s="836"/>
    </row>
    <row r="13" spans="1:4">
      <c r="A13" s="836"/>
      <c r="B13" s="418"/>
      <c r="C13" s="419"/>
      <c r="D13" s="836"/>
    </row>
    <row r="14" spans="1:4">
      <c r="A14" s="836"/>
      <c r="B14" s="418"/>
      <c r="C14" s="420" t="s">
        <v>422</v>
      </c>
      <c r="D14" s="836"/>
    </row>
    <row r="15" spans="1:4">
      <c r="A15" s="836"/>
      <c r="B15" s="418"/>
      <c r="C15" s="842"/>
      <c r="D15" s="836"/>
    </row>
    <row r="16" spans="1:4">
      <c r="A16" s="836"/>
      <c r="B16" s="418"/>
      <c r="C16" s="842"/>
      <c r="D16" s="836"/>
    </row>
    <row r="17" spans="1:4">
      <c r="A17" s="836"/>
      <c r="B17" s="418"/>
      <c r="C17" s="842"/>
      <c r="D17" s="836"/>
    </row>
    <row r="18" spans="1:4">
      <c r="A18" s="836"/>
      <c r="B18" s="418"/>
      <c r="C18" s="842"/>
      <c r="D18" s="836"/>
    </row>
    <row r="19" spans="1:4">
      <c r="A19" s="836"/>
      <c r="B19" s="418"/>
      <c r="C19" s="842"/>
      <c r="D19" s="836"/>
    </row>
    <row r="20" spans="1:4">
      <c r="A20" s="836"/>
      <c r="B20" s="420"/>
      <c r="C20" s="420" t="s">
        <v>423</v>
      </c>
      <c r="D20" s="836"/>
    </row>
    <row r="21" spans="1:4">
      <c r="A21" s="836"/>
      <c r="B21" s="836"/>
      <c r="C21" s="836"/>
      <c r="D21" s="836"/>
    </row>
    <row r="22" spans="1:4" ht="18.5">
      <c r="B22" s="813" t="s">
        <v>666</v>
      </c>
      <c r="C22" s="669" t="s">
        <v>520</v>
      </c>
    </row>
    <row r="24" spans="1:4" ht="18.5">
      <c r="B24" s="835" t="s">
        <v>695</v>
      </c>
      <c r="C24" s="3" t="s">
        <v>696</v>
      </c>
    </row>
    <row r="25" spans="1:4" ht="18">
      <c r="C25" s="3" t="s">
        <v>697</v>
      </c>
    </row>
    <row r="26" spans="1:4" ht="18">
      <c r="C26" s="3" t="s">
        <v>698</v>
      </c>
    </row>
    <row r="27" spans="1:4">
      <c r="C27" s="1"/>
    </row>
    <row r="28" spans="1:4">
      <c r="B28" t="s">
        <v>700</v>
      </c>
      <c r="C28" s="1" t="s">
        <v>701</v>
      </c>
    </row>
    <row r="29" spans="1:4">
      <c r="C29" s="1"/>
    </row>
  </sheetData>
  <sheetProtection password="CE20" sheet="1" objects="1" scenarios="1"/>
  <mergeCells count="8">
    <mergeCell ref="A1:A20"/>
    <mergeCell ref="B1:D1"/>
    <mergeCell ref="B2:C2"/>
    <mergeCell ref="D2:D21"/>
    <mergeCell ref="B3:C3"/>
    <mergeCell ref="B5:C5"/>
    <mergeCell ref="C15:C19"/>
    <mergeCell ref="A21:C21"/>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sheetPr codeName="Sheet31">
    <tabColor rgb="FFFF0000"/>
  </sheetPr>
  <dimension ref="A1:U184"/>
  <sheetViews>
    <sheetView showGridLines="0" workbookViewId="0">
      <pane xSplit="4" ySplit="8" topLeftCell="E9" activePane="bottomRight" state="frozen"/>
      <selection activeCell="B1" sqref="B1"/>
      <selection pane="topRight" activeCell="E1" sqref="E1"/>
      <selection pane="bottomLeft" activeCell="B6" sqref="B6"/>
      <selection pane="bottomRight" activeCell="I9" sqref="I9"/>
    </sheetView>
  </sheetViews>
  <sheetFormatPr defaultRowHeight="14.5"/>
  <cols>
    <col min="1" max="1" width="20.6328125" hidden="1" customWidth="1"/>
    <col min="2" max="2" width="5.1796875" customWidth="1"/>
    <col min="3" max="3" width="21.90625" customWidth="1"/>
    <col min="4" max="4" width="20.90625" customWidth="1"/>
    <col min="5" max="5" width="20.1796875" customWidth="1"/>
    <col min="6" max="6" width="19.90625" customWidth="1"/>
    <col min="7" max="7" width="14" customWidth="1"/>
    <col min="8" max="9" width="10.26953125" customWidth="1"/>
    <col min="10" max="10" width="14.453125" customWidth="1"/>
    <col min="14" max="14" width="11.26953125" customWidth="1"/>
    <col min="19" max="19" width="11.1796875" style="710" customWidth="1"/>
    <col min="20" max="20" width="15.453125" customWidth="1"/>
    <col min="21" max="21" width="16.08984375" customWidth="1"/>
  </cols>
  <sheetData>
    <row r="1" spans="1:21" ht="25.5" customHeight="1">
      <c r="A1" s="855" t="s">
        <v>398</v>
      </c>
      <c r="B1" s="855"/>
      <c r="C1" s="855"/>
      <c r="D1" s="855"/>
      <c r="E1" s="855"/>
      <c r="F1" s="855"/>
      <c r="G1" s="855"/>
      <c r="H1" s="855"/>
      <c r="I1" s="855"/>
      <c r="J1" s="855"/>
      <c r="K1" s="855"/>
      <c r="L1" s="855"/>
      <c r="M1" s="370"/>
      <c r="N1" s="370"/>
      <c r="O1" s="370"/>
      <c r="P1" s="370"/>
      <c r="Q1" s="370"/>
      <c r="R1" s="370"/>
      <c r="S1" s="370"/>
      <c r="T1" s="370"/>
      <c r="U1" s="370"/>
    </row>
    <row r="2" spans="1:21" ht="20.5">
      <c r="B2" s="859" t="s">
        <v>209</v>
      </c>
      <c r="C2" s="860"/>
      <c r="D2" s="856" t="s">
        <v>210</v>
      </c>
      <c r="E2" s="857"/>
      <c r="F2" s="857"/>
      <c r="G2" s="857"/>
      <c r="H2" s="857"/>
      <c r="I2" s="857"/>
      <c r="J2" s="857"/>
      <c r="K2" s="858"/>
      <c r="L2" s="347"/>
      <c r="Q2" s="705"/>
      <c r="R2" s="705"/>
      <c r="S2" s="705"/>
      <c r="T2" s="705"/>
      <c r="U2" s="705"/>
    </row>
    <row r="3" spans="1:21" ht="20.5">
      <c r="B3" s="859" t="s">
        <v>408</v>
      </c>
      <c r="C3" s="860"/>
      <c r="D3" s="856" t="s">
        <v>211</v>
      </c>
      <c r="E3" s="857"/>
      <c r="F3" s="861"/>
      <c r="G3" s="861"/>
      <c r="H3" s="861"/>
      <c r="I3" s="861"/>
      <c r="J3" s="861"/>
      <c r="K3" s="858"/>
      <c r="L3" s="347"/>
      <c r="Q3" s="705"/>
    </row>
    <row r="4" spans="1:21" ht="23.5">
      <c r="B4" s="847" t="s">
        <v>212</v>
      </c>
      <c r="C4" s="848"/>
      <c r="D4" s="849">
        <v>26214</v>
      </c>
      <c r="E4" s="850"/>
      <c r="F4" s="853" t="s">
        <v>460</v>
      </c>
      <c r="G4" s="854"/>
      <c r="H4" s="499" t="s">
        <v>625</v>
      </c>
      <c r="I4" s="851" t="s">
        <v>459</v>
      </c>
      <c r="J4" s="852"/>
      <c r="K4" s="788" t="str">
        <f>LEFT(H4,4)+1&amp;"-"&amp;RIGHT(H4,2)+1</f>
        <v>2023-24</v>
      </c>
      <c r="L4" s="347"/>
      <c r="Q4" s="705"/>
    </row>
    <row r="5" spans="1:21" ht="27" customHeight="1">
      <c r="C5" s="706" t="s">
        <v>583</v>
      </c>
      <c r="Q5" s="705"/>
      <c r="R5" s="705"/>
      <c r="S5" s="705"/>
      <c r="T5" s="705"/>
      <c r="U5" s="705"/>
    </row>
    <row r="6" spans="1:21" ht="28.5" customHeight="1">
      <c r="B6" s="844" t="s">
        <v>565</v>
      </c>
      <c r="C6" s="844" t="s">
        <v>566</v>
      </c>
      <c r="D6" s="844" t="s">
        <v>567</v>
      </c>
      <c r="E6" s="844" t="s">
        <v>569</v>
      </c>
      <c r="F6" s="844" t="s">
        <v>578</v>
      </c>
      <c r="G6" s="844" t="s">
        <v>568</v>
      </c>
      <c r="H6" s="844" t="s">
        <v>380</v>
      </c>
      <c r="I6" s="846" t="s">
        <v>655</v>
      </c>
      <c r="J6" s="844" t="s">
        <v>576</v>
      </c>
      <c r="K6" s="845" t="s">
        <v>351</v>
      </c>
      <c r="L6" s="845"/>
      <c r="M6" s="845" t="s">
        <v>360</v>
      </c>
      <c r="N6" s="845" t="s">
        <v>361</v>
      </c>
      <c r="O6" s="845" t="s">
        <v>362</v>
      </c>
      <c r="P6" s="845" t="s">
        <v>372</v>
      </c>
      <c r="Q6" s="845" t="s">
        <v>660</v>
      </c>
      <c r="R6" s="845" t="s">
        <v>365</v>
      </c>
      <c r="S6" s="843" t="s">
        <v>588</v>
      </c>
      <c r="T6" s="843" t="s">
        <v>658</v>
      </c>
      <c r="U6" s="843" t="s">
        <v>659</v>
      </c>
    </row>
    <row r="7" spans="1:21" ht="28">
      <c r="A7" s="695" t="s">
        <v>575</v>
      </c>
      <c r="B7" s="844"/>
      <c r="C7" s="844"/>
      <c r="D7" s="844"/>
      <c r="E7" s="844"/>
      <c r="F7" s="844"/>
      <c r="G7" s="844"/>
      <c r="H7" s="844"/>
      <c r="I7" s="846"/>
      <c r="J7" s="844"/>
      <c r="K7" s="699" t="s">
        <v>351</v>
      </c>
      <c r="L7" s="699" t="s">
        <v>577</v>
      </c>
      <c r="M7" s="845"/>
      <c r="N7" s="845"/>
      <c r="O7" s="845"/>
      <c r="P7" s="845"/>
      <c r="Q7" s="845"/>
      <c r="R7" s="845"/>
      <c r="S7" s="843"/>
      <c r="T7" s="843"/>
      <c r="U7" s="843"/>
    </row>
    <row r="8" spans="1:21">
      <c r="A8">
        <v>1</v>
      </c>
      <c r="B8" s="697">
        <v>2</v>
      </c>
      <c r="C8" s="698">
        <v>3</v>
      </c>
      <c r="D8" s="698">
        <v>4</v>
      </c>
      <c r="E8" s="698">
        <v>5</v>
      </c>
      <c r="F8" s="698">
        <v>6</v>
      </c>
      <c r="G8" s="698">
        <v>7</v>
      </c>
      <c r="H8" s="698">
        <v>8</v>
      </c>
      <c r="I8" s="698">
        <v>9</v>
      </c>
      <c r="J8" s="698">
        <v>10</v>
      </c>
      <c r="K8" s="698">
        <v>11</v>
      </c>
      <c r="L8" s="698">
        <v>12</v>
      </c>
      <c r="M8" s="698">
        <v>13</v>
      </c>
      <c r="N8" s="698">
        <v>14</v>
      </c>
      <c r="O8" s="698">
        <v>15</v>
      </c>
      <c r="P8" s="698">
        <v>16</v>
      </c>
      <c r="Q8" s="698">
        <v>17</v>
      </c>
      <c r="R8" s="698">
        <v>18</v>
      </c>
      <c r="S8" s="718">
        <v>19</v>
      </c>
      <c r="T8" s="718">
        <v>20</v>
      </c>
      <c r="U8" s="718">
        <v>21</v>
      </c>
    </row>
    <row r="9" spans="1:21" ht="15.5">
      <c r="A9" t="str">
        <f>IF(C9="","",C9&amp;"_"&amp;COUNTIF($C$9:C9,C9))</f>
        <v>2202-02-109-01-00_1</v>
      </c>
      <c r="B9" s="707">
        <v>1</v>
      </c>
      <c r="C9" s="742" t="s">
        <v>214</v>
      </c>
      <c r="D9" s="743" t="s">
        <v>667</v>
      </c>
      <c r="E9" s="758" t="s">
        <v>693</v>
      </c>
      <c r="F9" s="744"/>
      <c r="G9" s="745" t="s">
        <v>223</v>
      </c>
      <c r="H9" s="742" t="s">
        <v>175</v>
      </c>
      <c r="I9" s="746">
        <v>82700</v>
      </c>
      <c r="J9" s="747" t="s">
        <v>341</v>
      </c>
      <c r="K9" s="747" t="s">
        <v>363</v>
      </c>
      <c r="L9" s="748" t="s">
        <v>504</v>
      </c>
      <c r="M9" s="747" t="s">
        <v>363</v>
      </c>
      <c r="N9" s="747" t="s">
        <v>363</v>
      </c>
      <c r="O9" s="747" t="s">
        <v>363</v>
      </c>
      <c r="P9" s="747" t="s">
        <v>363</v>
      </c>
      <c r="Q9" s="747" t="s">
        <v>364</v>
      </c>
      <c r="R9" s="747" t="s">
        <v>366</v>
      </c>
      <c r="S9" s="749" t="s">
        <v>338</v>
      </c>
      <c r="T9" s="295">
        <v>21765</v>
      </c>
      <c r="U9" s="295"/>
    </row>
    <row r="10" spans="1:21" ht="29">
      <c r="A10" t="str">
        <f>IF(C10="","",C10&amp;"_"&amp;COUNTIF($C$9:C10,C10))</f>
        <v>2202-02-109-01-00_2</v>
      </c>
      <c r="B10" s="708">
        <v>2</v>
      </c>
      <c r="C10" s="750" t="s">
        <v>214</v>
      </c>
      <c r="D10" s="751" t="s">
        <v>668</v>
      </c>
      <c r="E10" s="834" t="s">
        <v>693</v>
      </c>
      <c r="F10" s="752"/>
      <c r="G10" s="753" t="s">
        <v>228</v>
      </c>
      <c r="H10" s="750" t="s">
        <v>194</v>
      </c>
      <c r="I10" s="754">
        <v>49900</v>
      </c>
      <c r="J10" s="755" t="s">
        <v>341</v>
      </c>
      <c r="K10" s="755" t="s">
        <v>363</v>
      </c>
      <c r="L10" s="756" t="s">
        <v>504</v>
      </c>
      <c r="M10" s="755" t="s">
        <v>363</v>
      </c>
      <c r="N10" s="755" t="s">
        <v>363</v>
      </c>
      <c r="O10" s="755" t="s">
        <v>363</v>
      </c>
      <c r="P10" s="755" t="s">
        <v>363</v>
      </c>
      <c r="Q10" s="755" t="s">
        <v>363</v>
      </c>
      <c r="R10" s="755" t="s">
        <v>367</v>
      </c>
      <c r="S10" s="749" t="s">
        <v>339</v>
      </c>
      <c r="T10" s="295"/>
      <c r="U10" s="295"/>
    </row>
    <row r="11" spans="1:21" ht="29">
      <c r="A11" t="str">
        <f>IF(C11="","",C11&amp;"_"&amp;COUNTIF($C$9:C11,C11))</f>
        <v>2202-02-109-01-00_3</v>
      </c>
      <c r="B11" s="707">
        <v>3</v>
      </c>
      <c r="C11" s="742" t="s">
        <v>214</v>
      </c>
      <c r="D11" s="743" t="s">
        <v>669</v>
      </c>
      <c r="E11" s="758" t="s">
        <v>693</v>
      </c>
      <c r="F11" s="757"/>
      <c r="G11" s="745" t="s">
        <v>228</v>
      </c>
      <c r="H11" s="742" t="s">
        <v>340</v>
      </c>
      <c r="I11" s="746">
        <v>31100</v>
      </c>
      <c r="J11" s="747" t="s">
        <v>340</v>
      </c>
      <c r="K11" s="747" t="s">
        <v>363</v>
      </c>
      <c r="L11" s="748" t="s">
        <v>504</v>
      </c>
      <c r="M11" s="747" t="s">
        <v>363</v>
      </c>
      <c r="N11" s="747" t="s">
        <v>363</v>
      </c>
      <c r="O11" s="747" t="s">
        <v>363</v>
      </c>
      <c r="P11" s="747" t="s">
        <v>363</v>
      </c>
      <c r="Q11" s="747" t="s">
        <v>363</v>
      </c>
      <c r="R11" s="747" t="s">
        <v>366</v>
      </c>
      <c r="S11" s="749" t="s">
        <v>339</v>
      </c>
      <c r="T11" s="295"/>
      <c r="U11" s="295"/>
    </row>
    <row r="12" spans="1:21" ht="29">
      <c r="A12" t="str">
        <f>IF(C12="","",C12&amp;"_"&amp;COUNTIF($C$9:C12,C12))</f>
        <v>2202-02-109-01-00_4</v>
      </c>
      <c r="B12" s="708">
        <v>4</v>
      </c>
      <c r="C12" s="750" t="s">
        <v>214</v>
      </c>
      <c r="D12" s="751" t="s">
        <v>670</v>
      </c>
      <c r="E12" s="834" t="s">
        <v>693</v>
      </c>
      <c r="F12" s="752"/>
      <c r="G12" s="753" t="s">
        <v>228</v>
      </c>
      <c r="H12" s="750" t="s">
        <v>194</v>
      </c>
      <c r="I12" s="754">
        <v>40300</v>
      </c>
      <c r="J12" s="755" t="s">
        <v>341</v>
      </c>
      <c r="K12" s="755" t="s">
        <v>363</v>
      </c>
      <c r="L12" s="756"/>
      <c r="M12" s="755" t="s">
        <v>363</v>
      </c>
      <c r="N12" s="755" t="s">
        <v>363</v>
      </c>
      <c r="O12" s="755" t="s">
        <v>363</v>
      </c>
      <c r="P12" s="755" t="s">
        <v>363</v>
      </c>
      <c r="Q12" s="755" t="s">
        <v>363</v>
      </c>
      <c r="R12" s="755" t="s">
        <v>367</v>
      </c>
      <c r="S12" s="749" t="s">
        <v>339</v>
      </c>
      <c r="T12" s="295"/>
      <c r="U12" s="295"/>
    </row>
    <row r="13" spans="1:21" ht="15.5">
      <c r="A13" t="str">
        <f>IF(C13="","",C13&amp;"_"&amp;COUNTIF($C$9:C13,C13))</f>
        <v>2202-02-109-01-00_5</v>
      </c>
      <c r="B13" s="707">
        <v>5</v>
      </c>
      <c r="C13" s="742" t="s">
        <v>214</v>
      </c>
      <c r="D13" s="743" t="s">
        <v>671</v>
      </c>
      <c r="E13" s="758" t="s">
        <v>693</v>
      </c>
      <c r="F13" s="757"/>
      <c r="G13" s="745" t="s">
        <v>232</v>
      </c>
      <c r="H13" s="742" t="s">
        <v>174</v>
      </c>
      <c r="I13" s="746">
        <v>55500</v>
      </c>
      <c r="J13" s="747" t="s">
        <v>358</v>
      </c>
      <c r="K13" s="747" t="s">
        <v>363</v>
      </c>
      <c r="L13" s="748"/>
      <c r="M13" s="747" t="s">
        <v>363</v>
      </c>
      <c r="N13" s="747" t="s">
        <v>363</v>
      </c>
      <c r="O13" s="747" t="s">
        <v>363</v>
      </c>
      <c r="P13" s="747" t="s">
        <v>364</v>
      </c>
      <c r="Q13" s="747" t="s">
        <v>364</v>
      </c>
      <c r="R13" s="747" t="s">
        <v>366</v>
      </c>
      <c r="S13" s="749" t="s">
        <v>339</v>
      </c>
      <c r="T13" s="295"/>
      <c r="U13" s="295"/>
    </row>
    <row r="14" spans="1:21" ht="15.5">
      <c r="A14" t="str">
        <f>IF(C14="","",C14&amp;"_"&amp;COUNTIF($C$9:C14,C14))</f>
        <v>2202-02-109-01-00_6</v>
      </c>
      <c r="B14" s="708">
        <v>6</v>
      </c>
      <c r="C14" s="750" t="s">
        <v>214</v>
      </c>
      <c r="D14" s="751" t="s">
        <v>672</v>
      </c>
      <c r="E14" s="834" t="s">
        <v>693</v>
      </c>
      <c r="F14" s="752"/>
      <c r="G14" s="753" t="s">
        <v>232</v>
      </c>
      <c r="H14" s="750" t="s">
        <v>174</v>
      </c>
      <c r="I14" s="754">
        <v>39100</v>
      </c>
      <c r="J14" s="755" t="s">
        <v>358</v>
      </c>
      <c r="K14" s="755" t="s">
        <v>363</v>
      </c>
      <c r="L14" s="756"/>
      <c r="M14" s="755" t="s">
        <v>363</v>
      </c>
      <c r="N14" s="755" t="s">
        <v>363</v>
      </c>
      <c r="O14" s="755" t="s">
        <v>363</v>
      </c>
      <c r="P14" s="755" t="s">
        <v>364</v>
      </c>
      <c r="Q14" s="755" t="s">
        <v>364</v>
      </c>
      <c r="R14" s="755" t="s">
        <v>366</v>
      </c>
      <c r="S14" s="749" t="s">
        <v>339</v>
      </c>
      <c r="T14" s="295"/>
      <c r="U14" s="295"/>
    </row>
    <row r="15" spans="1:21" ht="15.5">
      <c r="A15" t="str">
        <f>IF(C15="","",C15&amp;"_"&amp;COUNTIF($C$9:C15,C15))</f>
        <v>2202-02-109-01-00_7</v>
      </c>
      <c r="B15" s="707">
        <v>7</v>
      </c>
      <c r="C15" s="742" t="s">
        <v>214</v>
      </c>
      <c r="D15" s="743" t="s">
        <v>673</v>
      </c>
      <c r="E15" s="758" t="s">
        <v>693</v>
      </c>
      <c r="F15" s="757"/>
      <c r="G15" s="745" t="s">
        <v>232</v>
      </c>
      <c r="H15" s="742" t="s">
        <v>340</v>
      </c>
      <c r="I15" s="746">
        <v>26500</v>
      </c>
      <c r="J15" s="747" t="s">
        <v>340</v>
      </c>
      <c r="K15" s="747" t="s">
        <v>363</v>
      </c>
      <c r="L15" s="748"/>
      <c r="M15" s="747" t="s">
        <v>363</v>
      </c>
      <c r="N15" s="747" t="s">
        <v>363</v>
      </c>
      <c r="O15" s="747" t="s">
        <v>363</v>
      </c>
      <c r="P15" s="747" t="s">
        <v>363</v>
      </c>
      <c r="Q15" s="747" t="s">
        <v>363</v>
      </c>
      <c r="R15" s="747" t="s">
        <v>366</v>
      </c>
      <c r="S15" s="749" t="s">
        <v>339</v>
      </c>
      <c r="T15" s="295"/>
      <c r="U15" s="295"/>
    </row>
    <row r="16" spans="1:21" ht="15.5">
      <c r="A16" t="str">
        <f>IF(C16="","",C16&amp;"_"&amp;COUNTIF($C$9:C16,C16))</f>
        <v>2202-02-109-01-00_8</v>
      </c>
      <c r="B16" s="708">
        <v>8</v>
      </c>
      <c r="C16" s="750" t="s">
        <v>214</v>
      </c>
      <c r="D16" s="751" t="s">
        <v>674</v>
      </c>
      <c r="E16" s="834" t="s">
        <v>693</v>
      </c>
      <c r="F16" s="752"/>
      <c r="G16" s="753" t="s">
        <v>232</v>
      </c>
      <c r="H16" s="750" t="s">
        <v>340</v>
      </c>
      <c r="I16" s="754">
        <v>26500</v>
      </c>
      <c r="J16" s="755" t="s">
        <v>340</v>
      </c>
      <c r="K16" s="755" t="s">
        <v>363</v>
      </c>
      <c r="L16" s="756"/>
      <c r="M16" s="755" t="s">
        <v>363</v>
      </c>
      <c r="N16" s="755" t="s">
        <v>363</v>
      </c>
      <c r="O16" s="755" t="s">
        <v>363</v>
      </c>
      <c r="P16" s="755" t="s">
        <v>363</v>
      </c>
      <c r="Q16" s="755" t="s">
        <v>363</v>
      </c>
      <c r="R16" s="755" t="s">
        <v>366</v>
      </c>
      <c r="S16" s="749" t="s">
        <v>339</v>
      </c>
      <c r="T16" s="295"/>
      <c r="U16" s="295"/>
    </row>
    <row r="17" spans="1:21" ht="15.5">
      <c r="A17" t="str">
        <f>IF(C17="","",C17&amp;"_"&amp;COUNTIF($C$9:C17,C17))</f>
        <v>2202-02-109-01-00_9</v>
      </c>
      <c r="B17" s="707">
        <v>9</v>
      </c>
      <c r="C17" s="742" t="s">
        <v>214</v>
      </c>
      <c r="D17" s="743" t="s">
        <v>675</v>
      </c>
      <c r="E17" s="758" t="s">
        <v>693</v>
      </c>
      <c r="F17" s="744"/>
      <c r="G17" s="745" t="s">
        <v>232</v>
      </c>
      <c r="H17" s="742"/>
      <c r="I17" s="746"/>
      <c r="J17" s="747" t="s">
        <v>342</v>
      </c>
      <c r="K17" s="747" t="s">
        <v>363</v>
      </c>
      <c r="L17" s="748"/>
      <c r="M17" s="747" t="s">
        <v>363</v>
      </c>
      <c r="N17" s="747" t="s">
        <v>363</v>
      </c>
      <c r="O17" s="747" t="s">
        <v>363</v>
      </c>
      <c r="P17" s="747" t="s">
        <v>363</v>
      </c>
      <c r="Q17" s="747" t="s">
        <v>363</v>
      </c>
      <c r="R17" s="747"/>
      <c r="S17" s="749"/>
      <c r="T17" s="295"/>
      <c r="U17" s="295"/>
    </row>
    <row r="18" spans="1:21" ht="15.5">
      <c r="A18" t="str">
        <f>IF(C18="","",C18&amp;"_"&amp;COUNTIF($C$9:C18,C18))</f>
        <v>2202-02-109-01-00_10</v>
      </c>
      <c r="B18" s="708">
        <v>10</v>
      </c>
      <c r="C18" s="750" t="s">
        <v>214</v>
      </c>
      <c r="D18" s="751" t="s">
        <v>676</v>
      </c>
      <c r="E18" s="834" t="s">
        <v>693</v>
      </c>
      <c r="F18" s="759"/>
      <c r="G18" s="753" t="s">
        <v>234</v>
      </c>
      <c r="H18" s="750"/>
      <c r="I18" s="754"/>
      <c r="J18" s="755" t="s">
        <v>342</v>
      </c>
      <c r="K18" s="755" t="s">
        <v>363</v>
      </c>
      <c r="L18" s="756"/>
      <c r="M18" s="755" t="s">
        <v>363</v>
      </c>
      <c r="N18" s="755" t="s">
        <v>363</v>
      </c>
      <c r="O18" s="755" t="s">
        <v>363</v>
      </c>
      <c r="P18" s="755" t="s">
        <v>363</v>
      </c>
      <c r="Q18" s="755" t="s">
        <v>363</v>
      </c>
      <c r="R18" s="755"/>
      <c r="S18" s="749"/>
      <c r="T18" s="295"/>
      <c r="U18" s="295"/>
    </row>
    <row r="19" spans="1:21" ht="15.5">
      <c r="A19" t="str">
        <f>IF(C19="","",C19&amp;"_"&amp;COUNTIF($C$9:C19,C19))</f>
        <v>2202-02-109-01-00_11</v>
      </c>
      <c r="B19" s="707">
        <v>11</v>
      </c>
      <c r="C19" s="742" t="s">
        <v>214</v>
      </c>
      <c r="D19" s="743" t="s">
        <v>677</v>
      </c>
      <c r="E19" s="758" t="s">
        <v>693</v>
      </c>
      <c r="F19" s="744"/>
      <c r="G19" s="745" t="s">
        <v>242</v>
      </c>
      <c r="H19" s="742" t="s">
        <v>340</v>
      </c>
      <c r="I19" s="746">
        <v>14600</v>
      </c>
      <c r="J19" s="747" t="s">
        <v>340</v>
      </c>
      <c r="K19" s="747" t="s">
        <v>363</v>
      </c>
      <c r="L19" s="748"/>
      <c r="M19" s="747" t="s">
        <v>363</v>
      </c>
      <c r="N19" s="747" t="s">
        <v>363</v>
      </c>
      <c r="O19" s="747" t="s">
        <v>363</v>
      </c>
      <c r="P19" s="747" t="s">
        <v>363</v>
      </c>
      <c r="Q19" s="747" t="s">
        <v>363</v>
      </c>
      <c r="R19" s="747" t="s">
        <v>367</v>
      </c>
      <c r="S19" s="749" t="s">
        <v>339</v>
      </c>
      <c r="T19" s="295"/>
      <c r="U19" s="295"/>
    </row>
    <row r="20" spans="1:21" ht="29">
      <c r="A20" t="str">
        <f>IF(C20="","",C20&amp;"_"&amp;COUNTIF($C$9:C20,C20))</f>
        <v>2202-02-109-01-00_12</v>
      </c>
      <c r="B20" s="708">
        <v>12</v>
      </c>
      <c r="C20" s="750" t="s">
        <v>214</v>
      </c>
      <c r="D20" s="751" t="s">
        <v>678</v>
      </c>
      <c r="E20" s="834" t="s">
        <v>693</v>
      </c>
      <c r="F20" s="759"/>
      <c r="G20" s="753" t="s">
        <v>243</v>
      </c>
      <c r="H20" s="750"/>
      <c r="I20" s="760"/>
      <c r="J20" s="755" t="s">
        <v>342</v>
      </c>
      <c r="K20" s="755"/>
      <c r="L20" s="756"/>
      <c r="M20" s="755" t="s">
        <v>363</v>
      </c>
      <c r="N20" s="755" t="s">
        <v>363</v>
      </c>
      <c r="O20" s="755" t="s">
        <v>363</v>
      </c>
      <c r="P20" s="755"/>
      <c r="Q20" s="755"/>
      <c r="R20" s="755"/>
      <c r="S20" s="749"/>
      <c r="T20" s="295"/>
      <c r="U20" s="295"/>
    </row>
    <row r="21" spans="1:21" ht="15.5">
      <c r="A21" t="str">
        <f>IF(C21="","",C21&amp;"_"&amp;COUNTIF($C$9:C21,C21))</f>
        <v>2202-02-109-27-01_1</v>
      </c>
      <c r="B21" s="707">
        <v>13</v>
      </c>
      <c r="C21" s="742" t="s">
        <v>570</v>
      </c>
      <c r="D21" s="743" t="s">
        <v>679</v>
      </c>
      <c r="E21" s="758" t="s">
        <v>693</v>
      </c>
      <c r="F21" s="757"/>
      <c r="G21" s="745" t="s">
        <v>234</v>
      </c>
      <c r="H21" s="742" t="s">
        <v>174</v>
      </c>
      <c r="I21" s="746">
        <v>55500</v>
      </c>
      <c r="J21" s="747" t="s">
        <v>358</v>
      </c>
      <c r="K21" s="747"/>
      <c r="L21" s="748"/>
      <c r="M21" s="747" t="s">
        <v>363</v>
      </c>
      <c r="N21" s="747" t="s">
        <v>363</v>
      </c>
      <c r="O21" s="747" t="s">
        <v>363</v>
      </c>
      <c r="P21" s="747" t="s">
        <v>364</v>
      </c>
      <c r="Q21" s="747" t="s">
        <v>364</v>
      </c>
      <c r="R21" s="747"/>
      <c r="S21" s="749" t="s">
        <v>339</v>
      </c>
      <c r="T21" s="295"/>
      <c r="U21" s="295"/>
    </row>
    <row r="22" spans="1:21" ht="15.5">
      <c r="A22" t="str">
        <f>IF(C22="","",C22&amp;"_"&amp;COUNTIF($C$9:C22,C22))</f>
        <v>2202-02-109-27-01_2</v>
      </c>
      <c r="B22" s="708">
        <v>14</v>
      </c>
      <c r="C22" s="750" t="s">
        <v>570</v>
      </c>
      <c r="D22" s="751" t="s">
        <v>680</v>
      </c>
      <c r="E22" s="834" t="s">
        <v>693</v>
      </c>
      <c r="F22" s="759"/>
      <c r="G22" s="753" t="s">
        <v>234</v>
      </c>
      <c r="H22" s="750" t="s">
        <v>194</v>
      </c>
      <c r="I22" s="754">
        <v>65000</v>
      </c>
      <c r="J22" s="747" t="s">
        <v>358</v>
      </c>
      <c r="K22" s="755"/>
      <c r="L22" s="756"/>
      <c r="M22" s="755" t="s">
        <v>363</v>
      </c>
      <c r="N22" s="755" t="s">
        <v>363</v>
      </c>
      <c r="O22" s="755" t="s">
        <v>363</v>
      </c>
      <c r="P22" s="755" t="s">
        <v>364</v>
      </c>
      <c r="Q22" s="755" t="s">
        <v>364</v>
      </c>
      <c r="R22" s="755"/>
      <c r="S22" s="749" t="s">
        <v>338</v>
      </c>
      <c r="T22" s="295"/>
      <c r="U22" s="295"/>
    </row>
    <row r="23" spans="1:21" ht="29">
      <c r="A23" t="str">
        <f>IF(C23="","",C23&amp;"_"&amp;COUNTIF($C$9:C23,C23))</f>
        <v>2202-02-109-27-01_3</v>
      </c>
      <c r="B23" s="707">
        <v>15</v>
      </c>
      <c r="C23" s="742" t="s">
        <v>570</v>
      </c>
      <c r="D23" s="743" t="s">
        <v>681</v>
      </c>
      <c r="E23" s="758" t="s">
        <v>693</v>
      </c>
      <c r="F23" s="744"/>
      <c r="G23" s="745" t="s">
        <v>238</v>
      </c>
      <c r="H23" s="742" t="s">
        <v>235</v>
      </c>
      <c r="I23" s="746">
        <v>41500</v>
      </c>
      <c r="J23" s="747" t="s">
        <v>358</v>
      </c>
      <c r="K23" s="747"/>
      <c r="L23" s="748"/>
      <c r="M23" s="747" t="s">
        <v>363</v>
      </c>
      <c r="N23" s="747" t="s">
        <v>363</v>
      </c>
      <c r="O23" s="747" t="s">
        <v>363</v>
      </c>
      <c r="P23" s="747" t="s">
        <v>364</v>
      </c>
      <c r="Q23" s="747" t="s">
        <v>364</v>
      </c>
      <c r="R23" s="747"/>
      <c r="S23" s="749" t="s">
        <v>339</v>
      </c>
      <c r="T23" s="295"/>
      <c r="U23" s="295"/>
    </row>
    <row r="24" spans="1:21" ht="15.5">
      <c r="A24" t="str">
        <f>IF(C24="","",C24&amp;"_"&amp;COUNTIF($C$9:C24,C24))</f>
        <v>2202-02-109-27-01_4</v>
      </c>
      <c r="B24" s="708">
        <v>16</v>
      </c>
      <c r="C24" s="742" t="s">
        <v>570</v>
      </c>
      <c r="D24" s="751" t="s">
        <v>682</v>
      </c>
      <c r="E24" s="834" t="s">
        <v>693</v>
      </c>
      <c r="F24" s="759"/>
      <c r="G24" s="753" t="s">
        <v>234</v>
      </c>
      <c r="H24" s="742" t="s">
        <v>235</v>
      </c>
      <c r="I24" s="754"/>
      <c r="J24" s="747" t="s">
        <v>358</v>
      </c>
      <c r="K24" s="755"/>
      <c r="L24" s="756"/>
      <c r="M24" s="755" t="s">
        <v>363</v>
      </c>
      <c r="N24" s="755" t="s">
        <v>363</v>
      </c>
      <c r="O24" s="755" t="s">
        <v>363</v>
      </c>
      <c r="P24" s="755"/>
      <c r="Q24" s="755"/>
      <c r="R24" s="755"/>
      <c r="S24" s="749"/>
      <c r="T24" s="295"/>
      <c r="U24" s="295"/>
    </row>
    <row r="25" spans="1:21" ht="15.5">
      <c r="A25" t="str">
        <f>IF(C25="","",C25&amp;"_"&amp;COUNTIF($C$9:C25,C25))</f>
        <v>2202-02-109-27-01_5</v>
      </c>
      <c r="B25" s="707">
        <v>17</v>
      </c>
      <c r="C25" s="742" t="s">
        <v>570</v>
      </c>
      <c r="D25" s="743" t="s">
        <v>683</v>
      </c>
      <c r="E25" s="758" t="s">
        <v>693</v>
      </c>
      <c r="F25" s="744"/>
      <c r="G25" s="745" t="s">
        <v>234</v>
      </c>
      <c r="H25" s="742"/>
      <c r="I25" s="746"/>
      <c r="J25" s="747" t="s">
        <v>342</v>
      </c>
      <c r="K25" s="747"/>
      <c r="L25" s="748"/>
      <c r="M25" s="747" t="s">
        <v>363</v>
      </c>
      <c r="N25" s="747" t="s">
        <v>363</v>
      </c>
      <c r="O25" s="747" t="s">
        <v>363</v>
      </c>
      <c r="P25" s="747"/>
      <c r="Q25" s="747"/>
      <c r="R25" s="747"/>
      <c r="S25" s="749"/>
      <c r="T25" s="295"/>
      <c r="U25" s="295"/>
    </row>
    <row r="26" spans="1:21" ht="15.5">
      <c r="A26" t="str">
        <f>IF(C26="","",C26&amp;"_"&amp;COUNTIF($C$9:C26,C26))</f>
        <v>2202-01-113-01-01_1</v>
      </c>
      <c r="B26" s="708">
        <v>18</v>
      </c>
      <c r="C26" s="750" t="s">
        <v>571</v>
      </c>
      <c r="D26" s="751" t="s">
        <v>684</v>
      </c>
      <c r="E26" s="834" t="s">
        <v>693</v>
      </c>
      <c r="F26" s="759"/>
      <c r="G26" s="753" t="s">
        <v>590</v>
      </c>
      <c r="H26" s="750" t="s">
        <v>174</v>
      </c>
      <c r="I26" s="754">
        <v>47900</v>
      </c>
      <c r="J26" s="755" t="s">
        <v>358</v>
      </c>
      <c r="K26" s="755"/>
      <c r="L26" s="756"/>
      <c r="M26" s="755" t="s">
        <v>363</v>
      </c>
      <c r="N26" s="755" t="s">
        <v>363</v>
      </c>
      <c r="O26" s="755" t="s">
        <v>363</v>
      </c>
      <c r="P26" s="755" t="s">
        <v>364</v>
      </c>
      <c r="Q26" s="755" t="s">
        <v>364</v>
      </c>
      <c r="R26" s="755" t="s">
        <v>367</v>
      </c>
      <c r="S26" s="749" t="s">
        <v>339</v>
      </c>
      <c r="T26" s="295"/>
      <c r="U26" s="295"/>
    </row>
    <row r="27" spans="1:21" ht="29">
      <c r="A27" t="str">
        <f>IF(C27="","",C27&amp;"_"&amp;COUNTIF($C$9:C27,C27))</f>
        <v>2202-01-113-01-01_2</v>
      </c>
      <c r="B27" s="707">
        <v>19</v>
      </c>
      <c r="C27" s="750" t="s">
        <v>571</v>
      </c>
      <c r="D27" s="743" t="s">
        <v>685</v>
      </c>
      <c r="E27" s="758" t="s">
        <v>693</v>
      </c>
      <c r="F27" s="744"/>
      <c r="G27" s="745" t="s">
        <v>587</v>
      </c>
      <c r="H27" s="742" t="s">
        <v>235</v>
      </c>
      <c r="I27" s="746">
        <v>38000</v>
      </c>
      <c r="J27" s="755" t="s">
        <v>358</v>
      </c>
      <c r="K27" s="747"/>
      <c r="L27" s="748"/>
      <c r="M27" s="747" t="s">
        <v>363</v>
      </c>
      <c r="N27" s="747" t="s">
        <v>363</v>
      </c>
      <c r="O27" s="747" t="s">
        <v>363</v>
      </c>
      <c r="P27" s="747" t="s">
        <v>364</v>
      </c>
      <c r="Q27" s="747" t="s">
        <v>364</v>
      </c>
      <c r="R27" s="747" t="s">
        <v>366</v>
      </c>
      <c r="S27" s="749" t="s">
        <v>339</v>
      </c>
      <c r="T27" s="295"/>
      <c r="U27" s="295"/>
    </row>
    <row r="28" spans="1:21" ht="29">
      <c r="A28" t="str">
        <f>IF(C28="","",C28&amp;"_"&amp;COUNTIF($C$9:C28,C28))</f>
        <v>2202-01-113-01-01_3</v>
      </c>
      <c r="B28" s="708">
        <v>20</v>
      </c>
      <c r="C28" s="750" t="s">
        <v>571</v>
      </c>
      <c r="D28" s="751" t="s">
        <v>686</v>
      </c>
      <c r="E28" s="834" t="s">
        <v>693</v>
      </c>
      <c r="F28" s="759"/>
      <c r="G28" s="753" t="s">
        <v>589</v>
      </c>
      <c r="H28" s="750" t="s">
        <v>235</v>
      </c>
      <c r="I28" s="754">
        <v>35800</v>
      </c>
      <c r="J28" s="755" t="s">
        <v>358</v>
      </c>
      <c r="K28" s="755"/>
      <c r="L28" s="756"/>
      <c r="M28" s="755" t="s">
        <v>363</v>
      </c>
      <c r="N28" s="755" t="s">
        <v>363</v>
      </c>
      <c r="O28" s="755" t="s">
        <v>363</v>
      </c>
      <c r="P28" s="755" t="s">
        <v>364</v>
      </c>
      <c r="Q28" s="755" t="s">
        <v>364</v>
      </c>
      <c r="R28" s="755" t="s">
        <v>366</v>
      </c>
      <c r="S28" s="749" t="s">
        <v>339</v>
      </c>
      <c r="T28" s="295"/>
      <c r="U28" s="295"/>
    </row>
    <row r="29" spans="1:21" ht="15.5">
      <c r="A29" t="str">
        <f>IF(C29="","",C29&amp;"_"&amp;COUNTIF($C$9:C29,C29))</f>
        <v>2202-01-113-01-01_4</v>
      </c>
      <c r="B29" s="707">
        <v>21</v>
      </c>
      <c r="C29" s="750" t="s">
        <v>571</v>
      </c>
      <c r="D29" s="743" t="s">
        <v>687</v>
      </c>
      <c r="E29" s="758" t="s">
        <v>693</v>
      </c>
      <c r="F29" s="757"/>
      <c r="G29" s="745" t="s">
        <v>586</v>
      </c>
      <c r="H29" s="742" t="s">
        <v>174</v>
      </c>
      <c r="I29" s="746">
        <v>47900</v>
      </c>
      <c r="J29" s="755" t="s">
        <v>358</v>
      </c>
      <c r="K29" s="761"/>
      <c r="L29" s="762"/>
      <c r="M29" s="761" t="s">
        <v>363</v>
      </c>
      <c r="N29" s="761" t="s">
        <v>363</v>
      </c>
      <c r="O29" s="761" t="s">
        <v>363</v>
      </c>
      <c r="P29" s="761" t="s">
        <v>364</v>
      </c>
      <c r="Q29" s="761" t="s">
        <v>364</v>
      </c>
      <c r="R29" s="761" t="s">
        <v>366</v>
      </c>
      <c r="S29" s="749" t="s">
        <v>339</v>
      </c>
      <c r="T29" s="295"/>
      <c r="U29" s="295"/>
    </row>
    <row r="30" spans="1:21" ht="29">
      <c r="A30" t="str">
        <f>IF(C30="","",C30&amp;"_"&amp;COUNTIF($C$9:C30,C30))</f>
        <v>2202-01-113-01-01_5</v>
      </c>
      <c r="B30" s="708">
        <v>22</v>
      </c>
      <c r="C30" s="750" t="s">
        <v>571</v>
      </c>
      <c r="D30" s="751" t="s">
        <v>688</v>
      </c>
      <c r="E30" s="834" t="s">
        <v>693</v>
      </c>
      <c r="F30" s="759"/>
      <c r="G30" s="753" t="s">
        <v>589</v>
      </c>
      <c r="H30" s="750" t="s">
        <v>235</v>
      </c>
      <c r="I30" s="754">
        <v>35800</v>
      </c>
      <c r="J30" s="755" t="s">
        <v>358</v>
      </c>
      <c r="K30" s="763"/>
      <c r="L30" s="764"/>
      <c r="M30" s="763" t="s">
        <v>363</v>
      </c>
      <c r="N30" s="763" t="s">
        <v>363</v>
      </c>
      <c r="O30" s="763" t="s">
        <v>363</v>
      </c>
      <c r="P30" s="763" t="s">
        <v>364</v>
      </c>
      <c r="Q30" s="763" t="s">
        <v>364</v>
      </c>
      <c r="R30" s="763" t="s">
        <v>366</v>
      </c>
      <c r="S30" s="749" t="s">
        <v>339</v>
      </c>
      <c r="T30" s="295"/>
      <c r="U30" s="295"/>
    </row>
    <row r="31" spans="1:21" ht="29">
      <c r="A31" t="str">
        <f>IF(C31="","",C31&amp;"_"&amp;COUNTIF($C$9:C31,C31))</f>
        <v>2202-01-113-01-01_6</v>
      </c>
      <c r="B31" s="707">
        <v>23</v>
      </c>
      <c r="C31" s="750" t="s">
        <v>571</v>
      </c>
      <c r="D31" s="743" t="s">
        <v>689</v>
      </c>
      <c r="E31" s="758" t="s">
        <v>693</v>
      </c>
      <c r="F31" s="744"/>
      <c r="G31" s="745" t="s">
        <v>589</v>
      </c>
      <c r="H31" s="742" t="s">
        <v>235</v>
      </c>
      <c r="I31" s="746">
        <v>35800</v>
      </c>
      <c r="J31" s="755" t="s">
        <v>358</v>
      </c>
      <c r="K31" s="761"/>
      <c r="L31" s="762"/>
      <c r="M31" s="761" t="s">
        <v>363</v>
      </c>
      <c r="N31" s="761" t="s">
        <v>363</v>
      </c>
      <c r="O31" s="761" t="s">
        <v>363</v>
      </c>
      <c r="P31" s="761" t="s">
        <v>364</v>
      </c>
      <c r="Q31" s="761" t="s">
        <v>364</v>
      </c>
      <c r="R31" s="761"/>
      <c r="S31" s="749" t="s">
        <v>339</v>
      </c>
      <c r="T31" s="295"/>
      <c r="U31" s="295"/>
    </row>
    <row r="32" spans="1:21" ht="29">
      <c r="A32" t="str">
        <f>IF(C32="","",C32&amp;"_"&amp;COUNTIF($C$9:C32,C32))</f>
        <v>2202-01-113-01-02_1</v>
      </c>
      <c r="B32" s="708">
        <v>24</v>
      </c>
      <c r="C32" s="750" t="s">
        <v>572</v>
      </c>
      <c r="D32" s="751" t="s">
        <v>690</v>
      </c>
      <c r="E32" s="834" t="s">
        <v>693</v>
      </c>
      <c r="F32" s="759"/>
      <c r="G32" s="753" t="s">
        <v>587</v>
      </c>
      <c r="H32" s="750" t="s">
        <v>235</v>
      </c>
      <c r="I32" s="754">
        <v>35800</v>
      </c>
      <c r="J32" s="763" t="s">
        <v>358</v>
      </c>
      <c r="K32" s="763"/>
      <c r="L32" s="764"/>
      <c r="M32" s="763" t="s">
        <v>363</v>
      </c>
      <c r="N32" s="763" t="s">
        <v>363</v>
      </c>
      <c r="O32" s="763" t="s">
        <v>363</v>
      </c>
      <c r="P32" s="763" t="s">
        <v>364</v>
      </c>
      <c r="Q32" s="763" t="s">
        <v>364</v>
      </c>
      <c r="R32" s="763"/>
      <c r="S32" s="749" t="s">
        <v>339</v>
      </c>
      <c r="T32" s="295"/>
      <c r="U32" s="295"/>
    </row>
    <row r="33" spans="1:21" ht="15.5">
      <c r="A33" t="str">
        <f>IF(C33="","",C33&amp;"_"&amp;COUNTIF($C$9:C33,C33))</f>
        <v>2202-01-113-01-03_1</v>
      </c>
      <c r="B33" s="707">
        <v>25</v>
      </c>
      <c r="C33" s="742" t="s">
        <v>573</v>
      </c>
      <c r="D33" s="743" t="s">
        <v>691</v>
      </c>
      <c r="E33" s="758" t="s">
        <v>693</v>
      </c>
      <c r="F33" s="744"/>
      <c r="G33" s="745" t="s">
        <v>232</v>
      </c>
      <c r="H33" s="742" t="s">
        <v>194</v>
      </c>
      <c r="I33" s="746">
        <v>65000</v>
      </c>
      <c r="J33" s="761" t="s">
        <v>358</v>
      </c>
      <c r="K33" s="761"/>
      <c r="L33" s="762"/>
      <c r="M33" s="761" t="s">
        <v>363</v>
      </c>
      <c r="N33" s="761" t="s">
        <v>363</v>
      </c>
      <c r="O33" s="761" t="s">
        <v>363</v>
      </c>
      <c r="P33" s="761" t="s">
        <v>364</v>
      </c>
      <c r="Q33" s="761" t="s">
        <v>364</v>
      </c>
      <c r="R33" s="761"/>
      <c r="S33" s="749" t="s">
        <v>338</v>
      </c>
      <c r="T33" s="295"/>
      <c r="U33" s="295"/>
    </row>
    <row r="34" spans="1:21" ht="29">
      <c r="A34" t="str">
        <f>IF(C34="","",C34&amp;"_"&amp;COUNTIF($C$9:C34,C34))</f>
        <v>2202-01-197-01-02_1</v>
      </c>
      <c r="B34" s="708">
        <v>26</v>
      </c>
      <c r="C34" s="750" t="s">
        <v>574</v>
      </c>
      <c r="D34" s="751" t="s">
        <v>692</v>
      </c>
      <c r="E34" s="834" t="s">
        <v>693</v>
      </c>
      <c r="F34" s="759"/>
      <c r="G34" s="753" t="s">
        <v>587</v>
      </c>
      <c r="H34" s="750" t="s">
        <v>235</v>
      </c>
      <c r="I34" s="754">
        <v>35800</v>
      </c>
      <c r="J34" s="763" t="s">
        <v>358</v>
      </c>
      <c r="K34" s="763"/>
      <c r="L34" s="764"/>
      <c r="M34" s="763" t="s">
        <v>363</v>
      </c>
      <c r="N34" s="763" t="s">
        <v>363</v>
      </c>
      <c r="O34" s="763" t="s">
        <v>363</v>
      </c>
      <c r="P34" s="763" t="s">
        <v>364</v>
      </c>
      <c r="Q34" s="763" t="s">
        <v>364</v>
      </c>
      <c r="R34" s="763"/>
      <c r="S34" s="749" t="s">
        <v>339</v>
      </c>
      <c r="T34" s="295"/>
      <c r="U34" s="295"/>
    </row>
    <row r="35" spans="1:21" ht="15.5">
      <c r="A35" t="str">
        <f>IF(C35="","",C35&amp;"_"&amp;COUNTIF($C$9:C35,C35))</f>
        <v/>
      </c>
      <c r="B35" s="707">
        <v>27</v>
      </c>
      <c r="C35" s="742"/>
      <c r="D35" s="743"/>
      <c r="E35" s="742"/>
      <c r="F35" s="744"/>
      <c r="G35" s="745"/>
      <c r="H35" s="742"/>
      <c r="I35" s="746"/>
      <c r="J35" s="761"/>
      <c r="K35" s="761"/>
      <c r="L35" s="762"/>
      <c r="M35" s="761"/>
      <c r="N35" s="761"/>
      <c r="O35" s="761"/>
      <c r="P35" s="761"/>
      <c r="Q35" s="761"/>
      <c r="R35" s="761"/>
      <c r="S35" s="749"/>
      <c r="T35" s="295"/>
      <c r="U35" s="295"/>
    </row>
    <row r="36" spans="1:21" ht="15.5">
      <c r="A36" t="str">
        <f>IF(C36="","",C36&amp;"_"&amp;COUNTIF($C$9:C36,C36))</f>
        <v/>
      </c>
      <c r="B36" s="708">
        <v>28</v>
      </c>
      <c r="C36" s="750"/>
      <c r="D36" s="751"/>
      <c r="E36" s="750"/>
      <c r="F36" s="759"/>
      <c r="G36" s="753"/>
      <c r="H36" s="750"/>
      <c r="I36" s="754"/>
      <c r="J36" s="763"/>
      <c r="K36" s="763"/>
      <c r="L36" s="764"/>
      <c r="M36" s="763"/>
      <c r="N36" s="763"/>
      <c r="O36" s="763"/>
      <c r="P36" s="763"/>
      <c r="Q36" s="763"/>
      <c r="R36" s="763"/>
      <c r="S36" s="749"/>
      <c r="T36" s="295"/>
      <c r="U36" s="295"/>
    </row>
    <row r="37" spans="1:21" ht="15.5">
      <c r="A37" t="str">
        <f>IF(C37="","",C37&amp;"_"&amp;COUNTIF($C$9:C37,C37))</f>
        <v/>
      </c>
      <c r="B37" s="707">
        <v>29</v>
      </c>
      <c r="C37" s="742"/>
      <c r="D37" s="743"/>
      <c r="E37" s="742"/>
      <c r="F37" s="744"/>
      <c r="G37" s="745"/>
      <c r="H37" s="742"/>
      <c r="I37" s="746"/>
      <c r="J37" s="761"/>
      <c r="K37" s="761"/>
      <c r="L37" s="762"/>
      <c r="M37" s="761"/>
      <c r="N37" s="761"/>
      <c r="O37" s="761"/>
      <c r="P37" s="761"/>
      <c r="Q37" s="761"/>
      <c r="R37" s="761"/>
      <c r="S37" s="749"/>
      <c r="T37" s="295"/>
      <c r="U37" s="295"/>
    </row>
    <row r="38" spans="1:21" ht="15.5">
      <c r="A38" t="str">
        <f>IF(C38="","",C38&amp;"_"&amp;COUNTIF($C$9:C38,C38))</f>
        <v/>
      </c>
      <c r="B38" s="708">
        <v>30</v>
      </c>
      <c r="C38" s="750"/>
      <c r="D38" s="751"/>
      <c r="E38" s="750"/>
      <c r="F38" s="759"/>
      <c r="G38" s="753"/>
      <c r="H38" s="750"/>
      <c r="I38" s="754"/>
      <c r="J38" s="763"/>
      <c r="K38" s="763"/>
      <c r="L38" s="764"/>
      <c r="M38" s="763"/>
      <c r="N38" s="763"/>
      <c r="O38" s="763"/>
      <c r="P38" s="763"/>
      <c r="Q38" s="763"/>
      <c r="R38" s="763"/>
      <c r="S38" s="749"/>
      <c r="T38" s="295"/>
      <c r="U38" s="295"/>
    </row>
    <row r="39" spans="1:21" ht="15.5">
      <c r="A39" t="str">
        <f>IF(C39="","",C39&amp;"_"&amp;COUNTIF($C$9:C39,C39))</f>
        <v/>
      </c>
      <c r="B39" s="707">
        <v>31</v>
      </c>
      <c r="C39" s="742"/>
      <c r="D39" s="743"/>
      <c r="E39" s="742"/>
      <c r="F39" s="744"/>
      <c r="G39" s="745"/>
      <c r="H39" s="742"/>
      <c r="I39" s="746"/>
      <c r="J39" s="761"/>
      <c r="K39" s="761"/>
      <c r="L39" s="762"/>
      <c r="M39" s="761"/>
      <c r="N39" s="761"/>
      <c r="O39" s="761"/>
      <c r="P39" s="761"/>
      <c r="Q39" s="761"/>
      <c r="R39" s="761"/>
      <c r="S39" s="749"/>
      <c r="T39" s="295"/>
      <c r="U39" s="295"/>
    </row>
    <row r="40" spans="1:21" ht="15.5">
      <c r="A40" t="str">
        <f>IF(C40="","",C40&amp;"_"&amp;COUNTIF($C$9:C40,C40))</f>
        <v/>
      </c>
      <c r="B40" s="708">
        <v>32</v>
      </c>
      <c r="C40" s="750"/>
      <c r="D40" s="751"/>
      <c r="E40" s="750"/>
      <c r="F40" s="759"/>
      <c r="G40" s="753"/>
      <c r="H40" s="750"/>
      <c r="I40" s="754"/>
      <c r="J40" s="763"/>
      <c r="K40" s="763"/>
      <c r="L40" s="764"/>
      <c r="M40" s="763"/>
      <c r="N40" s="763"/>
      <c r="O40" s="763"/>
      <c r="P40" s="763"/>
      <c r="Q40" s="763"/>
      <c r="R40" s="763"/>
      <c r="S40" s="749"/>
      <c r="T40" s="295"/>
      <c r="U40" s="295"/>
    </row>
    <row r="41" spans="1:21" ht="15.5">
      <c r="A41" t="str">
        <f>IF(C41="","",C41&amp;"_"&amp;COUNTIF($C$9:C41,C41))</f>
        <v/>
      </c>
      <c r="B41" s="707">
        <v>33</v>
      </c>
      <c r="C41" s="742"/>
      <c r="D41" s="743"/>
      <c r="E41" s="742"/>
      <c r="F41" s="744"/>
      <c r="G41" s="745"/>
      <c r="H41" s="742"/>
      <c r="I41" s="746"/>
      <c r="J41" s="761"/>
      <c r="K41" s="761"/>
      <c r="L41" s="762"/>
      <c r="M41" s="761"/>
      <c r="N41" s="761"/>
      <c r="O41" s="761"/>
      <c r="P41" s="761"/>
      <c r="Q41" s="761"/>
      <c r="R41" s="761"/>
      <c r="S41" s="749"/>
      <c r="T41" s="295"/>
      <c r="U41" s="295"/>
    </row>
    <row r="42" spans="1:21" ht="15.5">
      <c r="A42" t="str">
        <f>IF(C42="","",C42&amp;"_"&amp;COUNTIF($C$9:C42,C42))</f>
        <v/>
      </c>
      <c r="B42" s="708">
        <v>34</v>
      </c>
      <c r="C42" s="750"/>
      <c r="D42" s="751"/>
      <c r="E42" s="750"/>
      <c r="F42" s="759"/>
      <c r="G42" s="753"/>
      <c r="H42" s="750"/>
      <c r="I42" s="754"/>
      <c r="J42" s="763"/>
      <c r="K42" s="763"/>
      <c r="L42" s="764"/>
      <c r="M42" s="763"/>
      <c r="N42" s="763"/>
      <c r="O42" s="763"/>
      <c r="P42" s="763"/>
      <c r="Q42" s="763"/>
      <c r="R42" s="763"/>
      <c r="S42" s="749"/>
      <c r="T42" s="295"/>
      <c r="U42" s="295"/>
    </row>
    <row r="43" spans="1:21" ht="15.5">
      <c r="A43" t="str">
        <f>IF(C43="","",C43&amp;"_"&amp;COUNTIF($C$9:C43,C43))</f>
        <v/>
      </c>
      <c r="B43" s="707">
        <v>35</v>
      </c>
      <c r="C43" s="742"/>
      <c r="D43" s="743"/>
      <c r="E43" s="742"/>
      <c r="F43" s="744"/>
      <c r="G43" s="745"/>
      <c r="H43" s="742"/>
      <c r="I43" s="746"/>
      <c r="J43" s="761"/>
      <c r="K43" s="761"/>
      <c r="L43" s="762"/>
      <c r="M43" s="761"/>
      <c r="N43" s="761"/>
      <c r="O43" s="761"/>
      <c r="P43" s="761"/>
      <c r="Q43" s="761"/>
      <c r="R43" s="761"/>
      <c r="S43" s="749"/>
      <c r="T43" s="295"/>
      <c r="U43" s="295"/>
    </row>
    <row r="44" spans="1:21" ht="15.5">
      <c r="A44" t="str">
        <f>IF(C44="","",C44&amp;"_"&amp;COUNTIF($C$9:C44,C44))</f>
        <v/>
      </c>
      <c r="B44" s="708">
        <v>36</v>
      </c>
      <c r="C44" s="750"/>
      <c r="D44" s="751"/>
      <c r="E44" s="750"/>
      <c r="F44" s="759"/>
      <c r="G44" s="753"/>
      <c r="H44" s="750"/>
      <c r="I44" s="754"/>
      <c r="J44" s="763"/>
      <c r="K44" s="763"/>
      <c r="L44" s="764"/>
      <c r="M44" s="763"/>
      <c r="N44" s="763"/>
      <c r="O44" s="763"/>
      <c r="P44" s="763"/>
      <c r="Q44" s="763"/>
      <c r="R44" s="763"/>
      <c r="S44" s="749"/>
      <c r="T44" s="295"/>
      <c r="U44" s="295"/>
    </row>
    <row r="45" spans="1:21" ht="15.5">
      <c r="A45" t="str">
        <f>IF(C45="","",C45&amp;"_"&amp;COUNTIF($C$9:C45,C45))</f>
        <v/>
      </c>
      <c r="B45" s="707">
        <v>37</v>
      </c>
      <c r="C45" s="742"/>
      <c r="D45" s="743"/>
      <c r="E45" s="742"/>
      <c r="F45" s="744"/>
      <c r="G45" s="745"/>
      <c r="H45" s="742"/>
      <c r="I45" s="746"/>
      <c r="J45" s="761"/>
      <c r="K45" s="761"/>
      <c r="L45" s="762"/>
      <c r="M45" s="761"/>
      <c r="N45" s="761"/>
      <c r="O45" s="761"/>
      <c r="P45" s="761"/>
      <c r="Q45" s="761"/>
      <c r="R45" s="761"/>
      <c r="S45" s="749"/>
      <c r="T45" s="295"/>
      <c r="U45" s="295"/>
    </row>
    <row r="46" spans="1:21" ht="15.5">
      <c r="A46" t="str">
        <f>IF(C46="","",C46&amp;"_"&amp;COUNTIF($C$9:C46,C46))</f>
        <v/>
      </c>
      <c r="B46" s="708">
        <v>38</v>
      </c>
      <c r="C46" s="750"/>
      <c r="D46" s="751"/>
      <c r="E46" s="750"/>
      <c r="F46" s="759"/>
      <c r="G46" s="753"/>
      <c r="H46" s="750"/>
      <c r="I46" s="754"/>
      <c r="J46" s="763"/>
      <c r="K46" s="763"/>
      <c r="L46" s="764"/>
      <c r="M46" s="763"/>
      <c r="N46" s="763"/>
      <c r="O46" s="763"/>
      <c r="P46" s="763"/>
      <c r="Q46" s="763"/>
      <c r="R46" s="763"/>
      <c r="S46" s="749"/>
      <c r="T46" s="295"/>
      <c r="U46" s="295"/>
    </row>
    <row r="47" spans="1:21" ht="15.5">
      <c r="A47" t="str">
        <f>IF(C47="","",C47&amp;"_"&amp;COUNTIF($C$9:C47,C47))</f>
        <v/>
      </c>
      <c r="B47" s="707">
        <v>39</v>
      </c>
      <c r="C47" s="742"/>
      <c r="D47" s="743"/>
      <c r="E47" s="742"/>
      <c r="F47" s="744"/>
      <c r="G47" s="745"/>
      <c r="H47" s="742"/>
      <c r="I47" s="746"/>
      <c r="J47" s="761"/>
      <c r="K47" s="761"/>
      <c r="L47" s="762"/>
      <c r="M47" s="761"/>
      <c r="N47" s="761"/>
      <c r="O47" s="761"/>
      <c r="P47" s="761"/>
      <c r="Q47" s="761"/>
      <c r="R47" s="761"/>
      <c r="S47" s="749"/>
      <c r="T47" s="295"/>
      <c r="U47" s="295"/>
    </row>
    <row r="48" spans="1:21" ht="15.5">
      <c r="A48" t="str">
        <f>IF(C48="","",C48&amp;"_"&amp;COUNTIF($C$9:C48,C48))</f>
        <v/>
      </c>
      <c r="B48" s="708">
        <v>40</v>
      </c>
      <c r="C48" s="750"/>
      <c r="D48" s="751"/>
      <c r="E48" s="750"/>
      <c r="F48" s="759"/>
      <c r="G48" s="753"/>
      <c r="H48" s="750"/>
      <c r="I48" s="754"/>
      <c r="J48" s="763"/>
      <c r="K48" s="763"/>
      <c r="L48" s="764"/>
      <c r="M48" s="763"/>
      <c r="N48" s="763"/>
      <c r="O48" s="763"/>
      <c r="P48" s="763"/>
      <c r="Q48" s="763"/>
      <c r="R48" s="763"/>
      <c r="S48" s="749"/>
      <c r="T48" s="295"/>
      <c r="U48" s="295"/>
    </row>
    <row r="49" spans="1:21" ht="15.5">
      <c r="A49" t="str">
        <f>IF(C49="","",C49&amp;"_"&amp;COUNTIF($C$9:C49,C49))</f>
        <v/>
      </c>
      <c r="B49" s="707">
        <v>41</v>
      </c>
      <c r="C49" s="742"/>
      <c r="D49" s="743"/>
      <c r="E49" s="742"/>
      <c r="F49" s="744"/>
      <c r="G49" s="745"/>
      <c r="H49" s="742"/>
      <c r="I49" s="746"/>
      <c r="J49" s="761"/>
      <c r="K49" s="761"/>
      <c r="L49" s="762"/>
      <c r="M49" s="761"/>
      <c r="N49" s="761"/>
      <c r="O49" s="761"/>
      <c r="P49" s="761"/>
      <c r="Q49" s="761"/>
      <c r="R49" s="761"/>
      <c r="S49" s="749"/>
      <c r="T49" s="295"/>
      <c r="U49" s="295"/>
    </row>
    <row r="50" spans="1:21" ht="15.5">
      <c r="A50" t="str">
        <f>IF(C50="","",C50&amp;"_"&amp;COUNTIF($C$9:C50,C50))</f>
        <v/>
      </c>
      <c r="B50" s="708">
        <v>42</v>
      </c>
      <c r="C50" s="750"/>
      <c r="D50" s="751"/>
      <c r="E50" s="750"/>
      <c r="F50" s="759"/>
      <c r="G50" s="753"/>
      <c r="H50" s="750"/>
      <c r="I50" s="754"/>
      <c r="J50" s="763"/>
      <c r="K50" s="763"/>
      <c r="L50" s="764"/>
      <c r="M50" s="763"/>
      <c r="N50" s="763"/>
      <c r="O50" s="763"/>
      <c r="P50" s="763"/>
      <c r="Q50" s="763"/>
      <c r="R50" s="763"/>
      <c r="S50" s="749"/>
      <c r="T50" s="295"/>
      <c r="U50" s="295"/>
    </row>
    <row r="51" spans="1:21" ht="15.5">
      <c r="A51" t="str">
        <f>IF(C51="","",C51&amp;"_"&amp;COUNTIF($C$9:C51,C51))</f>
        <v/>
      </c>
      <c r="B51" s="707">
        <v>43</v>
      </c>
      <c r="C51" s="742"/>
      <c r="D51" s="743"/>
      <c r="E51" s="742"/>
      <c r="F51" s="744"/>
      <c r="G51" s="745"/>
      <c r="H51" s="742"/>
      <c r="I51" s="746"/>
      <c r="J51" s="761"/>
      <c r="K51" s="761"/>
      <c r="L51" s="762"/>
      <c r="M51" s="761"/>
      <c r="N51" s="761"/>
      <c r="O51" s="761"/>
      <c r="P51" s="761"/>
      <c r="Q51" s="761"/>
      <c r="R51" s="761"/>
      <c r="S51" s="749"/>
      <c r="T51" s="295"/>
      <c r="U51" s="295"/>
    </row>
    <row r="52" spans="1:21" ht="15.5">
      <c r="A52" t="str">
        <f>IF(C52="","",C52&amp;"_"&amp;COUNTIF($C$9:C52,C52))</f>
        <v/>
      </c>
      <c r="B52" s="708">
        <v>44</v>
      </c>
      <c r="C52" s="750"/>
      <c r="D52" s="751"/>
      <c r="E52" s="750"/>
      <c r="F52" s="759"/>
      <c r="G52" s="753"/>
      <c r="H52" s="750"/>
      <c r="I52" s="754"/>
      <c r="J52" s="763"/>
      <c r="K52" s="763"/>
      <c r="L52" s="764"/>
      <c r="M52" s="763"/>
      <c r="N52" s="763"/>
      <c r="O52" s="763"/>
      <c r="P52" s="763"/>
      <c r="Q52" s="763"/>
      <c r="R52" s="763"/>
      <c r="S52" s="749"/>
      <c r="T52" s="295"/>
      <c r="U52" s="295"/>
    </row>
    <row r="53" spans="1:21" ht="15.5">
      <c r="A53" t="str">
        <f>IF(C53="","",C53&amp;"_"&amp;COUNTIF($C$9:C53,C53))</f>
        <v/>
      </c>
      <c r="B53" s="707">
        <v>45</v>
      </c>
      <c r="C53" s="742"/>
      <c r="D53" s="743"/>
      <c r="E53" s="742"/>
      <c r="F53" s="744"/>
      <c r="G53" s="745"/>
      <c r="H53" s="742"/>
      <c r="I53" s="746"/>
      <c r="J53" s="761"/>
      <c r="K53" s="761"/>
      <c r="L53" s="762"/>
      <c r="M53" s="761"/>
      <c r="N53" s="761"/>
      <c r="O53" s="761"/>
      <c r="P53" s="761"/>
      <c r="Q53" s="761"/>
      <c r="R53" s="761"/>
      <c r="S53" s="749"/>
      <c r="T53" s="295"/>
      <c r="U53" s="295"/>
    </row>
    <row r="54" spans="1:21" ht="15.5">
      <c r="A54" t="str">
        <f>IF(C54="","",C54&amp;"_"&amp;COUNTIF($C$9:C54,C54))</f>
        <v/>
      </c>
      <c r="B54" s="708">
        <v>46</v>
      </c>
      <c r="C54" s="750"/>
      <c r="D54" s="751"/>
      <c r="E54" s="750"/>
      <c r="F54" s="759"/>
      <c r="G54" s="753"/>
      <c r="H54" s="750"/>
      <c r="I54" s="754"/>
      <c r="J54" s="763"/>
      <c r="K54" s="763"/>
      <c r="L54" s="764"/>
      <c r="M54" s="763"/>
      <c r="N54" s="763"/>
      <c r="O54" s="763"/>
      <c r="P54" s="763"/>
      <c r="Q54" s="763"/>
      <c r="R54" s="763"/>
      <c r="S54" s="749"/>
      <c r="T54" s="295"/>
      <c r="U54" s="295"/>
    </row>
    <row r="55" spans="1:21" ht="15.5">
      <c r="A55" t="str">
        <f>IF(C55="","",C55&amp;"_"&amp;COUNTIF($C$9:C55,C55))</f>
        <v/>
      </c>
      <c r="B55" s="707">
        <v>47</v>
      </c>
      <c r="C55" s="742"/>
      <c r="D55" s="743"/>
      <c r="E55" s="742"/>
      <c r="F55" s="744"/>
      <c r="G55" s="745"/>
      <c r="H55" s="742"/>
      <c r="I55" s="746"/>
      <c r="J55" s="761"/>
      <c r="K55" s="761"/>
      <c r="L55" s="762"/>
      <c r="M55" s="761"/>
      <c r="N55" s="761"/>
      <c r="O55" s="761"/>
      <c r="P55" s="761"/>
      <c r="Q55" s="761"/>
      <c r="R55" s="761"/>
      <c r="S55" s="749"/>
      <c r="T55" s="295"/>
      <c r="U55" s="295"/>
    </row>
    <row r="56" spans="1:21" ht="15.5">
      <c r="A56" t="str">
        <f>IF(C56="","",C56&amp;"_"&amp;COUNTIF($C$9:C56,C56))</f>
        <v/>
      </c>
      <c r="B56" s="708">
        <v>48</v>
      </c>
      <c r="C56" s="750"/>
      <c r="D56" s="751"/>
      <c r="E56" s="750"/>
      <c r="F56" s="759"/>
      <c r="G56" s="753"/>
      <c r="H56" s="750"/>
      <c r="I56" s="754"/>
      <c r="J56" s="763"/>
      <c r="K56" s="763"/>
      <c r="L56" s="764"/>
      <c r="M56" s="763"/>
      <c r="N56" s="763"/>
      <c r="O56" s="763"/>
      <c r="P56" s="763"/>
      <c r="Q56" s="763"/>
      <c r="R56" s="763"/>
      <c r="S56" s="749"/>
      <c r="T56" s="295"/>
      <c r="U56" s="295"/>
    </row>
    <row r="57" spans="1:21" ht="15.5">
      <c r="A57" t="str">
        <f>IF(C57="","",C57&amp;"_"&amp;COUNTIF($C$9:C57,C57))</f>
        <v/>
      </c>
      <c r="B57" s="707">
        <v>49</v>
      </c>
      <c r="C57" s="742"/>
      <c r="D57" s="743"/>
      <c r="E57" s="742"/>
      <c r="F57" s="744"/>
      <c r="G57" s="745"/>
      <c r="H57" s="742"/>
      <c r="I57" s="746"/>
      <c r="J57" s="761"/>
      <c r="K57" s="761"/>
      <c r="L57" s="762"/>
      <c r="M57" s="761"/>
      <c r="N57" s="761"/>
      <c r="O57" s="761"/>
      <c r="P57" s="761"/>
      <c r="Q57" s="761"/>
      <c r="R57" s="761"/>
      <c r="S57" s="749"/>
      <c r="T57" s="295"/>
      <c r="U57" s="295"/>
    </row>
    <row r="58" spans="1:21" ht="15.5">
      <c r="A58" t="str">
        <f>IF(C58="","",C58&amp;"_"&amp;COUNTIF($C$9:C58,C58))</f>
        <v/>
      </c>
      <c r="B58" s="708">
        <v>50</v>
      </c>
      <c r="C58" s="750"/>
      <c r="D58" s="751"/>
      <c r="E58" s="750"/>
      <c r="F58" s="759"/>
      <c r="G58" s="753"/>
      <c r="H58" s="750"/>
      <c r="I58" s="754"/>
      <c r="J58" s="763"/>
      <c r="K58" s="763"/>
      <c r="L58" s="764"/>
      <c r="M58" s="763"/>
      <c r="N58" s="763"/>
      <c r="O58" s="763"/>
      <c r="P58" s="763"/>
      <c r="Q58" s="763"/>
      <c r="R58" s="763"/>
      <c r="S58" s="749"/>
      <c r="T58" s="295"/>
      <c r="U58" s="295"/>
    </row>
    <row r="59" spans="1:21" ht="15.5">
      <c r="A59" t="str">
        <f>IF(C59="","",C59&amp;"_"&amp;COUNTIF($C$9:C59,C59))</f>
        <v/>
      </c>
      <c r="B59" s="707">
        <v>51</v>
      </c>
      <c r="C59" s="742"/>
      <c r="D59" s="743"/>
      <c r="E59" s="742"/>
      <c r="F59" s="744"/>
      <c r="G59" s="745"/>
      <c r="H59" s="742"/>
      <c r="I59" s="746"/>
      <c r="J59" s="761"/>
      <c r="K59" s="761"/>
      <c r="L59" s="762"/>
      <c r="M59" s="761"/>
      <c r="N59" s="761"/>
      <c r="O59" s="761"/>
      <c r="P59" s="761"/>
      <c r="Q59" s="761"/>
      <c r="R59" s="761"/>
      <c r="S59" s="749"/>
      <c r="T59" s="295"/>
      <c r="U59" s="295"/>
    </row>
    <row r="60" spans="1:21" ht="15.5">
      <c r="A60" t="str">
        <f>IF(C60="","",C60&amp;"_"&amp;COUNTIF($C$9:C60,C60))</f>
        <v/>
      </c>
      <c r="B60" s="708">
        <v>52</v>
      </c>
      <c r="C60" s="750"/>
      <c r="D60" s="751"/>
      <c r="E60" s="750"/>
      <c r="F60" s="759"/>
      <c r="G60" s="753"/>
      <c r="H60" s="750"/>
      <c r="I60" s="754"/>
      <c r="J60" s="763"/>
      <c r="K60" s="763"/>
      <c r="L60" s="764"/>
      <c r="M60" s="763"/>
      <c r="N60" s="763"/>
      <c r="O60" s="763"/>
      <c r="P60" s="763"/>
      <c r="Q60" s="763"/>
      <c r="R60" s="763"/>
      <c r="S60" s="749"/>
      <c r="T60" s="295"/>
      <c r="U60" s="295"/>
    </row>
    <row r="61" spans="1:21" ht="15.5">
      <c r="A61" t="str">
        <f>IF(C61="","",C61&amp;"_"&amp;COUNTIF($C$9:C61,C61))</f>
        <v/>
      </c>
      <c r="B61" s="707">
        <v>53</v>
      </c>
      <c r="C61" s="742"/>
      <c r="D61" s="743"/>
      <c r="E61" s="742"/>
      <c r="F61" s="744"/>
      <c r="G61" s="745"/>
      <c r="H61" s="742"/>
      <c r="I61" s="746"/>
      <c r="J61" s="761"/>
      <c r="K61" s="761"/>
      <c r="L61" s="762"/>
      <c r="M61" s="761"/>
      <c r="N61" s="761"/>
      <c r="O61" s="761"/>
      <c r="P61" s="761"/>
      <c r="Q61" s="761"/>
      <c r="R61" s="761"/>
      <c r="S61" s="749"/>
      <c r="T61" s="295"/>
      <c r="U61" s="295"/>
    </row>
    <row r="62" spans="1:21" ht="15.5">
      <c r="A62" t="str">
        <f>IF(C62="","",C62&amp;"_"&amp;COUNTIF($C$9:C62,C62))</f>
        <v/>
      </c>
      <c r="B62" s="708">
        <v>54</v>
      </c>
      <c r="C62" s="750"/>
      <c r="D62" s="751"/>
      <c r="E62" s="750"/>
      <c r="F62" s="759"/>
      <c r="G62" s="753"/>
      <c r="H62" s="750"/>
      <c r="I62" s="754"/>
      <c r="J62" s="763"/>
      <c r="K62" s="763"/>
      <c r="L62" s="764"/>
      <c r="M62" s="763"/>
      <c r="N62" s="763"/>
      <c r="O62" s="763"/>
      <c r="P62" s="763"/>
      <c r="Q62" s="763"/>
      <c r="R62" s="763"/>
      <c r="S62" s="749"/>
      <c r="T62" s="295"/>
      <c r="U62" s="295"/>
    </row>
    <row r="63" spans="1:21" ht="15.5">
      <c r="A63" t="str">
        <f>IF(C63="","",C63&amp;"_"&amp;COUNTIF($C$9:C63,C63))</f>
        <v/>
      </c>
      <c r="B63" s="707">
        <v>55</v>
      </c>
      <c r="C63" s="742"/>
      <c r="D63" s="743"/>
      <c r="E63" s="742"/>
      <c r="F63" s="744"/>
      <c r="G63" s="745"/>
      <c r="H63" s="742"/>
      <c r="I63" s="746"/>
      <c r="J63" s="761"/>
      <c r="K63" s="761"/>
      <c r="L63" s="762"/>
      <c r="M63" s="761"/>
      <c r="N63" s="761"/>
      <c r="O63" s="761"/>
      <c r="P63" s="761"/>
      <c r="Q63" s="761"/>
      <c r="R63" s="761"/>
      <c r="S63" s="749"/>
      <c r="T63" s="295"/>
      <c r="U63" s="295"/>
    </row>
    <row r="64" spans="1:21" ht="15.5">
      <c r="A64" t="str">
        <f>IF(C64="","",C64&amp;"_"&amp;COUNTIF($C$9:C64,C64))</f>
        <v/>
      </c>
      <c r="B64" s="708">
        <v>56</v>
      </c>
      <c r="C64" s="750"/>
      <c r="D64" s="751"/>
      <c r="E64" s="750"/>
      <c r="F64" s="759"/>
      <c r="G64" s="753"/>
      <c r="H64" s="750"/>
      <c r="I64" s="754"/>
      <c r="J64" s="763"/>
      <c r="K64" s="763"/>
      <c r="L64" s="764"/>
      <c r="M64" s="763"/>
      <c r="N64" s="763"/>
      <c r="O64" s="763"/>
      <c r="P64" s="763"/>
      <c r="Q64" s="763"/>
      <c r="R64" s="763"/>
      <c r="S64" s="749"/>
      <c r="T64" s="295"/>
      <c r="U64" s="295"/>
    </row>
    <row r="65" spans="1:21" ht="15.5">
      <c r="A65" t="str">
        <f>IF(C65="","",C65&amp;"_"&amp;COUNTIF($C$9:C65,C65))</f>
        <v/>
      </c>
      <c r="B65" s="707">
        <v>57</v>
      </c>
      <c r="C65" s="742"/>
      <c r="D65" s="743"/>
      <c r="E65" s="742"/>
      <c r="F65" s="744"/>
      <c r="G65" s="745"/>
      <c r="H65" s="742"/>
      <c r="I65" s="746"/>
      <c r="J65" s="761"/>
      <c r="K65" s="761"/>
      <c r="L65" s="762"/>
      <c r="M65" s="761"/>
      <c r="N65" s="761"/>
      <c r="O65" s="761"/>
      <c r="P65" s="761"/>
      <c r="Q65" s="761"/>
      <c r="R65" s="761"/>
      <c r="S65" s="749"/>
      <c r="T65" s="295"/>
      <c r="U65" s="295"/>
    </row>
    <row r="66" spans="1:21" ht="15.5">
      <c r="A66" t="str">
        <f>IF(C66="","",C66&amp;"_"&amp;COUNTIF($C$9:C66,C66))</f>
        <v/>
      </c>
      <c r="B66" s="708">
        <v>58</v>
      </c>
      <c r="C66" s="750"/>
      <c r="D66" s="751"/>
      <c r="E66" s="750"/>
      <c r="F66" s="759"/>
      <c r="G66" s="753"/>
      <c r="H66" s="750"/>
      <c r="I66" s="754"/>
      <c r="J66" s="763"/>
      <c r="K66" s="763"/>
      <c r="L66" s="764"/>
      <c r="M66" s="763"/>
      <c r="N66" s="763"/>
      <c r="O66" s="763"/>
      <c r="P66" s="763"/>
      <c r="Q66" s="763"/>
      <c r="R66" s="763"/>
      <c r="S66" s="749"/>
      <c r="T66" s="295"/>
      <c r="U66" s="295"/>
    </row>
    <row r="67" spans="1:21" ht="15.5">
      <c r="A67" t="str">
        <f>IF(C67="","",C67&amp;"_"&amp;COUNTIF($C$9:C67,C67))</f>
        <v/>
      </c>
      <c r="B67" s="707">
        <v>59</v>
      </c>
      <c r="C67" s="742"/>
      <c r="D67" s="743"/>
      <c r="E67" s="742"/>
      <c r="F67" s="744"/>
      <c r="G67" s="745"/>
      <c r="H67" s="742"/>
      <c r="I67" s="746"/>
      <c r="J67" s="761"/>
      <c r="K67" s="761"/>
      <c r="L67" s="762"/>
      <c r="M67" s="761"/>
      <c r="N67" s="761"/>
      <c r="O67" s="761"/>
      <c r="P67" s="761"/>
      <c r="Q67" s="761"/>
      <c r="R67" s="761"/>
      <c r="S67" s="749"/>
      <c r="T67" s="295"/>
      <c r="U67" s="295"/>
    </row>
    <row r="68" spans="1:21" ht="16" thickBot="1">
      <c r="A68" t="str">
        <f>IF(C68="","",C68&amp;"_"&amp;COUNTIF($C$9:C68,C68))</f>
        <v/>
      </c>
      <c r="B68" s="709">
        <v>60</v>
      </c>
      <c r="C68" s="765"/>
      <c r="D68" s="766"/>
      <c r="E68" s="765"/>
      <c r="F68" s="767"/>
      <c r="G68" s="768"/>
      <c r="H68" s="765"/>
      <c r="I68" s="769"/>
      <c r="J68" s="763"/>
      <c r="K68" s="763"/>
      <c r="L68" s="764"/>
      <c r="M68" s="763"/>
      <c r="N68" s="763"/>
      <c r="O68" s="763"/>
      <c r="P68" s="763"/>
      <c r="Q68" s="763"/>
      <c r="R68" s="763"/>
      <c r="S68" s="749"/>
      <c r="T68" s="295"/>
      <c r="U68" s="295"/>
    </row>
    <row r="69" spans="1:21">
      <c r="B69" s="710"/>
      <c r="C69" s="710"/>
      <c r="D69" s="710"/>
      <c r="E69" s="710"/>
      <c r="F69" s="710"/>
      <c r="G69" s="710"/>
      <c r="H69" s="710"/>
      <c r="I69" s="710"/>
      <c r="J69" s="710"/>
      <c r="K69" s="710"/>
      <c r="L69" s="710"/>
      <c r="M69" s="710"/>
      <c r="N69" s="710"/>
      <c r="O69" s="710"/>
      <c r="P69" s="710"/>
      <c r="Q69" s="710"/>
      <c r="R69" s="710"/>
    </row>
    <row r="70" spans="1:21">
      <c r="B70" s="710"/>
      <c r="C70" s="710"/>
      <c r="D70" s="710"/>
      <c r="E70" s="710"/>
      <c r="F70" s="710"/>
      <c r="G70" s="710"/>
      <c r="H70" s="710"/>
      <c r="I70" s="710"/>
      <c r="J70" s="710"/>
      <c r="K70" s="710"/>
      <c r="L70" s="710"/>
      <c r="M70" s="710"/>
      <c r="N70" s="710"/>
      <c r="O70" s="710"/>
      <c r="P70" s="710"/>
      <c r="Q70" s="710"/>
      <c r="R70" s="710"/>
    </row>
    <row r="71" spans="1:21">
      <c r="B71" s="710"/>
      <c r="C71" s="710"/>
      <c r="D71" s="710"/>
      <c r="E71" s="710"/>
      <c r="F71" s="710"/>
      <c r="G71" s="710"/>
      <c r="H71" s="710"/>
      <c r="I71" s="710"/>
      <c r="J71" s="710"/>
      <c r="K71" s="710"/>
      <c r="L71" s="710"/>
      <c r="M71" s="710"/>
      <c r="N71" s="710"/>
      <c r="O71" s="710"/>
      <c r="P71" s="710"/>
      <c r="Q71" s="710"/>
      <c r="R71" s="710"/>
    </row>
    <row r="72" spans="1:21">
      <c r="B72" s="710"/>
      <c r="C72" s="710"/>
      <c r="D72" s="710"/>
      <c r="E72" s="710"/>
      <c r="F72" s="710"/>
      <c r="G72" s="710"/>
      <c r="H72" s="710"/>
      <c r="I72" s="710"/>
      <c r="J72" s="710"/>
      <c r="K72" s="710"/>
      <c r="L72" s="710"/>
      <c r="M72" s="710"/>
      <c r="N72" s="710"/>
      <c r="O72" s="710"/>
      <c r="P72" s="710"/>
      <c r="Q72" s="710"/>
      <c r="R72" s="710"/>
    </row>
    <row r="73" spans="1:21">
      <c r="B73" s="710"/>
      <c r="C73" s="710"/>
      <c r="D73" s="710"/>
      <c r="E73" s="710"/>
      <c r="F73" s="710"/>
      <c r="G73" s="710"/>
      <c r="H73" s="710"/>
      <c r="I73" s="710"/>
      <c r="J73" s="710"/>
      <c r="K73" s="710"/>
      <c r="L73" s="710"/>
      <c r="M73" s="710"/>
      <c r="N73" s="710"/>
      <c r="O73" s="710"/>
      <c r="P73" s="710"/>
      <c r="Q73" s="710"/>
      <c r="R73" s="710"/>
    </row>
    <row r="74" spans="1:21">
      <c r="B74" s="710"/>
      <c r="C74" s="710"/>
      <c r="D74" s="710"/>
      <c r="E74" s="710"/>
      <c r="F74" s="710"/>
      <c r="G74" s="710"/>
      <c r="H74" s="710"/>
      <c r="I74" s="710"/>
      <c r="J74" s="710"/>
      <c r="K74" s="710"/>
      <c r="L74" s="710"/>
      <c r="M74" s="710"/>
      <c r="N74" s="710"/>
      <c r="O74" s="710"/>
      <c r="P74" s="710"/>
      <c r="Q74" s="710"/>
      <c r="R74" s="710"/>
    </row>
    <row r="75" spans="1:21">
      <c r="B75" s="710"/>
      <c r="C75" s="710"/>
      <c r="D75" s="710"/>
      <c r="E75" s="710"/>
      <c r="F75" s="710"/>
      <c r="G75" s="710"/>
      <c r="H75" s="710"/>
      <c r="I75" s="710"/>
      <c r="J75" s="710"/>
      <c r="K75" s="710"/>
      <c r="L75" s="710"/>
      <c r="M75" s="710"/>
      <c r="N75" s="710"/>
      <c r="O75" s="710"/>
      <c r="P75" s="710"/>
      <c r="Q75" s="710"/>
      <c r="R75" s="710"/>
    </row>
    <row r="76" spans="1:21">
      <c r="B76" s="710"/>
      <c r="C76" s="710"/>
      <c r="D76" s="710"/>
      <c r="E76" s="710"/>
      <c r="F76" s="710"/>
      <c r="G76" s="710"/>
      <c r="H76" s="710"/>
      <c r="I76" s="710"/>
      <c r="J76" s="710"/>
      <c r="K76" s="710"/>
      <c r="L76" s="710"/>
      <c r="M76" s="710"/>
      <c r="N76" s="710"/>
      <c r="O76" s="710"/>
      <c r="P76" s="710"/>
      <c r="Q76" s="710"/>
      <c r="R76" s="710"/>
    </row>
    <row r="77" spans="1:21">
      <c r="B77" s="710"/>
      <c r="C77" s="710"/>
      <c r="D77" s="710"/>
      <c r="E77" s="710"/>
      <c r="F77" s="710"/>
      <c r="G77" s="710"/>
      <c r="H77" s="710"/>
      <c r="I77" s="710"/>
      <c r="J77" s="710"/>
      <c r="K77" s="710"/>
      <c r="L77" s="710"/>
      <c r="M77" s="710"/>
      <c r="N77" s="710"/>
      <c r="O77" s="710"/>
      <c r="P77" s="710"/>
      <c r="Q77" s="710"/>
      <c r="R77" s="710"/>
    </row>
    <row r="78" spans="1:21">
      <c r="B78" s="710"/>
      <c r="C78" s="710"/>
      <c r="D78" s="710"/>
      <c r="E78" s="710"/>
      <c r="F78" s="710"/>
      <c r="G78" s="710"/>
      <c r="H78" s="710"/>
      <c r="I78" s="710"/>
      <c r="J78" s="710"/>
      <c r="K78" s="710"/>
      <c r="L78" s="710"/>
      <c r="M78" s="710"/>
      <c r="N78" s="710"/>
      <c r="O78" s="710"/>
      <c r="P78" s="710"/>
      <c r="Q78" s="710"/>
      <c r="R78" s="710"/>
    </row>
    <row r="79" spans="1:21">
      <c r="B79" s="710"/>
      <c r="C79" s="710"/>
      <c r="D79" s="710"/>
      <c r="E79" s="710"/>
      <c r="F79" s="710"/>
      <c r="G79" s="710"/>
      <c r="H79" s="710"/>
      <c r="I79" s="710"/>
      <c r="J79" s="710"/>
      <c r="K79" s="710"/>
      <c r="L79" s="710"/>
      <c r="M79" s="710"/>
      <c r="N79" s="710"/>
      <c r="O79" s="710"/>
      <c r="P79" s="710"/>
      <c r="Q79" s="710"/>
      <c r="R79" s="710"/>
    </row>
    <row r="80" spans="1:21">
      <c r="B80" s="710"/>
      <c r="C80" s="710"/>
      <c r="D80" s="710"/>
      <c r="E80" s="710"/>
      <c r="F80" s="710"/>
      <c r="G80" s="710"/>
      <c r="H80" s="710"/>
      <c r="I80" s="710"/>
      <c r="J80" s="710"/>
      <c r="K80" s="710"/>
      <c r="L80" s="710"/>
      <c r="M80" s="710"/>
      <c r="N80" s="710"/>
      <c r="O80" s="710"/>
      <c r="P80" s="710"/>
      <c r="Q80" s="710"/>
      <c r="R80" s="710"/>
    </row>
    <row r="81" spans="2:18">
      <c r="B81" s="710"/>
      <c r="C81" s="710"/>
      <c r="D81" s="710"/>
      <c r="E81" s="710"/>
      <c r="F81" s="710"/>
      <c r="G81" s="710"/>
      <c r="H81" s="710"/>
      <c r="I81" s="710"/>
      <c r="J81" s="710"/>
      <c r="K81" s="710"/>
      <c r="L81" s="710"/>
      <c r="M81" s="710"/>
      <c r="N81" s="710"/>
      <c r="O81" s="710"/>
      <c r="P81" s="710"/>
      <c r="Q81" s="710"/>
      <c r="R81" s="710"/>
    </row>
    <row r="82" spans="2:18">
      <c r="B82" s="710"/>
      <c r="C82" s="710"/>
      <c r="D82" s="710"/>
      <c r="E82" s="710"/>
      <c r="F82" s="710"/>
      <c r="G82" s="710"/>
      <c r="H82" s="710"/>
      <c r="I82" s="710"/>
      <c r="J82" s="710"/>
      <c r="K82" s="710"/>
      <c r="L82" s="710"/>
      <c r="M82" s="710"/>
      <c r="N82" s="710"/>
      <c r="O82" s="710"/>
      <c r="P82" s="710"/>
      <c r="Q82" s="710"/>
      <c r="R82" s="710"/>
    </row>
    <row r="83" spans="2:18">
      <c r="B83" s="710"/>
      <c r="C83" s="710"/>
      <c r="D83" s="710"/>
      <c r="E83" s="710"/>
      <c r="F83" s="710"/>
      <c r="G83" s="710"/>
      <c r="H83" s="710"/>
      <c r="I83" s="710"/>
      <c r="J83" s="710"/>
      <c r="K83" s="710"/>
      <c r="L83" s="710"/>
      <c r="M83" s="710"/>
      <c r="N83" s="710"/>
      <c r="O83" s="710"/>
      <c r="P83" s="710"/>
      <c r="Q83" s="710"/>
      <c r="R83" s="710"/>
    </row>
    <row r="84" spans="2:18">
      <c r="B84" s="710"/>
      <c r="C84" s="710"/>
      <c r="D84" s="710"/>
      <c r="E84" s="710"/>
      <c r="F84" s="710"/>
      <c r="G84" s="710"/>
      <c r="H84" s="710"/>
      <c r="I84" s="710"/>
      <c r="J84" s="710"/>
      <c r="K84" s="710"/>
      <c r="L84" s="710"/>
      <c r="M84" s="710"/>
      <c r="N84" s="710"/>
      <c r="O84" s="710"/>
      <c r="P84" s="710"/>
      <c r="Q84" s="710"/>
      <c r="R84" s="710"/>
    </row>
    <row r="85" spans="2:18">
      <c r="B85" s="710"/>
      <c r="C85" s="710"/>
      <c r="D85" s="710"/>
      <c r="E85" s="710"/>
      <c r="F85" s="710"/>
      <c r="G85" s="710"/>
      <c r="H85" s="710"/>
      <c r="I85" s="710"/>
      <c r="J85" s="710"/>
      <c r="K85" s="710"/>
      <c r="L85" s="710"/>
      <c r="M85" s="710"/>
      <c r="N85" s="710"/>
      <c r="O85" s="710"/>
      <c r="P85" s="710"/>
      <c r="Q85" s="710"/>
      <c r="R85" s="710"/>
    </row>
    <row r="86" spans="2:18">
      <c r="B86" s="710"/>
      <c r="C86" s="710"/>
      <c r="D86" s="710"/>
      <c r="E86" s="710"/>
      <c r="F86" s="710"/>
      <c r="G86" s="710"/>
      <c r="H86" s="710"/>
      <c r="I86" s="710"/>
      <c r="J86" s="710"/>
      <c r="K86" s="710"/>
      <c r="L86" s="710"/>
      <c r="M86" s="710"/>
      <c r="N86" s="710"/>
      <c r="O86" s="710"/>
      <c r="P86" s="710"/>
      <c r="Q86" s="710"/>
      <c r="R86" s="710"/>
    </row>
    <row r="87" spans="2:18">
      <c r="B87" s="710"/>
      <c r="C87" s="710"/>
      <c r="D87" s="710"/>
      <c r="E87" s="710"/>
      <c r="F87" s="710"/>
      <c r="G87" s="710"/>
      <c r="H87" s="710"/>
      <c r="I87" s="710"/>
      <c r="J87" s="710"/>
      <c r="K87" s="710"/>
      <c r="L87" s="710"/>
      <c r="M87" s="710"/>
      <c r="N87" s="710"/>
      <c r="O87" s="710"/>
      <c r="P87" s="710"/>
      <c r="Q87" s="710"/>
      <c r="R87" s="710"/>
    </row>
    <row r="88" spans="2:18">
      <c r="B88" s="710"/>
      <c r="C88" s="710"/>
      <c r="D88" s="710"/>
      <c r="E88" s="710"/>
      <c r="F88" s="710"/>
      <c r="G88" s="710"/>
      <c r="H88" s="710"/>
      <c r="I88" s="710"/>
      <c r="J88" s="710"/>
      <c r="K88" s="710"/>
      <c r="L88" s="710"/>
      <c r="M88" s="710"/>
      <c r="N88" s="710"/>
      <c r="O88" s="710"/>
      <c r="P88" s="710"/>
      <c r="Q88" s="710"/>
      <c r="R88" s="710"/>
    </row>
    <row r="89" spans="2:18">
      <c r="B89" s="710"/>
      <c r="C89" s="710"/>
      <c r="D89" s="710"/>
      <c r="E89" s="710"/>
      <c r="F89" s="710"/>
      <c r="G89" s="710"/>
      <c r="H89" s="710"/>
      <c r="I89" s="710"/>
      <c r="J89" s="710"/>
      <c r="K89" s="710"/>
      <c r="L89" s="710"/>
      <c r="M89" s="710"/>
      <c r="N89" s="710"/>
      <c r="O89" s="710"/>
      <c r="P89" s="710"/>
      <c r="Q89" s="710"/>
      <c r="R89" s="710"/>
    </row>
    <row r="90" spans="2:18">
      <c r="B90" s="710"/>
      <c r="C90" s="710"/>
      <c r="D90" s="710"/>
      <c r="E90" s="710"/>
      <c r="F90" s="710"/>
      <c r="G90" s="710"/>
      <c r="H90" s="710"/>
      <c r="I90" s="710"/>
      <c r="J90" s="710"/>
      <c r="K90" s="710"/>
      <c r="L90" s="710"/>
      <c r="M90" s="710"/>
      <c r="N90" s="710"/>
      <c r="O90" s="710"/>
      <c r="P90" s="710"/>
      <c r="Q90" s="710"/>
      <c r="R90" s="710"/>
    </row>
    <row r="91" spans="2:18">
      <c r="B91" s="710"/>
      <c r="C91" s="710"/>
      <c r="D91" s="710"/>
      <c r="E91" s="710"/>
      <c r="F91" s="710"/>
      <c r="G91" s="710"/>
      <c r="H91" s="710"/>
      <c r="I91" s="710"/>
      <c r="J91" s="710"/>
      <c r="K91" s="710"/>
      <c r="L91" s="710"/>
      <c r="M91" s="710"/>
      <c r="N91" s="710"/>
      <c r="O91" s="710"/>
      <c r="P91" s="710"/>
      <c r="Q91" s="710"/>
      <c r="R91" s="710"/>
    </row>
    <row r="92" spans="2:18">
      <c r="B92" s="710"/>
      <c r="C92" s="710"/>
      <c r="D92" s="710"/>
      <c r="E92" s="710"/>
      <c r="F92" s="710"/>
      <c r="G92" s="710"/>
      <c r="H92" s="710"/>
      <c r="I92" s="710"/>
      <c r="J92" s="710"/>
      <c r="K92" s="710"/>
      <c r="L92" s="710"/>
      <c r="M92" s="710"/>
      <c r="N92" s="710"/>
      <c r="O92" s="710"/>
      <c r="P92" s="710"/>
      <c r="Q92" s="710"/>
      <c r="R92" s="710"/>
    </row>
    <row r="93" spans="2:18">
      <c r="B93" s="710"/>
      <c r="C93" s="710"/>
      <c r="D93" s="710"/>
      <c r="E93" s="710"/>
      <c r="F93" s="710"/>
      <c r="G93" s="710"/>
      <c r="H93" s="710"/>
      <c r="I93" s="710"/>
      <c r="J93" s="710"/>
      <c r="K93" s="710"/>
      <c r="L93" s="710"/>
      <c r="M93" s="710"/>
      <c r="N93" s="710"/>
      <c r="O93" s="710"/>
      <c r="P93" s="710"/>
      <c r="Q93" s="710"/>
      <c r="R93" s="710"/>
    </row>
    <row r="94" spans="2:18">
      <c r="B94" s="710"/>
      <c r="C94" s="710"/>
      <c r="D94" s="710"/>
      <c r="E94" s="710"/>
      <c r="F94" s="710"/>
      <c r="G94" s="710"/>
      <c r="H94" s="710"/>
      <c r="I94" s="710"/>
      <c r="J94" s="710"/>
      <c r="K94" s="710"/>
      <c r="L94" s="710"/>
      <c r="M94" s="710"/>
      <c r="N94" s="710"/>
      <c r="O94" s="710"/>
      <c r="P94" s="710"/>
      <c r="Q94" s="710"/>
      <c r="R94" s="710"/>
    </row>
    <row r="95" spans="2:18">
      <c r="B95" s="710"/>
      <c r="C95" s="710"/>
      <c r="D95" s="710"/>
      <c r="E95" s="710"/>
      <c r="F95" s="710"/>
      <c r="G95" s="710"/>
      <c r="H95" s="710"/>
      <c r="I95" s="710"/>
      <c r="J95" s="710"/>
      <c r="K95" s="710"/>
      <c r="L95" s="710"/>
      <c r="M95" s="710"/>
      <c r="N95" s="710"/>
      <c r="O95" s="710"/>
      <c r="P95" s="710"/>
      <c r="Q95" s="710"/>
      <c r="R95" s="710"/>
    </row>
    <row r="96" spans="2:18">
      <c r="B96" s="710"/>
      <c r="C96" s="710"/>
      <c r="D96" s="710"/>
      <c r="E96" s="710"/>
      <c r="F96" s="710"/>
      <c r="G96" s="710"/>
      <c r="H96" s="710"/>
      <c r="I96" s="710"/>
      <c r="J96" s="710"/>
      <c r="K96" s="710"/>
      <c r="L96" s="710"/>
      <c r="M96" s="710"/>
      <c r="N96" s="710"/>
      <c r="O96" s="710"/>
      <c r="P96" s="710"/>
      <c r="Q96" s="710"/>
      <c r="R96" s="710"/>
    </row>
    <row r="97" spans="2:18">
      <c r="B97" s="710"/>
      <c r="C97" s="710"/>
      <c r="D97" s="710"/>
      <c r="E97" s="710"/>
      <c r="F97" s="710"/>
      <c r="G97" s="710"/>
      <c r="H97" s="710"/>
      <c r="I97" s="710"/>
      <c r="J97" s="710"/>
      <c r="K97" s="710"/>
      <c r="L97" s="710"/>
      <c r="M97" s="710"/>
      <c r="N97" s="710"/>
      <c r="O97" s="710"/>
      <c r="P97" s="710"/>
      <c r="Q97" s="710"/>
      <c r="R97" s="710"/>
    </row>
    <row r="98" spans="2:18">
      <c r="B98" s="710"/>
      <c r="C98" s="710"/>
      <c r="D98" s="710"/>
      <c r="E98" s="710"/>
      <c r="F98" s="710"/>
      <c r="G98" s="710"/>
      <c r="H98" s="710"/>
      <c r="I98" s="710"/>
      <c r="J98" s="710"/>
      <c r="K98" s="710"/>
      <c r="L98" s="710"/>
      <c r="M98" s="710"/>
      <c r="N98" s="710"/>
      <c r="O98" s="710"/>
      <c r="P98" s="710"/>
      <c r="Q98" s="710"/>
      <c r="R98" s="710"/>
    </row>
    <row r="99" spans="2:18">
      <c r="B99" s="710"/>
      <c r="C99" s="710"/>
      <c r="D99" s="710"/>
      <c r="E99" s="710"/>
      <c r="F99" s="710"/>
      <c r="G99" s="710"/>
      <c r="H99" s="710"/>
      <c r="I99" s="710"/>
      <c r="J99" s="710"/>
      <c r="K99" s="710"/>
      <c r="L99" s="710"/>
      <c r="M99" s="710"/>
      <c r="N99" s="710"/>
      <c r="O99" s="710"/>
      <c r="P99" s="710"/>
      <c r="Q99" s="710"/>
      <c r="R99" s="710"/>
    </row>
    <row r="100" spans="2:18">
      <c r="B100" s="710"/>
      <c r="C100" s="710"/>
      <c r="D100" s="710"/>
      <c r="E100" s="710"/>
      <c r="F100" s="710"/>
      <c r="G100" s="710"/>
      <c r="H100" s="710"/>
      <c r="I100" s="710"/>
      <c r="J100" s="710"/>
      <c r="K100" s="710"/>
      <c r="L100" s="710"/>
      <c r="M100" s="710"/>
      <c r="N100" s="710"/>
      <c r="O100" s="710"/>
      <c r="P100" s="710"/>
      <c r="Q100" s="710"/>
      <c r="R100" s="710"/>
    </row>
    <row r="101" spans="2:18">
      <c r="B101" s="710"/>
      <c r="C101" s="710"/>
      <c r="D101" s="710"/>
      <c r="E101" s="710"/>
      <c r="F101" s="710"/>
      <c r="G101" s="710"/>
      <c r="H101" s="710"/>
      <c r="I101" s="710"/>
      <c r="J101" s="710"/>
      <c r="K101" s="710"/>
      <c r="L101" s="710"/>
      <c r="M101" s="710"/>
      <c r="N101" s="710"/>
      <c r="O101" s="710"/>
      <c r="P101" s="710"/>
      <c r="Q101" s="710"/>
      <c r="R101" s="710"/>
    </row>
    <row r="102" spans="2:18">
      <c r="B102" s="710"/>
      <c r="C102" s="710"/>
      <c r="D102" s="710"/>
      <c r="E102" s="710"/>
      <c r="F102" s="710"/>
      <c r="G102" s="710"/>
      <c r="H102" s="710"/>
      <c r="I102" s="710"/>
      <c r="J102" s="710"/>
      <c r="K102" s="710"/>
      <c r="L102" s="710"/>
      <c r="M102" s="710"/>
      <c r="N102" s="710"/>
      <c r="O102" s="710"/>
      <c r="P102" s="710"/>
      <c r="Q102" s="710"/>
      <c r="R102" s="710"/>
    </row>
    <row r="103" spans="2:18">
      <c r="B103" s="710"/>
      <c r="C103" s="710"/>
      <c r="D103" s="710"/>
      <c r="E103" s="710"/>
      <c r="F103" s="710"/>
      <c r="G103" s="710"/>
      <c r="H103" s="710"/>
      <c r="I103" s="710"/>
      <c r="J103" s="710"/>
      <c r="K103" s="710"/>
      <c r="L103" s="710"/>
      <c r="M103" s="710"/>
      <c r="N103" s="710"/>
      <c r="O103" s="710"/>
      <c r="P103" s="710"/>
      <c r="Q103" s="710"/>
      <c r="R103" s="710"/>
    </row>
    <row r="104" spans="2:18">
      <c r="B104" s="710"/>
      <c r="C104" s="710"/>
      <c r="D104" s="710"/>
      <c r="E104" s="710"/>
      <c r="F104" s="710"/>
      <c r="G104" s="710"/>
      <c r="H104" s="710"/>
      <c r="I104" s="710"/>
      <c r="J104" s="710"/>
      <c r="K104" s="710"/>
      <c r="L104" s="710"/>
      <c r="M104" s="710"/>
      <c r="N104" s="710"/>
      <c r="O104" s="710"/>
      <c r="P104" s="710"/>
      <c r="Q104" s="710"/>
      <c r="R104" s="710"/>
    </row>
    <row r="105" spans="2:18">
      <c r="B105" s="710"/>
      <c r="C105" s="710"/>
      <c r="D105" s="710"/>
      <c r="E105" s="710"/>
      <c r="F105" s="710"/>
      <c r="G105" s="710"/>
      <c r="H105" s="710"/>
      <c r="I105" s="710"/>
      <c r="J105" s="710"/>
      <c r="K105" s="710"/>
      <c r="L105" s="710"/>
      <c r="M105" s="710"/>
      <c r="N105" s="710"/>
      <c r="O105" s="710"/>
      <c r="P105" s="710"/>
      <c r="Q105" s="710"/>
      <c r="R105" s="710"/>
    </row>
    <row r="106" spans="2:18">
      <c r="B106" s="710"/>
      <c r="C106" s="710"/>
      <c r="D106" s="710"/>
      <c r="E106" s="710"/>
      <c r="F106" s="710"/>
      <c r="G106" s="710"/>
      <c r="H106" s="710"/>
      <c r="I106" s="710"/>
      <c r="J106" s="710"/>
      <c r="K106" s="710"/>
      <c r="L106" s="710"/>
      <c r="M106" s="710"/>
      <c r="N106" s="710"/>
      <c r="O106" s="710"/>
      <c r="P106" s="710"/>
      <c r="Q106" s="710"/>
      <c r="R106" s="710"/>
    </row>
    <row r="107" spans="2:18">
      <c r="B107" s="710"/>
      <c r="C107" s="710"/>
      <c r="D107" s="710"/>
      <c r="E107" s="710"/>
      <c r="F107" s="710"/>
      <c r="G107" s="710"/>
      <c r="H107" s="710"/>
      <c r="I107" s="710"/>
      <c r="J107" s="710"/>
      <c r="K107" s="710"/>
      <c r="L107" s="710"/>
      <c r="M107" s="710"/>
      <c r="N107" s="710"/>
      <c r="O107" s="710"/>
      <c r="P107" s="710"/>
      <c r="Q107" s="710"/>
      <c r="R107" s="710"/>
    </row>
    <row r="108" spans="2:18">
      <c r="B108" s="710"/>
      <c r="C108" s="710"/>
      <c r="D108" s="710"/>
      <c r="E108" s="710"/>
      <c r="F108" s="710"/>
      <c r="G108" s="710"/>
      <c r="H108" s="710"/>
      <c r="I108" s="710"/>
      <c r="J108" s="710"/>
      <c r="K108" s="710"/>
      <c r="L108" s="710"/>
      <c r="M108" s="710"/>
      <c r="N108" s="710"/>
      <c r="O108" s="710"/>
      <c r="P108" s="710"/>
      <c r="Q108" s="710"/>
      <c r="R108" s="710"/>
    </row>
    <row r="109" spans="2:18">
      <c r="B109" s="710"/>
      <c r="C109" s="710"/>
      <c r="D109" s="710"/>
      <c r="E109" s="710"/>
      <c r="F109" s="710"/>
      <c r="G109" s="710"/>
      <c r="H109" s="710"/>
      <c r="I109" s="710"/>
      <c r="J109" s="710"/>
      <c r="K109" s="710"/>
      <c r="L109" s="710"/>
      <c r="M109" s="710"/>
      <c r="N109" s="710"/>
      <c r="O109" s="710"/>
      <c r="P109" s="710"/>
      <c r="Q109" s="710"/>
      <c r="R109" s="710"/>
    </row>
    <row r="110" spans="2:18">
      <c r="B110" s="710"/>
      <c r="C110" s="710"/>
      <c r="D110" s="710"/>
      <c r="E110" s="710"/>
      <c r="F110" s="710"/>
      <c r="G110" s="710"/>
      <c r="H110" s="710"/>
      <c r="I110" s="710"/>
      <c r="J110" s="710"/>
      <c r="K110" s="710"/>
      <c r="L110" s="710"/>
      <c r="M110" s="710"/>
      <c r="N110" s="710"/>
      <c r="O110" s="710"/>
      <c r="P110" s="710"/>
      <c r="Q110" s="710"/>
      <c r="R110" s="710"/>
    </row>
    <row r="111" spans="2:18">
      <c r="B111" s="710"/>
      <c r="C111" s="710"/>
      <c r="D111" s="710"/>
      <c r="E111" s="710"/>
      <c r="F111" s="710"/>
      <c r="G111" s="710"/>
      <c r="H111" s="710"/>
      <c r="I111" s="710"/>
      <c r="J111" s="710"/>
      <c r="K111" s="710"/>
      <c r="L111" s="710"/>
      <c r="M111" s="710"/>
      <c r="N111" s="710"/>
      <c r="O111" s="710"/>
      <c r="P111" s="710"/>
      <c r="Q111" s="710"/>
      <c r="R111" s="710"/>
    </row>
    <row r="112" spans="2:18">
      <c r="B112" s="710"/>
      <c r="C112" s="710"/>
      <c r="D112" s="710"/>
      <c r="E112" s="710"/>
      <c r="F112" s="710"/>
      <c r="G112" s="710"/>
      <c r="H112" s="710"/>
      <c r="I112" s="710"/>
      <c r="J112" s="710"/>
      <c r="K112" s="710"/>
      <c r="L112" s="710"/>
      <c r="M112" s="710"/>
      <c r="N112" s="710"/>
      <c r="O112" s="710"/>
      <c r="P112" s="710"/>
      <c r="Q112" s="710"/>
      <c r="R112" s="710"/>
    </row>
    <row r="113" spans="2:18">
      <c r="B113" s="710"/>
      <c r="C113" s="710"/>
      <c r="D113" s="710"/>
      <c r="E113" s="710"/>
      <c r="F113" s="710"/>
      <c r="G113" s="710"/>
      <c r="H113" s="710"/>
      <c r="I113" s="710"/>
      <c r="J113" s="710"/>
      <c r="K113" s="710"/>
      <c r="L113" s="710"/>
      <c r="M113" s="710"/>
      <c r="N113" s="710"/>
      <c r="O113" s="710"/>
      <c r="P113" s="710"/>
      <c r="Q113" s="710"/>
      <c r="R113" s="710"/>
    </row>
    <row r="114" spans="2:18">
      <c r="B114" s="710"/>
      <c r="C114" s="710"/>
      <c r="D114" s="710"/>
      <c r="E114" s="710"/>
      <c r="F114" s="710"/>
      <c r="G114" s="710"/>
      <c r="H114" s="710"/>
      <c r="I114" s="710"/>
      <c r="J114" s="710"/>
      <c r="K114" s="710"/>
      <c r="L114" s="710"/>
      <c r="M114" s="710"/>
      <c r="N114" s="710"/>
      <c r="O114" s="710"/>
      <c r="P114" s="710"/>
      <c r="Q114" s="710"/>
      <c r="R114" s="710"/>
    </row>
    <row r="115" spans="2:18">
      <c r="B115" s="710"/>
      <c r="C115" s="710"/>
      <c r="D115" s="710"/>
      <c r="E115" s="710"/>
      <c r="F115" s="710"/>
      <c r="G115" s="710"/>
      <c r="H115" s="710"/>
      <c r="I115" s="710"/>
      <c r="J115" s="710"/>
      <c r="K115" s="710"/>
      <c r="L115" s="710"/>
      <c r="M115" s="710"/>
      <c r="N115" s="710"/>
      <c r="O115" s="710"/>
      <c r="P115" s="710"/>
      <c r="Q115" s="710"/>
      <c r="R115" s="710"/>
    </row>
    <row r="116" spans="2:18">
      <c r="B116" s="710"/>
      <c r="C116" s="710"/>
      <c r="D116" s="710"/>
      <c r="E116" s="710"/>
      <c r="F116" s="710"/>
      <c r="G116" s="710"/>
      <c r="H116" s="710"/>
      <c r="I116" s="710"/>
      <c r="J116" s="710"/>
      <c r="K116" s="710"/>
      <c r="L116" s="710"/>
      <c r="M116" s="710"/>
      <c r="N116" s="710"/>
      <c r="O116" s="710"/>
      <c r="P116" s="710"/>
      <c r="Q116" s="710"/>
      <c r="R116" s="710"/>
    </row>
    <row r="117" spans="2:18">
      <c r="B117" s="710"/>
      <c r="C117" s="710"/>
      <c r="D117" s="710"/>
      <c r="E117" s="710"/>
      <c r="F117" s="710"/>
      <c r="G117" s="710"/>
      <c r="H117" s="710"/>
      <c r="I117" s="710"/>
      <c r="J117" s="710"/>
      <c r="K117" s="710"/>
      <c r="L117" s="710"/>
      <c r="M117" s="710"/>
      <c r="N117" s="710"/>
      <c r="O117" s="710"/>
      <c r="P117" s="710"/>
      <c r="Q117" s="710"/>
      <c r="R117" s="710"/>
    </row>
    <row r="118" spans="2:18">
      <c r="B118" s="710"/>
      <c r="C118" s="710"/>
      <c r="D118" s="710"/>
      <c r="E118" s="710"/>
      <c r="F118" s="710"/>
      <c r="G118" s="710"/>
      <c r="H118" s="710"/>
      <c r="I118" s="710"/>
      <c r="J118" s="710"/>
      <c r="K118" s="710"/>
      <c r="L118" s="710"/>
      <c r="M118" s="710"/>
      <c r="N118" s="710"/>
      <c r="O118" s="710"/>
      <c r="P118" s="710"/>
      <c r="Q118" s="710"/>
      <c r="R118" s="710"/>
    </row>
    <row r="119" spans="2:18">
      <c r="B119" s="710"/>
      <c r="C119" s="710"/>
      <c r="D119" s="710"/>
      <c r="E119" s="710"/>
      <c r="F119" s="710"/>
      <c r="G119" s="710"/>
      <c r="H119" s="710"/>
      <c r="I119" s="710"/>
      <c r="J119" s="710"/>
      <c r="K119" s="710"/>
      <c r="L119" s="710"/>
      <c r="M119" s="710"/>
      <c r="N119" s="710"/>
      <c r="O119" s="710"/>
      <c r="P119" s="710"/>
      <c r="Q119" s="710"/>
      <c r="R119" s="710"/>
    </row>
    <row r="120" spans="2:18">
      <c r="B120" s="710"/>
      <c r="C120" s="710"/>
      <c r="D120" s="710"/>
      <c r="E120" s="710"/>
      <c r="F120" s="710"/>
      <c r="G120" s="710"/>
      <c r="H120" s="710"/>
      <c r="I120" s="710"/>
      <c r="J120" s="710"/>
      <c r="K120" s="710"/>
      <c r="L120" s="710"/>
      <c r="M120" s="710"/>
      <c r="N120" s="710"/>
      <c r="O120" s="710"/>
      <c r="P120" s="710"/>
      <c r="Q120" s="710"/>
      <c r="R120" s="710"/>
    </row>
    <row r="121" spans="2:18">
      <c r="B121" s="710"/>
      <c r="C121" s="710"/>
      <c r="D121" s="710"/>
      <c r="E121" s="710"/>
      <c r="F121" s="710"/>
      <c r="G121" s="710"/>
      <c r="H121" s="710"/>
      <c r="I121" s="710"/>
      <c r="J121" s="710"/>
      <c r="K121" s="710"/>
      <c r="L121" s="710"/>
      <c r="M121" s="710"/>
      <c r="N121" s="710"/>
      <c r="O121" s="710"/>
      <c r="P121" s="710"/>
      <c r="Q121" s="710"/>
      <c r="R121" s="710"/>
    </row>
    <row r="122" spans="2:18">
      <c r="B122" s="710"/>
      <c r="C122" s="710"/>
      <c r="D122" s="710"/>
      <c r="E122" s="710"/>
      <c r="F122" s="710"/>
      <c r="G122" s="710"/>
      <c r="H122" s="710"/>
      <c r="I122" s="710"/>
      <c r="J122" s="710"/>
      <c r="K122" s="710"/>
      <c r="L122" s="710"/>
      <c r="M122" s="710"/>
      <c r="N122" s="710"/>
      <c r="O122" s="710"/>
      <c r="P122" s="710"/>
      <c r="Q122" s="710"/>
      <c r="R122" s="710"/>
    </row>
    <row r="123" spans="2:18">
      <c r="B123" s="710"/>
      <c r="C123" s="710"/>
      <c r="D123" s="710"/>
      <c r="E123" s="710"/>
      <c r="F123" s="710"/>
      <c r="G123" s="710"/>
      <c r="H123" s="710"/>
      <c r="I123" s="710"/>
      <c r="J123" s="710"/>
      <c r="K123" s="710"/>
      <c r="L123" s="710"/>
      <c r="M123" s="710"/>
      <c r="N123" s="710"/>
      <c r="O123" s="710"/>
      <c r="P123" s="710"/>
      <c r="Q123" s="710"/>
      <c r="R123" s="710"/>
    </row>
    <row r="124" spans="2:18">
      <c r="B124" s="710"/>
      <c r="C124" s="710"/>
      <c r="D124" s="710"/>
      <c r="E124" s="710"/>
      <c r="F124" s="710"/>
      <c r="G124" s="710"/>
      <c r="H124" s="710"/>
      <c r="I124" s="710"/>
      <c r="J124" s="710"/>
      <c r="K124" s="710"/>
      <c r="L124" s="710"/>
      <c r="M124" s="710"/>
      <c r="N124" s="710"/>
      <c r="O124" s="710"/>
      <c r="P124" s="710"/>
      <c r="Q124" s="710"/>
      <c r="R124" s="710"/>
    </row>
    <row r="125" spans="2:18">
      <c r="B125" s="710"/>
      <c r="C125" s="710"/>
      <c r="D125" s="710"/>
      <c r="E125" s="710"/>
      <c r="F125" s="710"/>
      <c r="G125" s="710"/>
      <c r="H125" s="710"/>
      <c r="I125" s="710"/>
      <c r="J125" s="710"/>
      <c r="K125" s="710"/>
      <c r="L125" s="710"/>
      <c r="M125" s="710"/>
      <c r="N125" s="710"/>
      <c r="O125" s="710"/>
      <c r="P125" s="710"/>
      <c r="Q125" s="710"/>
      <c r="R125" s="710"/>
    </row>
    <row r="126" spans="2:18">
      <c r="B126" s="710"/>
      <c r="C126" s="710"/>
      <c r="D126" s="710"/>
      <c r="E126" s="710"/>
      <c r="F126" s="710"/>
      <c r="G126" s="710"/>
      <c r="H126" s="710"/>
      <c r="I126" s="710"/>
      <c r="J126" s="710"/>
      <c r="K126" s="710"/>
      <c r="L126" s="710"/>
      <c r="M126" s="710"/>
      <c r="N126" s="710"/>
      <c r="O126" s="710"/>
      <c r="P126" s="710"/>
      <c r="Q126" s="710"/>
      <c r="R126" s="710"/>
    </row>
    <row r="127" spans="2:18">
      <c r="B127" s="710"/>
      <c r="C127" s="710"/>
      <c r="D127" s="710"/>
      <c r="E127" s="710"/>
      <c r="F127" s="710"/>
      <c r="G127" s="710"/>
      <c r="H127" s="710"/>
      <c r="I127" s="710"/>
      <c r="J127" s="710"/>
      <c r="K127" s="710"/>
      <c r="L127" s="710"/>
      <c r="M127" s="710"/>
      <c r="N127" s="710"/>
      <c r="O127" s="710"/>
      <c r="P127" s="710"/>
      <c r="Q127" s="710"/>
      <c r="R127" s="710"/>
    </row>
    <row r="128" spans="2:18">
      <c r="B128" s="710"/>
      <c r="C128" s="710"/>
      <c r="D128" s="710"/>
      <c r="E128" s="710"/>
      <c r="F128" s="710"/>
      <c r="G128" s="710"/>
      <c r="H128" s="710"/>
      <c r="I128" s="710"/>
      <c r="J128" s="710"/>
      <c r="K128" s="710"/>
      <c r="L128" s="710"/>
      <c r="M128" s="710"/>
      <c r="N128" s="710"/>
      <c r="O128" s="710"/>
      <c r="P128" s="710"/>
      <c r="Q128" s="710"/>
      <c r="R128" s="710"/>
    </row>
    <row r="129" spans="2:18">
      <c r="B129" s="710"/>
      <c r="C129" s="710"/>
      <c r="D129" s="710"/>
      <c r="E129" s="710"/>
      <c r="F129" s="710"/>
      <c r="G129" s="710"/>
      <c r="H129" s="710"/>
      <c r="I129" s="710"/>
      <c r="J129" s="710"/>
      <c r="K129" s="710"/>
      <c r="L129" s="710"/>
      <c r="M129" s="710"/>
      <c r="N129" s="710"/>
      <c r="O129" s="710"/>
      <c r="P129" s="710"/>
      <c r="Q129" s="710"/>
      <c r="R129" s="710"/>
    </row>
    <row r="130" spans="2:18">
      <c r="B130" s="710"/>
      <c r="C130" s="710"/>
      <c r="D130" s="710"/>
      <c r="E130" s="710"/>
      <c r="F130" s="710"/>
      <c r="G130" s="710"/>
      <c r="H130" s="710"/>
      <c r="I130" s="710"/>
      <c r="J130" s="710"/>
      <c r="K130" s="710"/>
      <c r="L130" s="710"/>
      <c r="M130" s="710"/>
      <c r="N130" s="710"/>
      <c r="O130" s="710"/>
      <c r="P130" s="710"/>
      <c r="Q130" s="710"/>
      <c r="R130" s="710"/>
    </row>
    <row r="131" spans="2:18">
      <c r="B131" s="710"/>
      <c r="C131" s="710"/>
      <c r="D131" s="710"/>
      <c r="E131" s="710"/>
      <c r="F131" s="710"/>
      <c r="G131" s="710"/>
      <c r="H131" s="710"/>
      <c r="I131" s="710"/>
      <c r="J131" s="710"/>
      <c r="K131" s="710"/>
      <c r="L131" s="710"/>
      <c r="M131" s="710"/>
      <c r="N131" s="710"/>
      <c r="O131" s="710"/>
      <c r="P131" s="710"/>
      <c r="Q131" s="710"/>
      <c r="R131" s="710"/>
    </row>
    <row r="132" spans="2:18">
      <c r="B132" s="710"/>
      <c r="C132" s="710"/>
      <c r="D132" s="710"/>
      <c r="E132" s="710"/>
      <c r="F132" s="710"/>
      <c r="G132" s="710"/>
      <c r="H132" s="710"/>
      <c r="I132" s="710"/>
      <c r="J132" s="710"/>
      <c r="K132" s="710"/>
      <c r="L132" s="710"/>
      <c r="M132" s="710"/>
      <c r="N132" s="710"/>
      <c r="O132" s="710"/>
      <c r="P132" s="710"/>
      <c r="Q132" s="710"/>
      <c r="R132" s="710"/>
    </row>
    <row r="133" spans="2:18">
      <c r="B133" s="710"/>
      <c r="C133" s="710"/>
      <c r="D133" s="710"/>
      <c r="E133" s="710"/>
      <c r="F133" s="710"/>
      <c r="G133" s="710"/>
      <c r="H133" s="710"/>
      <c r="I133" s="710"/>
      <c r="J133" s="710"/>
      <c r="K133" s="710"/>
      <c r="L133" s="710"/>
      <c r="M133" s="710"/>
      <c r="N133" s="710"/>
      <c r="O133" s="710"/>
      <c r="P133" s="710"/>
      <c r="Q133" s="710"/>
      <c r="R133" s="710"/>
    </row>
    <row r="134" spans="2:18">
      <c r="B134" s="710"/>
      <c r="C134" s="710"/>
      <c r="D134" s="710"/>
      <c r="E134" s="710"/>
      <c r="F134" s="710"/>
      <c r="G134" s="710"/>
      <c r="H134" s="710"/>
      <c r="I134" s="710"/>
      <c r="J134" s="710"/>
      <c r="K134" s="710"/>
      <c r="L134" s="710"/>
      <c r="M134" s="710"/>
      <c r="N134" s="710"/>
      <c r="O134" s="710"/>
      <c r="P134" s="710"/>
      <c r="Q134" s="710"/>
      <c r="R134" s="710"/>
    </row>
    <row r="135" spans="2:18">
      <c r="B135" s="710"/>
      <c r="C135" s="710"/>
      <c r="D135" s="710"/>
      <c r="E135" s="710"/>
      <c r="F135" s="710"/>
      <c r="G135" s="710"/>
      <c r="H135" s="710"/>
      <c r="I135" s="710"/>
      <c r="J135" s="710"/>
      <c r="K135" s="710"/>
      <c r="L135" s="710"/>
      <c r="M135" s="710"/>
      <c r="N135" s="710"/>
      <c r="O135" s="710"/>
      <c r="P135" s="710"/>
      <c r="Q135" s="710"/>
      <c r="R135" s="710"/>
    </row>
    <row r="136" spans="2:18">
      <c r="B136" s="710"/>
      <c r="C136" s="710"/>
      <c r="D136" s="710"/>
      <c r="E136" s="710"/>
      <c r="F136" s="710"/>
      <c r="G136" s="710"/>
      <c r="H136" s="710"/>
      <c r="I136" s="710"/>
      <c r="J136" s="710"/>
      <c r="K136" s="710"/>
      <c r="L136" s="710"/>
      <c r="M136" s="710"/>
      <c r="N136" s="710"/>
      <c r="O136" s="710"/>
      <c r="P136" s="710"/>
      <c r="Q136" s="710"/>
      <c r="R136" s="710"/>
    </row>
    <row r="137" spans="2:18">
      <c r="B137" s="710"/>
      <c r="C137" s="710"/>
      <c r="D137" s="710"/>
      <c r="E137" s="710"/>
      <c r="F137" s="710"/>
      <c r="G137" s="710"/>
      <c r="H137" s="710"/>
      <c r="I137" s="710"/>
      <c r="J137" s="710"/>
      <c r="K137" s="710"/>
      <c r="L137" s="710"/>
      <c r="M137" s="710"/>
      <c r="N137" s="710"/>
      <c r="O137" s="710"/>
      <c r="P137" s="710"/>
      <c r="Q137" s="710"/>
      <c r="R137" s="710"/>
    </row>
    <row r="138" spans="2:18">
      <c r="B138" s="710"/>
      <c r="C138" s="710"/>
      <c r="D138" s="710"/>
      <c r="E138" s="710"/>
      <c r="F138" s="710"/>
      <c r="G138" s="710"/>
      <c r="H138" s="710"/>
      <c r="I138" s="710"/>
      <c r="J138" s="710"/>
      <c r="K138" s="710"/>
      <c r="L138" s="710"/>
      <c r="M138" s="710"/>
      <c r="N138" s="710"/>
      <c r="O138" s="710"/>
      <c r="P138" s="710"/>
      <c r="Q138" s="710"/>
      <c r="R138" s="710"/>
    </row>
    <row r="139" spans="2:18">
      <c r="B139" s="710"/>
      <c r="C139" s="710"/>
      <c r="D139" s="710"/>
      <c r="E139" s="710"/>
      <c r="F139" s="710"/>
      <c r="G139" s="710"/>
      <c r="H139" s="710"/>
      <c r="I139" s="710"/>
      <c r="J139" s="710"/>
      <c r="K139" s="710"/>
      <c r="L139" s="710"/>
      <c r="M139" s="710"/>
      <c r="N139" s="710"/>
      <c r="O139" s="710"/>
      <c r="P139" s="710"/>
      <c r="Q139" s="710"/>
      <c r="R139" s="710"/>
    </row>
    <row r="140" spans="2:18">
      <c r="B140" s="710"/>
      <c r="C140" s="710"/>
      <c r="D140" s="710"/>
      <c r="E140" s="710"/>
      <c r="F140" s="710"/>
      <c r="G140" s="710"/>
      <c r="H140" s="710"/>
      <c r="I140" s="710"/>
      <c r="J140" s="710"/>
      <c r="K140" s="710"/>
      <c r="L140" s="710"/>
      <c r="M140" s="710"/>
      <c r="N140" s="710"/>
      <c r="O140" s="710"/>
      <c r="P140" s="710"/>
      <c r="Q140" s="710"/>
      <c r="R140" s="710"/>
    </row>
    <row r="141" spans="2:18">
      <c r="B141" s="710"/>
      <c r="C141" s="710"/>
      <c r="D141" s="710"/>
      <c r="E141" s="710"/>
      <c r="F141" s="710"/>
      <c r="G141" s="710"/>
      <c r="H141" s="710"/>
      <c r="I141" s="710"/>
      <c r="J141" s="710"/>
      <c r="K141" s="710"/>
      <c r="L141" s="710"/>
      <c r="M141" s="710"/>
      <c r="N141" s="710"/>
      <c r="O141" s="710"/>
      <c r="P141" s="710"/>
      <c r="Q141" s="710"/>
      <c r="R141" s="710"/>
    </row>
    <row r="142" spans="2:18">
      <c r="B142" s="710"/>
      <c r="C142" s="710"/>
      <c r="D142" s="710"/>
      <c r="E142" s="710"/>
      <c r="F142" s="710"/>
      <c r="G142" s="710"/>
      <c r="H142" s="710"/>
      <c r="I142" s="710"/>
      <c r="J142" s="710"/>
      <c r="K142" s="710"/>
      <c r="L142" s="710"/>
      <c r="M142" s="710"/>
      <c r="N142" s="710"/>
      <c r="O142" s="710"/>
      <c r="P142" s="710"/>
      <c r="Q142" s="710"/>
      <c r="R142" s="710"/>
    </row>
    <row r="143" spans="2:18">
      <c r="B143" s="710"/>
      <c r="C143" s="710"/>
      <c r="D143" s="710"/>
      <c r="E143" s="710"/>
      <c r="F143" s="710"/>
      <c r="G143" s="710"/>
      <c r="H143" s="710"/>
      <c r="I143" s="710"/>
      <c r="J143" s="710"/>
      <c r="K143" s="710"/>
      <c r="L143" s="710"/>
      <c r="M143" s="710"/>
      <c r="N143" s="710"/>
      <c r="O143" s="710"/>
      <c r="P143" s="710"/>
      <c r="Q143" s="710"/>
      <c r="R143" s="710"/>
    </row>
    <row r="144" spans="2:18">
      <c r="B144" s="710"/>
      <c r="C144" s="710"/>
      <c r="D144" s="710"/>
      <c r="E144" s="710"/>
      <c r="F144" s="710"/>
      <c r="G144" s="710"/>
      <c r="H144" s="710"/>
      <c r="I144" s="710"/>
      <c r="J144" s="710"/>
      <c r="K144" s="710"/>
      <c r="L144" s="710"/>
      <c r="M144" s="710"/>
      <c r="N144" s="710"/>
      <c r="O144" s="710"/>
      <c r="P144" s="710"/>
      <c r="Q144" s="710"/>
      <c r="R144" s="710"/>
    </row>
    <row r="145" spans="2:18">
      <c r="B145" s="710"/>
      <c r="C145" s="710"/>
      <c r="D145" s="710"/>
      <c r="E145" s="710"/>
      <c r="F145" s="710"/>
      <c r="G145" s="710"/>
      <c r="H145" s="710"/>
      <c r="I145" s="710"/>
      <c r="J145" s="710"/>
      <c r="K145" s="710"/>
      <c r="L145" s="710"/>
      <c r="M145" s="710"/>
      <c r="N145" s="710"/>
      <c r="O145" s="710"/>
      <c r="P145" s="710"/>
      <c r="Q145" s="710"/>
      <c r="R145" s="710"/>
    </row>
    <row r="146" spans="2:18">
      <c r="B146" s="710"/>
      <c r="C146" s="710"/>
      <c r="D146" s="710"/>
      <c r="E146" s="710"/>
      <c r="F146" s="710"/>
      <c r="G146" s="710"/>
      <c r="H146" s="710"/>
      <c r="I146" s="710"/>
      <c r="J146" s="710"/>
      <c r="K146" s="710"/>
      <c r="L146" s="710"/>
      <c r="M146" s="710"/>
      <c r="N146" s="710"/>
      <c r="O146" s="710"/>
      <c r="P146" s="710"/>
      <c r="Q146" s="710"/>
      <c r="R146" s="710"/>
    </row>
    <row r="147" spans="2:18">
      <c r="B147" s="710"/>
      <c r="C147" s="710"/>
      <c r="D147" s="710"/>
      <c r="E147" s="710"/>
      <c r="F147" s="710"/>
      <c r="G147" s="710"/>
      <c r="H147" s="710"/>
      <c r="I147" s="710"/>
      <c r="J147" s="710"/>
      <c r="K147" s="710"/>
      <c r="L147" s="710"/>
      <c r="M147" s="710"/>
      <c r="N147" s="710"/>
      <c r="O147" s="710"/>
      <c r="P147" s="710"/>
      <c r="Q147" s="710"/>
      <c r="R147" s="710"/>
    </row>
    <row r="148" spans="2:18">
      <c r="B148" s="710"/>
      <c r="C148" s="710"/>
      <c r="D148" s="710"/>
      <c r="E148" s="710"/>
      <c r="F148" s="710"/>
      <c r="G148" s="710"/>
      <c r="H148" s="710"/>
      <c r="I148" s="710"/>
      <c r="J148" s="710"/>
      <c r="K148" s="710"/>
      <c r="L148" s="710"/>
      <c r="M148" s="710"/>
      <c r="N148" s="710"/>
      <c r="O148" s="710"/>
      <c r="P148" s="710"/>
      <c r="Q148" s="710"/>
      <c r="R148" s="710"/>
    </row>
    <row r="149" spans="2:18">
      <c r="B149" s="710"/>
      <c r="C149" s="710"/>
      <c r="D149" s="710"/>
      <c r="E149" s="710"/>
      <c r="F149" s="710"/>
      <c r="G149" s="710"/>
      <c r="H149" s="710"/>
      <c r="I149" s="710"/>
      <c r="J149" s="710"/>
      <c r="K149" s="710"/>
      <c r="L149" s="710"/>
      <c r="M149" s="710"/>
      <c r="N149" s="710"/>
      <c r="O149" s="710"/>
      <c r="P149" s="710"/>
      <c r="Q149" s="710"/>
      <c r="R149" s="710"/>
    </row>
    <row r="150" spans="2:18">
      <c r="B150" s="710"/>
      <c r="C150" s="710"/>
      <c r="D150" s="710"/>
      <c r="E150" s="710"/>
      <c r="F150" s="710"/>
      <c r="G150" s="710"/>
      <c r="H150" s="710"/>
      <c r="I150" s="710"/>
      <c r="J150" s="710"/>
      <c r="K150" s="710"/>
      <c r="L150" s="710"/>
      <c r="M150" s="710"/>
      <c r="N150" s="710"/>
      <c r="O150" s="710"/>
      <c r="P150" s="710"/>
      <c r="Q150" s="710"/>
      <c r="R150" s="710"/>
    </row>
    <row r="151" spans="2:18">
      <c r="B151" s="710"/>
      <c r="C151" s="710"/>
      <c r="D151" s="710"/>
      <c r="E151" s="710"/>
      <c r="F151" s="710"/>
      <c r="G151" s="710"/>
      <c r="H151" s="710"/>
      <c r="I151" s="710"/>
      <c r="J151" s="710"/>
      <c r="K151" s="710"/>
      <c r="L151" s="710"/>
      <c r="M151" s="710"/>
      <c r="N151" s="710"/>
      <c r="O151" s="710"/>
      <c r="P151" s="710"/>
      <c r="Q151" s="710"/>
      <c r="R151" s="710"/>
    </row>
    <row r="152" spans="2:18">
      <c r="B152" s="710"/>
      <c r="C152" s="710"/>
      <c r="D152" s="710"/>
      <c r="E152" s="710"/>
      <c r="F152" s="710"/>
      <c r="G152" s="710"/>
      <c r="H152" s="710"/>
      <c r="I152" s="710"/>
      <c r="J152" s="710"/>
      <c r="K152" s="710"/>
      <c r="L152" s="710"/>
      <c r="M152" s="710"/>
      <c r="N152" s="710"/>
      <c r="O152" s="710"/>
      <c r="P152" s="710"/>
      <c r="Q152" s="710"/>
      <c r="R152" s="710"/>
    </row>
    <row r="153" spans="2:18">
      <c r="B153" s="710"/>
      <c r="C153" s="710"/>
      <c r="D153" s="710"/>
      <c r="E153" s="710"/>
      <c r="F153" s="710"/>
      <c r="G153" s="710"/>
      <c r="H153" s="710"/>
      <c r="I153" s="710"/>
      <c r="J153" s="710"/>
      <c r="K153" s="710"/>
      <c r="L153" s="710"/>
      <c r="M153" s="710"/>
      <c r="N153" s="710"/>
      <c r="O153" s="710"/>
      <c r="P153" s="710"/>
      <c r="Q153" s="710"/>
      <c r="R153" s="710"/>
    </row>
    <row r="154" spans="2:18">
      <c r="B154" s="710"/>
      <c r="C154" s="710"/>
      <c r="D154" s="710"/>
      <c r="E154" s="710"/>
      <c r="F154" s="710"/>
      <c r="G154" s="710"/>
      <c r="H154" s="710"/>
      <c r="I154" s="710"/>
      <c r="J154" s="710"/>
      <c r="K154" s="710"/>
      <c r="L154" s="710"/>
      <c r="M154" s="710"/>
      <c r="N154" s="710"/>
      <c r="O154" s="710"/>
      <c r="P154" s="710"/>
      <c r="Q154" s="710"/>
      <c r="R154" s="710"/>
    </row>
    <row r="155" spans="2:18">
      <c r="B155" s="710"/>
      <c r="C155" s="710"/>
      <c r="D155" s="710"/>
      <c r="E155" s="710"/>
      <c r="F155" s="710"/>
      <c r="G155" s="710"/>
      <c r="H155" s="710"/>
      <c r="I155" s="710"/>
      <c r="J155" s="710"/>
      <c r="K155" s="710"/>
      <c r="L155" s="710"/>
      <c r="M155" s="710"/>
      <c r="N155" s="710"/>
      <c r="O155" s="710"/>
      <c r="P155" s="710"/>
      <c r="Q155" s="710"/>
      <c r="R155" s="710"/>
    </row>
    <row r="156" spans="2:18">
      <c r="B156" s="710"/>
      <c r="C156" s="710"/>
      <c r="D156" s="710"/>
      <c r="E156" s="710"/>
      <c r="F156" s="710"/>
      <c r="G156" s="710"/>
      <c r="H156" s="710"/>
      <c r="I156" s="710"/>
      <c r="J156" s="710"/>
      <c r="K156" s="710"/>
      <c r="L156" s="710"/>
      <c r="M156" s="710"/>
      <c r="N156" s="710"/>
      <c r="O156" s="710"/>
      <c r="P156" s="710"/>
      <c r="Q156" s="710"/>
      <c r="R156" s="710"/>
    </row>
    <row r="157" spans="2:18">
      <c r="B157" s="710"/>
      <c r="C157" s="710"/>
      <c r="D157" s="710"/>
      <c r="E157" s="710"/>
      <c r="F157" s="710"/>
      <c r="G157" s="710"/>
      <c r="H157" s="710"/>
      <c r="I157" s="710"/>
      <c r="J157" s="710"/>
      <c r="K157" s="710"/>
      <c r="L157" s="710"/>
      <c r="M157" s="710"/>
      <c r="N157" s="710"/>
      <c r="O157" s="710"/>
      <c r="P157" s="710"/>
      <c r="Q157" s="710"/>
      <c r="R157" s="710"/>
    </row>
    <row r="158" spans="2:18">
      <c r="B158" s="710"/>
      <c r="C158" s="710"/>
      <c r="D158" s="710"/>
      <c r="E158" s="710"/>
      <c r="F158" s="710"/>
      <c r="G158" s="710"/>
      <c r="H158" s="710"/>
      <c r="I158" s="710"/>
      <c r="J158" s="710"/>
      <c r="K158" s="710"/>
      <c r="L158" s="710"/>
      <c r="M158" s="710"/>
      <c r="N158" s="710"/>
      <c r="O158" s="710"/>
      <c r="P158" s="710"/>
      <c r="Q158" s="710"/>
      <c r="R158" s="710"/>
    </row>
    <row r="159" spans="2:18">
      <c r="B159" s="710"/>
      <c r="C159" s="710"/>
      <c r="D159" s="710"/>
      <c r="E159" s="710"/>
      <c r="F159" s="710"/>
      <c r="G159" s="710"/>
      <c r="H159" s="710"/>
      <c r="I159" s="710"/>
      <c r="J159" s="710"/>
      <c r="K159" s="710"/>
      <c r="L159" s="710"/>
      <c r="M159" s="710"/>
      <c r="N159" s="710"/>
      <c r="O159" s="710"/>
      <c r="P159" s="710"/>
      <c r="Q159" s="710"/>
      <c r="R159" s="710"/>
    </row>
    <row r="160" spans="2:18">
      <c r="B160" s="710"/>
      <c r="C160" s="710"/>
      <c r="D160" s="710"/>
      <c r="E160" s="710"/>
      <c r="F160" s="710"/>
      <c r="G160" s="710"/>
      <c r="H160" s="710"/>
      <c r="I160" s="710"/>
      <c r="J160" s="710"/>
      <c r="K160" s="710"/>
      <c r="L160" s="710"/>
      <c r="M160" s="710"/>
      <c r="N160" s="710"/>
      <c r="O160" s="710"/>
      <c r="P160" s="710"/>
      <c r="Q160" s="710"/>
      <c r="R160" s="710"/>
    </row>
    <row r="161" spans="2:18">
      <c r="B161" s="710"/>
      <c r="C161" s="710"/>
      <c r="D161" s="710"/>
      <c r="E161" s="710"/>
      <c r="F161" s="710"/>
      <c r="G161" s="710"/>
      <c r="H161" s="710"/>
      <c r="I161" s="710"/>
      <c r="J161" s="710"/>
      <c r="K161" s="710"/>
      <c r="L161" s="710"/>
      <c r="M161" s="710"/>
      <c r="N161" s="710"/>
      <c r="O161" s="710"/>
      <c r="P161" s="710"/>
      <c r="Q161" s="710"/>
      <c r="R161" s="710"/>
    </row>
    <row r="162" spans="2:18">
      <c r="B162" s="710"/>
      <c r="C162" s="710"/>
      <c r="D162" s="710"/>
      <c r="E162" s="710"/>
      <c r="F162" s="710"/>
      <c r="G162" s="710"/>
      <c r="H162" s="710"/>
      <c r="I162" s="710"/>
      <c r="J162" s="710"/>
      <c r="K162" s="710"/>
      <c r="L162" s="710"/>
      <c r="M162" s="710"/>
      <c r="N162" s="710"/>
      <c r="O162" s="710"/>
      <c r="P162" s="710"/>
      <c r="Q162" s="710"/>
      <c r="R162" s="710"/>
    </row>
    <row r="163" spans="2:18">
      <c r="B163" s="710"/>
      <c r="C163" s="710"/>
      <c r="D163" s="710"/>
      <c r="E163" s="710"/>
      <c r="F163" s="710"/>
      <c r="G163" s="710"/>
      <c r="H163" s="710"/>
      <c r="I163" s="710"/>
      <c r="J163" s="710"/>
      <c r="K163" s="710"/>
      <c r="L163" s="710"/>
      <c r="M163" s="710"/>
      <c r="N163" s="710"/>
      <c r="O163" s="710"/>
      <c r="P163" s="710"/>
      <c r="Q163" s="710"/>
      <c r="R163" s="710"/>
    </row>
    <row r="164" spans="2:18">
      <c r="B164" s="710"/>
      <c r="C164" s="710"/>
      <c r="D164" s="710"/>
      <c r="E164" s="710"/>
      <c r="F164" s="710"/>
      <c r="G164" s="710"/>
      <c r="H164" s="710"/>
      <c r="I164" s="710"/>
      <c r="J164" s="710"/>
      <c r="K164" s="710"/>
      <c r="L164" s="710"/>
      <c r="M164" s="710"/>
      <c r="N164" s="710"/>
      <c r="O164" s="710"/>
      <c r="P164" s="710"/>
      <c r="Q164" s="710"/>
      <c r="R164" s="710"/>
    </row>
    <row r="165" spans="2:18">
      <c r="B165" s="710"/>
      <c r="C165" s="710"/>
      <c r="D165" s="710"/>
      <c r="E165" s="710"/>
      <c r="F165" s="710"/>
      <c r="G165" s="710"/>
      <c r="H165" s="710"/>
      <c r="I165" s="710"/>
      <c r="J165" s="710"/>
      <c r="K165" s="710"/>
      <c r="L165" s="710"/>
      <c r="M165" s="710"/>
      <c r="N165" s="710"/>
      <c r="O165" s="710"/>
      <c r="P165" s="710"/>
      <c r="Q165" s="710"/>
      <c r="R165" s="710"/>
    </row>
    <row r="166" spans="2:18">
      <c r="B166" s="710"/>
      <c r="C166" s="710"/>
      <c r="D166" s="710"/>
      <c r="E166" s="710"/>
      <c r="F166" s="710"/>
      <c r="G166" s="710"/>
      <c r="H166" s="710"/>
      <c r="I166" s="710"/>
      <c r="J166" s="710"/>
      <c r="K166" s="710"/>
      <c r="L166" s="710"/>
      <c r="M166" s="710"/>
      <c r="N166" s="710"/>
      <c r="O166" s="710"/>
      <c r="P166" s="710"/>
      <c r="Q166" s="710"/>
      <c r="R166" s="710"/>
    </row>
    <row r="167" spans="2:18">
      <c r="B167" s="710"/>
      <c r="C167" s="710"/>
      <c r="D167" s="710"/>
      <c r="E167" s="710"/>
      <c r="F167" s="710"/>
      <c r="G167" s="710"/>
      <c r="H167" s="710"/>
      <c r="I167" s="710"/>
      <c r="J167" s="710"/>
      <c r="K167" s="710"/>
      <c r="L167" s="710"/>
      <c r="M167" s="710"/>
      <c r="N167" s="710"/>
      <c r="O167" s="710"/>
      <c r="P167" s="710"/>
      <c r="Q167" s="710"/>
      <c r="R167" s="710"/>
    </row>
    <row r="168" spans="2:18">
      <c r="B168" s="710"/>
      <c r="C168" s="710"/>
      <c r="D168" s="710"/>
      <c r="E168" s="710"/>
      <c r="F168" s="710"/>
      <c r="G168" s="710"/>
      <c r="H168" s="710"/>
      <c r="I168" s="710"/>
      <c r="J168" s="710"/>
      <c r="K168" s="710"/>
      <c r="L168" s="710"/>
      <c r="M168" s="710"/>
      <c r="N168" s="710"/>
      <c r="O168" s="710"/>
      <c r="P168" s="710"/>
      <c r="Q168" s="710"/>
      <c r="R168" s="710"/>
    </row>
    <row r="169" spans="2:18">
      <c r="B169" s="710"/>
      <c r="C169" s="710"/>
      <c r="D169" s="710"/>
      <c r="E169" s="710"/>
      <c r="F169" s="710"/>
      <c r="G169" s="710"/>
      <c r="H169" s="710"/>
      <c r="I169" s="710"/>
      <c r="J169" s="710"/>
      <c r="K169" s="710"/>
      <c r="L169" s="710"/>
      <c r="M169" s="710"/>
      <c r="N169" s="710"/>
      <c r="O169" s="710"/>
      <c r="P169" s="710"/>
      <c r="Q169" s="710"/>
      <c r="R169" s="710"/>
    </row>
    <row r="170" spans="2:18">
      <c r="B170" s="710"/>
      <c r="C170" s="710"/>
      <c r="D170" s="710"/>
      <c r="E170" s="710"/>
      <c r="F170" s="710"/>
      <c r="G170" s="710"/>
      <c r="H170" s="710"/>
      <c r="I170" s="710"/>
      <c r="J170" s="710"/>
      <c r="K170" s="710"/>
      <c r="L170" s="710"/>
      <c r="M170" s="710"/>
      <c r="N170" s="710"/>
      <c r="O170" s="710"/>
      <c r="P170" s="710"/>
      <c r="Q170" s="710"/>
      <c r="R170" s="710"/>
    </row>
    <row r="171" spans="2:18">
      <c r="B171" s="710"/>
      <c r="C171" s="710"/>
      <c r="D171" s="710"/>
      <c r="E171" s="710"/>
      <c r="F171" s="710"/>
      <c r="G171" s="710"/>
      <c r="H171" s="710"/>
      <c r="I171" s="710"/>
      <c r="J171" s="710"/>
      <c r="K171" s="710"/>
      <c r="L171" s="710"/>
      <c r="M171" s="710"/>
      <c r="N171" s="710"/>
      <c r="O171" s="710"/>
      <c r="P171" s="710"/>
      <c r="Q171" s="710"/>
      <c r="R171" s="710"/>
    </row>
    <row r="172" spans="2:18">
      <c r="B172" s="710"/>
      <c r="C172" s="710"/>
      <c r="D172" s="710"/>
      <c r="E172" s="710"/>
      <c r="F172" s="710"/>
      <c r="G172" s="710"/>
      <c r="H172" s="710"/>
      <c r="I172" s="710"/>
      <c r="J172" s="710"/>
      <c r="K172" s="710"/>
      <c r="L172" s="710"/>
      <c r="M172" s="710"/>
      <c r="N172" s="710"/>
      <c r="O172" s="710"/>
      <c r="P172" s="710"/>
      <c r="Q172" s="710"/>
      <c r="R172" s="710"/>
    </row>
    <row r="173" spans="2:18">
      <c r="B173" s="710"/>
      <c r="C173" s="710"/>
      <c r="D173" s="710"/>
      <c r="E173" s="710"/>
      <c r="F173" s="710"/>
      <c r="G173" s="710"/>
      <c r="H173" s="710"/>
      <c r="I173" s="710"/>
      <c r="J173" s="710"/>
      <c r="K173" s="710"/>
      <c r="L173" s="710"/>
      <c r="M173" s="710"/>
      <c r="N173" s="710"/>
      <c r="O173" s="710"/>
      <c r="P173" s="710"/>
      <c r="Q173" s="710"/>
      <c r="R173" s="710"/>
    </row>
    <row r="174" spans="2:18">
      <c r="B174" s="710"/>
      <c r="C174" s="710"/>
      <c r="D174" s="710"/>
      <c r="E174" s="710"/>
      <c r="F174" s="710"/>
      <c r="G174" s="710"/>
      <c r="H174" s="710"/>
      <c r="I174" s="710"/>
      <c r="J174" s="710"/>
      <c r="K174" s="710"/>
      <c r="L174" s="710"/>
      <c r="M174" s="710"/>
      <c r="N174" s="710"/>
      <c r="O174" s="710"/>
      <c r="P174" s="710"/>
      <c r="Q174" s="710"/>
      <c r="R174" s="710"/>
    </row>
    <row r="175" spans="2:18">
      <c r="B175" s="710"/>
      <c r="C175" s="710"/>
      <c r="D175" s="710"/>
      <c r="E175" s="710"/>
      <c r="F175" s="710"/>
      <c r="G175" s="710"/>
      <c r="H175" s="710"/>
      <c r="I175" s="710"/>
      <c r="J175" s="710"/>
      <c r="K175" s="710"/>
      <c r="L175" s="710"/>
      <c r="M175" s="710"/>
      <c r="N175" s="710"/>
      <c r="O175" s="710"/>
      <c r="P175" s="710"/>
      <c r="Q175" s="710"/>
      <c r="R175" s="710"/>
    </row>
    <row r="176" spans="2:18">
      <c r="B176" s="710"/>
      <c r="C176" s="710"/>
      <c r="D176" s="710"/>
      <c r="E176" s="710"/>
      <c r="F176" s="710"/>
      <c r="G176" s="710"/>
      <c r="H176" s="710"/>
      <c r="I176" s="710"/>
      <c r="J176" s="710"/>
      <c r="K176" s="710"/>
      <c r="L176" s="710"/>
      <c r="M176" s="710"/>
      <c r="N176" s="710"/>
      <c r="O176" s="710"/>
      <c r="P176" s="710"/>
      <c r="Q176" s="710"/>
      <c r="R176" s="710"/>
    </row>
    <row r="177" spans="2:18">
      <c r="B177" s="710"/>
      <c r="C177" s="710"/>
      <c r="D177" s="710"/>
      <c r="E177" s="710"/>
      <c r="F177" s="710"/>
      <c r="G177" s="710"/>
      <c r="H177" s="710"/>
      <c r="I177" s="710"/>
      <c r="J177" s="710"/>
      <c r="K177" s="710"/>
      <c r="L177" s="710"/>
      <c r="M177" s="710"/>
      <c r="N177" s="710"/>
      <c r="O177" s="710"/>
      <c r="P177" s="710"/>
      <c r="Q177" s="710"/>
      <c r="R177" s="710"/>
    </row>
    <row r="178" spans="2:18">
      <c r="B178" s="710"/>
      <c r="C178" s="710"/>
      <c r="D178" s="710"/>
      <c r="E178" s="710"/>
      <c r="F178" s="710"/>
      <c r="G178" s="710"/>
      <c r="H178" s="710"/>
      <c r="I178" s="710"/>
      <c r="J178" s="710"/>
      <c r="K178" s="710"/>
      <c r="L178" s="710"/>
      <c r="M178" s="710"/>
      <c r="N178" s="710"/>
      <c r="O178" s="710"/>
      <c r="P178" s="710"/>
      <c r="Q178" s="710"/>
      <c r="R178" s="710"/>
    </row>
    <row r="179" spans="2:18">
      <c r="B179" s="710"/>
      <c r="C179" s="710"/>
      <c r="D179" s="710"/>
      <c r="E179" s="710"/>
      <c r="F179" s="710"/>
      <c r="G179" s="710"/>
      <c r="H179" s="710"/>
      <c r="I179" s="710"/>
      <c r="J179" s="710"/>
      <c r="K179" s="710"/>
      <c r="L179" s="710"/>
      <c r="M179" s="710"/>
      <c r="N179" s="710"/>
      <c r="O179" s="710"/>
      <c r="P179" s="710"/>
      <c r="Q179" s="710"/>
      <c r="R179" s="710"/>
    </row>
    <row r="180" spans="2:18">
      <c r="B180" s="710"/>
      <c r="C180" s="710"/>
      <c r="D180" s="710"/>
      <c r="E180" s="710"/>
      <c r="F180" s="710"/>
      <c r="G180" s="710"/>
      <c r="H180" s="710"/>
      <c r="I180" s="710"/>
      <c r="J180" s="710"/>
      <c r="K180" s="710"/>
      <c r="L180" s="710"/>
      <c r="M180" s="710"/>
      <c r="N180" s="710"/>
      <c r="O180" s="710"/>
      <c r="P180" s="710"/>
      <c r="Q180" s="710"/>
      <c r="R180" s="710"/>
    </row>
    <row r="181" spans="2:18">
      <c r="B181" s="710"/>
      <c r="C181" s="710"/>
      <c r="D181" s="710"/>
      <c r="E181" s="710"/>
      <c r="F181" s="710"/>
      <c r="G181" s="710"/>
      <c r="H181" s="710"/>
      <c r="I181" s="710"/>
      <c r="J181" s="710"/>
      <c r="K181" s="710"/>
      <c r="L181" s="710"/>
      <c r="M181" s="710"/>
      <c r="N181" s="710"/>
      <c r="O181" s="710"/>
      <c r="P181" s="710"/>
      <c r="Q181" s="710"/>
      <c r="R181" s="710"/>
    </row>
    <row r="182" spans="2:18">
      <c r="B182" s="710"/>
      <c r="C182" s="710"/>
      <c r="D182" s="710"/>
      <c r="E182" s="710"/>
      <c r="F182" s="710"/>
      <c r="G182" s="710"/>
      <c r="H182" s="710"/>
      <c r="I182" s="710"/>
      <c r="J182" s="710"/>
      <c r="K182" s="710"/>
      <c r="L182" s="710"/>
      <c r="M182" s="710"/>
      <c r="N182" s="710"/>
      <c r="O182" s="710"/>
      <c r="P182" s="710"/>
      <c r="Q182" s="710"/>
      <c r="R182" s="710"/>
    </row>
    <row r="183" spans="2:18">
      <c r="B183" s="710"/>
      <c r="C183" s="710"/>
      <c r="D183" s="710"/>
      <c r="E183" s="710"/>
      <c r="F183" s="710"/>
      <c r="G183" s="710"/>
      <c r="H183" s="710"/>
      <c r="I183" s="710"/>
      <c r="J183" s="710"/>
      <c r="K183" s="710"/>
      <c r="L183" s="710"/>
      <c r="M183" s="710"/>
      <c r="N183" s="710"/>
      <c r="O183" s="710"/>
      <c r="P183" s="710"/>
      <c r="Q183" s="710"/>
      <c r="R183" s="710"/>
    </row>
    <row r="184" spans="2:18">
      <c r="B184" s="710"/>
      <c r="C184" s="710"/>
      <c r="D184" s="710"/>
      <c r="E184" s="710"/>
      <c r="F184" s="710"/>
      <c r="G184" s="710"/>
      <c r="H184" s="710"/>
      <c r="I184" s="710"/>
      <c r="J184" s="710"/>
      <c r="K184" s="710"/>
      <c r="L184" s="710"/>
      <c r="M184" s="710"/>
      <c r="N184" s="710"/>
      <c r="O184" s="710"/>
      <c r="P184" s="710"/>
      <c r="Q184" s="710"/>
      <c r="R184" s="710"/>
    </row>
  </sheetData>
  <sheetProtection password="DBAD" sheet="1" objects="1" scenarios="1" formatCells="0" formatColumns="0" formatRows="0"/>
  <mergeCells count="28">
    <mergeCell ref="A1:L1"/>
    <mergeCell ref="D2:K2"/>
    <mergeCell ref="B3:C3"/>
    <mergeCell ref="D3:K3"/>
    <mergeCell ref="B2:C2"/>
    <mergeCell ref="H6:H7"/>
    <mergeCell ref="I6:I7"/>
    <mergeCell ref="B4:C4"/>
    <mergeCell ref="D4:E4"/>
    <mergeCell ref="I4:J4"/>
    <mergeCell ref="F4:G4"/>
    <mergeCell ref="J6:J7"/>
    <mergeCell ref="S6:S7"/>
    <mergeCell ref="T6:T7"/>
    <mergeCell ref="U6:U7"/>
    <mergeCell ref="B6:B7"/>
    <mergeCell ref="C6:C7"/>
    <mergeCell ref="D6:D7"/>
    <mergeCell ref="E6:E7"/>
    <mergeCell ref="G6:G7"/>
    <mergeCell ref="R6:R7"/>
    <mergeCell ref="F6:F7"/>
    <mergeCell ref="M6:M7"/>
    <mergeCell ref="N6:N7"/>
    <mergeCell ref="O6:O7"/>
    <mergeCell ref="P6:P7"/>
    <mergeCell ref="Q6:Q7"/>
    <mergeCell ref="K6:L6"/>
  </mergeCells>
  <dataValidations count="8">
    <dataValidation type="list" allowBlank="1" showInputMessage="1" showErrorMessage="1" sqref="J9:J68">
      <formula1>"G-REGULAR,NG-REGULAR,FIXED,VACANT"</formula1>
    </dataValidation>
    <dataValidation type="list" allowBlank="1" showInputMessage="1" showErrorMessage="1" sqref="L9:L68">
      <formula1>"शैक्षिक,गैर शैक्षिक"</formula1>
    </dataValidation>
    <dataValidation type="list" allowBlank="1" showInputMessage="1" showErrorMessage="1" sqref="R9:R68">
      <formula1>"MALE,FEMALE"</formula1>
    </dataValidation>
    <dataValidation type="list" allowBlank="1" showInputMessage="1" showErrorMessage="1" sqref="K9:K68 M9:Q68">
      <formula1>"YES,NO"</formula1>
    </dataValidation>
    <dataValidation type="list" allowBlank="1" showInputMessage="1" showErrorMessage="1" sqref="H9:H68">
      <formula1>Pay_Leval</formula1>
    </dataValidation>
    <dataValidation type="list" allowBlank="1" showInputMessage="1" showErrorMessage="1" sqref="G9:G68">
      <formula1>POST_NAME</formula1>
    </dataValidation>
    <dataValidation type="list" allowBlank="1" showInputMessage="1" showErrorMessage="1" sqref="C9:C68">
      <formula1>BUDGET_HEAD</formula1>
    </dataValidation>
    <dataValidation type="list" allowBlank="1" showInputMessage="1" showErrorMessage="1" sqref="S9:S68">
      <formula1>"NPS,OPS"</formula1>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sheetPr codeName="Sheet32">
    <tabColor rgb="FFFF0000"/>
  </sheetPr>
  <dimension ref="A1:BW19"/>
  <sheetViews>
    <sheetView showGridLines="0" workbookViewId="0">
      <selection activeCell="I13" sqref="I13"/>
    </sheetView>
  </sheetViews>
  <sheetFormatPr defaultRowHeight="14.5"/>
  <cols>
    <col min="1" max="1" width="3.90625" customWidth="1"/>
    <col min="2" max="2" width="20.54296875" customWidth="1"/>
  </cols>
  <sheetData>
    <row r="1" spans="1:75">
      <c r="A1" s="711"/>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1"/>
      <c r="AY1" s="711"/>
      <c r="AZ1" s="711"/>
      <c r="BA1" s="711"/>
      <c r="BB1" s="711"/>
      <c r="BC1" s="711"/>
      <c r="BD1" s="711"/>
      <c r="BE1" s="711"/>
      <c r="BF1" s="711"/>
      <c r="BG1" s="711"/>
      <c r="BH1" s="711"/>
      <c r="BI1" s="711"/>
      <c r="BJ1" s="711"/>
      <c r="BK1" s="711"/>
      <c r="BL1" s="711"/>
      <c r="BM1" s="711"/>
      <c r="BN1" s="711"/>
      <c r="BO1" s="711"/>
      <c r="BP1" s="711"/>
      <c r="BQ1" s="711"/>
      <c r="BR1" s="711"/>
      <c r="BS1" s="711"/>
      <c r="BT1" s="711"/>
      <c r="BU1" s="711"/>
      <c r="BV1" s="711"/>
      <c r="BW1" s="711"/>
    </row>
    <row r="2" spans="1:75" ht="30.5" customHeight="1">
      <c r="A2" s="711"/>
      <c r="D2" s="878" t="s">
        <v>424</v>
      </c>
      <c r="E2" s="878"/>
      <c r="F2" s="878"/>
      <c r="G2" s="878"/>
      <c r="H2" s="878"/>
      <c r="I2" s="878"/>
      <c r="J2" s="878"/>
      <c r="K2" s="878"/>
      <c r="L2" s="878"/>
      <c r="M2" s="878"/>
      <c r="N2" s="878"/>
      <c r="O2" s="878"/>
      <c r="P2" s="878"/>
      <c r="BW2" s="711"/>
    </row>
    <row r="3" spans="1:75" ht="8" customHeight="1">
      <c r="A3" s="711"/>
      <c r="BW3" s="711"/>
    </row>
    <row r="4" spans="1:75" ht="19.5" customHeight="1">
      <c r="A4" s="711"/>
      <c r="B4" s="862" t="s">
        <v>566</v>
      </c>
      <c r="C4" s="865" t="s">
        <v>369</v>
      </c>
      <c r="D4" s="866"/>
      <c r="E4" s="866"/>
      <c r="F4" s="866"/>
      <c r="G4" s="866"/>
      <c r="H4" s="867"/>
      <c r="I4" s="865" t="s">
        <v>60</v>
      </c>
      <c r="J4" s="866"/>
      <c r="K4" s="866"/>
      <c r="L4" s="866"/>
      <c r="M4" s="866"/>
      <c r="N4" s="867"/>
      <c r="O4" s="875" t="s">
        <v>61</v>
      </c>
      <c r="P4" s="876"/>
      <c r="Q4" s="876"/>
      <c r="R4" s="876"/>
      <c r="S4" s="876"/>
      <c r="T4" s="877"/>
      <c r="U4" s="865" t="s">
        <v>80</v>
      </c>
      <c r="V4" s="866"/>
      <c r="W4" s="866"/>
      <c r="X4" s="866"/>
      <c r="Y4" s="866"/>
      <c r="Z4" s="867"/>
      <c r="AA4" s="865" t="s">
        <v>81</v>
      </c>
      <c r="AB4" s="866"/>
      <c r="AC4" s="866"/>
      <c r="AD4" s="866"/>
      <c r="AE4" s="866"/>
      <c r="AF4" s="867"/>
      <c r="AG4" s="865" t="s">
        <v>82</v>
      </c>
      <c r="AH4" s="866"/>
      <c r="AI4" s="866"/>
      <c r="AJ4" s="866"/>
      <c r="AK4" s="866"/>
      <c r="AL4" s="867"/>
      <c r="AM4" s="865" t="s">
        <v>370</v>
      </c>
      <c r="AN4" s="866"/>
      <c r="AO4" s="866"/>
      <c r="AP4" s="866"/>
      <c r="AQ4" s="866"/>
      <c r="AR4" s="867"/>
      <c r="AS4" s="865" t="s">
        <v>368</v>
      </c>
      <c r="AT4" s="866"/>
      <c r="AU4" s="866"/>
      <c r="AV4" s="866"/>
      <c r="AW4" s="866"/>
      <c r="AX4" s="867"/>
      <c r="AY4" s="870" t="s">
        <v>579</v>
      </c>
      <c r="AZ4" s="871"/>
      <c r="BA4" s="871"/>
      <c r="BB4" s="871"/>
      <c r="BC4" s="871"/>
      <c r="BD4" s="872"/>
      <c r="BE4" s="870" t="s">
        <v>580</v>
      </c>
      <c r="BF4" s="871"/>
      <c r="BG4" s="871"/>
      <c r="BH4" s="871"/>
      <c r="BI4" s="871"/>
      <c r="BJ4" s="872"/>
      <c r="BK4" s="870" t="s">
        <v>581</v>
      </c>
      <c r="BL4" s="871"/>
      <c r="BM4" s="871"/>
      <c r="BN4" s="871"/>
      <c r="BO4" s="871"/>
      <c r="BP4" s="872"/>
      <c r="BQ4" s="870" t="s">
        <v>582</v>
      </c>
      <c r="BR4" s="871"/>
      <c r="BS4" s="871"/>
      <c r="BT4" s="871"/>
      <c r="BU4" s="871"/>
      <c r="BV4" s="872"/>
      <c r="BW4" s="711"/>
    </row>
    <row r="5" spans="1:75" ht="31" customHeight="1">
      <c r="A5" s="711"/>
      <c r="B5" s="863"/>
      <c r="C5" s="868" t="s">
        <v>64</v>
      </c>
      <c r="D5" s="868"/>
      <c r="E5" s="868"/>
      <c r="F5" s="868" t="s">
        <v>627</v>
      </c>
      <c r="G5" s="868" t="s">
        <v>65</v>
      </c>
      <c r="H5" s="868"/>
      <c r="I5" s="864" t="s">
        <v>64</v>
      </c>
      <c r="J5" s="864"/>
      <c r="K5" s="864"/>
      <c r="L5" s="873" t="s">
        <v>627</v>
      </c>
      <c r="M5" s="864" t="s">
        <v>65</v>
      </c>
      <c r="N5" s="864"/>
      <c r="O5" s="868" t="s">
        <v>64</v>
      </c>
      <c r="P5" s="868"/>
      <c r="Q5" s="868"/>
      <c r="R5" s="868" t="s">
        <v>627</v>
      </c>
      <c r="S5" s="868" t="s">
        <v>65</v>
      </c>
      <c r="T5" s="868"/>
      <c r="U5" s="864" t="s">
        <v>64</v>
      </c>
      <c r="V5" s="864"/>
      <c r="W5" s="864"/>
      <c r="X5" s="873" t="s">
        <v>627</v>
      </c>
      <c r="Y5" s="864" t="s">
        <v>65</v>
      </c>
      <c r="Z5" s="864"/>
      <c r="AA5" s="868" t="s">
        <v>64</v>
      </c>
      <c r="AB5" s="868"/>
      <c r="AC5" s="868"/>
      <c r="AD5" s="868" t="s">
        <v>627</v>
      </c>
      <c r="AE5" s="868" t="s">
        <v>65</v>
      </c>
      <c r="AF5" s="868"/>
      <c r="AG5" s="864" t="s">
        <v>64</v>
      </c>
      <c r="AH5" s="864"/>
      <c r="AI5" s="864"/>
      <c r="AJ5" s="873" t="s">
        <v>627</v>
      </c>
      <c r="AK5" s="864" t="s">
        <v>65</v>
      </c>
      <c r="AL5" s="864"/>
      <c r="AM5" s="868" t="s">
        <v>64</v>
      </c>
      <c r="AN5" s="868"/>
      <c r="AO5" s="868"/>
      <c r="AP5" s="868" t="s">
        <v>627</v>
      </c>
      <c r="AQ5" s="868" t="s">
        <v>65</v>
      </c>
      <c r="AR5" s="868"/>
      <c r="AS5" s="864" t="s">
        <v>64</v>
      </c>
      <c r="AT5" s="864"/>
      <c r="AU5" s="864"/>
      <c r="AV5" s="873" t="s">
        <v>627</v>
      </c>
      <c r="AW5" s="864" t="s">
        <v>65</v>
      </c>
      <c r="AX5" s="864"/>
      <c r="AY5" s="868" t="s">
        <v>64</v>
      </c>
      <c r="AZ5" s="868"/>
      <c r="BA5" s="868"/>
      <c r="BB5" s="868" t="s">
        <v>627</v>
      </c>
      <c r="BC5" s="868" t="s">
        <v>65</v>
      </c>
      <c r="BD5" s="868"/>
      <c r="BE5" s="864" t="s">
        <v>64</v>
      </c>
      <c r="BF5" s="864"/>
      <c r="BG5" s="864"/>
      <c r="BH5" s="873" t="s">
        <v>627</v>
      </c>
      <c r="BI5" s="864" t="s">
        <v>65</v>
      </c>
      <c r="BJ5" s="864"/>
      <c r="BK5" s="868" t="s">
        <v>64</v>
      </c>
      <c r="BL5" s="868"/>
      <c r="BM5" s="868"/>
      <c r="BN5" s="868" t="s">
        <v>627</v>
      </c>
      <c r="BO5" s="868" t="s">
        <v>65</v>
      </c>
      <c r="BP5" s="868"/>
      <c r="BQ5" s="864" t="s">
        <v>64</v>
      </c>
      <c r="BR5" s="864"/>
      <c r="BS5" s="864"/>
      <c r="BT5" s="873" t="s">
        <v>627</v>
      </c>
      <c r="BU5" s="864" t="s">
        <v>65</v>
      </c>
      <c r="BV5" s="864"/>
      <c r="BW5" s="711"/>
    </row>
    <row r="6" spans="1:75" ht="101" customHeight="1">
      <c r="A6" s="711"/>
      <c r="B6" s="863"/>
      <c r="C6" s="785" t="s">
        <v>312</v>
      </c>
      <c r="D6" s="785" t="s">
        <v>371</v>
      </c>
      <c r="E6" s="785" t="s">
        <v>626</v>
      </c>
      <c r="F6" s="869"/>
      <c r="G6" s="821" t="s">
        <v>628</v>
      </c>
      <c r="H6" s="821" t="s">
        <v>629</v>
      </c>
      <c r="I6" s="696" t="s">
        <v>312</v>
      </c>
      <c r="J6" s="696" t="s">
        <v>371</v>
      </c>
      <c r="K6" s="696" t="s">
        <v>626</v>
      </c>
      <c r="L6" s="874"/>
      <c r="M6" s="691" t="s">
        <v>628</v>
      </c>
      <c r="N6" s="691" t="s">
        <v>629</v>
      </c>
      <c r="O6" s="785" t="s">
        <v>312</v>
      </c>
      <c r="P6" s="785" t="s">
        <v>371</v>
      </c>
      <c r="Q6" s="785" t="s">
        <v>626</v>
      </c>
      <c r="R6" s="869"/>
      <c r="S6" s="786" t="s">
        <v>628</v>
      </c>
      <c r="T6" s="786" t="s">
        <v>629</v>
      </c>
      <c r="U6" s="696" t="s">
        <v>312</v>
      </c>
      <c r="V6" s="696" t="s">
        <v>371</v>
      </c>
      <c r="W6" s="696" t="s">
        <v>626</v>
      </c>
      <c r="X6" s="874"/>
      <c r="Y6" s="691" t="s">
        <v>628</v>
      </c>
      <c r="Z6" s="691" t="s">
        <v>629</v>
      </c>
      <c r="AA6" s="785" t="s">
        <v>312</v>
      </c>
      <c r="AB6" s="785" t="s">
        <v>371</v>
      </c>
      <c r="AC6" s="785" t="s">
        <v>626</v>
      </c>
      <c r="AD6" s="869"/>
      <c r="AE6" s="786" t="s">
        <v>628</v>
      </c>
      <c r="AF6" s="786" t="s">
        <v>629</v>
      </c>
      <c r="AG6" s="696" t="s">
        <v>312</v>
      </c>
      <c r="AH6" s="696" t="s">
        <v>371</v>
      </c>
      <c r="AI6" s="696" t="s">
        <v>626</v>
      </c>
      <c r="AJ6" s="874"/>
      <c r="AK6" s="823" t="s">
        <v>628</v>
      </c>
      <c r="AL6" s="823" t="s">
        <v>629</v>
      </c>
      <c r="AM6" s="785" t="s">
        <v>312</v>
      </c>
      <c r="AN6" s="785" t="s">
        <v>371</v>
      </c>
      <c r="AO6" s="785" t="s">
        <v>626</v>
      </c>
      <c r="AP6" s="869"/>
      <c r="AQ6" s="822" t="s">
        <v>628</v>
      </c>
      <c r="AR6" s="822" t="s">
        <v>629</v>
      </c>
      <c r="AS6" s="696" t="s">
        <v>312</v>
      </c>
      <c r="AT6" s="696" t="s">
        <v>371</v>
      </c>
      <c r="AU6" s="696" t="s">
        <v>626</v>
      </c>
      <c r="AV6" s="874"/>
      <c r="AW6" s="823" t="s">
        <v>628</v>
      </c>
      <c r="AX6" s="823" t="s">
        <v>629</v>
      </c>
      <c r="AY6" s="785" t="s">
        <v>312</v>
      </c>
      <c r="AZ6" s="785" t="s">
        <v>371</v>
      </c>
      <c r="BA6" s="785" t="s">
        <v>626</v>
      </c>
      <c r="BB6" s="869"/>
      <c r="BC6" s="822" t="s">
        <v>628</v>
      </c>
      <c r="BD6" s="822" t="s">
        <v>629</v>
      </c>
      <c r="BE6" s="696" t="s">
        <v>312</v>
      </c>
      <c r="BF6" s="696" t="s">
        <v>371</v>
      </c>
      <c r="BG6" s="696" t="s">
        <v>626</v>
      </c>
      <c r="BH6" s="874"/>
      <c r="BI6" s="823" t="s">
        <v>628</v>
      </c>
      <c r="BJ6" s="823" t="s">
        <v>629</v>
      </c>
      <c r="BK6" s="785" t="s">
        <v>312</v>
      </c>
      <c r="BL6" s="785" t="s">
        <v>371</v>
      </c>
      <c r="BM6" s="785" t="s">
        <v>626</v>
      </c>
      <c r="BN6" s="869"/>
      <c r="BO6" s="822" t="s">
        <v>628</v>
      </c>
      <c r="BP6" s="822" t="s">
        <v>629</v>
      </c>
      <c r="BQ6" s="696" t="s">
        <v>312</v>
      </c>
      <c r="BR6" s="696" t="s">
        <v>371</v>
      </c>
      <c r="BS6" s="696" t="s">
        <v>626</v>
      </c>
      <c r="BT6" s="874"/>
      <c r="BU6" s="823" t="s">
        <v>628</v>
      </c>
      <c r="BV6" s="823" t="s">
        <v>629</v>
      </c>
      <c r="BW6" s="711"/>
    </row>
    <row r="7" spans="1:75" s="694" customFormat="1" ht="14.5" customHeight="1">
      <c r="A7" s="711"/>
      <c r="B7" s="693">
        <v>1</v>
      </c>
      <c r="C7" s="693">
        <v>2</v>
      </c>
      <c r="D7" s="693">
        <v>3</v>
      </c>
      <c r="E7" s="693">
        <v>4</v>
      </c>
      <c r="F7" s="693">
        <v>5</v>
      </c>
      <c r="G7" s="693">
        <v>6</v>
      </c>
      <c r="H7" s="693">
        <v>7</v>
      </c>
      <c r="I7" s="693">
        <v>8</v>
      </c>
      <c r="J7" s="693">
        <v>9</v>
      </c>
      <c r="K7" s="693">
        <v>10</v>
      </c>
      <c r="L7" s="693">
        <v>11</v>
      </c>
      <c r="M7" s="693">
        <v>12</v>
      </c>
      <c r="N7" s="693">
        <v>13</v>
      </c>
      <c r="O7" s="693">
        <v>14</v>
      </c>
      <c r="P7" s="693">
        <v>15</v>
      </c>
      <c r="Q7" s="693">
        <v>16</v>
      </c>
      <c r="R7" s="693">
        <v>17</v>
      </c>
      <c r="S7" s="693">
        <v>18</v>
      </c>
      <c r="T7" s="693">
        <v>19</v>
      </c>
      <c r="U7" s="693">
        <v>20</v>
      </c>
      <c r="V7" s="693">
        <v>21</v>
      </c>
      <c r="W7" s="693">
        <v>22</v>
      </c>
      <c r="X7" s="693">
        <v>23</v>
      </c>
      <c r="Y7" s="693">
        <v>24</v>
      </c>
      <c r="Z7" s="693">
        <v>25</v>
      </c>
      <c r="AA7" s="693">
        <v>26</v>
      </c>
      <c r="AB7" s="693">
        <v>27</v>
      </c>
      <c r="AC7" s="693">
        <v>28</v>
      </c>
      <c r="AD7" s="693">
        <v>29</v>
      </c>
      <c r="AE7" s="693">
        <v>30</v>
      </c>
      <c r="AF7" s="693">
        <v>31</v>
      </c>
      <c r="AG7" s="693">
        <v>32</v>
      </c>
      <c r="AH7" s="693">
        <v>33</v>
      </c>
      <c r="AI7" s="693">
        <v>34</v>
      </c>
      <c r="AJ7" s="693">
        <v>35</v>
      </c>
      <c r="AK7" s="693">
        <v>36</v>
      </c>
      <c r="AL7" s="693">
        <v>37</v>
      </c>
      <c r="AM7" s="693">
        <v>38</v>
      </c>
      <c r="AN7" s="693">
        <v>39</v>
      </c>
      <c r="AO7" s="693">
        <v>40</v>
      </c>
      <c r="AP7" s="693">
        <v>41</v>
      </c>
      <c r="AQ7" s="693">
        <v>42</v>
      </c>
      <c r="AR7" s="693">
        <v>43</v>
      </c>
      <c r="AS7" s="693">
        <v>44</v>
      </c>
      <c r="AT7" s="693">
        <v>45</v>
      </c>
      <c r="AU7" s="693">
        <v>46</v>
      </c>
      <c r="AV7" s="693">
        <v>47</v>
      </c>
      <c r="AW7" s="693">
        <v>48</v>
      </c>
      <c r="AX7" s="693">
        <v>49</v>
      </c>
      <c r="AY7" s="693">
        <v>50</v>
      </c>
      <c r="AZ7" s="693">
        <v>51</v>
      </c>
      <c r="BA7" s="693">
        <v>52</v>
      </c>
      <c r="BB7" s="693">
        <v>53</v>
      </c>
      <c r="BC7" s="693">
        <v>54</v>
      </c>
      <c r="BD7" s="693">
        <v>55</v>
      </c>
      <c r="BE7" s="693">
        <v>56</v>
      </c>
      <c r="BF7" s="693">
        <v>57</v>
      </c>
      <c r="BG7" s="693">
        <v>58</v>
      </c>
      <c r="BH7" s="693">
        <v>59</v>
      </c>
      <c r="BI7" s="693">
        <v>60</v>
      </c>
      <c r="BJ7" s="693">
        <v>61</v>
      </c>
      <c r="BK7" s="693">
        <v>62</v>
      </c>
      <c r="BL7" s="693">
        <v>63</v>
      </c>
      <c r="BM7" s="693">
        <v>64</v>
      </c>
      <c r="BN7" s="693">
        <v>65</v>
      </c>
      <c r="BO7" s="693">
        <v>66</v>
      </c>
      <c r="BP7" s="693">
        <v>67</v>
      </c>
      <c r="BQ7" s="693">
        <v>68</v>
      </c>
      <c r="BR7" s="693">
        <v>69</v>
      </c>
      <c r="BS7" s="693">
        <v>70</v>
      </c>
      <c r="BT7" s="693">
        <v>71</v>
      </c>
      <c r="BU7" s="693">
        <v>72</v>
      </c>
      <c r="BV7" s="693">
        <v>73</v>
      </c>
      <c r="BW7" s="711"/>
    </row>
    <row r="8" spans="1:75" ht="25.5" customHeight="1">
      <c r="A8" s="711"/>
      <c r="B8" s="692" t="s">
        <v>214</v>
      </c>
      <c r="C8" s="352"/>
      <c r="D8" s="352"/>
      <c r="E8" s="352"/>
      <c r="F8" s="352"/>
      <c r="G8" s="352"/>
      <c r="H8" s="352"/>
      <c r="I8" s="352"/>
      <c r="J8" s="352"/>
      <c r="K8" s="352"/>
      <c r="L8" s="352"/>
      <c r="M8" s="352"/>
      <c r="N8" s="352"/>
      <c r="O8" s="352"/>
      <c r="P8" s="352"/>
      <c r="Q8" s="352"/>
      <c r="R8" s="352"/>
      <c r="S8" s="352"/>
      <c r="T8" s="352"/>
      <c r="U8" s="352"/>
      <c r="V8" s="352">
        <v>2500</v>
      </c>
      <c r="W8" s="352"/>
      <c r="X8" s="352">
        <v>0</v>
      </c>
      <c r="Y8" s="352">
        <v>0</v>
      </c>
      <c r="Z8" s="352">
        <v>0</v>
      </c>
      <c r="AA8" s="352"/>
      <c r="AB8" s="352"/>
      <c r="AC8" s="352"/>
      <c r="AD8" s="352"/>
      <c r="AE8" s="352"/>
      <c r="AF8" s="352"/>
      <c r="AG8" s="352"/>
      <c r="AH8" s="352"/>
      <c r="AI8" s="352"/>
      <c r="AJ8" s="352"/>
      <c r="AK8" s="352"/>
      <c r="AL8" s="352"/>
      <c r="AM8" s="352"/>
      <c r="AN8" s="352"/>
      <c r="AO8" s="352"/>
      <c r="AP8" s="352"/>
      <c r="AQ8" s="352"/>
      <c r="AR8" s="352"/>
      <c r="AS8" s="352"/>
      <c r="AT8" s="352"/>
      <c r="AU8" s="352"/>
      <c r="AV8" s="352"/>
      <c r="AW8" s="352"/>
      <c r="AX8" s="352"/>
      <c r="AY8" s="352"/>
      <c r="AZ8" s="352"/>
      <c r="BA8" s="352"/>
      <c r="BB8" s="352"/>
      <c r="BC8" s="352"/>
      <c r="BD8" s="352"/>
      <c r="BE8" s="352"/>
      <c r="BF8" s="352"/>
      <c r="BG8" s="352"/>
      <c r="BH8" s="352"/>
      <c r="BI8" s="352"/>
      <c r="BJ8" s="352"/>
      <c r="BK8" s="352"/>
      <c r="BL8" s="352"/>
      <c r="BM8" s="352"/>
      <c r="BN8" s="352"/>
      <c r="BO8" s="352"/>
      <c r="BP8" s="352"/>
      <c r="BQ8" s="352"/>
      <c r="BR8" s="352"/>
      <c r="BS8" s="352"/>
      <c r="BT8" s="352"/>
      <c r="BU8" s="352"/>
      <c r="BV8" s="352"/>
      <c r="BW8" s="711"/>
    </row>
    <row r="9" spans="1:75" ht="25.5" customHeight="1">
      <c r="A9" s="711"/>
      <c r="B9" s="690" t="s">
        <v>570</v>
      </c>
      <c r="C9" s="351"/>
      <c r="D9" s="351"/>
      <c r="E9" s="351"/>
      <c r="F9" s="351"/>
      <c r="G9" s="351"/>
      <c r="H9" s="351"/>
      <c r="I9" s="351"/>
      <c r="J9" s="351"/>
      <c r="K9" s="351"/>
      <c r="L9" s="351"/>
      <c r="M9" s="352"/>
      <c r="N9" s="352"/>
      <c r="O9" s="351"/>
      <c r="P9" s="351"/>
      <c r="Q9" s="351"/>
      <c r="R9" s="351"/>
      <c r="S9" s="352"/>
      <c r="T9" s="352"/>
      <c r="U9" s="351"/>
      <c r="V9" s="351"/>
      <c r="W9" s="351"/>
      <c r="X9" s="351"/>
      <c r="Y9" s="352"/>
      <c r="Z9" s="352"/>
      <c r="AA9" s="351"/>
      <c r="AB9" s="351"/>
      <c r="AC9" s="351"/>
      <c r="AD9" s="351"/>
      <c r="AE9" s="352"/>
      <c r="AF9" s="352"/>
      <c r="AG9" s="351"/>
      <c r="AH9" s="351"/>
      <c r="AI9" s="351"/>
      <c r="AJ9" s="351"/>
      <c r="AK9" s="352"/>
      <c r="AL9" s="352"/>
      <c r="AM9" s="351"/>
      <c r="AN9" s="351"/>
      <c r="AO9" s="351"/>
      <c r="AP9" s="351"/>
      <c r="AQ9" s="352"/>
      <c r="AR9" s="352"/>
      <c r="AS9" s="351"/>
      <c r="AT9" s="351"/>
      <c r="AU9" s="351"/>
      <c r="AV9" s="351"/>
      <c r="AW9" s="352"/>
      <c r="AX9" s="352"/>
      <c r="AY9" s="351"/>
      <c r="AZ9" s="351"/>
      <c r="BA9" s="351"/>
      <c r="BB9" s="351"/>
      <c r="BC9" s="352"/>
      <c r="BD9" s="352"/>
      <c r="BE9" s="351"/>
      <c r="BF9" s="351"/>
      <c r="BG9" s="351"/>
      <c r="BH9" s="351"/>
      <c r="BI9" s="352"/>
      <c r="BJ9" s="352"/>
      <c r="BK9" s="351"/>
      <c r="BL9" s="351"/>
      <c r="BM9" s="351"/>
      <c r="BN9" s="351"/>
      <c r="BO9" s="352"/>
      <c r="BP9" s="352"/>
      <c r="BQ9" s="351"/>
      <c r="BR9" s="351"/>
      <c r="BS9" s="351"/>
      <c r="BT9" s="351"/>
      <c r="BU9" s="352"/>
      <c r="BV9" s="352"/>
      <c r="BW9" s="711"/>
    </row>
    <row r="10" spans="1:75" ht="25.5" customHeight="1">
      <c r="A10" s="711"/>
      <c r="B10" s="690" t="s">
        <v>571</v>
      </c>
      <c r="C10" s="351"/>
      <c r="D10" s="351"/>
      <c r="E10" s="351"/>
      <c r="F10" s="351"/>
      <c r="G10" s="351"/>
      <c r="H10" s="351"/>
      <c r="I10" s="351"/>
      <c r="J10" s="351"/>
      <c r="K10" s="351"/>
      <c r="L10" s="351"/>
      <c r="M10" s="352"/>
      <c r="N10" s="352"/>
      <c r="O10" s="351"/>
      <c r="P10" s="351"/>
      <c r="Q10" s="351"/>
      <c r="R10" s="351"/>
      <c r="S10" s="352"/>
      <c r="T10" s="352"/>
      <c r="U10" s="351"/>
      <c r="V10" s="351"/>
      <c r="W10" s="351"/>
      <c r="X10" s="351"/>
      <c r="Y10" s="352"/>
      <c r="Z10" s="352"/>
      <c r="AA10" s="351"/>
      <c r="AB10" s="351"/>
      <c r="AC10" s="351"/>
      <c r="AD10" s="351"/>
      <c r="AE10" s="352"/>
      <c r="AF10" s="352"/>
      <c r="AG10" s="351"/>
      <c r="AH10" s="351"/>
      <c r="AI10" s="351"/>
      <c r="AJ10" s="351"/>
      <c r="AK10" s="352"/>
      <c r="AL10" s="352"/>
      <c r="AM10" s="351"/>
      <c r="AN10" s="351"/>
      <c r="AO10" s="351"/>
      <c r="AP10" s="351"/>
      <c r="AQ10" s="352"/>
      <c r="AR10" s="352"/>
      <c r="AS10" s="351"/>
      <c r="AT10" s="351"/>
      <c r="AU10" s="351"/>
      <c r="AV10" s="351"/>
      <c r="AW10" s="352"/>
      <c r="AX10" s="352"/>
      <c r="AY10" s="351"/>
      <c r="AZ10" s="351"/>
      <c r="BA10" s="351"/>
      <c r="BB10" s="351"/>
      <c r="BC10" s="352"/>
      <c r="BD10" s="352"/>
      <c r="BE10" s="351"/>
      <c r="BF10" s="351"/>
      <c r="BG10" s="351"/>
      <c r="BH10" s="351"/>
      <c r="BI10" s="352"/>
      <c r="BJ10" s="352"/>
      <c r="BK10" s="351"/>
      <c r="BL10" s="351"/>
      <c r="BM10" s="351"/>
      <c r="BN10" s="351"/>
      <c r="BO10" s="352"/>
      <c r="BP10" s="352"/>
      <c r="BQ10" s="351"/>
      <c r="BR10" s="351"/>
      <c r="BS10" s="351"/>
      <c r="BT10" s="351"/>
      <c r="BU10" s="352"/>
      <c r="BV10" s="352"/>
      <c r="BW10" s="711"/>
    </row>
    <row r="11" spans="1:75" ht="25.5" customHeight="1">
      <c r="A11" s="711"/>
      <c r="B11" s="690" t="s">
        <v>572</v>
      </c>
      <c r="C11" s="351"/>
      <c r="D11" s="351"/>
      <c r="E11" s="351"/>
      <c r="F11" s="351"/>
      <c r="G11" s="351"/>
      <c r="H11" s="351"/>
      <c r="I11" s="351"/>
      <c r="J11" s="351"/>
      <c r="K11" s="351"/>
      <c r="L11" s="351"/>
      <c r="M11" s="352"/>
      <c r="N11" s="352"/>
      <c r="O11" s="351"/>
      <c r="P11" s="351"/>
      <c r="Q11" s="351"/>
      <c r="R11" s="351"/>
      <c r="S11" s="352"/>
      <c r="T11" s="352"/>
      <c r="U11" s="351"/>
      <c r="V11" s="351"/>
      <c r="W11" s="351"/>
      <c r="X11" s="351"/>
      <c r="Y11" s="352"/>
      <c r="Z11" s="352"/>
      <c r="AA11" s="351"/>
      <c r="AB11" s="351"/>
      <c r="AC11" s="351"/>
      <c r="AD11" s="351"/>
      <c r="AE11" s="352"/>
      <c r="AF11" s="352"/>
      <c r="AG11" s="351"/>
      <c r="AH11" s="351"/>
      <c r="AI11" s="351"/>
      <c r="AJ11" s="351"/>
      <c r="AK11" s="352"/>
      <c r="AL11" s="352"/>
      <c r="AM11" s="351"/>
      <c r="AN11" s="351"/>
      <c r="AO11" s="351"/>
      <c r="AP11" s="351"/>
      <c r="AQ11" s="352"/>
      <c r="AR11" s="352"/>
      <c r="AS11" s="351"/>
      <c r="AT11" s="351"/>
      <c r="AU11" s="351"/>
      <c r="AV11" s="351"/>
      <c r="AW11" s="352"/>
      <c r="AX11" s="352"/>
      <c r="AY11" s="351"/>
      <c r="AZ11" s="351"/>
      <c r="BA11" s="351"/>
      <c r="BB11" s="351"/>
      <c r="BC11" s="352"/>
      <c r="BD11" s="352"/>
      <c r="BE11" s="351"/>
      <c r="BF11" s="351"/>
      <c r="BG11" s="351"/>
      <c r="BH11" s="351"/>
      <c r="BI11" s="352"/>
      <c r="BJ11" s="352"/>
      <c r="BK11" s="351"/>
      <c r="BL11" s="351"/>
      <c r="BM11" s="351"/>
      <c r="BN11" s="351"/>
      <c r="BO11" s="352"/>
      <c r="BP11" s="352"/>
      <c r="BQ11" s="351"/>
      <c r="BR11" s="351"/>
      <c r="BS11" s="351"/>
      <c r="BT11" s="351"/>
      <c r="BU11" s="352"/>
      <c r="BV11" s="352"/>
      <c r="BW11" s="711"/>
    </row>
    <row r="12" spans="1:75" ht="25.5" customHeight="1">
      <c r="A12" s="711"/>
      <c r="B12" s="690" t="s">
        <v>573</v>
      </c>
      <c r="C12" s="351"/>
      <c r="D12" s="351"/>
      <c r="E12" s="351"/>
      <c r="F12" s="351"/>
      <c r="G12" s="351"/>
      <c r="H12" s="351"/>
      <c r="I12" s="351"/>
      <c r="J12" s="351"/>
      <c r="K12" s="351"/>
      <c r="L12" s="351"/>
      <c r="M12" s="352"/>
      <c r="N12" s="352"/>
      <c r="O12" s="351"/>
      <c r="P12" s="351"/>
      <c r="Q12" s="351"/>
      <c r="R12" s="351"/>
      <c r="S12" s="352"/>
      <c r="T12" s="352"/>
      <c r="U12" s="351"/>
      <c r="V12" s="351"/>
      <c r="W12" s="351"/>
      <c r="X12" s="351"/>
      <c r="Y12" s="352"/>
      <c r="Z12" s="352"/>
      <c r="AA12" s="351"/>
      <c r="AB12" s="351"/>
      <c r="AC12" s="351"/>
      <c r="AD12" s="351"/>
      <c r="AE12" s="352"/>
      <c r="AF12" s="352"/>
      <c r="AG12" s="351"/>
      <c r="AH12" s="351"/>
      <c r="AI12" s="351"/>
      <c r="AJ12" s="351"/>
      <c r="AK12" s="352"/>
      <c r="AL12" s="352"/>
      <c r="AM12" s="351"/>
      <c r="AN12" s="351"/>
      <c r="AO12" s="351"/>
      <c r="AP12" s="351"/>
      <c r="AQ12" s="352"/>
      <c r="AR12" s="352"/>
      <c r="AS12" s="351"/>
      <c r="AT12" s="351"/>
      <c r="AU12" s="351"/>
      <c r="AV12" s="351"/>
      <c r="AW12" s="352"/>
      <c r="AX12" s="352"/>
      <c r="AY12" s="351"/>
      <c r="AZ12" s="351"/>
      <c r="BA12" s="351"/>
      <c r="BB12" s="351"/>
      <c r="BC12" s="352"/>
      <c r="BD12" s="352"/>
      <c r="BE12" s="351"/>
      <c r="BF12" s="351"/>
      <c r="BG12" s="351"/>
      <c r="BH12" s="351"/>
      <c r="BI12" s="352"/>
      <c r="BJ12" s="352"/>
      <c r="BK12" s="351"/>
      <c r="BL12" s="351"/>
      <c r="BM12" s="351"/>
      <c r="BN12" s="351"/>
      <c r="BO12" s="352"/>
      <c r="BP12" s="352"/>
      <c r="BQ12" s="351"/>
      <c r="BR12" s="351"/>
      <c r="BS12" s="351"/>
      <c r="BT12" s="351"/>
      <c r="BU12" s="352"/>
      <c r="BV12" s="352"/>
      <c r="BW12" s="711"/>
    </row>
    <row r="13" spans="1:75" ht="25.5" customHeight="1">
      <c r="A13" s="711"/>
      <c r="B13" s="690" t="s">
        <v>574</v>
      </c>
      <c r="C13" s="351"/>
      <c r="D13" s="351"/>
      <c r="E13" s="351"/>
      <c r="F13" s="351"/>
      <c r="G13" s="351"/>
      <c r="H13" s="351"/>
      <c r="I13" s="351"/>
      <c r="J13" s="351"/>
      <c r="K13" s="351"/>
      <c r="L13" s="351"/>
      <c r="M13" s="352"/>
      <c r="N13" s="352"/>
      <c r="O13" s="351"/>
      <c r="P13" s="351"/>
      <c r="Q13" s="351"/>
      <c r="R13" s="351"/>
      <c r="S13" s="352"/>
      <c r="T13" s="352"/>
      <c r="U13" s="351"/>
      <c r="V13" s="351"/>
      <c r="W13" s="351"/>
      <c r="X13" s="351"/>
      <c r="Y13" s="352"/>
      <c r="Z13" s="352"/>
      <c r="AA13" s="351"/>
      <c r="AB13" s="351"/>
      <c r="AC13" s="351"/>
      <c r="AD13" s="351"/>
      <c r="AE13" s="352"/>
      <c r="AF13" s="352"/>
      <c r="AG13" s="351"/>
      <c r="AH13" s="351"/>
      <c r="AI13" s="351"/>
      <c r="AJ13" s="351"/>
      <c r="AK13" s="352"/>
      <c r="AL13" s="352"/>
      <c r="AM13" s="351"/>
      <c r="AN13" s="351"/>
      <c r="AO13" s="351"/>
      <c r="AP13" s="351"/>
      <c r="AQ13" s="352"/>
      <c r="AR13" s="352"/>
      <c r="AS13" s="351"/>
      <c r="AT13" s="351"/>
      <c r="AU13" s="351"/>
      <c r="AV13" s="351"/>
      <c r="AW13" s="352"/>
      <c r="AX13" s="352"/>
      <c r="AY13" s="351"/>
      <c r="AZ13" s="351"/>
      <c r="BA13" s="351"/>
      <c r="BB13" s="351"/>
      <c r="BC13" s="352"/>
      <c r="BD13" s="352"/>
      <c r="BE13" s="351"/>
      <c r="BF13" s="351"/>
      <c r="BG13" s="351"/>
      <c r="BH13" s="351"/>
      <c r="BI13" s="352"/>
      <c r="BJ13" s="352"/>
      <c r="BK13" s="351"/>
      <c r="BL13" s="351"/>
      <c r="BM13" s="351"/>
      <c r="BN13" s="351"/>
      <c r="BO13" s="352"/>
      <c r="BP13" s="352"/>
      <c r="BQ13" s="351"/>
      <c r="BR13" s="351"/>
      <c r="BS13" s="351"/>
      <c r="BT13" s="351"/>
      <c r="BU13" s="352"/>
      <c r="BV13" s="352"/>
      <c r="BW13" s="711"/>
    </row>
    <row r="14" spans="1:75" ht="25.5" customHeight="1">
      <c r="A14" s="711"/>
      <c r="B14" s="690"/>
      <c r="C14" s="351"/>
      <c r="D14" s="351"/>
      <c r="E14" s="351"/>
      <c r="F14" s="351"/>
      <c r="G14" s="351"/>
      <c r="H14" s="351"/>
      <c r="I14" s="351"/>
      <c r="J14" s="351"/>
      <c r="K14" s="351"/>
      <c r="L14" s="351"/>
      <c r="M14" s="352"/>
      <c r="N14" s="352"/>
      <c r="O14" s="351"/>
      <c r="P14" s="351"/>
      <c r="Q14" s="351"/>
      <c r="R14" s="351"/>
      <c r="S14" s="352"/>
      <c r="T14" s="352"/>
      <c r="U14" s="351"/>
      <c r="V14" s="351"/>
      <c r="W14" s="351"/>
      <c r="X14" s="351"/>
      <c r="Y14" s="352"/>
      <c r="Z14" s="352"/>
      <c r="AA14" s="351"/>
      <c r="AB14" s="351"/>
      <c r="AC14" s="351"/>
      <c r="AD14" s="351"/>
      <c r="AE14" s="352"/>
      <c r="AF14" s="352"/>
      <c r="AG14" s="351"/>
      <c r="AH14" s="351"/>
      <c r="AI14" s="351"/>
      <c r="AJ14" s="351"/>
      <c r="AK14" s="352"/>
      <c r="AL14" s="352"/>
      <c r="AM14" s="351"/>
      <c r="AN14" s="351"/>
      <c r="AO14" s="351"/>
      <c r="AP14" s="351"/>
      <c r="AQ14" s="352"/>
      <c r="AR14" s="352"/>
      <c r="AS14" s="351"/>
      <c r="AT14" s="351"/>
      <c r="AU14" s="351"/>
      <c r="AV14" s="351"/>
      <c r="AW14" s="352"/>
      <c r="AX14" s="352"/>
      <c r="AY14" s="351"/>
      <c r="AZ14" s="351"/>
      <c r="BA14" s="351"/>
      <c r="BB14" s="351"/>
      <c r="BC14" s="352"/>
      <c r="BD14" s="352"/>
      <c r="BE14" s="351"/>
      <c r="BF14" s="351"/>
      <c r="BG14" s="351"/>
      <c r="BH14" s="351"/>
      <c r="BI14" s="352"/>
      <c r="BJ14" s="352"/>
      <c r="BK14" s="351"/>
      <c r="BL14" s="351"/>
      <c r="BM14" s="351"/>
      <c r="BN14" s="351"/>
      <c r="BO14" s="352"/>
      <c r="BP14" s="352"/>
      <c r="BQ14" s="351"/>
      <c r="BR14" s="351"/>
      <c r="BS14" s="351"/>
      <c r="BT14" s="351"/>
      <c r="BU14" s="352"/>
      <c r="BV14" s="352"/>
      <c r="BW14" s="711"/>
    </row>
    <row r="15" spans="1:75" ht="25.5" customHeight="1">
      <c r="A15" s="711"/>
      <c r="B15" s="690"/>
      <c r="C15" s="351"/>
      <c r="D15" s="351"/>
      <c r="E15" s="351"/>
      <c r="F15" s="351"/>
      <c r="G15" s="351"/>
      <c r="H15" s="351"/>
      <c r="I15" s="351"/>
      <c r="J15" s="351"/>
      <c r="K15" s="351"/>
      <c r="L15" s="351"/>
      <c r="M15" s="352"/>
      <c r="N15" s="352"/>
      <c r="O15" s="351"/>
      <c r="P15" s="351"/>
      <c r="Q15" s="351"/>
      <c r="R15" s="351"/>
      <c r="S15" s="352"/>
      <c r="T15" s="352"/>
      <c r="U15" s="351"/>
      <c r="V15" s="351"/>
      <c r="W15" s="351"/>
      <c r="X15" s="351"/>
      <c r="Y15" s="352"/>
      <c r="Z15" s="352"/>
      <c r="AA15" s="351"/>
      <c r="AB15" s="351"/>
      <c r="AC15" s="351"/>
      <c r="AD15" s="351"/>
      <c r="AE15" s="352"/>
      <c r="AF15" s="352"/>
      <c r="AG15" s="351"/>
      <c r="AH15" s="351"/>
      <c r="AI15" s="351"/>
      <c r="AJ15" s="351"/>
      <c r="AK15" s="352"/>
      <c r="AL15" s="352"/>
      <c r="AM15" s="351"/>
      <c r="AN15" s="351"/>
      <c r="AO15" s="351"/>
      <c r="AP15" s="351"/>
      <c r="AQ15" s="352"/>
      <c r="AR15" s="352"/>
      <c r="AS15" s="351"/>
      <c r="AT15" s="351"/>
      <c r="AU15" s="351"/>
      <c r="AV15" s="351"/>
      <c r="AW15" s="352"/>
      <c r="AX15" s="352"/>
      <c r="AY15" s="351"/>
      <c r="AZ15" s="351"/>
      <c r="BA15" s="351"/>
      <c r="BB15" s="351"/>
      <c r="BC15" s="352"/>
      <c r="BD15" s="352"/>
      <c r="BE15" s="351"/>
      <c r="BF15" s="351"/>
      <c r="BG15" s="351"/>
      <c r="BH15" s="351"/>
      <c r="BI15" s="352"/>
      <c r="BJ15" s="352"/>
      <c r="BK15" s="351"/>
      <c r="BL15" s="351"/>
      <c r="BM15" s="351"/>
      <c r="BN15" s="351"/>
      <c r="BO15" s="352"/>
      <c r="BP15" s="352"/>
      <c r="BQ15" s="351"/>
      <c r="BR15" s="351"/>
      <c r="BS15" s="351"/>
      <c r="BT15" s="351"/>
      <c r="BU15" s="352"/>
      <c r="BV15" s="352"/>
      <c r="BW15" s="711"/>
    </row>
    <row r="16" spans="1:75" ht="25.5" customHeight="1">
      <c r="A16" s="711"/>
      <c r="B16" s="690"/>
      <c r="C16" s="351"/>
      <c r="D16" s="351"/>
      <c r="E16" s="351"/>
      <c r="F16" s="351"/>
      <c r="G16" s="351"/>
      <c r="H16" s="351"/>
      <c r="I16" s="351"/>
      <c r="J16" s="351"/>
      <c r="K16" s="351"/>
      <c r="L16" s="351"/>
      <c r="M16" s="352"/>
      <c r="N16" s="352"/>
      <c r="O16" s="351"/>
      <c r="P16" s="351"/>
      <c r="Q16" s="351"/>
      <c r="R16" s="351"/>
      <c r="S16" s="352"/>
      <c r="T16" s="352"/>
      <c r="U16" s="351"/>
      <c r="V16" s="351"/>
      <c r="W16" s="351"/>
      <c r="X16" s="351"/>
      <c r="Y16" s="352"/>
      <c r="Z16" s="352"/>
      <c r="AA16" s="351"/>
      <c r="AB16" s="351"/>
      <c r="AC16" s="351"/>
      <c r="AD16" s="351"/>
      <c r="AE16" s="352"/>
      <c r="AF16" s="352"/>
      <c r="AG16" s="351"/>
      <c r="AH16" s="351"/>
      <c r="AI16" s="351"/>
      <c r="AJ16" s="351"/>
      <c r="AK16" s="352"/>
      <c r="AL16" s="352"/>
      <c r="AM16" s="351"/>
      <c r="AN16" s="351"/>
      <c r="AO16" s="351"/>
      <c r="AP16" s="351"/>
      <c r="AQ16" s="352"/>
      <c r="AR16" s="352"/>
      <c r="AS16" s="351"/>
      <c r="AT16" s="351"/>
      <c r="AU16" s="351"/>
      <c r="AV16" s="351"/>
      <c r="AW16" s="352"/>
      <c r="AX16" s="352"/>
      <c r="AY16" s="351"/>
      <c r="AZ16" s="351"/>
      <c r="BA16" s="351"/>
      <c r="BB16" s="351"/>
      <c r="BC16" s="352"/>
      <c r="BD16" s="352"/>
      <c r="BE16" s="351"/>
      <c r="BF16" s="351"/>
      <c r="BG16" s="351"/>
      <c r="BH16" s="351"/>
      <c r="BI16" s="352"/>
      <c r="BJ16" s="352"/>
      <c r="BK16" s="351"/>
      <c r="BL16" s="351"/>
      <c r="BM16" s="351"/>
      <c r="BN16" s="351"/>
      <c r="BO16" s="352"/>
      <c r="BP16" s="352"/>
      <c r="BQ16" s="351"/>
      <c r="BR16" s="351"/>
      <c r="BS16" s="351"/>
      <c r="BT16" s="351"/>
      <c r="BU16" s="352"/>
      <c r="BV16" s="352"/>
      <c r="BW16" s="711"/>
    </row>
    <row r="17" spans="1:75" ht="25.5" customHeight="1">
      <c r="A17" s="711"/>
      <c r="B17" s="690"/>
      <c r="C17" s="351"/>
      <c r="D17" s="351"/>
      <c r="E17" s="351"/>
      <c r="F17" s="351"/>
      <c r="G17" s="351"/>
      <c r="H17" s="351"/>
      <c r="I17" s="351"/>
      <c r="J17" s="351"/>
      <c r="K17" s="351"/>
      <c r="L17" s="351"/>
      <c r="M17" s="352"/>
      <c r="N17" s="352"/>
      <c r="O17" s="351"/>
      <c r="P17" s="351"/>
      <c r="Q17" s="351"/>
      <c r="R17" s="351"/>
      <c r="S17" s="352"/>
      <c r="T17" s="352"/>
      <c r="U17" s="351"/>
      <c r="V17" s="351"/>
      <c r="W17" s="351"/>
      <c r="X17" s="351"/>
      <c r="Y17" s="352"/>
      <c r="Z17" s="352"/>
      <c r="AA17" s="351"/>
      <c r="AB17" s="351"/>
      <c r="AC17" s="351"/>
      <c r="AD17" s="351"/>
      <c r="AE17" s="352"/>
      <c r="AF17" s="352"/>
      <c r="AG17" s="351"/>
      <c r="AH17" s="351"/>
      <c r="AI17" s="351"/>
      <c r="AJ17" s="351"/>
      <c r="AK17" s="352"/>
      <c r="AL17" s="352"/>
      <c r="AM17" s="351"/>
      <c r="AN17" s="351"/>
      <c r="AO17" s="351"/>
      <c r="AP17" s="351"/>
      <c r="AQ17" s="352"/>
      <c r="AR17" s="352"/>
      <c r="AS17" s="351"/>
      <c r="AT17" s="351"/>
      <c r="AU17" s="351"/>
      <c r="AV17" s="351"/>
      <c r="AW17" s="352"/>
      <c r="AX17" s="352"/>
      <c r="AY17" s="351"/>
      <c r="AZ17" s="351"/>
      <c r="BA17" s="351"/>
      <c r="BB17" s="351"/>
      <c r="BC17" s="352"/>
      <c r="BD17" s="352"/>
      <c r="BE17" s="351"/>
      <c r="BF17" s="351"/>
      <c r="BG17" s="351"/>
      <c r="BH17" s="351"/>
      <c r="BI17" s="352"/>
      <c r="BJ17" s="352"/>
      <c r="BK17" s="351"/>
      <c r="BL17" s="351"/>
      <c r="BM17" s="351"/>
      <c r="BN17" s="351"/>
      <c r="BO17" s="352"/>
      <c r="BP17" s="352"/>
      <c r="BQ17" s="351"/>
      <c r="BR17" s="351"/>
      <c r="BS17" s="351"/>
      <c r="BT17" s="351"/>
      <c r="BU17" s="352"/>
      <c r="BV17" s="352"/>
      <c r="BW17" s="711"/>
    </row>
    <row r="18" spans="1:75">
      <c r="A18" s="711"/>
      <c r="BW18" s="711"/>
    </row>
    <row r="19" spans="1:75">
      <c r="A19" s="711"/>
      <c r="B19" s="711"/>
      <c r="C19" s="711"/>
      <c r="D19" s="711"/>
      <c r="E19" s="711"/>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711"/>
      <c r="BO19" s="711"/>
      <c r="BP19" s="711"/>
      <c r="BQ19" s="711"/>
      <c r="BR19" s="711"/>
      <c r="BS19" s="711"/>
      <c r="BT19" s="711"/>
      <c r="BU19" s="711"/>
      <c r="BV19" s="711"/>
      <c r="BW19" s="711"/>
    </row>
  </sheetData>
  <sheetProtection password="DBAD" sheet="1" objects="1" scenarios="1"/>
  <mergeCells count="50">
    <mergeCell ref="D2:P2"/>
    <mergeCell ref="BK4:BP4"/>
    <mergeCell ref="BK5:BM5"/>
    <mergeCell ref="BN5:BN6"/>
    <mergeCell ref="BO5:BP5"/>
    <mergeCell ref="C5:E5"/>
    <mergeCell ref="F5:F6"/>
    <mergeCell ref="G5:H5"/>
    <mergeCell ref="C4:H4"/>
    <mergeCell ref="I5:K5"/>
    <mergeCell ref="I4:N4"/>
    <mergeCell ref="Y5:Z5"/>
    <mergeCell ref="AA5:AC5"/>
    <mergeCell ref="AD5:AD6"/>
    <mergeCell ref="AE5:AF5"/>
    <mergeCell ref="AG5:AI5"/>
    <mergeCell ref="BQ4:BV4"/>
    <mergeCell ref="BQ5:BS5"/>
    <mergeCell ref="BT5:BT6"/>
    <mergeCell ref="BU5:BV5"/>
    <mergeCell ref="O5:Q5"/>
    <mergeCell ref="R5:R6"/>
    <mergeCell ref="S5:T5"/>
    <mergeCell ref="U5:W5"/>
    <mergeCell ref="AV5:AV6"/>
    <mergeCell ref="AJ5:AJ6"/>
    <mergeCell ref="AK5:AL5"/>
    <mergeCell ref="O4:T4"/>
    <mergeCell ref="U4:Z4"/>
    <mergeCell ref="AA4:AF4"/>
    <mergeCell ref="AG4:AL4"/>
    <mergeCell ref="X5:X6"/>
    <mergeCell ref="BE4:BJ4"/>
    <mergeCell ref="BE5:BG5"/>
    <mergeCell ref="BH5:BH6"/>
    <mergeCell ref="BI5:BJ5"/>
    <mergeCell ref="BC5:BD5"/>
    <mergeCell ref="B4:B6"/>
    <mergeCell ref="AW5:AX5"/>
    <mergeCell ref="AS4:AX4"/>
    <mergeCell ref="AY5:BA5"/>
    <mergeCell ref="BB5:BB6"/>
    <mergeCell ref="AY4:BD4"/>
    <mergeCell ref="AM4:AR4"/>
    <mergeCell ref="AM5:AO5"/>
    <mergeCell ref="AP5:AP6"/>
    <mergeCell ref="AQ5:AR5"/>
    <mergeCell ref="AS5:AU5"/>
    <mergeCell ref="L5:L6"/>
    <mergeCell ref="M5:N5"/>
  </mergeCells>
  <dataValidations count="1">
    <dataValidation type="list" allowBlank="1" showInputMessage="1" showErrorMessage="1" sqref="B8:B17">
      <formula1>BUDGET_HEAD</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sheetPr codeName="Sheet2">
    <tabColor rgb="FFFF0000"/>
  </sheetPr>
  <dimension ref="A1:AC45"/>
  <sheetViews>
    <sheetView showGridLines="0" workbookViewId="0">
      <pane xSplit="4" ySplit="7" topLeftCell="E8" activePane="bottomRight" state="frozen"/>
      <selection pane="topRight" activeCell="E1" sqref="E1"/>
      <selection pane="bottomLeft" activeCell="A9" sqref="A9"/>
      <selection pane="bottomRight" activeCell="C9" sqref="C9"/>
    </sheetView>
  </sheetViews>
  <sheetFormatPr defaultRowHeight="14.5"/>
  <cols>
    <col min="1" max="1" width="4.26953125" customWidth="1"/>
    <col min="2" max="2" width="4.453125" customWidth="1"/>
    <col min="3" max="3" width="23.6328125" customWidth="1"/>
    <col min="4" max="14" width="9.1796875" customWidth="1"/>
    <col min="15" max="15" width="10.26953125" customWidth="1"/>
    <col min="16" max="16" width="9.36328125" customWidth="1"/>
    <col min="17" max="17" width="8.54296875" customWidth="1"/>
    <col min="18" max="18" width="7.54296875" customWidth="1"/>
    <col min="19" max="19" width="7.81640625" customWidth="1"/>
    <col min="20" max="20" width="6.90625" customWidth="1"/>
    <col min="22" max="22" width="22.54296875" customWidth="1"/>
    <col min="25" max="25" width="21" customWidth="1"/>
    <col min="26" max="26" width="7.81640625" customWidth="1"/>
    <col min="29" max="29" width="8.7265625" hidden="1" customWidth="1"/>
  </cols>
  <sheetData>
    <row r="1" spans="1:29">
      <c r="A1" s="347"/>
      <c r="B1" s="347"/>
      <c r="C1" s="347"/>
      <c r="D1" s="347"/>
      <c r="E1" s="347"/>
      <c r="F1" s="347"/>
      <c r="G1" s="347"/>
      <c r="H1" s="347"/>
      <c r="I1" s="347"/>
      <c r="J1" s="347"/>
      <c r="K1" s="347"/>
      <c r="L1" s="347"/>
      <c r="M1" s="347"/>
      <c r="N1" s="347"/>
      <c r="O1" s="347"/>
      <c r="P1" s="347"/>
      <c r="Q1" s="347"/>
      <c r="R1" s="347"/>
      <c r="S1" s="347"/>
      <c r="T1" s="347"/>
      <c r="U1" s="347"/>
      <c r="V1" s="347"/>
      <c r="W1" s="347"/>
      <c r="X1" s="347"/>
      <c r="Y1" s="347"/>
      <c r="Z1" s="347"/>
      <c r="AA1" s="347"/>
    </row>
    <row r="2" spans="1:29" ht="18">
      <c r="A2" s="347"/>
      <c r="B2" s="879" t="str">
        <f>'Data Entry'!D2</f>
        <v>dk;kZy; iz/kkukpk;Z jktdh; mPp ek/;fed fo|ky; 13Mhvks,y</v>
      </c>
      <c r="C2" s="879"/>
      <c r="D2" s="879"/>
      <c r="E2" s="879"/>
      <c r="F2" s="879"/>
      <c r="G2" s="879"/>
      <c r="H2" s="879"/>
      <c r="I2" s="879"/>
      <c r="J2" s="879"/>
      <c r="K2" s="879"/>
      <c r="L2" s="879"/>
      <c r="M2" s="879"/>
      <c r="N2" s="879"/>
      <c r="O2" s="879"/>
      <c r="P2" s="879"/>
      <c r="Q2" s="879"/>
      <c r="R2" s="879"/>
      <c r="S2" s="879"/>
      <c r="T2" s="347"/>
      <c r="AA2" s="347"/>
    </row>
    <row r="3" spans="1:29">
      <c r="A3" s="347"/>
      <c r="T3" s="347"/>
      <c r="AA3" s="347"/>
    </row>
    <row r="4" spans="1:29" ht="20.5">
      <c r="A4" s="347"/>
      <c r="B4" s="886" t="s">
        <v>592</v>
      </c>
      <c r="C4" s="887"/>
      <c r="D4" s="887"/>
      <c r="E4" s="887"/>
      <c r="F4" s="887"/>
      <c r="G4" s="887"/>
      <c r="H4" s="887"/>
      <c r="I4" s="887"/>
      <c r="J4" s="887"/>
      <c r="K4" s="887"/>
      <c r="L4" s="887"/>
      <c r="M4" s="887"/>
      <c r="N4" s="887"/>
      <c r="O4" s="888"/>
      <c r="P4" s="888"/>
      <c r="Q4" s="888"/>
      <c r="R4" s="888"/>
      <c r="S4" s="889"/>
      <c r="T4" s="347"/>
      <c r="AA4" s="347"/>
    </row>
    <row r="5" spans="1:29" ht="18.5">
      <c r="A5" s="347"/>
      <c r="B5" s="880" t="s">
        <v>216</v>
      </c>
      <c r="C5" s="880" t="s">
        <v>217</v>
      </c>
      <c r="D5" s="880" t="s">
        <v>218</v>
      </c>
      <c r="E5" s="894" t="s">
        <v>593</v>
      </c>
      <c r="F5" s="895"/>
      <c r="G5" s="895"/>
      <c r="H5" s="895"/>
      <c r="I5" s="895"/>
      <c r="J5" s="895"/>
      <c r="K5" s="895"/>
      <c r="L5" s="895"/>
      <c r="M5" s="895"/>
      <c r="N5" s="895"/>
      <c r="O5" s="893" t="s">
        <v>566</v>
      </c>
      <c r="P5" s="893"/>
      <c r="Q5" s="881" t="str">
        <f>'Master-1'!F4</f>
        <v>2202-02-109-01-00</v>
      </c>
      <c r="R5" s="881"/>
      <c r="S5" s="881"/>
      <c r="T5" s="347"/>
      <c r="AA5" s="347"/>
    </row>
    <row r="6" spans="1:29" ht="20.5" customHeight="1">
      <c r="A6" s="347"/>
      <c r="B6" s="880"/>
      <c r="C6" s="880"/>
      <c r="D6" s="880"/>
      <c r="E6" s="894"/>
      <c r="F6" s="895"/>
      <c r="G6" s="895"/>
      <c r="H6" s="895"/>
      <c r="I6" s="895"/>
      <c r="J6" s="895"/>
      <c r="K6" s="895"/>
      <c r="L6" s="895"/>
      <c r="M6" s="895"/>
      <c r="N6" s="895"/>
      <c r="O6" s="890" t="s">
        <v>219</v>
      </c>
      <c r="P6" s="891" t="s">
        <v>220</v>
      </c>
      <c r="Q6" s="892"/>
      <c r="R6" s="884" t="s">
        <v>221</v>
      </c>
      <c r="S6" s="884" t="s">
        <v>222</v>
      </c>
      <c r="T6" s="347"/>
      <c r="AA6" s="347"/>
    </row>
    <row r="7" spans="1:29" ht="75" customHeight="1">
      <c r="A7" s="347"/>
      <c r="B7" s="880"/>
      <c r="C7" s="880"/>
      <c r="D7" s="880"/>
      <c r="E7" s="719" t="s">
        <v>214</v>
      </c>
      <c r="F7" s="719" t="s">
        <v>570</v>
      </c>
      <c r="G7" s="719" t="s">
        <v>571</v>
      </c>
      <c r="H7" s="719" t="s">
        <v>572</v>
      </c>
      <c r="I7" s="719" t="s">
        <v>573</v>
      </c>
      <c r="J7" s="719" t="s">
        <v>574</v>
      </c>
      <c r="K7" s="719"/>
      <c r="L7" s="719"/>
      <c r="M7" s="719"/>
      <c r="N7" s="719"/>
      <c r="O7" s="885"/>
      <c r="P7" s="348" t="s">
        <v>282</v>
      </c>
      <c r="Q7" s="348" t="s">
        <v>285</v>
      </c>
      <c r="R7" s="885"/>
      <c r="S7" s="885"/>
      <c r="T7" s="347"/>
      <c r="V7" s="368" t="s">
        <v>397</v>
      </c>
      <c r="AA7" s="347"/>
      <c r="AC7" t="s">
        <v>380</v>
      </c>
    </row>
    <row r="8" spans="1:29" ht="15.5">
      <c r="A8" s="347"/>
      <c r="B8" s="817">
        <f>IF(C8="","",1)</f>
        <v>1</v>
      </c>
      <c r="C8" s="720" t="s">
        <v>223</v>
      </c>
      <c r="D8" s="721" t="s">
        <v>175</v>
      </c>
      <c r="E8" s="354">
        <v>1</v>
      </c>
      <c r="F8" s="294"/>
      <c r="G8" s="294"/>
      <c r="H8" s="294"/>
      <c r="I8" s="294"/>
      <c r="J8" s="294"/>
      <c r="K8" s="294"/>
      <c r="L8" s="294"/>
      <c r="M8" s="294"/>
      <c r="N8" s="294"/>
      <c r="O8" s="814">
        <f>IF(C8="",0,HLOOKUP($Q$5,all_headpost,ROWS(C$7:C8),0))</f>
        <v>1</v>
      </c>
      <c r="P8" s="814">
        <f>COUNTIFS('Data Entry'!$C$9:$C$68,Post_Data!$Q$5,'Data Entry'!$G$9:$G$68,Post_Data!$C8,'Data Entry'!$S$9:$S$68,"OPS")</f>
        <v>1</v>
      </c>
      <c r="Q8" s="814">
        <f>COUNTIFS('Data Entry'!$C$9:$C$68,Post_Data!$Q$5,'Data Entry'!$G$9:$G$68,Post_Data!$C8,'Data Entry'!$S$9:$S$68,"NPS")</f>
        <v>0</v>
      </c>
      <c r="R8" s="815">
        <f>SUM(P8:Q8)</f>
        <v>1</v>
      </c>
      <c r="S8" s="815">
        <f t="shared" ref="S8:S43" si="0">O8-R8</f>
        <v>0</v>
      </c>
      <c r="T8" s="347"/>
      <c r="V8" s="369" t="s">
        <v>223</v>
      </c>
      <c r="AA8" s="347"/>
      <c r="AC8" t="s">
        <v>244</v>
      </c>
    </row>
    <row r="9" spans="1:29" ht="15.5">
      <c r="A9" s="347"/>
      <c r="B9" s="818">
        <f>IF(C9="","",B8+1)</f>
        <v>2</v>
      </c>
      <c r="C9" s="353" t="s">
        <v>225</v>
      </c>
      <c r="D9" s="294" t="s">
        <v>224</v>
      </c>
      <c r="E9" s="354">
        <v>0</v>
      </c>
      <c r="F9" s="294"/>
      <c r="G9" s="294"/>
      <c r="H9" s="294"/>
      <c r="I9" s="294"/>
      <c r="J9" s="294"/>
      <c r="K9" s="294"/>
      <c r="L9" s="294"/>
      <c r="M9" s="294"/>
      <c r="N9" s="294"/>
      <c r="O9" s="814">
        <f>IF(C9="",0,HLOOKUP($Q$5,all_headpost,ROWS(C$7:C9),0))</f>
        <v>0</v>
      </c>
      <c r="P9" s="814">
        <f>COUNTIFS('Data Entry'!$C$9:$C$68,Post_Data!$Q$5,'Data Entry'!$G$9:$G$68,Post_Data!$C9,'Data Entry'!$S$9:$S$68,"OPS")</f>
        <v>0</v>
      </c>
      <c r="Q9" s="814">
        <f>COUNTIFS('Data Entry'!$C$9:$C$68,Post_Data!$Q$5,'Data Entry'!$G$9:$G$68,Post_Data!$C9,'Data Entry'!$S$9:$S$68,"NPS")</f>
        <v>0</v>
      </c>
      <c r="R9" s="815">
        <f t="shared" ref="R9:R43" si="1">SUM(P9:Q9)</f>
        <v>0</v>
      </c>
      <c r="S9" s="815">
        <f t="shared" si="0"/>
        <v>0</v>
      </c>
      <c r="T9" s="347"/>
      <c r="V9" s="369" t="s">
        <v>699</v>
      </c>
      <c r="Y9" s="704" t="s">
        <v>566</v>
      </c>
      <c r="AA9" s="347"/>
      <c r="AC9" t="s">
        <v>381</v>
      </c>
    </row>
    <row r="10" spans="1:29" ht="15.5">
      <c r="A10" s="347"/>
      <c r="B10" s="818">
        <f t="shared" ref="B10:B43" si="2">IF(C10="","",B9+1)</f>
        <v>3</v>
      </c>
      <c r="C10" s="353" t="s">
        <v>228</v>
      </c>
      <c r="D10" s="294" t="s">
        <v>194</v>
      </c>
      <c r="E10" s="354">
        <v>3</v>
      </c>
      <c r="F10" s="294"/>
      <c r="G10" s="294"/>
      <c r="H10" s="294"/>
      <c r="I10" s="294"/>
      <c r="J10" s="294"/>
      <c r="K10" s="294"/>
      <c r="L10" s="294"/>
      <c r="M10" s="294"/>
      <c r="N10" s="294"/>
      <c r="O10" s="814">
        <f>IF(C10="",0,HLOOKUP($Q$5,all_headpost,ROWS(C$7:C10),0))</f>
        <v>3</v>
      </c>
      <c r="P10" s="814">
        <f>COUNTIFS('Data Entry'!$C$9:$C$68,Post_Data!$Q$5,'Data Entry'!$G$9:$G$68,Post_Data!$C10,'Data Entry'!$S$9:$S$68,"OPS")</f>
        <v>0</v>
      </c>
      <c r="Q10" s="814">
        <f>COUNTIFS('Data Entry'!$C$9:$C$68,Post_Data!$Q$5,'Data Entry'!$G$9:$G$68,Post_Data!$C10,'Data Entry'!$S$9:$S$68,"NPS")</f>
        <v>3</v>
      </c>
      <c r="R10" s="815">
        <f t="shared" si="1"/>
        <v>3</v>
      </c>
      <c r="S10" s="815">
        <f t="shared" si="0"/>
        <v>0</v>
      </c>
      <c r="T10" s="347"/>
      <c r="V10" s="369" t="s">
        <v>225</v>
      </c>
      <c r="Y10" s="722" t="s">
        <v>214</v>
      </c>
      <c r="AA10" s="347"/>
      <c r="AC10" t="s">
        <v>382</v>
      </c>
    </row>
    <row r="11" spans="1:29" ht="15.5">
      <c r="A11" s="347"/>
      <c r="B11" s="818">
        <f t="shared" si="2"/>
        <v>4</v>
      </c>
      <c r="C11" s="353" t="s">
        <v>232</v>
      </c>
      <c r="D11" s="294" t="s">
        <v>174</v>
      </c>
      <c r="E11" s="354">
        <v>5</v>
      </c>
      <c r="F11" s="294"/>
      <c r="G11" s="294"/>
      <c r="H11" s="294"/>
      <c r="I11" s="294">
        <v>1</v>
      </c>
      <c r="J11" s="294"/>
      <c r="K11" s="294"/>
      <c r="L11" s="294"/>
      <c r="M11" s="294"/>
      <c r="N11" s="294"/>
      <c r="O11" s="814">
        <f>IF(C11="",0,HLOOKUP($Q$5,all_headpost,ROWS(C$7:C11),0))</f>
        <v>5</v>
      </c>
      <c r="P11" s="814">
        <f>COUNTIFS('Data Entry'!$C$9:$C$68,Post_Data!$Q$5,'Data Entry'!$G$9:$G$68,Post_Data!$C11,'Data Entry'!$S$9:$S$68,"OPS")</f>
        <v>0</v>
      </c>
      <c r="Q11" s="814">
        <f>COUNTIFS('Data Entry'!$C$9:$C$68,Post_Data!$Q$5,'Data Entry'!$G$9:$G$68,Post_Data!$C11,'Data Entry'!$S$9:$S$68,"NPS")</f>
        <v>4</v>
      </c>
      <c r="R11" s="815">
        <f t="shared" si="1"/>
        <v>4</v>
      </c>
      <c r="S11" s="815">
        <f t="shared" si="0"/>
        <v>1</v>
      </c>
      <c r="T11" s="347"/>
      <c r="V11" s="369" t="s">
        <v>228</v>
      </c>
      <c r="Y11" s="722" t="s">
        <v>570</v>
      </c>
      <c r="AA11" s="347"/>
      <c r="AC11" t="s">
        <v>383</v>
      </c>
    </row>
    <row r="12" spans="1:29" ht="15.5">
      <c r="A12" s="347"/>
      <c r="B12" s="818">
        <f t="shared" si="2"/>
        <v>5</v>
      </c>
      <c r="C12" s="353" t="s">
        <v>234</v>
      </c>
      <c r="D12" s="294" t="s">
        <v>235</v>
      </c>
      <c r="E12" s="354">
        <v>1</v>
      </c>
      <c r="F12" s="294">
        <v>4</v>
      </c>
      <c r="G12" s="294"/>
      <c r="H12" s="294"/>
      <c r="I12" s="294"/>
      <c r="J12" s="294"/>
      <c r="K12" s="294"/>
      <c r="L12" s="294"/>
      <c r="M12" s="294"/>
      <c r="N12" s="294"/>
      <c r="O12" s="814">
        <f>IF(C12="",0,HLOOKUP($Q$5,all_headpost,ROWS(C$7:C12),0))</f>
        <v>1</v>
      </c>
      <c r="P12" s="814">
        <f>COUNTIFS('Data Entry'!$C$9:$C$68,Post_Data!$Q$5,'Data Entry'!$G$9:$G$68,Post_Data!$C12,'Data Entry'!$S$9:$S$68,"OPS")</f>
        <v>0</v>
      </c>
      <c r="Q12" s="814">
        <f>COUNTIFS('Data Entry'!$C$9:$C$68,Post_Data!$Q$5,'Data Entry'!$G$9:$G$68,Post_Data!$C12,'Data Entry'!$S$9:$S$68,"NPS")</f>
        <v>0</v>
      </c>
      <c r="R12" s="815">
        <f t="shared" si="1"/>
        <v>0</v>
      </c>
      <c r="S12" s="815">
        <f t="shared" si="0"/>
        <v>1</v>
      </c>
      <c r="T12" s="347"/>
      <c r="V12" s="369" t="s">
        <v>232</v>
      </c>
      <c r="Y12" s="722" t="s">
        <v>571</v>
      </c>
      <c r="AA12" s="347"/>
      <c r="AC12" t="s">
        <v>200</v>
      </c>
    </row>
    <row r="13" spans="1:29" ht="15.5">
      <c r="A13" s="347"/>
      <c r="B13" s="818">
        <f t="shared" si="2"/>
        <v>6</v>
      </c>
      <c r="C13" s="353" t="s">
        <v>589</v>
      </c>
      <c r="D13" s="294" t="s">
        <v>235</v>
      </c>
      <c r="E13" s="354">
        <v>0</v>
      </c>
      <c r="F13" s="294"/>
      <c r="G13" s="294">
        <v>3</v>
      </c>
      <c r="H13" s="294"/>
      <c r="I13" s="294"/>
      <c r="J13" s="294"/>
      <c r="K13" s="294"/>
      <c r="L13" s="294"/>
      <c r="M13" s="294"/>
      <c r="N13" s="294"/>
      <c r="O13" s="814">
        <f>IF(C13="",0,HLOOKUP($Q$5,all_headpost,ROWS(C$7:C13),0))</f>
        <v>0</v>
      </c>
      <c r="P13" s="814">
        <f>COUNTIFS('Data Entry'!$C$9:$C$68,Post_Data!$Q$5,'Data Entry'!$G$9:$G$68,Post_Data!$C13,'Data Entry'!$S$9:$S$68,"OPS")</f>
        <v>0</v>
      </c>
      <c r="Q13" s="814">
        <f>COUNTIFS('Data Entry'!$C$9:$C$68,Post_Data!$Q$5,'Data Entry'!$G$9:$G$68,Post_Data!$C13,'Data Entry'!$S$9:$S$68,"NPS")</f>
        <v>0</v>
      </c>
      <c r="R13" s="815">
        <f t="shared" si="1"/>
        <v>0</v>
      </c>
      <c r="S13" s="815">
        <f t="shared" si="0"/>
        <v>0</v>
      </c>
      <c r="T13" s="347"/>
      <c r="V13" s="369" t="s">
        <v>234</v>
      </c>
      <c r="Y13" s="722" t="s">
        <v>572</v>
      </c>
      <c r="AA13" s="347"/>
      <c r="AC13" t="s">
        <v>384</v>
      </c>
    </row>
    <row r="14" spans="1:29" ht="15.5">
      <c r="A14" s="347"/>
      <c r="B14" s="818">
        <f t="shared" si="2"/>
        <v>7</v>
      </c>
      <c r="C14" s="353" t="s">
        <v>587</v>
      </c>
      <c r="D14" s="294" t="s">
        <v>235</v>
      </c>
      <c r="E14" s="354">
        <v>0</v>
      </c>
      <c r="F14" s="294"/>
      <c r="G14" s="294">
        <v>1</v>
      </c>
      <c r="H14" s="294">
        <v>1</v>
      </c>
      <c r="I14" s="294"/>
      <c r="J14" s="294">
        <v>1</v>
      </c>
      <c r="K14" s="294"/>
      <c r="L14" s="294"/>
      <c r="M14" s="294"/>
      <c r="N14" s="294"/>
      <c r="O14" s="814">
        <f>IF(C14="",0,HLOOKUP($Q$5,all_headpost,ROWS(C$7:C14),0))</f>
        <v>0</v>
      </c>
      <c r="P14" s="814">
        <f>COUNTIFS('Data Entry'!$C$9:$C$68,Post_Data!$Q$5,'Data Entry'!$G$9:$G$68,Post_Data!$C14,'Data Entry'!$S$9:$S$68,"OPS")</f>
        <v>0</v>
      </c>
      <c r="Q14" s="814">
        <f>COUNTIFS('Data Entry'!$C$9:$C$68,Post_Data!$Q$5,'Data Entry'!$G$9:$G$68,Post_Data!$C14,'Data Entry'!$S$9:$S$68,"NPS")</f>
        <v>0</v>
      </c>
      <c r="R14" s="815">
        <f t="shared" si="1"/>
        <v>0</v>
      </c>
      <c r="S14" s="815">
        <f t="shared" si="0"/>
        <v>0</v>
      </c>
      <c r="T14" s="347"/>
      <c r="V14" s="369" t="s">
        <v>589</v>
      </c>
      <c r="Y14" s="722" t="s">
        <v>573</v>
      </c>
      <c r="AA14" s="347"/>
      <c r="AC14" t="s">
        <v>385</v>
      </c>
    </row>
    <row r="15" spans="1:29" ht="18" customHeight="1">
      <c r="A15" s="347"/>
      <c r="B15" s="818">
        <f t="shared" si="2"/>
        <v>8</v>
      </c>
      <c r="C15" s="353" t="s">
        <v>227</v>
      </c>
      <c r="D15" s="294" t="s">
        <v>174</v>
      </c>
      <c r="E15" s="354">
        <v>0</v>
      </c>
      <c r="F15" s="294"/>
      <c r="G15" s="294"/>
      <c r="H15" s="294"/>
      <c r="I15" s="294"/>
      <c r="J15" s="294"/>
      <c r="K15" s="294"/>
      <c r="L15" s="294"/>
      <c r="M15" s="294"/>
      <c r="N15" s="294"/>
      <c r="O15" s="814">
        <f>IF(C15="",0,HLOOKUP($Q$5,all_headpost,ROWS(C$7:C15),0))</f>
        <v>0</v>
      </c>
      <c r="P15" s="814">
        <f>COUNTIFS('Data Entry'!$C$9:$C$68,Post_Data!$Q$5,'Data Entry'!$G$9:$G$68,Post_Data!$C15,'Data Entry'!$S$9:$S$68,"OPS")</f>
        <v>0</v>
      </c>
      <c r="Q15" s="814">
        <f>COUNTIFS('Data Entry'!$C$9:$C$68,Post_Data!$Q$5,'Data Entry'!$G$9:$G$68,Post_Data!$C15,'Data Entry'!$S$9:$S$68,"NPS")</f>
        <v>0</v>
      </c>
      <c r="R15" s="815">
        <f t="shared" si="1"/>
        <v>0</v>
      </c>
      <c r="S15" s="815">
        <f t="shared" si="0"/>
        <v>0</v>
      </c>
      <c r="T15" s="347"/>
      <c r="V15" s="369" t="s">
        <v>587</v>
      </c>
      <c r="Y15" s="722" t="s">
        <v>574</v>
      </c>
      <c r="AA15" s="347"/>
      <c r="AC15" t="s">
        <v>240</v>
      </c>
    </row>
    <row r="16" spans="1:29" ht="15.5">
      <c r="A16" s="347"/>
      <c r="B16" s="818">
        <f t="shared" si="2"/>
        <v>9</v>
      </c>
      <c r="C16" s="353" t="s">
        <v>229</v>
      </c>
      <c r="D16" s="294" t="s">
        <v>235</v>
      </c>
      <c r="E16" s="354">
        <v>0</v>
      </c>
      <c r="F16" s="294">
        <v>1</v>
      </c>
      <c r="G16" s="294"/>
      <c r="H16" s="294"/>
      <c r="I16" s="294"/>
      <c r="J16" s="294"/>
      <c r="K16" s="294"/>
      <c r="L16" s="294"/>
      <c r="M16" s="294"/>
      <c r="N16" s="294"/>
      <c r="O16" s="814">
        <f>IF(C16="",0,HLOOKUP($Q$5,all_headpost,ROWS(C$7:C16),0))</f>
        <v>0</v>
      </c>
      <c r="P16" s="814">
        <f>COUNTIFS('Data Entry'!$C$9:$C$68,Post_Data!$Q$5,'Data Entry'!$G$9:$G$68,Post_Data!$C16,'Data Entry'!$S$9:$S$68,"OPS")</f>
        <v>0</v>
      </c>
      <c r="Q16" s="814">
        <f>COUNTIFS('Data Entry'!$C$9:$C$68,Post_Data!$Q$5,'Data Entry'!$G$9:$G$68,Post_Data!$C16,'Data Entry'!$S$9:$S$68,"NPS")</f>
        <v>0</v>
      </c>
      <c r="R16" s="815">
        <f t="shared" si="1"/>
        <v>0</v>
      </c>
      <c r="S16" s="815">
        <f t="shared" si="0"/>
        <v>0</v>
      </c>
      <c r="T16" s="347"/>
      <c r="V16" s="369" t="s">
        <v>227</v>
      </c>
      <c r="Y16" s="722"/>
      <c r="AA16" s="347"/>
      <c r="AC16" t="s">
        <v>386</v>
      </c>
    </row>
    <row r="17" spans="1:29" ht="15.5">
      <c r="A17" s="347"/>
      <c r="B17" s="818">
        <f t="shared" si="2"/>
        <v>10</v>
      </c>
      <c r="C17" s="353" t="s">
        <v>233</v>
      </c>
      <c r="D17" s="294" t="s">
        <v>194</v>
      </c>
      <c r="E17" s="354">
        <v>0</v>
      </c>
      <c r="F17" s="294"/>
      <c r="G17" s="294"/>
      <c r="H17" s="294"/>
      <c r="I17" s="294"/>
      <c r="J17" s="294"/>
      <c r="K17" s="294"/>
      <c r="L17" s="294"/>
      <c r="M17" s="294"/>
      <c r="N17" s="294"/>
      <c r="O17" s="814">
        <f>IF(C17="",0,HLOOKUP($Q$5,all_headpost,ROWS(C$7:C17),0))</f>
        <v>0</v>
      </c>
      <c r="P17" s="814">
        <f>COUNTIFS('Data Entry'!$C$9:$C$68,Post_Data!$Q$5,'Data Entry'!$G$9:$G$68,Post_Data!$C17,'Data Entry'!$S$9:$S$68,"OPS")</f>
        <v>0</v>
      </c>
      <c r="Q17" s="814">
        <f>COUNTIFS('Data Entry'!$C$9:$C$68,Post_Data!$Q$5,'Data Entry'!$G$9:$G$68,Post_Data!$C17,'Data Entry'!$S$9:$S$68,"NPS")</f>
        <v>0</v>
      </c>
      <c r="R17" s="815">
        <f t="shared" si="1"/>
        <v>0</v>
      </c>
      <c r="S17" s="815">
        <f t="shared" si="0"/>
        <v>0</v>
      </c>
      <c r="T17" s="347"/>
      <c r="V17" s="369" t="s">
        <v>229</v>
      </c>
      <c r="Y17" s="722"/>
      <c r="AA17" s="347"/>
      <c r="AC17" t="s">
        <v>235</v>
      </c>
    </row>
    <row r="18" spans="1:29" ht="15.5">
      <c r="A18" s="347"/>
      <c r="B18" s="818">
        <f t="shared" si="2"/>
        <v>11</v>
      </c>
      <c r="C18" s="353" t="s">
        <v>238</v>
      </c>
      <c r="D18" s="294" t="s">
        <v>174</v>
      </c>
      <c r="E18" s="354">
        <v>0</v>
      </c>
      <c r="F18" s="294"/>
      <c r="G18" s="294"/>
      <c r="H18" s="294"/>
      <c r="I18" s="294"/>
      <c r="J18" s="294"/>
      <c r="K18" s="294"/>
      <c r="L18" s="294"/>
      <c r="M18" s="294"/>
      <c r="N18" s="294"/>
      <c r="O18" s="814">
        <f>IF(C18="",0,HLOOKUP($Q$5,all_headpost,ROWS(C$7:C18),0))</f>
        <v>0</v>
      </c>
      <c r="P18" s="814">
        <f>COUNTIFS('Data Entry'!$C$9:$C$68,Post_Data!$Q$5,'Data Entry'!$G$9:$G$68,Post_Data!$C18,'Data Entry'!$S$9:$S$68,"OPS")</f>
        <v>0</v>
      </c>
      <c r="Q18" s="814">
        <f>COUNTIFS('Data Entry'!$C$9:$C$68,Post_Data!$Q$5,'Data Entry'!$G$9:$G$68,Post_Data!$C18,'Data Entry'!$S$9:$S$68,"NPS")</f>
        <v>0</v>
      </c>
      <c r="R18" s="815">
        <f t="shared" si="1"/>
        <v>0</v>
      </c>
      <c r="S18" s="815">
        <f t="shared" si="0"/>
        <v>0</v>
      </c>
      <c r="T18" s="347"/>
      <c r="V18" s="369" t="s">
        <v>233</v>
      </c>
      <c r="Y18" s="722"/>
      <c r="AA18" s="347"/>
      <c r="AC18" t="s">
        <v>174</v>
      </c>
    </row>
    <row r="19" spans="1:29" ht="15.5">
      <c r="A19" s="347"/>
      <c r="B19" s="818">
        <f t="shared" si="2"/>
        <v>12</v>
      </c>
      <c r="C19" s="353" t="s">
        <v>226</v>
      </c>
      <c r="D19" s="294" t="s">
        <v>235</v>
      </c>
      <c r="E19" s="354">
        <v>0</v>
      </c>
      <c r="F19" s="294"/>
      <c r="G19" s="294"/>
      <c r="H19" s="294"/>
      <c r="I19" s="294"/>
      <c r="J19" s="294"/>
      <c r="K19" s="294"/>
      <c r="L19" s="294"/>
      <c r="M19" s="294"/>
      <c r="N19" s="294"/>
      <c r="O19" s="814">
        <f>IF(C19="",0,HLOOKUP($Q$5,all_headpost,ROWS(C$7:C19),0))</f>
        <v>0</v>
      </c>
      <c r="P19" s="814">
        <f>COUNTIFS('Data Entry'!$C$9:$C$68,Post_Data!$Q$5,'Data Entry'!$G$9:$G$68,Post_Data!$C19,'Data Entry'!$S$9:$S$68,"OPS")</f>
        <v>0</v>
      </c>
      <c r="Q19" s="814">
        <f>COUNTIFS('Data Entry'!$C$9:$C$68,Post_Data!$Q$5,'Data Entry'!$G$9:$G$68,Post_Data!$C19,'Data Entry'!$S$9:$S$68,"NPS")</f>
        <v>0</v>
      </c>
      <c r="R19" s="815">
        <f t="shared" si="1"/>
        <v>0</v>
      </c>
      <c r="S19" s="815">
        <f t="shared" si="0"/>
        <v>0</v>
      </c>
      <c r="T19" s="347"/>
      <c r="V19" s="369" t="s">
        <v>238</v>
      </c>
      <c r="Y19" s="722"/>
      <c r="AA19" s="347"/>
      <c r="AC19" t="s">
        <v>194</v>
      </c>
    </row>
    <row r="20" spans="1:29" ht="15.5">
      <c r="A20" s="347"/>
      <c r="B20" s="818">
        <f t="shared" si="2"/>
        <v>13</v>
      </c>
      <c r="C20" s="353" t="s">
        <v>231</v>
      </c>
      <c r="D20" s="294" t="s">
        <v>235</v>
      </c>
      <c r="E20" s="354">
        <v>0</v>
      </c>
      <c r="F20" s="294"/>
      <c r="G20" s="294"/>
      <c r="H20" s="294"/>
      <c r="I20" s="294"/>
      <c r="J20" s="294"/>
      <c r="K20" s="294"/>
      <c r="L20" s="294"/>
      <c r="M20" s="294"/>
      <c r="N20" s="294"/>
      <c r="O20" s="814">
        <f>IF(C20="",0,HLOOKUP($Q$5,all_headpost,ROWS(C$7:C20),0))</f>
        <v>0</v>
      </c>
      <c r="P20" s="814">
        <f>COUNTIFS('Data Entry'!$C$9:$C$68,Post_Data!$Q$5,'Data Entry'!$G$9:$G$68,Post_Data!$C20,'Data Entry'!$S$9:$S$68,"OPS")</f>
        <v>0</v>
      </c>
      <c r="Q20" s="814">
        <f>COUNTIFS('Data Entry'!$C$9:$C$68,Post_Data!$Q$5,'Data Entry'!$G$9:$G$68,Post_Data!$C20,'Data Entry'!$S$9:$S$68,"NPS")</f>
        <v>0</v>
      </c>
      <c r="R20" s="815">
        <f t="shared" si="1"/>
        <v>0</v>
      </c>
      <c r="S20" s="815">
        <f t="shared" si="0"/>
        <v>0</v>
      </c>
      <c r="T20" s="347"/>
      <c r="V20" s="369" t="s">
        <v>226</v>
      </c>
      <c r="AA20" s="347"/>
      <c r="AC20" t="s">
        <v>387</v>
      </c>
    </row>
    <row r="21" spans="1:29" ht="15.5">
      <c r="A21" s="347"/>
      <c r="B21" s="818">
        <f t="shared" si="2"/>
        <v>14</v>
      </c>
      <c r="C21" s="353" t="s">
        <v>236</v>
      </c>
      <c r="D21" s="294" t="s">
        <v>240</v>
      </c>
      <c r="E21" s="354">
        <v>0</v>
      </c>
      <c r="F21" s="294"/>
      <c r="G21" s="294"/>
      <c r="H21" s="294"/>
      <c r="I21" s="294"/>
      <c r="J21" s="294"/>
      <c r="K21" s="294"/>
      <c r="L21" s="294"/>
      <c r="M21" s="294"/>
      <c r="N21" s="294"/>
      <c r="O21" s="814">
        <f>IF(C21="",0,HLOOKUP($Q$5,all_headpost,ROWS(C$7:C21),0))</f>
        <v>0</v>
      </c>
      <c r="P21" s="814">
        <f>COUNTIFS('Data Entry'!$C$9:$C$68,Post_Data!$Q$5,'Data Entry'!$G$9:$G$68,Post_Data!$C21,'Data Entry'!$S$9:$S$68,"OPS")</f>
        <v>0</v>
      </c>
      <c r="Q21" s="814">
        <f>COUNTIFS('Data Entry'!$C$9:$C$68,Post_Data!$Q$5,'Data Entry'!$G$9:$G$68,Post_Data!$C21,'Data Entry'!$S$9:$S$68,"NPS")</f>
        <v>0</v>
      </c>
      <c r="R21" s="815">
        <f t="shared" si="1"/>
        <v>0</v>
      </c>
      <c r="S21" s="815">
        <f t="shared" si="0"/>
        <v>0</v>
      </c>
      <c r="T21" s="347"/>
      <c r="V21" s="369" t="s">
        <v>231</v>
      </c>
      <c r="AA21" s="347"/>
      <c r="AC21" t="s">
        <v>224</v>
      </c>
    </row>
    <row r="22" spans="1:29" ht="15.5">
      <c r="A22" s="347"/>
      <c r="B22" s="818">
        <f t="shared" si="2"/>
        <v>15</v>
      </c>
      <c r="C22" s="353" t="s">
        <v>237</v>
      </c>
      <c r="D22" s="294" t="s">
        <v>174</v>
      </c>
      <c r="E22" s="354">
        <v>0</v>
      </c>
      <c r="F22" s="294"/>
      <c r="G22" s="294"/>
      <c r="H22" s="294"/>
      <c r="I22" s="294"/>
      <c r="J22" s="294"/>
      <c r="K22" s="294"/>
      <c r="L22" s="294"/>
      <c r="M22" s="294"/>
      <c r="N22" s="294"/>
      <c r="O22" s="814">
        <f>IF(C22="",0,HLOOKUP($Q$5,all_headpost,ROWS(C$7:C22),0))</f>
        <v>0</v>
      </c>
      <c r="P22" s="814">
        <f>COUNTIFS('Data Entry'!$C$9:$C$68,Post_Data!$Q$5,'Data Entry'!$G$9:$G$68,Post_Data!$C22,'Data Entry'!$S$9:$S$68,"OPS")</f>
        <v>0</v>
      </c>
      <c r="Q22" s="814">
        <f>COUNTIFS('Data Entry'!$C$9:$C$68,Post_Data!$Q$5,'Data Entry'!$G$9:$G$68,Post_Data!$C22,'Data Entry'!$S$9:$S$68,"NPS")</f>
        <v>0</v>
      </c>
      <c r="R22" s="815">
        <f t="shared" si="1"/>
        <v>0</v>
      </c>
      <c r="S22" s="815">
        <f t="shared" si="0"/>
        <v>0</v>
      </c>
      <c r="T22" s="347"/>
      <c r="V22" s="369" t="s">
        <v>236</v>
      </c>
      <c r="AA22" s="347"/>
      <c r="AC22" t="s">
        <v>388</v>
      </c>
    </row>
    <row r="23" spans="1:29" ht="15.5">
      <c r="A23" s="347"/>
      <c r="B23" s="818">
        <f t="shared" si="2"/>
        <v>16</v>
      </c>
      <c r="C23" s="353" t="s">
        <v>239</v>
      </c>
      <c r="D23" s="294" t="s">
        <v>240</v>
      </c>
      <c r="E23" s="354">
        <v>0</v>
      </c>
      <c r="F23" s="294"/>
      <c r="G23" s="294"/>
      <c r="H23" s="294"/>
      <c r="I23" s="294"/>
      <c r="J23" s="294"/>
      <c r="K23" s="294"/>
      <c r="L23" s="294"/>
      <c r="M23" s="294"/>
      <c r="N23" s="294"/>
      <c r="O23" s="814">
        <f>IF(C23="",0,HLOOKUP($Q$5,all_headpost,ROWS(C$7:C23),0))</f>
        <v>0</v>
      </c>
      <c r="P23" s="814">
        <f>COUNTIFS('Data Entry'!$C$9:$C$68,Post_Data!$Q$5,'Data Entry'!$G$9:$G$68,Post_Data!$C23,'Data Entry'!$S$9:$S$68,"OPS")</f>
        <v>0</v>
      </c>
      <c r="Q23" s="814">
        <f>COUNTIFS('Data Entry'!$C$9:$C$68,Post_Data!$Q$5,'Data Entry'!$G$9:$G$68,Post_Data!$C23,'Data Entry'!$S$9:$S$68,"NPS")</f>
        <v>0</v>
      </c>
      <c r="R23" s="815">
        <f t="shared" si="1"/>
        <v>0</v>
      </c>
      <c r="S23" s="815">
        <f t="shared" si="0"/>
        <v>0</v>
      </c>
      <c r="T23" s="347"/>
      <c r="V23" s="369" t="s">
        <v>237</v>
      </c>
      <c r="AA23" s="347"/>
      <c r="AC23" t="s">
        <v>175</v>
      </c>
    </row>
    <row r="24" spans="1:29" ht="15.5">
      <c r="A24" s="347"/>
      <c r="B24" s="818">
        <f t="shared" si="2"/>
        <v>17</v>
      </c>
      <c r="C24" s="353" t="s">
        <v>230</v>
      </c>
      <c r="D24" s="294" t="s">
        <v>200</v>
      </c>
      <c r="E24" s="354">
        <v>1</v>
      </c>
      <c r="F24" s="294"/>
      <c r="G24" s="294"/>
      <c r="H24" s="294"/>
      <c r="I24" s="294"/>
      <c r="J24" s="294"/>
      <c r="K24" s="294"/>
      <c r="L24" s="294"/>
      <c r="M24" s="294"/>
      <c r="N24" s="294"/>
      <c r="O24" s="814">
        <f>IF(C24="",0,HLOOKUP($Q$5,all_headpost,ROWS(C$7:C24),0))</f>
        <v>1</v>
      </c>
      <c r="P24" s="814">
        <f>COUNTIFS('Data Entry'!$C$9:$C$68,Post_Data!$Q$5,'Data Entry'!$G$9:$G$68,Post_Data!$C24,'Data Entry'!$S$9:$S$68,"OPS")</f>
        <v>0</v>
      </c>
      <c r="Q24" s="814">
        <f>COUNTIFS('Data Entry'!$C$9:$C$68,Post_Data!$Q$5,'Data Entry'!$G$9:$G$68,Post_Data!$C24,'Data Entry'!$S$9:$S$68,"NPS")</f>
        <v>0</v>
      </c>
      <c r="R24" s="815">
        <f t="shared" si="1"/>
        <v>0</v>
      </c>
      <c r="S24" s="815">
        <f t="shared" si="0"/>
        <v>1</v>
      </c>
      <c r="T24" s="347"/>
      <c r="V24" s="369" t="s">
        <v>239</v>
      </c>
      <c r="AA24" s="347"/>
      <c r="AC24" t="s">
        <v>389</v>
      </c>
    </row>
    <row r="25" spans="1:29" ht="15.5">
      <c r="A25" s="347"/>
      <c r="B25" s="818">
        <f t="shared" si="2"/>
        <v>18</v>
      </c>
      <c r="C25" s="353" t="s">
        <v>241</v>
      </c>
      <c r="D25" s="294" t="s">
        <v>244</v>
      </c>
      <c r="E25" s="354">
        <v>1</v>
      </c>
      <c r="F25" s="294"/>
      <c r="G25" s="294"/>
      <c r="H25" s="294"/>
      <c r="I25" s="294"/>
      <c r="J25" s="294"/>
      <c r="K25" s="294"/>
      <c r="L25" s="294"/>
      <c r="M25" s="294"/>
      <c r="N25" s="294"/>
      <c r="O25" s="814">
        <f>IF(C25="",0,HLOOKUP($Q$5,all_headpost,ROWS(C$7:C25),0))</f>
        <v>1</v>
      </c>
      <c r="P25" s="814">
        <f>COUNTIFS('Data Entry'!$C$9:$C$68,Post_Data!$Q$5,'Data Entry'!$G$9:$G$68,Post_Data!$C25,'Data Entry'!$S$9:$S$68,"OPS")</f>
        <v>0</v>
      </c>
      <c r="Q25" s="814">
        <f>COUNTIFS('Data Entry'!$C$9:$C$68,Post_Data!$Q$5,'Data Entry'!$G$9:$G$68,Post_Data!$C25,'Data Entry'!$S$9:$S$68,"NPS")</f>
        <v>0</v>
      </c>
      <c r="R25" s="815">
        <f t="shared" si="1"/>
        <v>0</v>
      </c>
      <c r="S25" s="815">
        <f t="shared" si="0"/>
        <v>1</v>
      </c>
      <c r="T25" s="347"/>
      <c r="V25" s="369" t="s">
        <v>230</v>
      </c>
      <c r="AA25" s="347"/>
      <c r="AC25" t="s">
        <v>390</v>
      </c>
    </row>
    <row r="26" spans="1:29" ht="15.5">
      <c r="A26" s="347"/>
      <c r="B26" s="818">
        <f t="shared" si="2"/>
        <v>19</v>
      </c>
      <c r="C26" s="353" t="s">
        <v>242</v>
      </c>
      <c r="D26" s="294" t="s">
        <v>244</v>
      </c>
      <c r="E26" s="354">
        <v>0</v>
      </c>
      <c r="F26" s="294"/>
      <c r="G26" s="294"/>
      <c r="H26" s="294"/>
      <c r="I26" s="294"/>
      <c r="J26" s="294"/>
      <c r="K26" s="294"/>
      <c r="L26" s="294"/>
      <c r="M26" s="294"/>
      <c r="N26" s="294"/>
      <c r="O26" s="814">
        <f>IF(C26="",0,HLOOKUP($Q$5,all_headpost,ROWS(C$7:C26),0))</f>
        <v>0</v>
      </c>
      <c r="P26" s="814">
        <f>COUNTIFS('Data Entry'!$C$9:$C$68,Post_Data!$Q$5,'Data Entry'!$G$9:$G$68,Post_Data!$C26,'Data Entry'!$S$9:$S$68,"OPS")</f>
        <v>0</v>
      </c>
      <c r="Q26" s="814">
        <f>COUNTIFS('Data Entry'!$C$9:$C$68,Post_Data!$Q$5,'Data Entry'!$G$9:$G$68,Post_Data!$C26,'Data Entry'!$S$9:$S$68,"NPS")</f>
        <v>1</v>
      </c>
      <c r="R26" s="815">
        <f t="shared" si="1"/>
        <v>1</v>
      </c>
      <c r="S26" s="815">
        <f t="shared" si="0"/>
        <v>-1</v>
      </c>
      <c r="T26" s="347"/>
      <c r="V26" s="369" t="s">
        <v>241</v>
      </c>
      <c r="AA26" s="347"/>
      <c r="AC26" t="s">
        <v>391</v>
      </c>
    </row>
    <row r="27" spans="1:29" ht="15.5">
      <c r="A27" s="347"/>
      <c r="B27" s="818">
        <f>IF(C27="","",B26+1)</f>
        <v>20</v>
      </c>
      <c r="C27" s="353" t="s">
        <v>243</v>
      </c>
      <c r="D27" s="294"/>
      <c r="E27" s="294"/>
      <c r="F27" s="294"/>
      <c r="G27" s="294"/>
      <c r="H27" s="294"/>
      <c r="I27" s="294"/>
      <c r="J27" s="294"/>
      <c r="K27" s="294"/>
      <c r="L27" s="294"/>
      <c r="M27" s="294"/>
      <c r="N27" s="294"/>
      <c r="O27" s="814">
        <f>IF(C27="",0,HLOOKUP($Q$5,all_headpost,ROWS(C$7:C27),0))</f>
        <v>0</v>
      </c>
      <c r="P27" s="814">
        <f>COUNTIFS('Data Entry'!$C$9:$C$68,Post_Data!$Q$5,'Data Entry'!$G$9:$G$68,Post_Data!$C27,'Data Entry'!$S$9:$S$68,"OPS")</f>
        <v>0</v>
      </c>
      <c r="Q27" s="814">
        <f>COUNTIFS('Data Entry'!$C$9:$C$68,Post_Data!$Q$5,'Data Entry'!$G$9:$G$68,Post_Data!$C27,'Data Entry'!$S$9:$S$68,"NPS")</f>
        <v>0</v>
      </c>
      <c r="R27" s="815">
        <f t="shared" si="1"/>
        <v>0</v>
      </c>
      <c r="S27" s="815">
        <f t="shared" si="0"/>
        <v>0</v>
      </c>
      <c r="T27" s="347"/>
      <c r="V27" s="369" t="s">
        <v>242</v>
      </c>
      <c r="AA27" s="347"/>
      <c r="AC27" t="s">
        <v>392</v>
      </c>
    </row>
    <row r="28" spans="1:29" ht="15.5">
      <c r="A28" s="347"/>
      <c r="B28" s="818">
        <f t="shared" si="2"/>
        <v>21</v>
      </c>
      <c r="C28" s="353" t="s">
        <v>245</v>
      </c>
      <c r="D28" s="294"/>
      <c r="E28" s="294"/>
      <c r="F28" s="294"/>
      <c r="G28" s="294"/>
      <c r="H28" s="294"/>
      <c r="I28" s="294"/>
      <c r="J28" s="294"/>
      <c r="K28" s="294"/>
      <c r="L28" s="294"/>
      <c r="M28" s="294"/>
      <c r="N28" s="294"/>
      <c r="O28" s="814">
        <f>IF(C28="",0,HLOOKUP($Q$5,all_headpost,ROWS(C$7:C28),0))</f>
        <v>0</v>
      </c>
      <c r="P28" s="814">
        <f>COUNTIFS('Data Entry'!$C$9:$C$68,Post_Data!$Q$5,'Data Entry'!$G$9:$G$68,Post_Data!$C28,'Data Entry'!$S$9:$S$68,"OPS")</f>
        <v>0</v>
      </c>
      <c r="Q28" s="814">
        <f>COUNTIFS('Data Entry'!$C$9:$C$68,Post_Data!$Q$5,'Data Entry'!$G$9:$G$68,Post_Data!$C28,'Data Entry'!$S$9:$S$68,"NPS")</f>
        <v>0</v>
      </c>
      <c r="R28" s="815">
        <f t="shared" si="1"/>
        <v>0</v>
      </c>
      <c r="S28" s="815">
        <f t="shared" si="0"/>
        <v>0</v>
      </c>
      <c r="T28" s="347"/>
      <c r="V28" s="369" t="s">
        <v>243</v>
      </c>
      <c r="AA28" s="347"/>
      <c r="AC28" t="s">
        <v>393</v>
      </c>
    </row>
    <row r="29" spans="1:29" ht="15.5">
      <c r="A29" s="347"/>
      <c r="B29" s="818">
        <f t="shared" si="2"/>
        <v>22</v>
      </c>
      <c r="C29" s="353" t="s">
        <v>499</v>
      </c>
      <c r="D29" s="294"/>
      <c r="E29" s="294"/>
      <c r="F29" s="294"/>
      <c r="G29" s="294"/>
      <c r="H29" s="294"/>
      <c r="I29" s="294"/>
      <c r="J29" s="294"/>
      <c r="K29" s="294"/>
      <c r="L29" s="294"/>
      <c r="M29" s="294"/>
      <c r="N29" s="294"/>
      <c r="O29" s="814">
        <f>IF(C29="",0,HLOOKUP($Q$5,all_headpost,ROWS(C$7:C29),0))</f>
        <v>0</v>
      </c>
      <c r="P29" s="814">
        <f>COUNTIFS('Data Entry'!$C$9:$C$68,Post_Data!$Q$5,'Data Entry'!$G$9:$G$68,Post_Data!$C29,'Data Entry'!$S$9:$S$68,"OPS")</f>
        <v>0</v>
      </c>
      <c r="Q29" s="814">
        <f>COUNTIFS('Data Entry'!$C$9:$C$68,Post_Data!$Q$5,'Data Entry'!$G$9:$G$68,Post_Data!$C29,'Data Entry'!$S$9:$S$68,"NPS")</f>
        <v>0</v>
      </c>
      <c r="R29" s="815">
        <f t="shared" si="1"/>
        <v>0</v>
      </c>
      <c r="S29" s="815">
        <f t="shared" si="0"/>
        <v>0</v>
      </c>
      <c r="T29" s="347"/>
      <c r="V29" s="369" t="s">
        <v>245</v>
      </c>
      <c r="AA29" s="347"/>
      <c r="AC29" t="s">
        <v>394</v>
      </c>
    </row>
    <row r="30" spans="1:29" ht="15.5">
      <c r="A30" s="347"/>
      <c r="B30" s="818">
        <f t="shared" si="2"/>
        <v>23</v>
      </c>
      <c r="C30" s="353" t="s">
        <v>585</v>
      </c>
      <c r="D30" s="294"/>
      <c r="E30" s="294"/>
      <c r="F30" s="294"/>
      <c r="G30" s="294"/>
      <c r="H30" s="294"/>
      <c r="I30" s="294"/>
      <c r="J30" s="294"/>
      <c r="K30" s="294"/>
      <c r="L30" s="294"/>
      <c r="M30" s="294"/>
      <c r="N30" s="294"/>
      <c r="O30" s="814">
        <f>IF(C30="",0,HLOOKUP($Q$5,all_headpost,ROWS(C$7:C30),0))</f>
        <v>0</v>
      </c>
      <c r="P30" s="814">
        <f>COUNTIFS('Data Entry'!$C$9:$C$68,Post_Data!$Q$5,'Data Entry'!$G$9:$G$68,Post_Data!$C30,'Data Entry'!$S$9:$S$68,"OPS")</f>
        <v>0</v>
      </c>
      <c r="Q30" s="814">
        <f>COUNTIFS('Data Entry'!$C$9:$C$68,Post_Data!$Q$5,'Data Entry'!$G$9:$G$68,Post_Data!$C30,'Data Entry'!$S$9:$S$68,"NPS")</f>
        <v>0</v>
      </c>
      <c r="R30" s="815">
        <f t="shared" si="1"/>
        <v>0</v>
      </c>
      <c r="S30" s="815">
        <f t="shared" si="0"/>
        <v>0</v>
      </c>
      <c r="T30" s="347"/>
      <c r="V30" s="369" t="s">
        <v>499</v>
      </c>
      <c r="AA30" s="347"/>
      <c r="AC30" t="s">
        <v>395</v>
      </c>
    </row>
    <row r="31" spans="1:29" ht="15.5">
      <c r="A31" s="347"/>
      <c r="B31" s="818">
        <f t="shared" si="2"/>
        <v>24</v>
      </c>
      <c r="C31" s="353" t="s">
        <v>586</v>
      </c>
      <c r="D31" s="294"/>
      <c r="E31" s="294"/>
      <c r="F31" s="294"/>
      <c r="G31" s="294">
        <v>1</v>
      </c>
      <c r="H31" s="294"/>
      <c r="I31" s="294"/>
      <c r="J31" s="294"/>
      <c r="K31" s="294"/>
      <c r="L31" s="294"/>
      <c r="M31" s="294"/>
      <c r="N31" s="294"/>
      <c r="O31" s="814">
        <f>IF(C31="",0,HLOOKUP($Q$5,all_headpost,ROWS(C$7:C31),0))</f>
        <v>0</v>
      </c>
      <c r="P31" s="814">
        <f>COUNTIFS('Data Entry'!$C$9:$C$68,Post_Data!$Q$5,'Data Entry'!$G$9:$G$68,Post_Data!$C31,'Data Entry'!$S$9:$S$68,"OPS")</f>
        <v>0</v>
      </c>
      <c r="Q31" s="814">
        <f>COUNTIFS('Data Entry'!$C$9:$C$68,Post_Data!$Q$5,'Data Entry'!$G$9:$G$68,Post_Data!$C31,'Data Entry'!$S$9:$S$68,"NPS")</f>
        <v>0</v>
      </c>
      <c r="R31" s="815">
        <f t="shared" si="1"/>
        <v>0</v>
      </c>
      <c r="S31" s="815">
        <f t="shared" si="0"/>
        <v>0</v>
      </c>
      <c r="T31" s="347"/>
      <c r="V31" s="369" t="s">
        <v>585</v>
      </c>
      <c r="AA31" s="347"/>
      <c r="AC31" t="s">
        <v>396</v>
      </c>
    </row>
    <row r="32" spans="1:29" ht="15.5">
      <c r="A32" s="347"/>
      <c r="B32" s="818">
        <f t="shared" si="2"/>
        <v>25</v>
      </c>
      <c r="C32" s="353" t="s">
        <v>590</v>
      </c>
      <c r="D32" s="294"/>
      <c r="E32" s="294"/>
      <c r="F32" s="294"/>
      <c r="G32" s="294">
        <v>1</v>
      </c>
      <c r="H32" s="294"/>
      <c r="I32" s="294"/>
      <c r="J32" s="294"/>
      <c r="K32" s="294"/>
      <c r="L32" s="294"/>
      <c r="M32" s="294"/>
      <c r="N32" s="294"/>
      <c r="O32" s="814">
        <f>IF(C32="",0,HLOOKUP($Q$5,all_headpost,ROWS(C$7:C32),0))</f>
        <v>0</v>
      </c>
      <c r="P32" s="814">
        <f>COUNTIFS('Data Entry'!$C$9:$C$68,Post_Data!$Q$5,'Data Entry'!$G$9:$G$68,Post_Data!$C32,'Data Entry'!$S$9:$S$68,"OPS")</f>
        <v>0</v>
      </c>
      <c r="Q32" s="814">
        <f>COUNTIFS('Data Entry'!$C$9:$C$68,Post_Data!$Q$5,'Data Entry'!$G$9:$G$68,Post_Data!$C32,'Data Entry'!$S$9:$S$68,"NPS")</f>
        <v>0</v>
      </c>
      <c r="R32" s="815">
        <f t="shared" si="1"/>
        <v>0</v>
      </c>
      <c r="S32" s="815">
        <f t="shared" si="0"/>
        <v>0</v>
      </c>
      <c r="T32" s="347"/>
      <c r="V32" s="369" t="s">
        <v>586</v>
      </c>
      <c r="AA32" s="347"/>
      <c r="AC32" t="s">
        <v>340</v>
      </c>
    </row>
    <row r="33" spans="1:27" ht="15.5">
      <c r="A33" s="347"/>
      <c r="B33" s="818">
        <f t="shared" si="2"/>
        <v>26</v>
      </c>
      <c r="C33" s="353" t="s">
        <v>591</v>
      </c>
      <c r="D33" s="294"/>
      <c r="E33" s="294"/>
      <c r="F33" s="294"/>
      <c r="G33" s="294"/>
      <c r="H33" s="294"/>
      <c r="I33" s="294"/>
      <c r="J33" s="294"/>
      <c r="K33" s="294"/>
      <c r="L33" s="294"/>
      <c r="M33" s="294"/>
      <c r="N33" s="294"/>
      <c r="O33" s="814">
        <f>IF(C33="",0,HLOOKUP($Q$5,all_headpost,ROWS(C$7:C33),0))</f>
        <v>0</v>
      </c>
      <c r="P33" s="814">
        <f>COUNTIFS('Data Entry'!$C$9:$C$68,Post_Data!$Q$5,'Data Entry'!$G$9:$G$68,Post_Data!$C33,'Data Entry'!$S$9:$S$68,"OPS")</f>
        <v>0</v>
      </c>
      <c r="Q33" s="814">
        <f>COUNTIFS('Data Entry'!$C$9:$C$68,Post_Data!$Q$5,'Data Entry'!$G$9:$G$68,Post_Data!$C33,'Data Entry'!$S$9:$S$68,"NPS")</f>
        <v>0</v>
      </c>
      <c r="R33" s="815">
        <f t="shared" si="1"/>
        <v>0</v>
      </c>
      <c r="S33" s="815">
        <f t="shared" si="0"/>
        <v>0</v>
      </c>
      <c r="T33" s="347"/>
      <c r="V33" s="369" t="s">
        <v>590</v>
      </c>
      <c r="AA33" s="347"/>
    </row>
    <row r="34" spans="1:27" ht="15.5">
      <c r="A34" s="347"/>
      <c r="B34" s="818" t="str">
        <f t="shared" si="2"/>
        <v/>
      </c>
      <c r="C34" s="353"/>
      <c r="D34" s="294"/>
      <c r="E34" s="294"/>
      <c r="F34" s="294"/>
      <c r="G34" s="294"/>
      <c r="H34" s="294"/>
      <c r="I34" s="294"/>
      <c r="J34" s="294"/>
      <c r="K34" s="294"/>
      <c r="L34" s="294"/>
      <c r="M34" s="294"/>
      <c r="N34" s="294"/>
      <c r="O34" s="814">
        <f>IF(C34="",0,HLOOKUP($Q$5,all_headpost,ROWS(C$7:C34),0))</f>
        <v>0</v>
      </c>
      <c r="P34" s="814">
        <f>COUNTIFS('Data Entry'!$C$9:$C$68,Post_Data!$Q$5,'Data Entry'!$G$9:$G$68,Post_Data!$C34,'Data Entry'!$S$9:$S$68,"OPS")</f>
        <v>0</v>
      </c>
      <c r="Q34" s="814">
        <f>COUNTIFS('Data Entry'!$C$9:$C$68,Post_Data!$Q$5,'Data Entry'!$G$9:$G$68,Post_Data!$C34,'Data Entry'!$S$9:$S$68,"NPS")</f>
        <v>0</v>
      </c>
      <c r="R34" s="815">
        <f t="shared" si="1"/>
        <v>0</v>
      </c>
      <c r="S34" s="815">
        <f t="shared" si="0"/>
        <v>0</v>
      </c>
      <c r="T34" s="347"/>
      <c r="V34" s="369" t="s">
        <v>591</v>
      </c>
      <c r="AA34" s="347"/>
    </row>
    <row r="35" spans="1:27" ht="15.5">
      <c r="A35" s="347"/>
      <c r="B35" s="818" t="str">
        <f t="shared" si="2"/>
        <v/>
      </c>
      <c r="C35" s="353"/>
      <c r="D35" s="294"/>
      <c r="E35" s="294"/>
      <c r="F35" s="294"/>
      <c r="G35" s="294"/>
      <c r="H35" s="294"/>
      <c r="I35" s="294"/>
      <c r="J35" s="294"/>
      <c r="K35" s="294"/>
      <c r="L35" s="294"/>
      <c r="M35" s="294"/>
      <c r="N35" s="294"/>
      <c r="O35" s="814">
        <f>IF(C35="",0,HLOOKUP($Q$5,all_headpost,ROWS(C$7:C35),0))</f>
        <v>0</v>
      </c>
      <c r="P35" s="814">
        <f>COUNTIFS('Data Entry'!$C$9:$C$68,Post_Data!$Q$5,'Data Entry'!$G$9:$G$68,Post_Data!$C35,'Data Entry'!$S$9:$S$68,"OPS")</f>
        <v>0</v>
      </c>
      <c r="Q35" s="814">
        <f>COUNTIFS('Data Entry'!$C$9:$C$68,Post_Data!$Q$5,'Data Entry'!$G$9:$G$68,Post_Data!$C35,'Data Entry'!$S$9:$S$68,"NPS")</f>
        <v>0</v>
      </c>
      <c r="R35" s="815">
        <f t="shared" si="1"/>
        <v>0</v>
      </c>
      <c r="S35" s="815">
        <f t="shared" si="0"/>
        <v>0</v>
      </c>
      <c r="T35" s="347"/>
      <c r="V35" s="369"/>
      <c r="AA35" s="347"/>
    </row>
    <row r="36" spans="1:27" ht="15.5">
      <c r="A36" s="347"/>
      <c r="B36" s="818" t="str">
        <f t="shared" si="2"/>
        <v/>
      </c>
      <c r="C36" s="353"/>
      <c r="D36" s="294"/>
      <c r="E36" s="294"/>
      <c r="F36" s="294"/>
      <c r="G36" s="294"/>
      <c r="H36" s="294"/>
      <c r="I36" s="294"/>
      <c r="J36" s="294"/>
      <c r="K36" s="294"/>
      <c r="L36" s="294"/>
      <c r="M36" s="294"/>
      <c r="N36" s="294"/>
      <c r="O36" s="814">
        <f>IF(C36="",0,HLOOKUP($Q$5,all_headpost,ROWS(C$7:C36),0))</f>
        <v>0</v>
      </c>
      <c r="P36" s="814">
        <f>COUNTIFS('Data Entry'!$C$9:$C$68,Post_Data!$Q$5,'Data Entry'!$G$9:$G$68,Post_Data!$C36,'Data Entry'!$S$9:$S$68,"OPS")</f>
        <v>0</v>
      </c>
      <c r="Q36" s="814">
        <f>COUNTIFS('Data Entry'!$C$9:$C$68,Post_Data!$Q$5,'Data Entry'!$G$9:$G$68,Post_Data!$C36,'Data Entry'!$S$9:$S$68,"NPS")</f>
        <v>0</v>
      </c>
      <c r="R36" s="815">
        <f t="shared" si="1"/>
        <v>0</v>
      </c>
      <c r="S36" s="815">
        <f t="shared" si="0"/>
        <v>0</v>
      </c>
      <c r="T36" s="347"/>
      <c r="V36" s="369"/>
      <c r="AA36" s="347"/>
    </row>
    <row r="37" spans="1:27" ht="15.5">
      <c r="A37" s="347"/>
      <c r="B37" s="818" t="str">
        <f t="shared" si="2"/>
        <v/>
      </c>
      <c r="C37" s="353"/>
      <c r="D37" s="294"/>
      <c r="E37" s="294"/>
      <c r="F37" s="294"/>
      <c r="G37" s="294"/>
      <c r="H37" s="294"/>
      <c r="I37" s="294"/>
      <c r="J37" s="294"/>
      <c r="K37" s="294"/>
      <c r="L37" s="294"/>
      <c r="M37" s="294"/>
      <c r="N37" s="294"/>
      <c r="O37" s="814">
        <f>IF(C37="",0,HLOOKUP($Q$5,all_headpost,ROWS(C$7:C37),0))</f>
        <v>0</v>
      </c>
      <c r="P37" s="814">
        <f>COUNTIFS('Data Entry'!$C$9:$C$68,Post_Data!$Q$5,'Data Entry'!$G$9:$G$68,Post_Data!$C37,'Data Entry'!$S$9:$S$68,"OPS")</f>
        <v>0</v>
      </c>
      <c r="Q37" s="814">
        <f>COUNTIFS('Data Entry'!$C$9:$C$68,Post_Data!$Q$5,'Data Entry'!$G$9:$G$68,Post_Data!$C37,'Data Entry'!$S$9:$S$68,"NPS")</f>
        <v>0</v>
      </c>
      <c r="R37" s="815">
        <f t="shared" si="1"/>
        <v>0</v>
      </c>
      <c r="S37" s="815">
        <f t="shared" si="0"/>
        <v>0</v>
      </c>
      <c r="T37" s="347"/>
      <c r="V37" s="369"/>
      <c r="AA37" s="347"/>
    </row>
    <row r="38" spans="1:27" ht="15.5">
      <c r="A38" s="347"/>
      <c r="B38" s="818" t="str">
        <f t="shared" si="2"/>
        <v/>
      </c>
      <c r="C38" s="353"/>
      <c r="D38" s="294"/>
      <c r="E38" s="294"/>
      <c r="F38" s="294"/>
      <c r="G38" s="294"/>
      <c r="H38" s="294"/>
      <c r="I38" s="294"/>
      <c r="J38" s="294"/>
      <c r="K38" s="294"/>
      <c r="L38" s="294"/>
      <c r="M38" s="294"/>
      <c r="N38" s="294"/>
      <c r="O38" s="814">
        <f>IF(C38="",0,HLOOKUP($Q$5,all_headpost,ROWS(C$7:C38),0))</f>
        <v>0</v>
      </c>
      <c r="P38" s="814">
        <f>COUNTIFS('Data Entry'!$C$9:$C$68,Post_Data!$Q$5,'Data Entry'!$G$9:$G$68,Post_Data!$C38,'Data Entry'!$S$9:$S$68,"OPS")</f>
        <v>0</v>
      </c>
      <c r="Q38" s="814">
        <f>COUNTIFS('Data Entry'!$C$9:$C$68,Post_Data!$Q$5,'Data Entry'!$G$9:$G$68,Post_Data!$C38,'Data Entry'!$S$9:$S$68,"NPS")</f>
        <v>0</v>
      </c>
      <c r="R38" s="815">
        <f t="shared" si="1"/>
        <v>0</v>
      </c>
      <c r="S38" s="815">
        <f t="shared" si="0"/>
        <v>0</v>
      </c>
      <c r="T38" s="347"/>
      <c r="V38" s="369"/>
      <c r="AA38" s="347"/>
    </row>
    <row r="39" spans="1:27" ht="15.5">
      <c r="A39" s="347"/>
      <c r="B39" s="818" t="str">
        <f t="shared" si="2"/>
        <v/>
      </c>
      <c r="C39" s="353"/>
      <c r="D39" s="294"/>
      <c r="E39" s="294"/>
      <c r="F39" s="294"/>
      <c r="G39" s="294"/>
      <c r="H39" s="294"/>
      <c r="I39" s="294"/>
      <c r="J39" s="294"/>
      <c r="K39" s="294"/>
      <c r="L39" s="294"/>
      <c r="M39" s="294"/>
      <c r="N39" s="294"/>
      <c r="O39" s="814">
        <f>IF(C39="",0,HLOOKUP($Q$5,all_headpost,ROWS(C$7:C39),0))</f>
        <v>0</v>
      </c>
      <c r="P39" s="814">
        <f>COUNTIFS('Data Entry'!$C$9:$C$68,Post_Data!$Q$5,'Data Entry'!$G$9:$G$68,Post_Data!$C39,'Data Entry'!$S$9:$S$68,"OPS")</f>
        <v>0</v>
      </c>
      <c r="Q39" s="814">
        <f>COUNTIFS('Data Entry'!$C$9:$C$68,Post_Data!$Q$5,'Data Entry'!$G$9:$G$68,Post_Data!$C39,'Data Entry'!$S$9:$S$68,"NPS")</f>
        <v>0</v>
      </c>
      <c r="R39" s="815">
        <f t="shared" si="1"/>
        <v>0</v>
      </c>
      <c r="S39" s="815">
        <f t="shared" si="0"/>
        <v>0</v>
      </c>
      <c r="T39" s="347"/>
      <c r="V39" s="369"/>
      <c r="AA39" s="347"/>
    </row>
    <row r="40" spans="1:27" ht="15.5">
      <c r="A40" s="347"/>
      <c r="B40" s="818" t="str">
        <f t="shared" si="2"/>
        <v/>
      </c>
      <c r="C40" s="353"/>
      <c r="D40" s="294"/>
      <c r="E40" s="294"/>
      <c r="F40" s="294"/>
      <c r="G40" s="294"/>
      <c r="H40" s="294"/>
      <c r="I40" s="294"/>
      <c r="J40" s="294"/>
      <c r="K40" s="294"/>
      <c r="L40" s="294"/>
      <c r="M40" s="294"/>
      <c r="N40" s="294"/>
      <c r="O40" s="814">
        <f>IF(C40="",0,HLOOKUP($Q$5,all_headpost,ROWS(C$7:C40),0))</f>
        <v>0</v>
      </c>
      <c r="P40" s="814">
        <f>COUNTIFS('Data Entry'!$C$9:$C$68,Post_Data!$Q$5,'Data Entry'!$G$9:$G$68,Post_Data!$C40,'Data Entry'!$S$9:$S$68,"OPS")</f>
        <v>0</v>
      </c>
      <c r="Q40" s="814">
        <f>COUNTIFS('Data Entry'!$C$9:$C$68,Post_Data!$Q$5,'Data Entry'!$G$9:$G$68,Post_Data!$C40,'Data Entry'!$S$9:$S$68,"NPS")</f>
        <v>0</v>
      </c>
      <c r="R40" s="815">
        <f t="shared" si="1"/>
        <v>0</v>
      </c>
      <c r="S40" s="815">
        <f t="shared" si="0"/>
        <v>0</v>
      </c>
      <c r="T40" s="347"/>
      <c r="V40" s="369"/>
      <c r="AA40" s="347"/>
    </row>
    <row r="41" spans="1:27" ht="15.5">
      <c r="A41" s="347"/>
      <c r="B41" s="818" t="str">
        <f t="shared" si="2"/>
        <v/>
      </c>
      <c r="C41" s="353"/>
      <c r="D41" s="294"/>
      <c r="E41" s="294"/>
      <c r="F41" s="294"/>
      <c r="G41" s="294"/>
      <c r="H41" s="294"/>
      <c r="I41" s="294"/>
      <c r="J41" s="294"/>
      <c r="K41" s="294"/>
      <c r="L41" s="294"/>
      <c r="M41" s="294"/>
      <c r="N41" s="294"/>
      <c r="O41" s="814">
        <f>IF(C41="",0,HLOOKUP($Q$5,all_headpost,ROWS(C$7:C41),0))</f>
        <v>0</v>
      </c>
      <c r="P41" s="814">
        <f>COUNTIFS('Data Entry'!$C$9:$C$68,Post_Data!$Q$5,'Data Entry'!$G$9:$G$68,Post_Data!$C41,'Data Entry'!$S$9:$S$68,"OPS")</f>
        <v>0</v>
      </c>
      <c r="Q41" s="814">
        <f>COUNTIFS('Data Entry'!$C$9:$C$68,Post_Data!$Q$5,'Data Entry'!$G$9:$G$68,Post_Data!$C41,'Data Entry'!$S$9:$S$68,"NPS")</f>
        <v>0</v>
      </c>
      <c r="R41" s="815">
        <f t="shared" si="1"/>
        <v>0</v>
      </c>
      <c r="S41" s="815">
        <f t="shared" si="0"/>
        <v>0</v>
      </c>
      <c r="T41" s="347"/>
      <c r="V41" s="369"/>
      <c r="AA41" s="347"/>
    </row>
    <row r="42" spans="1:27" ht="15.5">
      <c r="A42" s="347"/>
      <c r="B42" s="818" t="str">
        <f t="shared" si="2"/>
        <v/>
      </c>
      <c r="C42" s="353"/>
      <c r="D42" s="294"/>
      <c r="E42" s="294"/>
      <c r="F42" s="294"/>
      <c r="G42" s="294"/>
      <c r="H42" s="294"/>
      <c r="I42" s="294"/>
      <c r="J42" s="294"/>
      <c r="K42" s="294"/>
      <c r="L42" s="294"/>
      <c r="M42" s="294"/>
      <c r="N42" s="294"/>
      <c r="O42" s="814">
        <f>IF(C42="",0,HLOOKUP($Q$5,all_headpost,ROWS(C$7:C42),0))</f>
        <v>0</v>
      </c>
      <c r="P42" s="814">
        <f>COUNTIFS('Data Entry'!$C$9:$C$68,Post_Data!$Q$5,'Data Entry'!$G$9:$G$68,Post_Data!$C42,'Data Entry'!$S$9:$S$68,"OPS")</f>
        <v>0</v>
      </c>
      <c r="Q42" s="814">
        <f>COUNTIFS('Data Entry'!$C$9:$C$68,Post_Data!$Q$5,'Data Entry'!$G$9:$G$68,Post_Data!$C42,'Data Entry'!$S$9:$S$68,"NPS")</f>
        <v>0</v>
      </c>
      <c r="R42" s="815">
        <f t="shared" si="1"/>
        <v>0</v>
      </c>
      <c r="S42" s="815">
        <f t="shared" si="0"/>
        <v>0</v>
      </c>
      <c r="T42" s="347"/>
      <c r="V42" s="369"/>
      <c r="AA42" s="347"/>
    </row>
    <row r="43" spans="1:27" ht="15.5">
      <c r="A43" s="347"/>
      <c r="B43" s="818" t="str">
        <f t="shared" si="2"/>
        <v/>
      </c>
      <c r="C43" s="353"/>
      <c r="D43" s="294"/>
      <c r="E43" s="294"/>
      <c r="F43" s="294"/>
      <c r="G43" s="294"/>
      <c r="H43" s="294"/>
      <c r="I43" s="294"/>
      <c r="J43" s="294"/>
      <c r="K43" s="294"/>
      <c r="L43" s="294"/>
      <c r="M43" s="294"/>
      <c r="N43" s="294"/>
      <c r="O43" s="814">
        <f>IF(C43="",0,HLOOKUP($Q$5,all_headpost,ROWS(C$7:C43),0))</f>
        <v>0</v>
      </c>
      <c r="P43" s="814">
        <f>COUNTIFS('Data Entry'!$C$9:$C$68,Post_Data!$Q$5,'Data Entry'!$G$9:$G$68,Post_Data!$C43,'Data Entry'!$S$9:$S$68,"OPS")</f>
        <v>0</v>
      </c>
      <c r="Q43" s="814">
        <f>COUNTIFS('Data Entry'!$C$9:$C$68,Post_Data!$Q$5,'Data Entry'!$G$9:$G$68,Post_Data!$C43,'Data Entry'!$S$9:$S$68,"NPS")</f>
        <v>0</v>
      </c>
      <c r="R43" s="815">
        <f t="shared" si="1"/>
        <v>0</v>
      </c>
      <c r="S43" s="815">
        <f t="shared" si="0"/>
        <v>0</v>
      </c>
      <c r="T43" s="347"/>
      <c r="V43" s="369"/>
      <c r="AA43" s="347"/>
    </row>
    <row r="44" spans="1:27" ht="15.5">
      <c r="A44" s="347"/>
      <c r="B44" s="882" t="s">
        <v>30</v>
      </c>
      <c r="C44" s="883"/>
      <c r="D44" s="355"/>
      <c r="E44" s="355"/>
      <c r="F44" s="355"/>
      <c r="G44" s="355"/>
      <c r="H44" s="355"/>
      <c r="I44" s="355"/>
      <c r="J44" s="355"/>
      <c r="K44" s="355"/>
      <c r="L44" s="355"/>
      <c r="M44" s="355"/>
      <c r="N44" s="355"/>
      <c r="O44" s="816">
        <f>SUM(O8:O43)</f>
        <v>12</v>
      </c>
      <c r="P44" s="816">
        <f>SUM(P8:P43)</f>
        <v>1</v>
      </c>
      <c r="Q44" s="816">
        <f>SUM(Q8:Q43)</f>
        <v>8</v>
      </c>
      <c r="R44" s="816">
        <f>SUM(R8:R43)</f>
        <v>9</v>
      </c>
      <c r="S44" s="816">
        <f>SUM(S8:S43)</f>
        <v>3</v>
      </c>
      <c r="T44" s="347"/>
      <c r="AA44" s="347"/>
    </row>
    <row r="45" spans="1:27">
      <c r="A45" s="347"/>
      <c r="B45" s="347"/>
      <c r="C45" s="347"/>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row>
  </sheetData>
  <sheetProtection password="DBAD" sheet="1" objects="1" scenarios="1" formatCells="0" formatColumns="0" formatRows="0"/>
  <mergeCells count="13">
    <mergeCell ref="B2:S2"/>
    <mergeCell ref="B5:B7"/>
    <mergeCell ref="Q5:S5"/>
    <mergeCell ref="B44:C44"/>
    <mergeCell ref="S6:S7"/>
    <mergeCell ref="B4:S4"/>
    <mergeCell ref="O6:O7"/>
    <mergeCell ref="P6:Q6"/>
    <mergeCell ref="R6:R7"/>
    <mergeCell ref="O5:P5"/>
    <mergeCell ref="E5:N6"/>
    <mergeCell ref="D5:D7"/>
    <mergeCell ref="C5:C7"/>
  </mergeCells>
  <conditionalFormatting sqref="C8:C43">
    <cfRule type="duplicateValues" dxfId="2" priority="1"/>
  </conditionalFormatting>
  <dataValidations count="3">
    <dataValidation type="list" allowBlank="1" showInputMessage="1" showErrorMessage="1" sqref="D8:D43">
      <formula1>Pay_Leval</formula1>
    </dataValidation>
    <dataValidation type="list" allowBlank="1" showInputMessage="1" showErrorMessage="1" sqref="C8:C43">
      <formula1>POST_NAME</formula1>
    </dataValidation>
    <dataValidation type="list" allowBlank="1" showInputMessage="1" showErrorMessage="1" sqref="E7:N7">
      <formula1>BUDGET_HEAD</formula1>
    </dataValidation>
  </dataValidations>
  <pageMargins left="0.7" right="0.7" top="0.75" bottom="0.75" header="0.3" footer="0.3"/>
  <pageSetup paperSize="9"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1">
    <tabColor rgb="FFFF0000"/>
    <pageSetUpPr fitToPage="1"/>
  </sheetPr>
  <dimension ref="A1:AN90"/>
  <sheetViews>
    <sheetView showGridLines="0" zoomScale="70" zoomScaleNormal="70" workbookViewId="0">
      <pane xSplit="5" ySplit="9" topLeftCell="F73" activePane="bottomRight" state="frozen"/>
      <selection pane="topRight" activeCell="F1" sqref="F1"/>
      <selection pane="bottomLeft" activeCell="A11" sqref="A11"/>
      <selection pane="bottomRight" activeCell="C77" sqref="C77:I77"/>
    </sheetView>
  </sheetViews>
  <sheetFormatPr defaultColWidth="9.1796875" defaultRowHeight="14"/>
  <cols>
    <col min="1" max="1" width="3.54296875" style="1" customWidth="1"/>
    <col min="2" max="2" width="16.26953125" style="1" customWidth="1"/>
    <col min="3" max="3" width="6.7265625" style="1" customWidth="1"/>
    <col min="4" max="4" width="7.81640625" style="1" customWidth="1"/>
    <col min="5" max="5" width="22.81640625" style="1" customWidth="1"/>
    <col min="6" max="6" width="23.7265625" style="1" customWidth="1"/>
    <col min="7" max="7" width="20.54296875" style="1" customWidth="1"/>
    <col min="8" max="8" width="16.1796875" style="1" customWidth="1"/>
    <col min="9" max="9" width="17.6328125" style="1" customWidth="1"/>
    <col min="10" max="10" width="10.81640625" style="1" customWidth="1"/>
    <col min="11" max="11" width="15.1796875" style="1" customWidth="1"/>
    <col min="12" max="12" width="15" style="1" customWidth="1"/>
    <col min="13" max="13" width="9" style="1" customWidth="1"/>
    <col min="14" max="14" width="13.81640625" style="1" customWidth="1"/>
    <col min="15" max="15" width="18.7265625" style="1" customWidth="1"/>
    <col min="16" max="16" width="19" style="1" customWidth="1"/>
    <col min="17" max="18" width="13.1796875" style="1" customWidth="1"/>
    <col min="19" max="19" width="4.81640625" style="161" customWidth="1"/>
    <col min="20" max="20" width="23.7265625" style="1" hidden="1" customWidth="1"/>
    <col min="21" max="21" width="15.1796875" style="1" hidden="1" customWidth="1"/>
    <col min="22" max="22" width="23.36328125" style="1" hidden="1" customWidth="1"/>
    <col min="23" max="23" width="13.26953125" style="1" hidden="1" customWidth="1"/>
    <col min="24" max="27" width="10.1796875" style="1" hidden="1" customWidth="1"/>
    <col min="28" max="28" width="11.1796875" style="1" customWidth="1"/>
    <col min="29" max="29" width="15.7265625" style="1" customWidth="1"/>
    <col min="30" max="30" width="14.1796875" style="1" customWidth="1"/>
    <col min="31" max="31" width="11.81640625" style="1" customWidth="1"/>
    <col min="32" max="32" width="9.1796875" style="1" hidden="1" customWidth="1"/>
    <col min="33" max="33" width="9.1796875" style="1" customWidth="1"/>
    <col min="34" max="34" width="12.453125" style="1" customWidth="1"/>
    <col min="35" max="36" width="9.1796875" style="1" customWidth="1"/>
    <col min="37" max="16384" width="9.1796875" style="1"/>
  </cols>
  <sheetData>
    <row r="1" spans="1:36" ht="14.5" thickBot="1">
      <c r="A1" s="344"/>
      <c r="B1" s="344"/>
      <c r="C1" s="344"/>
      <c r="D1" s="344"/>
      <c r="E1" s="344"/>
      <c r="F1" s="344"/>
      <c r="G1" s="344"/>
      <c r="H1" s="344"/>
      <c r="I1" s="344"/>
      <c r="J1" s="344"/>
      <c r="K1" s="344"/>
      <c r="L1" s="344"/>
      <c r="M1" s="344"/>
      <c r="N1" s="344"/>
      <c r="O1" s="344"/>
      <c r="P1" s="344"/>
      <c r="Q1" s="344"/>
      <c r="R1" s="344"/>
      <c r="S1" s="344"/>
    </row>
    <row r="2" spans="1:36" ht="40" customHeight="1" thickBot="1">
      <c r="A2" s="344"/>
      <c r="B2" s="955" t="str">
        <f>'Data Entry'!D2</f>
        <v>dk;kZy; iz/kkukpk;Z jktdh; mPp ek/;fed fo|ky; 13Mhvks,y</v>
      </c>
      <c r="C2" s="955"/>
      <c r="D2" s="955"/>
      <c r="E2" s="955"/>
      <c r="F2" s="955"/>
      <c r="G2" s="955"/>
      <c r="H2" s="955"/>
      <c r="I2" s="955"/>
      <c r="J2" s="955"/>
      <c r="K2" s="955"/>
      <c r="L2" s="955"/>
      <c r="M2" s="955"/>
      <c r="N2" s="955"/>
      <c r="O2" s="955"/>
      <c r="P2" s="955"/>
      <c r="Q2" s="955"/>
      <c r="R2" s="796"/>
      <c r="S2" s="344"/>
      <c r="U2" s="830" t="s">
        <v>584</v>
      </c>
      <c r="AB2" s="952" t="s">
        <v>265</v>
      </c>
      <c r="AC2" s="953"/>
      <c r="AD2" s="953"/>
      <c r="AE2" s="954"/>
    </row>
    <row r="3" spans="1:36" ht="40" customHeight="1" thickTop="1" thickBot="1">
      <c r="A3" s="344"/>
      <c r="B3" s="965" t="s">
        <v>617</v>
      </c>
      <c r="C3" s="965"/>
      <c r="D3" s="965"/>
      <c r="E3" s="965"/>
      <c r="F3" s="965"/>
      <c r="G3" s="965"/>
      <c r="H3" s="965"/>
      <c r="I3" s="965"/>
      <c r="J3" s="965"/>
      <c r="K3" s="965"/>
      <c r="L3" s="966"/>
      <c r="M3" s="960" t="s">
        <v>411</v>
      </c>
      <c r="N3" s="960"/>
      <c r="O3" s="960"/>
      <c r="P3" s="960"/>
      <c r="Q3" s="797"/>
      <c r="R3" s="798"/>
      <c r="S3" s="344"/>
      <c r="U3" s="830" t="s">
        <v>615</v>
      </c>
      <c r="AB3" s="937" t="s">
        <v>173</v>
      </c>
      <c r="AC3" s="938"/>
      <c r="AD3" s="938"/>
      <c r="AE3" s="939"/>
    </row>
    <row r="4" spans="1:36" ht="40" customHeight="1" thickTop="1" thickBot="1">
      <c r="A4" s="344"/>
      <c r="B4" s="800"/>
      <c r="C4" s="800"/>
      <c r="D4" s="800"/>
      <c r="E4" s="802" t="s">
        <v>213</v>
      </c>
      <c r="F4" s="963" t="s">
        <v>214</v>
      </c>
      <c r="G4" s="963"/>
      <c r="H4" s="803" t="s">
        <v>616</v>
      </c>
      <c r="I4" s="961" t="s">
        <v>215</v>
      </c>
      <c r="J4" s="962"/>
      <c r="K4" s="962"/>
      <c r="L4" s="799"/>
      <c r="M4" s="958" t="s">
        <v>410</v>
      </c>
      <c r="N4" s="958"/>
      <c r="O4" s="959" t="s">
        <v>694</v>
      </c>
      <c r="P4" s="959"/>
      <c r="Q4" s="797"/>
      <c r="R4" s="798"/>
      <c r="S4" s="344"/>
      <c r="U4" s="829"/>
      <c r="AB4" s="937" t="s">
        <v>266</v>
      </c>
      <c r="AC4" s="938"/>
      <c r="AD4" s="938"/>
      <c r="AE4" s="939"/>
    </row>
    <row r="5" spans="1:36" ht="40" customHeight="1" thickTop="1" thickBot="1">
      <c r="A5" s="344"/>
      <c r="B5" s="801"/>
      <c r="C5" s="801"/>
      <c r="D5" s="801"/>
      <c r="E5" s="964"/>
      <c r="F5" s="964"/>
      <c r="G5" s="964"/>
      <c r="H5" s="964"/>
      <c r="I5" s="964"/>
      <c r="J5" s="964"/>
      <c r="K5" s="964"/>
      <c r="L5" s="799"/>
      <c r="M5" s="957" t="s">
        <v>92</v>
      </c>
      <c r="N5" s="957"/>
      <c r="O5" s="956">
        <v>45108</v>
      </c>
      <c r="P5" s="956"/>
      <c r="Q5" s="797"/>
      <c r="R5" s="798"/>
      <c r="S5" s="344"/>
      <c r="U5" s="829"/>
      <c r="AB5" s="937" t="s">
        <v>267</v>
      </c>
      <c r="AC5" s="938"/>
      <c r="AD5" s="938"/>
      <c r="AE5" s="939"/>
    </row>
    <row r="6" spans="1:36" ht="30.5" customHeight="1">
      <c r="A6" s="344"/>
      <c r="B6" s="940" t="s">
        <v>375</v>
      </c>
      <c r="C6" s="940"/>
      <c r="D6" s="940"/>
      <c r="E6" s="940"/>
      <c r="F6" s="940"/>
      <c r="G6" s="940"/>
      <c r="H6" s="940"/>
      <c r="I6" s="940"/>
      <c r="J6" s="940"/>
      <c r="K6" s="940"/>
      <c r="L6" s="940"/>
      <c r="M6" s="941"/>
      <c r="N6" s="941"/>
      <c r="O6" s="941"/>
      <c r="P6" s="941"/>
      <c r="Q6" s="940"/>
      <c r="R6" s="772"/>
      <c r="S6" s="344"/>
      <c r="AB6" s="935" t="s">
        <v>455</v>
      </c>
      <c r="AC6" s="936"/>
      <c r="AD6" s="936"/>
    </row>
    <row r="7" spans="1:36" ht="45" customHeight="1">
      <c r="A7" s="344"/>
      <c r="B7" s="944"/>
      <c r="C7" s="913" t="s">
        <v>42</v>
      </c>
      <c r="D7" s="915" t="s">
        <v>160</v>
      </c>
      <c r="E7" s="916"/>
      <c r="F7" s="942" t="s">
        <v>106</v>
      </c>
      <c r="G7" s="913" t="s">
        <v>159</v>
      </c>
      <c r="H7" s="942" t="s">
        <v>45</v>
      </c>
      <c r="I7" s="913" t="s">
        <v>46</v>
      </c>
      <c r="J7" s="913"/>
      <c r="K7" s="949" t="s">
        <v>652</v>
      </c>
      <c r="L7" s="947" t="s">
        <v>47</v>
      </c>
      <c r="M7" s="913" t="s">
        <v>48</v>
      </c>
      <c r="N7" s="913"/>
      <c r="O7" s="942" t="s">
        <v>653</v>
      </c>
      <c r="P7" s="942" t="s">
        <v>654</v>
      </c>
      <c r="Q7" s="942" t="s">
        <v>51</v>
      </c>
      <c r="R7" s="911" t="s">
        <v>612</v>
      </c>
      <c r="S7" s="344"/>
      <c r="AB7" s="928" t="s">
        <v>664</v>
      </c>
      <c r="AC7" s="929"/>
      <c r="AD7" s="930"/>
      <c r="AI7" s="660"/>
      <c r="AJ7" s="660"/>
    </row>
    <row r="8" spans="1:36" ht="63.75" customHeight="1">
      <c r="A8" s="344"/>
      <c r="B8" s="945"/>
      <c r="C8" s="913"/>
      <c r="D8" s="917"/>
      <c r="E8" s="918"/>
      <c r="F8" s="943"/>
      <c r="G8" s="913"/>
      <c r="H8" s="943"/>
      <c r="I8" s="356" t="s">
        <v>374</v>
      </c>
      <c r="J8" s="356" t="s">
        <v>171</v>
      </c>
      <c r="K8" s="950"/>
      <c r="L8" s="948"/>
      <c r="M8" s="349" t="s">
        <v>49</v>
      </c>
      <c r="N8" s="357" t="s">
        <v>50</v>
      </c>
      <c r="O8" s="943"/>
      <c r="P8" s="943"/>
      <c r="Q8" s="943"/>
      <c r="R8" s="912"/>
      <c r="S8" s="344"/>
      <c r="T8" s="25"/>
      <c r="U8" s="25"/>
      <c r="V8" s="25"/>
      <c r="W8" s="25"/>
      <c r="Y8" s="646" t="s">
        <v>500</v>
      </c>
      <c r="Z8" s="646" t="s">
        <v>501</v>
      </c>
      <c r="AA8" s="646" t="s">
        <v>502</v>
      </c>
      <c r="AB8" s="534" t="s">
        <v>454</v>
      </c>
      <c r="AC8" s="540" t="s">
        <v>456</v>
      </c>
      <c r="AD8" s="534" t="s">
        <v>665</v>
      </c>
      <c r="AH8" s="660"/>
      <c r="AI8" s="660"/>
      <c r="AJ8" s="660"/>
    </row>
    <row r="9" spans="1:36" ht="15.5" customHeight="1">
      <c r="A9" s="344"/>
      <c r="B9" s="350"/>
      <c r="C9" s="358">
        <v>1</v>
      </c>
      <c r="D9" s="358"/>
      <c r="E9" s="359">
        <v>2</v>
      </c>
      <c r="F9" s="359">
        <v>3</v>
      </c>
      <c r="G9" s="359">
        <v>4</v>
      </c>
      <c r="H9" s="360">
        <v>5</v>
      </c>
      <c r="I9" s="360">
        <v>6</v>
      </c>
      <c r="J9" s="360">
        <v>7</v>
      </c>
      <c r="K9" s="350">
        <v>8</v>
      </c>
      <c r="L9" s="350">
        <v>9</v>
      </c>
      <c r="M9" s="350">
        <v>10</v>
      </c>
      <c r="N9" s="360">
        <v>11</v>
      </c>
      <c r="O9" s="360">
        <v>12</v>
      </c>
      <c r="P9" s="361">
        <v>13</v>
      </c>
      <c r="Q9" s="361">
        <v>14</v>
      </c>
      <c r="R9" s="773"/>
      <c r="S9" s="344"/>
      <c r="T9" s="25"/>
      <c r="U9" s="25"/>
      <c r="V9" s="25"/>
      <c r="W9" s="25"/>
      <c r="X9" s="25"/>
      <c r="Y9" s="25"/>
      <c r="Z9" s="25"/>
      <c r="AA9" s="25"/>
      <c r="AB9" s="532">
        <v>24</v>
      </c>
      <c r="AC9" s="532">
        <v>25</v>
      </c>
      <c r="AD9" s="532">
        <v>26</v>
      </c>
    </row>
    <row r="10" spans="1:36" ht="20.5">
      <c r="A10" s="344">
        <v>1</v>
      </c>
      <c r="B10" s="833" t="str">
        <f>IF(U10="NG-REGULAR",$U$2,IF(U10="G-REGULAR",$U$3,IF(U10="FIXED","स्थिर वेतन","")))</f>
        <v>राजपत्रित</v>
      </c>
      <c r="C10" s="486">
        <f>IF(E10="","",1)</f>
        <v>1</v>
      </c>
      <c r="D10" s="371" t="s">
        <v>399</v>
      </c>
      <c r="E10" s="789" t="str">
        <f>IFERROR(VLOOKUP('Master-1'!$F$4&amp;"_"&amp;$A10,Emp_Master,4,0),"")</f>
        <v>vcl 1</v>
      </c>
      <c r="F10" s="790" t="str">
        <f>IFERROR(VLOOKUP('Master-1'!$F$4&amp;"_"&amp;$A10,Emp_Master,5,0),"")</f>
        <v>RJGA123412341234</v>
      </c>
      <c r="G10" s="790">
        <f>IFERROR(VLOOKUP('Master-1'!$F$4&amp;"_"&amp;$A10,Emp_Master,6,0),"")</f>
        <v>0</v>
      </c>
      <c r="H10" s="790" t="str">
        <f>IFERROR(VLOOKUP('Master-1'!$F$4&amp;"_"&amp;$A10,Emp_Master,7,0),"")</f>
        <v>प्रधानाचार्य</v>
      </c>
      <c r="I10" s="488" t="str">
        <f>IFERROR(IF(J10="","",VLOOKUP($J10,Sheet2!$B$4:$E$27,4,0)),"")</f>
        <v>67300 - 195000</v>
      </c>
      <c r="J10" s="791" t="str">
        <f>IFERROR(VLOOKUP('Master-1'!$F$4&amp;"_"&amp;$A10,Emp_Master,8,0),"")</f>
        <v>L-16</v>
      </c>
      <c r="K10" s="792">
        <f>IFERROR(VLOOKUP('Master-1'!$F$4&amp;"_"&amp;$A10,Emp_Master,9,0),"")</f>
        <v>82700</v>
      </c>
      <c r="L10" s="481">
        <f>IF(E10="",0,K10*12)</f>
        <v>992400</v>
      </c>
      <c r="M10" s="485">
        <f>IF(E10="","",'Master-1'!$O$5)</f>
        <v>45108</v>
      </c>
      <c r="N10" s="481">
        <f>IF(E10="",0,Q10*8)</f>
        <v>20000</v>
      </c>
      <c r="O10" s="481">
        <f>IF(E10="",0,L10+N10)</f>
        <v>1012400</v>
      </c>
      <c r="P10" s="481">
        <f>IF(E10="",0,IF('Master-1'!$O$4="Sri Ganganagar",O10-Q10*12,(AD10*4)+(K10*8)))</f>
        <v>982800</v>
      </c>
      <c r="Q10" s="482">
        <f>IF(E10="",0,IF(OR(U10="FIXED",U10="VACANT"),0,ROUND(K10*3/100,-2)))</f>
        <v>2500</v>
      </c>
      <c r="R10" s="774" t="str">
        <f>IFERROR(IF(J10="FIXED","FIXED",VLOOKUP('Master-1'!$F$4&amp;"_"&amp;$A10,Emp_Master,19,0)),"")</f>
        <v>OPS</v>
      </c>
      <c r="S10" s="344"/>
      <c r="T10" s="452" t="str">
        <f>IF(U10="","",U10&amp;"_"&amp;COUNTIF(U$9:$V10,U10))</f>
        <v>G-REGULAR_1</v>
      </c>
      <c r="U10" s="483" t="str">
        <f>IFERROR(VLOOKUP('Master-1'!$F$4&amp;"_"&amp;$A10,Emp_Master,10,0),"")</f>
        <v>G-REGULAR</v>
      </c>
      <c r="V10" s="716" t="str">
        <f>E10</f>
        <v>vcl 1</v>
      </c>
      <c r="W10" s="484" t="str">
        <f>H10</f>
        <v>प्रधानाचार्य</v>
      </c>
      <c r="X10" s="484">
        <f>K10</f>
        <v>82700</v>
      </c>
      <c r="Y10" s="484">
        <f>IFERROR(IF(OR(U10="G-REGULAR",U10="NG-REGULAR"),IF(X10="",0,AD10*4),0),0)</f>
        <v>321200</v>
      </c>
      <c r="Z10" s="484">
        <f>IFERROR(IF(OR(U10="G-REGULAR",U10="NG-REGULAR"),IF(K10="",0,K10*8),0),0)</f>
        <v>661600</v>
      </c>
      <c r="AA10" s="484">
        <f>SUM(Y10:Z10)</f>
        <v>982800</v>
      </c>
      <c r="AB10" s="486">
        <f>IFERROR(IF(U10="FIXED",K10,K10-ROUNDUP(ROUND((K10*3%)-(K10*3%)*2.9%,-2),0)),"")</f>
        <v>80300</v>
      </c>
      <c r="AC10" s="533"/>
      <c r="AD10" s="486">
        <f>IF(AC10="",AB10,AC10)</f>
        <v>80300</v>
      </c>
      <c r="AE10" s="109"/>
      <c r="AF10" s="110"/>
      <c r="AG10"/>
      <c r="AH10" s="111"/>
      <c r="AI10" s="2"/>
      <c r="AJ10" s="2"/>
    </row>
    <row r="11" spans="1:36" ht="30">
      <c r="A11" s="344">
        <v>2</v>
      </c>
      <c r="B11" s="833" t="str">
        <f t="shared" ref="B11:B69" si="0">IF(U11="NG-REGULAR",$U$2,IF(U11="G-REGULAR",$U$3,IF(U11="FIXED","स्थिर वेतन","")))</f>
        <v>राजपत्रित</v>
      </c>
      <c r="C11" s="487">
        <f>IF(E11="","",MAX($C$10:C10)+1)</f>
        <v>2</v>
      </c>
      <c r="D11" s="371" t="s">
        <v>400</v>
      </c>
      <c r="E11" s="789" t="str">
        <f>IFERROR(VLOOKUP('Master-1'!$F$4&amp;"_"&amp;$A11,Emp_Master,4,0),"")</f>
        <v>vcl 2</v>
      </c>
      <c r="F11" s="790" t="str">
        <f>IFERROR(VLOOKUP('Master-1'!$F$4&amp;"_"&amp;$A11,Emp_Master,5,0),"")</f>
        <v>RJGA123412341234</v>
      </c>
      <c r="G11" s="790">
        <f>IFERROR(VLOOKUP('Master-1'!$F$4&amp;"_"&amp;$A11,Emp_Master,6,0),"")</f>
        <v>0</v>
      </c>
      <c r="H11" s="790" t="str">
        <f>IFERROR(VLOOKUP('Master-1'!$F$4&amp;"_"&amp;$A11,Emp_Master,7,0),"")</f>
        <v>व्याख्याता स्कूल(शिक्षा)</v>
      </c>
      <c r="I11" s="488" t="str">
        <f>IFERROR(IF(J11="","",VLOOKUP($J11,Sheet2!$B$4:$E$27,4,0)),"")</f>
        <v>44300 - 140100</v>
      </c>
      <c r="J11" s="791" t="str">
        <f>IFERROR(VLOOKUP('Master-1'!$F$4&amp;"_"&amp;$A11,Emp_Master,8,0),"")</f>
        <v>L-12</v>
      </c>
      <c r="K11" s="792">
        <f>IFERROR(VLOOKUP('Master-1'!$F$4&amp;"_"&amp;$A11,Emp_Master,9,0),"")</f>
        <v>49900</v>
      </c>
      <c r="L11" s="481">
        <f t="shared" ref="L11:L69" si="1">IF(E11="",0,K11*12)</f>
        <v>598800</v>
      </c>
      <c r="M11" s="485">
        <f>IF(E11="","",'Master-1'!$O$5)</f>
        <v>45108</v>
      </c>
      <c r="N11" s="481">
        <f t="shared" ref="N11:N69" si="2">IF(E11="",0,Q11*8)</f>
        <v>12000</v>
      </c>
      <c r="O11" s="481">
        <f t="shared" ref="O11:O69" si="3">IF(E11="",0,L11+N11)</f>
        <v>610800</v>
      </c>
      <c r="P11" s="481">
        <f>IF(E11="",0,IF('Master-1'!$O$4="Sri Ganganagar",O11-Q11*12,(AD11*4)+(K11*8)))</f>
        <v>592800</v>
      </c>
      <c r="Q11" s="482">
        <f t="shared" ref="Q11:Q69" si="4">IF(E11="",0,IF(OR(U11="FIXED",U11="VACANT"),0,ROUND(K11*3/100,-2)))</f>
        <v>1500</v>
      </c>
      <c r="R11" s="774" t="str">
        <f>IFERROR(IF(J11="FIXED","FIXED",VLOOKUP('Master-1'!$F$4&amp;"_"&amp;$A11,Emp_Master,19,0)),"")</f>
        <v>NPS</v>
      </c>
      <c r="S11" s="344"/>
      <c r="T11" s="452" t="str">
        <f>IF(U11="","",U11&amp;"_"&amp;COUNTIF(U$9:$V11,U11))</f>
        <v>G-REGULAR_2</v>
      </c>
      <c r="U11" s="483" t="str">
        <f>IFERROR(VLOOKUP('Master-1'!$F$4&amp;"_"&amp;$A11,Emp_Master,10,0),"")</f>
        <v>G-REGULAR</v>
      </c>
      <c r="V11" s="716" t="str">
        <f t="shared" ref="V11:V35" si="5">E11</f>
        <v>vcl 2</v>
      </c>
      <c r="W11" s="484" t="str">
        <f t="shared" ref="W11:W35" si="6">H11</f>
        <v>व्याख्याता स्कूल(शिक्षा)</v>
      </c>
      <c r="X11" s="484">
        <f t="shared" ref="X11:X59" si="7">K11</f>
        <v>49900</v>
      </c>
      <c r="Y11" s="484">
        <f t="shared" ref="Y11:Y69" si="8">IFERROR(IF(OR(U11="G-REGULAR",U11="NG-REGULAR"),IF(X11="",0,AD11*4),0),0)</f>
        <v>193600</v>
      </c>
      <c r="Z11" s="484">
        <f t="shared" ref="Z11:Z69" si="9">IFERROR(IF(OR(U11="G-REGULAR",U11="NG-REGULAR"),IF(K11="",0,K11*8),0),0)</f>
        <v>399200</v>
      </c>
      <c r="AA11" s="484">
        <f t="shared" ref="AA11:AA69" si="10">SUM(Y11:Z11)</f>
        <v>592800</v>
      </c>
      <c r="AB11" s="486">
        <f t="shared" ref="AB11:AB69" si="11">IFERROR(IF(U11="FIXED",K11,K11-ROUNDUP(ROUND((K11*3%)-(K11*3%)*2.9%,-2),0)),"")</f>
        <v>48400</v>
      </c>
      <c r="AC11" s="533"/>
      <c r="AD11" s="486">
        <f>IF(AC11="",AB11,AC11)</f>
        <v>48400</v>
      </c>
      <c r="AE11" s="109"/>
      <c r="AF11" s="110"/>
      <c r="AG11"/>
      <c r="AH11" s="111"/>
      <c r="AI11" s="2"/>
      <c r="AJ11" s="2"/>
    </row>
    <row r="12" spans="1:36" ht="30">
      <c r="A12" s="344">
        <v>3</v>
      </c>
      <c r="B12" s="833" t="str">
        <f t="shared" si="0"/>
        <v>स्थिर वेतन</v>
      </c>
      <c r="C12" s="487">
        <f>IF(E12="","",MAX($C$10:C11)+1)</f>
        <v>3</v>
      </c>
      <c r="D12" s="371" t="s">
        <v>399</v>
      </c>
      <c r="E12" s="789" t="str">
        <f>IFERROR(VLOOKUP('Master-1'!$F$4&amp;"_"&amp;$A12,Emp_Master,4,0),"")</f>
        <v>vcl 3</v>
      </c>
      <c r="F12" s="790" t="str">
        <f>IFERROR(VLOOKUP('Master-1'!$F$4&amp;"_"&amp;$A12,Emp_Master,5,0),"")</f>
        <v>RJGA123412341234</v>
      </c>
      <c r="G12" s="790">
        <f>IFERROR(VLOOKUP('Master-1'!$F$4&amp;"_"&amp;$A12,Emp_Master,6,0),"")</f>
        <v>0</v>
      </c>
      <c r="H12" s="790" t="str">
        <f>IFERROR(VLOOKUP('Master-1'!$F$4&amp;"_"&amp;$A12,Emp_Master,7,0),"")</f>
        <v>व्याख्याता स्कूल(शिक्षा)</v>
      </c>
      <c r="I12" s="488" t="str">
        <f>IFERROR(IF(J12="","",VLOOKUP($J12,Sheet2!$B$4:$E$27,4,0)),"")</f>
        <v/>
      </c>
      <c r="J12" s="791" t="str">
        <f>IFERROR(VLOOKUP('Master-1'!$F$4&amp;"_"&amp;$A12,Emp_Master,8,0),"")</f>
        <v>FIXED</v>
      </c>
      <c r="K12" s="792">
        <f>IFERROR(VLOOKUP('Master-1'!$F$4&amp;"_"&amp;$A12,Emp_Master,9,0),"")</f>
        <v>31100</v>
      </c>
      <c r="L12" s="481">
        <f t="shared" si="1"/>
        <v>373200</v>
      </c>
      <c r="M12" s="485">
        <f>IF(E12="","",'Master-1'!$O$5)</f>
        <v>45108</v>
      </c>
      <c r="N12" s="481">
        <f t="shared" si="2"/>
        <v>0</v>
      </c>
      <c r="O12" s="481">
        <f t="shared" si="3"/>
        <v>373200</v>
      </c>
      <c r="P12" s="481">
        <f>IF(E12="",0,IF('Master-1'!$O$4="Sri Ganganagar",O12-Q12*12,(AD12*4)+(K12*8)))</f>
        <v>373200</v>
      </c>
      <c r="Q12" s="482">
        <f t="shared" si="4"/>
        <v>0</v>
      </c>
      <c r="R12" s="774" t="str">
        <f>IFERROR(IF(J12="FIXED","FIXED",VLOOKUP('Master-1'!$F$4&amp;"_"&amp;$A12,Emp_Master,19,0)),"")</f>
        <v>FIXED</v>
      </c>
      <c r="S12" s="344"/>
      <c r="T12" s="452" t="str">
        <f>IF(U12="","",U12&amp;"_"&amp;COUNTIF(U$9:$V12,U12))</f>
        <v>FIXED_1</v>
      </c>
      <c r="U12" s="483" t="str">
        <f>IFERROR(VLOOKUP('Master-1'!$F$4&amp;"_"&amp;$A12,Emp_Master,10,0),"")</f>
        <v>FIXED</v>
      </c>
      <c r="V12" s="716" t="str">
        <f t="shared" si="5"/>
        <v>vcl 3</v>
      </c>
      <c r="W12" s="484" t="str">
        <f t="shared" si="6"/>
        <v>व्याख्याता स्कूल(शिक्षा)</v>
      </c>
      <c r="X12" s="484">
        <f t="shared" si="7"/>
        <v>31100</v>
      </c>
      <c r="Y12" s="484">
        <f t="shared" si="8"/>
        <v>0</v>
      </c>
      <c r="Z12" s="484">
        <f t="shared" si="9"/>
        <v>0</v>
      </c>
      <c r="AA12" s="484">
        <f t="shared" si="10"/>
        <v>0</v>
      </c>
      <c r="AB12" s="486">
        <f t="shared" si="11"/>
        <v>31100</v>
      </c>
      <c r="AC12" s="533"/>
      <c r="AD12" s="486">
        <f>IF(AC12="",AB12,AC12)</f>
        <v>31100</v>
      </c>
      <c r="AE12" s="109"/>
      <c r="AF12" s="110"/>
      <c r="AG12"/>
      <c r="AH12" s="111"/>
      <c r="AI12" s="2"/>
      <c r="AJ12" s="2"/>
    </row>
    <row r="13" spans="1:36" ht="30">
      <c r="A13" s="344">
        <v>4</v>
      </c>
      <c r="B13" s="833" t="str">
        <f t="shared" si="0"/>
        <v>राजपत्रित</v>
      </c>
      <c r="C13" s="487">
        <f>IF(E13="","",MAX($C$10:C12)+1)</f>
        <v>4</v>
      </c>
      <c r="D13" s="371" t="s">
        <v>400</v>
      </c>
      <c r="E13" s="789" t="str">
        <f>IFERROR(VLOOKUP('Master-1'!$F$4&amp;"_"&amp;$A13,Emp_Master,4,0),"")</f>
        <v>vcl 4</v>
      </c>
      <c r="F13" s="790" t="str">
        <f>IFERROR(VLOOKUP('Master-1'!$F$4&amp;"_"&amp;$A13,Emp_Master,5,0),"")</f>
        <v>RJGA123412341234</v>
      </c>
      <c r="G13" s="790">
        <f>IFERROR(VLOOKUP('Master-1'!$F$4&amp;"_"&amp;$A13,Emp_Master,6,0),"")</f>
        <v>0</v>
      </c>
      <c r="H13" s="790" t="str">
        <f>IFERROR(VLOOKUP('Master-1'!$F$4&amp;"_"&amp;$A13,Emp_Master,7,0),"")</f>
        <v>व्याख्याता स्कूल(शिक्षा)</v>
      </c>
      <c r="I13" s="488" t="str">
        <f>IFERROR(IF(J13="","",VLOOKUP($J13,Sheet2!$B$4:$E$27,4,0)),"")</f>
        <v>44300 - 140100</v>
      </c>
      <c r="J13" s="791" t="str">
        <f>IFERROR(VLOOKUP('Master-1'!$F$4&amp;"_"&amp;$A13,Emp_Master,8,0),"")</f>
        <v>L-12</v>
      </c>
      <c r="K13" s="792">
        <f>IFERROR(VLOOKUP('Master-1'!$F$4&amp;"_"&amp;$A13,Emp_Master,9,0),"")</f>
        <v>40300</v>
      </c>
      <c r="L13" s="481">
        <f t="shared" si="1"/>
        <v>483600</v>
      </c>
      <c r="M13" s="485">
        <f>IF(E13="","",'Master-1'!$O$5)</f>
        <v>45108</v>
      </c>
      <c r="N13" s="481">
        <f t="shared" si="2"/>
        <v>9600</v>
      </c>
      <c r="O13" s="481">
        <f t="shared" si="3"/>
        <v>493200</v>
      </c>
      <c r="P13" s="481">
        <f>IF(E13="",0,IF('Master-1'!$O$4="Sri Ganganagar",O13-Q13*12,(AD13*4)+(K13*8)))</f>
        <v>478800</v>
      </c>
      <c r="Q13" s="482">
        <f t="shared" si="4"/>
        <v>1200</v>
      </c>
      <c r="R13" s="774" t="str">
        <f>IFERROR(IF(J13="FIXED","FIXED",VLOOKUP('Master-1'!$F$4&amp;"_"&amp;$A13,Emp_Master,19,0)),"")</f>
        <v>NPS</v>
      </c>
      <c r="S13" s="344"/>
      <c r="T13" s="452" t="str">
        <f>IF(U13="","",U13&amp;"_"&amp;COUNTIF(U$9:$V13,U13))</f>
        <v>G-REGULAR_3</v>
      </c>
      <c r="U13" s="483" t="str">
        <f>IFERROR(VLOOKUP('Master-1'!$F$4&amp;"_"&amp;$A13,Emp_Master,10,0),"")</f>
        <v>G-REGULAR</v>
      </c>
      <c r="V13" s="716" t="str">
        <f t="shared" si="5"/>
        <v>vcl 4</v>
      </c>
      <c r="W13" s="484" t="str">
        <f t="shared" si="6"/>
        <v>व्याख्याता स्कूल(शिक्षा)</v>
      </c>
      <c r="X13" s="484">
        <f t="shared" si="7"/>
        <v>40300</v>
      </c>
      <c r="Y13" s="484">
        <f t="shared" si="8"/>
        <v>156400</v>
      </c>
      <c r="Z13" s="484">
        <f t="shared" si="9"/>
        <v>322400</v>
      </c>
      <c r="AA13" s="484">
        <f t="shared" si="10"/>
        <v>478800</v>
      </c>
      <c r="AB13" s="486">
        <f t="shared" si="11"/>
        <v>39100</v>
      </c>
      <c r="AC13" s="533"/>
      <c r="AD13" s="486">
        <f t="shared" ref="AD13:AD59" si="12">IF(AC13="",AB13,AC13)</f>
        <v>39100</v>
      </c>
      <c r="AE13" s="109"/>
      <c r="AF13" s="110"/>
      <c r="AG13"/>
      <c r="AH13" s="111"/>
      <c r="AI13" s="2"/>
      <c r="AJ13" s="2"/>
    </row>
    <row r="14" spans="1:36" ht="20.5">
      <c r="A14" s="344">
        <v>5</v>
      </c>
      <c r="B14" s="833" t="str">
        <f t="shared" si="0"/>
        <v>अराजपत्रित</v>
      </c>
      <c r="C14" s="487">
        <f>IF(E14="","",MAX($C$10:C13)+1)</f>
        <v>5</v>
      </c>
      <c r="D14" s="371" t="s">
        <v>399</v>
      </c>
      <c r="E14" s="789" t="str">
        <f>IFERROR(VLOOKUP('Master-1'!$F$4&amp;"_"&amp;$A14,Emp_Master,4,0),"")</f>
        <v>vcl 5</v>
      </c>
      <c r="F14" s="790" t="str">
        <f>IFERROR(VLOOKUP('Master-1'!$F$4&amp;"_"&amp;$A14,Emp_Master,5,0),"")</f>
        <v>RJGA123412341234</v>
      </c>
      <c r="G14" s="790">
        <f>IFERROR(VLOOKUP('Master-1'!$F$4&amp;"_"&amp;$A14,Emp_Master,6,0),"")</f>
        <v>0</v>
      </c>
      <c r="H14" s="790" t="str">
        <f>IFERROR(VLOOKUP('Master-1'!$F$4&amp;"_"&amp;$A14,Emp_Master,7,0),"")</f>
        <v>वरिष्ठ अध्यापक</v>
      </c>
      <c r="I14" s="488" t="str">
        <f>IFERROR(IF(J14="","",VLOOKUP($J14,Sheet2!$B$4:$E$27,4,0)),"")</f>
        <v>37800 - 119700</v>
      </c>
      <c r="J14" s="791" t="str">
        <f>IFERROR(VLOOKUP('Master-1'!$F$4&amp;"_"&amp;$A14,Emp_Master,8,0),"")</f>
        <v>L-11</v>
      </c>
      <c r="K14" s="792">
        <f>IFERROR(VLOOKUP('Master-1'!$F$4&amp;"_"&amp;$A14,Emp_Master,9,0),"")</f>
        <v>55500</v>
      </c>
      <c r="L14" s="481">
        <f t="shared" si="1"/>
        <v>666000</v>
      </c>
      <c r="M14" s="485">
        <f>IF(E14="","",'Master-1'!$O$5)</f>
        <v>45108</v>
      </c>
      <c r="N14" s="481">
        <f t="shared" si="2"/>
        <v>13600</v>
      </c>
      <c r="O14" s="481">
        <f t="shared" si="3"/>
        <v>679600</v>
      </c>
      <c r="P14" s="481">
        <f>IF(E14="",0,IF('Master-1'!$O$4="Sri Ganganagar",O14-Q14*12,(AD14*4)+(K14*8)))</f>
        <v>659600</v>
      </c>
      <c r="Q14" s="482">
        <f t="shared" si="4"/>
        <v>1700</v>
      </c>
      <c r="R14" s="774" t="str">
        <f>IFERROR(IF(J14="FIXED","FIXED",VLOOKUP('Master-1'!$F$4&amp;"_"&amp;$A14,Emp_Master,19,0)),"")</f>
        <v>NPS</v>
      </c>
      <c r="S14" s="344"/>
      <c r="T14" s="452" t="str">
        <f>IF(U14="","",U14&amp;"_"&amp;COUNTIF(U$9:$V14,U14))</f>
        <v>NG-REGULAR_1</v>
      </c>
      <c r="U14" s="483" t="str">
        <f>IFERROR(VLOOKUP('Master-1'!$F$4&amp;"_"&amp;$A14,Emp_Master,10,0),"")</f>
        <v>NG-REGULAR</v>
      </c>
      <c r="V14" s="716" t="str">
        <f t="shared" si="5"/>
        <v>vcl 5</v>
      </c>
      <c r="W14" s="484" t="str">
        <f t="shared" si="6"/>
        <v>वरिष्ठ अध्यापक</v>
      </c>
      <c r="X14" s="484">
        <f t="shared" si="7"/>
        <v>55500</v>
      </c>
      <c r="Y14" s="484">
        <f t="shared" si="8"/>
        <v>215600</v>
      </c>
      <c r="Z14" s="484">
        <f t="shared" si="9"/>
        <v>444000</v>
      </c>
      <c r="AA14" s="484">
        <f t="shared" si="10"/>
        <v>659600</v>
      </c>
      <c r="AB14" s="486">
        <f t="shared" si="11"/>
        <v>53900</v>
      </c>
      <c r="AC14" s="533"/>
      <c r="AD14" s="486">
        <f t="shared" si="12"/>
        <v>53900</v>
      </c>
      <c r="AE14" s="109"/>
      <c r="AF14" s="110"/>
      <c r="AG14"/>
      <c r="AH14" s="111"/>
      <c r="AI14" s="2"/>
      <c r="AJ14" s="2"/>
    </row>
    <row r="15" spans="1:36" ht="20.5">
      <c r="A15" s="344">
        <v>6</v>
      </c>
      <c r="B15" s="833" t="str">
        <f t="shared" si="0"/>
        <v>अराजपत्रित</v>
      </c>
      <c r="C15" s="487">
        <f>IF(E15="","",MAX($C$10:C14)+1)</f>
        <v>6</v>
      </c>
      <c r="D15" s="371" t="s">
        <v>399</v>
      </c>
      <c r="E15" s="789" t="str">
        <f>IFERROR(VLOOKUP('Master-1'!$F$4&amp;"_"&amp;$A15,Emp_Master,4,0),"")</f>
        <v>vcl 6</v>
      </c>
      <c r="F15" s="790" t="str">
        <f>IFERROR(VLOOKUP('Master-1'!$F$4&amp;"_"&amp;$A15,Emp_Master,5,0),"")</f>
        <v>RJGA123412341234</v>
      </c>
      <c r="G15" s="790">
        <f>IFERROR(VLOOKUP('Master-1'!$F$4&amp;"_"&amp;$A15,Emp_Master,6,0),"")</f>
        <v>0</v>
      </c>
      <c r="H15" s="790" t="str">
        <f>IFERROR(VLOOKUP('Master-1'!$F$4&amp;"_"&amp;$A15,Emp_Master,7,0),"")</f>
        <v>वरिष्ठ अध्यापक</v>
      </c>
      <c r="I15" s="488" t="str">
        <f>IFERROR(IF(J15="","",VLOOKUP($J15,Sheet2!$B$4:$E$27,4,0)),"")</f>
        <v>37800 - 119700</v>
      </c>
      <c r="J15" s="791" t="str">
        <f>IFERROR(VLOOKUP('Master-1'!$F$4&amp;"_"&amp;$A15,Emp_Master,8,0),"")</f>
        <v>L-11</v>
      </c>
      <c r="K15" s="792">
        <f>IFERROR(VLOOKUP('Master-1'!$F$4&amp;"_"&amp;$A15,Emp_Master,9,0),"")</f>
        <v>39100</v>
      </c>
      <c r="L15" s="481">
        <f t="shared" si="1"/>
        <v>469200</v>
      </c>
      <c r="M15" s="485">
        <f>IF(E15="","",'Master-1'!$O$5)</f>
        <v>45108</v>
      </c>
      <c r="N15" s="481">
        <f t="shared" si="2"/>
        <v>9600</v>
      </c>
      <c r="O15" s="481">
        <f t="shared" si="3"/>
        <v>478800</v>
      </c>
      <c r="P15" s="481">
        <f>IF(E15="",0,IF('Master-1'!$O$4="Sri Ganganagar",O15-Q15*12,(AD15*4)+(K15*8)))</f>
        <v>464800</v>
      </c>
      <c r="Q15" s="482">
        <f t="shared" si="4"/>
        <v>1200</v>
      </c>
      <c r="R15" s="774" t="str">
        <f>IFERROR(IF(J15="FIXED","FIXED",VLOOKUP('Master-1'!$F$4&amp;"_"&amp;$A15,Emp_Master,19,0)),"")</f>
        <v>NPS</v>
      </c>
      <c r="S15" s="344"/>
      <c r="T15" s="452" t="str">
        <f>IF(U15="","",U15&amp;"_"&amp;COUNTIF(U$9:$V15,U15))</f>
        <v>NG-REGULAR_2</v>
      </c>
      <c r="U15" s="483" t="str">
        <f>IFERROR(VLOOKUP('Master-1'!$F$4&amp;"_"&amp;$A15,Emp_Master,10,0),"")</f>
        <v>NG-REGULAR</v>
      </c>
      <c r="V15" s="716" t="str">
        <f t="shared" si="5"/>
        <v>vcl 6</v>
      </c>
      <c r="W15" s="484" t="str">
        <f t="shared" si="6"/>
        <v>वरिष्ठ अध्यापक</v>
      </c>
      <c r="X15" s="484">
        <f t="shared" si="7"/>
        <v>39100</v>
      </c>
      <c r="Y15" s="484">
        <f t="shared" si="8"/>
        <v>152000</v>
      </c>
      <c r="Z15" s="484">
        <f t="shared" si="9"/>
        <v>312800</v>
      </c>
      <c r="AA15" s="484">
        <f t="shared" si="10"/>
        <v>464800</v>
      </c>
      <c r="AB15" s="486">
        <f t="shared" si="11"/>
        <v>38000</v>
      </c>
      <c r="AC15" s="533"/>
      <c r="AD15" s="486">
        <f t="shared" si="12"/>
        <v>38000</v>
      </c>
      <c r="AE15" s="109"/>
      <c r="AF15" s="110"/>
      <c r="AG15"/>
      <c r="AH15" s="111"/>
      <c r="AI15" s="2"/>
      <c r="AJ15" s="2"/>
    </row>
    <row r="16" spans="1:36" ht="20.5">
      <c r="A16" s="344">
        <v>7</v>
      </c>
      <c r="B16" s="833" t="str">
        <f t="shared" si="0"/>
        <v>स्थिर वेतन</v>
      </c>
      <c r="C16" s="487">
        <f>IF(E16="","",MAX($C$10:C15)+1)</f>
        <v>7</v>
      </c>
      <c r="D16" s="371" t="s">
        <v>399</v>
      </c>
      <c r="E16" s="789" t="str">
        <f>IFERROR(VLOOKUP('Master-1'!$F$4&amp;"_"&amp;$A16,Emp_Master,4,0),"")</f>
        <v>vcl 7</v>
      </c>
      <c r="F16" s="790" t="str">
        <f>IFERROR(VLOOKUP('Master-1'!$F$4&amp;"_"&amp;$A16,Emp_Master,5,0),"")</f>
        <v>RJGA123412341234</v>
      </c>
      <c r="G16" s="790">
        <f>IFERROR(VLOOKUP('Master-1'!$F$4&amp;"_"&amp;$A16,Emp_Master,6,0),"")</f>
        <v>0</v>
      </c>
      <c r="H16" s="790" t="str">
        <f>IFERROR(VLOOKUP('Master-1'!$F$4&amp;"_"&amp;$A16,Emp_Master,7,0),"")</f>
        <v>वरिष्ठ अध्यापक</v>
      </c>
      <c r="I16" s="488" t="str">
        <f>IFERROR(IF(J16="","",VLOOKUP($J16,Sheet2!$B$4:$E$27,4,0)),"")</f>
        <v/>
      </c>
      <c r="J16" s="791" t="str">
        <f>IFERROR(VLOOKUP('Master-1'!$F$4&amp;"_"&amp;$A16,Emp_Master,8,0),"")</f>
        <v>FIXED</v>
      </c>
      <c r="K16" s="792">
        <f>IFERROR(VLOOKUP('Master-1'!$F$4&amp;"_"&amp;$A16,Emp_Master,9,0),"")</f>
        <v>26500</v>
      </c>
      <c r="L16" s="481">
        <f t="shared" si="1"/>
        <v>318000</v>
      </c>
      <c r="M16" s="485">
        <f>IF(E16="","",'Master-1'!$O$5)</f>
        <v>45108</v>
      </c>
      <c r="N16" s="481">
        <f t="shared" si="2"/>
        <v>0</v>
      </c>
      <c r="O16" s="481">
        <f t="shared" si="3"/>
        <v>318000</v>
      </c>
      <c r="P16" s="481">
        <f>IF(E16="",0,IF('Master-1'!$O$4="Sri Ganganagar",O16-Q16*12,(AD16*4)+(K16*8)))</f>
        <v>318000</v>
      </c>
      <c r="Q16" s="482">
        <f t="shared" si="4"/>
        <v>0</v>
      </c>
      <c r="R16" s="774" t="str">
        <f>IFERROR(IF(J16="FIXED","FIXED",VLOOKUP('Master-1'!$F$4&amp;"_"&amp;$A16,Emp_Master,19,0)),"")</f>
        <v>FIXED</v>
      </c>
      <c r="S16" s="344"/>
      <c r="T16" s="452" t="str">
        <f>IF(U16="","",U16&amp;"_"&amp;COUNTIF(U$9:$V16,U16))</f>
        <v>FIXED_2</v>
      </c>
      <c r="U16" s="483" t="str">
        <f>IFERROR(VLOOKUP('Master-1'!$F$4&amp;"_"&amp;$A16,Emp_Master,10,0),"")</f>
        <v>FIXED</v>
      </c>
      <c r="V16" s="716" t="str">
        <f t="shared" si="5"/>
        <v>vcl 7</v>
      </c>
      <c r="W16" s="484" t="str">
        <f t="shared" si="6"/>
        <v>वरिष्ठ अध्यापक</v>
      </c>
      <c r="X16" s="484">
        <f t="shared" si="7"/>
        <v>26500</v>
      </c>
      <c r="Y16" s="484">
        <f t="shared" si="8"/>
        <v>0</v>
      </c>
      <c r="Z16" s="484">
        <f t="shared" si="9"/>
        <v>0</v>
      </c>
      <c r="AA16" s="484">
        <f t="shared" si="10"/>
        <v>0</v>
      </c>
      <c r="AB16" s="486">
        <f t="shared" si="11"/>
        <v>26500</v>
      </c>
      <c r="AC16" s="533"/>
      <c r="AD16" s="486">
        <f t="shared" si="12"/>
        <v>26500</v>
      </c>
      <c r="AE16" s="109"/>
      <c r="AF16" s="110"/>
      <c r="AG16"/>
      <c r="AH16" s="111"/>
      <c r="AI16" s="2"/>
      <c r="AJ16" s="2"/>
    </row>
    <row r="17" spans="1:36" ht="20.5">
      <c r="A17" s="344">
        <v>8</v>
      </c>
      <c r="B17" s="833" t="str">
        <f t="shared" si="0"/>
        <v>स्थिर वेतन</v>
      </c>
      <c r="C17" s="487">
        <f>IF(E17="","",MAX($C$10:C16)+1)</f>
        <v>8</v>
      </c>
      <c r="D17" s="371" t="s">
        <v>399</v>
      </c>
      <c r="E17" s="789" t="str">
        <f>IFERROR(VLOOKUP('Master-1'!$F$4&amp;"_"&amp;$A17,Emp_Master,4,0),"")</f>
        <v>vcl 8</v>
      </c>
      <c r="F17" s="790" t="str">
        <f>IFERROR(VLOOKUP('Master-1'!$F$4&amp;"_"&amp;$A17,Emp_Master,5,0),"")</f>
        <v>RJGA123412341234</v>
      </c>
      <c r="G17" s="790">
        <f>IFERROR(VLOOKUP('Master-1'!$F$4&amp;"_"&amp;$A17,Emp_Master,6,0),"")</f>
        <v>0</v>
      </c>
      <c r="H17" s="790" t="str">
        <f>IFERROR(VLOOKUP('Master-1'!$F$4&amp;"_"&amp;$A17,Emp_Master,7,0),"")</f>
        <v>वरिष्ठ अध्यापक</v>
      </c>
      <c r="I17" s="488" t="str">
        <f>IFERROR(IF(J17="","",VLOOKUP($J17,Sheet2!$B$4:$E$27,4,0)),"")</f>
        <v/>
      </c>
      <c r="J17" s="791" t="str">
        <f>IFERROR(VLOOKUP('Master-1'!$F$4&amp;"_"&amp;$A17,Emp_Master,8,0),"")</f>
        <v>FIXED</v>
      </c>
      <c r="K17" s="792">
        <f>IFERROR(VLOOKUP('Master-1'!$F$4&amp;"_"&amp;$A17,Emp_Master,9,0),"")</f>
        <v>26500</v>
      </c>
      <c r="L17" s="481">
        <f t="shared" si="1"/>
        <v>318000</v>
      </c>
      <c r="M17" s="485">
        <f>IF(E17="","",'Master-1'!$O$5)</f>
        <v>45108</v>
      </c>
      <c r="N17" s="481">
        <f t="shared" si="2"/>
        <v>0</v>
      </c>
      <c r="O17" s="481">
        <f t="shared" si="3"/>
        <v>318000</v>
      </c>
      <c r="P17" s="481">
        <f>IF(E17="",0,IF('Master-1'!$O$4="Sri Ganganagar",O17-Q17*12,(AD17*4)+(K17*8)))</f>
        <v>318000</v>
      </c>
      <c r="Q17" s="482">
        <f t="shared" si="4"/>
        <v>0</v>
      </c>
      <c r="R17" s="774" t="str">
        <f>IFERROR(IF(J17="FIXED","FIXED",VLOOKUP('Master-1'!$F$4&amp;"_"&amp;$A17,Emp_Master,19,0)),"")</f>
        <v>FIXED</v>
      </c>
      <c r="S17" s="344"/>
      <c r="T17" s="452" t="str">
        <f>IF(U17="","",U17&amp;"_"&amp;COUNTIF(U$9:$V17,U17))</f>
        <v>FIXED_3</v>
      </c>
      <c r="U17" s="483" t="str">
        <f>IFERROR(VLOOKUP('Master-1'!$F$4&amp;"_"&amp;$A17,Emp_Master,10,0),"")</f>
        <v>FIXED</v>
      </c>
      <c r="V17" s="716" t="str">
        <f t="shared" si="5"/>
        <v>vcl 8</v>
      </c>
      <c r="W17" s="484" t="str">
        <f t="shared" si="6"/>
        <v>वरिष्ठ अध्यापक</v>
      </c>
      <c r="X17" s="484">
        <f t="shared" si="7"/>
        <v>26500</v>
      </c>
      <c r="Y17" s="484">
        <f t="shared" si="8"/>
        <v>0</v>
      </c>
      <c r="Z17" s="484">
        <f t="shared" si="9"/>
        <v>0</v>
      </c>
      <c r="AA17" s="484">
        <f t="shared" si="10"/>
        <v>0</v>
      </c>
      <c r="AB17" s="486">
        <f t="shared" si="11"/>
        <v>26500</v>
      </c>
      <c r="AC17" s="533"/>
      <c r="AD17" s="486">
        <f t="shared" si="12"/>
        <v>26500</v>
      </c>
      <c r="AE17" s="109"/>
      <c r="AF17" s="110"/>
      <c r="AG17"/>
      <c r="AH17" s="111"/>
      <c r="AI17" s="2"/>
      <c r="AJ17" s="2"/>
    </row>
    <row r="18" spans="1:36" ht="20.5">
      <c r="A18" s="344">
        <v>9</v>
      </c>
      <c r="B18" s="833" t="str">
        <f t="shared" si="0"/>
        <v/>
      </c>
      <c r="C18" s="487">
        <f>IF(E18="","",MAX($C$10:C17)+1)</f>
        <v>9</v>
      </c>
      <c r="D18" s="371" t="s">
        <v>399</v>
      </c>
      <c r="E18" s="789" t="str">
        <f>IFERROR(VLOOKUP('Master-1'!$F$4&amp;"_"&amp;$A18,Emp_Master,4,0),"")</f>
        <v>vcl 9</v>
      </c>
      <c r="F18" s="790" t="str">
        <f>IFERROR(VLOOKUP('Master-1'!$F$4&amp;"_"&amp;$A18,Emp_Master,5,0),"")</f>
        <v>RJGA123412341234</v>
      </c>
      <c r="G18" s="790">
        <f>IFERROR(VLOOKUP('Master-1'!$F$4&amp;"_"&amp;$A18,Emp_Master,6,0),"")</f>
        <v>0</v>
      </c>
      <c r="H18" s="790" t="str">
        <f>IFERROR(VLOOKUP('Master-1'!$F$4&amp;"_"&amp;$A18,Emp_Master,7,0),"")</f>
        <v>वरिष्ठ अध्यापक</v>
      </c>
      <c r="I18" s="488" t="str">
        <f>IFERROR(IF(J18="","",VLOOKUP($J18,Sheet2!$B$4:$E$27,4,0)),"")</f>
        <v/>
      </c>
      <c r="J18" s="791">
        <f>IFERROR(VLOOKUP('Master-1'!$F$4&amp;"_"&amp;$A18,Emp_Master,8,0),"")</f>
        <v>0</v>
      </c>
      <c r="K18" s="792">
        <f>IFERROR(VLOOKUP('Master-1'!$F$4&amp;"_"&amp;$A18,Emp_Master,9,0),"")</f>
        <v>0</v>
      </c>
      <c r="L18" s="481">
        <f t="shared" si="1"/>
        <v>0</v>
      </c>
      <c r="M18" s="485">
        <f>IF(E18="","",'Master-1'!$O$5)</f>
        <v>45108</v>
      </c>
      <c r="N18" s="481">
        <f t="shared" si="2"/>
        <v>0</v>
      </c>
      <c r="O18" s="481">
        <f t="shared" si="3"/>
        <v>0</v>
      </c>
      <c r="P18" s="481">
        <f>IF(E18="",0,IF('Master-1'!$O$4="Sri Ganganagar",O18-Q18*12,(AD18*4)+(K18*8)))</f>
        <v>0</v>
      </c>
      <c r="Q18" s="482">
        <f t="shared" si="4"/>
        <v>0</v>
      </c>
      <c r="R18" s="774">
        <f>IFERROR(IF(J18="FIXED","FIXED",VLOOKUP('Master-1'!$F$4&amp;"_"&amp;$A18,Emp_Master,19,0)),"")</f>
        <v>0</v>
      </c>
      <c r="S18" s="344"/>
      <c r="T18" s="452" t="str">
        <f>IF(U18="","",U18&amp;"_"&amp;COUNTIF(U$9:$V18,U18))</f>
        <v>VACANT_1</v>
      </c>
      <c r="U18" s="483" t="str">
        <f>IFERROR(VLOOKUP('Master-1'!$F$4&amp;"_"&amp;$A18,Emp_Master,10,0),"")</f>
        <v>VACANT</v>
      </c>
      <c r="V18" s="716" t="str">
        <f t="shared" si="5"/>
        <v>vcl 9</v>
      </c>
      <c r="W18" s="484" t="str">
        <f t="shared" si="6"/>
        <v>वरिष्ठ अध्यापक</v>
      </c>
      <c r="X18" s="484">
        <f t="shared" si="7"/>
        <v>0</v>
      </c>
      <c r="Y18" s="484">
        <f t="shared" si="8"/>
        <v>0</v>
      </c>
      <c r="Z18" s="484">
        <f t="shared" si="9"/>
        <v>0</v>
      </c>
      <c r="AA18" s="484">
        <f t="shared" si="10"/>
        <v>0</v>
      </c>
      <c r="AB18" s="486">
        <f t="shared" si="11"/>
        <v>0</v>
      </c>
      <c r="AC18" s="533"/>
      <c r="AD18" s="486">
        <f t="shared" si="12"/>
        <v>0</v>
      </c>
      <c r="AE18" s="109"/>
      <c r="AF18" s="110"/>
      <c r="AG18"/>
      <c r="AH18" s="111"/>
      <c r="AI18" s="2"/>
      <c r="AJ18" s="2"/>
    </row>
    <row r="19" spans="1:36" ht="20.5">
      <c r="A19" s="344">
        <v>10</v>
      </c>
      <c r="B19" s="833" t="str">
        <f t="shared" si="0"/>
        <v/>
      </c>
      <c r="C19" s="487">
        <f>IF(E19="","",MAX($C$10:C18)+1)</f>
        <v>10</v>
      </c>
      <c r="D19" s="371"/>
      <c r="E19" s="789" t="str">
        <f>IFERROR(VLOOKUP('Master-1'!$F$4&amp;"_"&amp;$A19,Emp_Master,4,0),"")</f>
        <v>vcl 10</v>
      </c>
      <c r="F19" s="790" t="str">
        <f>IFERROR(VLOOKUP('Master-1'!$F$4&amp;"_"&amp;$A19,Emp_Master,5,0),"")</f>
        <v>RJGA123412341234</v>
      </c>
      <c r="G19" s="790">
        <f>IFERROR(VLOOKUP('Master-1'!$F$4&amp;"_"&amp;$A19,Emp_Master,6,0),"")</f>
        <v>0</v>
      </c>
      <c r="H19" s="790" t="str">
        <f>IFERROR(VLOOKUP('Master-1'!$F$4&amp;"_"&amp;$A19,Emp_Master,7,0),"")</f>
        <v>अध्यापक</v>
      </c>
      <c r="I19" s="488" t="str">
        <f>IFERROR(IF(J19="","",VLOOKUP($J19,Sheet2!$B$4:$E$27,4,0)),"")</f>
        <v/>
      </c>
      <c r="J19" s="791">
        <f>IFERROR(VLOOKUP('Master-1'!$F$4&amp;"_"&amp;$A19,Emp_Master,8,0),"")</f>
        <v>0</v>
      </c>
      <c r="K19" s="792">
        <f>IFERROR(VLOOKUP('Master-1'!$F$4&amp;"_"&amp;$A19,Emp_Master,9,0),"")</f>
        <v>0</v>
      </c>
      <c r="L19" s="481">
        <f t="shared" si="1"/>
        <v>0</v>
      </c>
      <c r="M19" s="485">
        <f>IF(E19="","",'Master-1'!$O$5)</f>
        <v>45108</v>
      </c>
      <c r="N19" s="481">
        <f t="shared" si="2"/>
        <v>0</v>
      </c>
      <c r="O19" s="481">
        <f t="shared" si="3"/>
        <v>0</v>
      </c>
      <c r="P19" s="481">
        <f>IF(E19="",0,IF('Master-1'!$O$4="Sri Ganganagar",O19-Q19*12,(AD19*4)+(K19*8)))</f>
        <v>0</v>
      </c>
      <c r="Q19" s="482">
        <f t="shared" si="4"/>
        <v>0</v>
      </c>
      <c r="R19" s="774">
        <f>IFERROR(IF(J19="FIXED","FIXED",VLOOKUP('Master-1'!$F$4&amp;"_"&amp;$A19,Emp_Master,19,0)),"")</f>
        <v>0</v>
      </c>
      <c r="S19" s="344"/>
      <c r="T19" s="452" t="str">
        <f>IF(U19="","",U19&amp;"_"&amp;COUNTIF(U$9:$V19,U19))</f>
        <v>VACANT_2</v>
      </c>
      <c r="U19" s="483" t="str">
        <f>IFERROR(VLOOKUP('Master-1'!$F$4&amp;"_"&amp;$A19,Emp_Master,10,0),"")</f>
        <v>VACANT</v>
      </c>
      <c r="V19" s="716" t="str">
        <f t="shared" si="5"/>
        <v>vcl 10</v>
      </c>
      <c r="W19" s="484" t="str">
        <f t="shared" si="6"/>
        <v>अध्यापक</v>
      </c>
      <c r="X19" s="484">
        <f t="shared" si="7"/>
        <v>0</v>
      </c>
      <c r="Y19" s="484">
        <f t="shared" si="8"/>
        <v>0</v>
      </c>
      <c r="Z19" s="484">
        <f t="shared" si="9"/>
        <v>0</v>
      </c>
      <c r="AA19" s="484">
        <f t="shared" si="10"/>
        <v>0</v>
      </c>
      <c r="AB19" s="486">
        <f t="shared" si="11"/>
        <v>0</v>
      </c>
      <c r="AC19" s="533"/>
      <c r="AD19" s="486">
        <f t="shared" si="12"/>
        <v>0</v>
      </c>
      <c r="AE19" s="109"/>
      <c r="AF19" s="110"/>
      <c r="AG19"/>
      <c r="AH19" s="111"/>
      <c r="AI19" s="2"/>
      <c r="AJ19" s="2"/>
    </row>
    <row r="20" spans="1:36" ht="20.5">
      <c r="A20" s="344">
        <v>11</v>
      </c>
      <c r="B20" s="833" t="str">
        <f t="shared" si="0"/>
        <v>स्थिर वेतन</v>
      </c>
      <c r="C20" s="487">
        <f>IF(E20="","",MAX($C$10:C19)+1)</f>
        <v>11</v>
      </c>
      <c r="D20" s="371" t="s">
        <v>401</v>
      </c>
      <c r="E20" s="789" t="str">
        <f>IFERROR(VLOOKUP('Master-1'!$F$4&amp;"_"&amp;$A20,Emp_Master,4,0),"")</f>
        <v>vcl 11</v>
      </c>
      <c r="F20" s="790" t="str">
        <f>IFERROR(VLOOKUP('Master-1'!$F$4&amp;"_"&amp;$A20,Emp_Master,5,0),"")</f>
        <v>RJGA123412341234</v>
      </c>
      <c r="G20" s="790">
        <f>IFERROR(VLOOKUP('Master-1'!$F$4&amp;"_"&amp;$A20,Emp_Master,6,0),"")</f>
        <v>0</v>
      </c>
      <c r="H20" s="790" t="str">
        <f>IFERROR(VLOOKUP('Master-1'!$F$4&amp;"_"&amp;$A20,Emp_Master,7,0),"")</f>
        <v>कनिष्ठ सहायक</v>
      </c>
      <c r="I20" s="488" t="str">
        <f>IFERROR(IF(J20="","",VLOOKUP($J20,Sheet2!$B$4:$E$27,4,0)),"")</f>
        <v/>
      </c>
      <c r="J20" s="791" t="str">
        <f>IFERROR(VLOOKUP('Master-1'!$F$4&amp;"_"&amp;$A20,Emp_Master,8,0),"")</f>
        <v>FIXED</v>
      </c>
      <c r="K20" s="792">
        <f>IFERROR(VLOOKUP('Master-1'!$F$4&amp;"_"&amp;$A20,Emp_Master,9,0),"")</f>
        <v>14600</v>
      </c>
      <c r="L20" s="481">
        <f t="shared" si="1"/>
        <v>175200</v>
      </c>
      <c r="M20" s="485">
        <f>IF(E20="","",'Master-1'!$O$5)</f>
        <v>45108</v>
      </c>
      <c r="N20" s="481">
        <f t="shared" si="2"/>
        <v>0</v>
      </c>
      <c r="O20" s="481">
        <f t="shared" si="3"/>
        <v>175200</v>
      </c>
      <c r="P20" s="481">
        <f>IF(E20="",0,IF('Master-1'!$O$4="Sri Ganganagar",O20-Q20*12,(AD20*4)+(K20*8)))</f>
        <v>175200</v>
      </c>
      <c r="Q20" s="482">
        <f t="shared" si="4"/>
        <v>0</v>
      </c>
      <c r="R20" s="774" t="str">
        <f>IFERROR(IF(J20="FIXED","FIXED",VLOOKUP('Master-1'!$F$4&amp;"_"&amp;$A20,Emp_Master,19,0)),"")</f>
        <v>FIXED</v>
      </c>
      <c r="S20" s="344"/>
      <c r="T20" s="452" t="str">
        <f>IF(U20="","",U20&amp;"_"&amp;COUNTIF(U$9:$V20,U20))</f>
        <v>FIXED_4</v>
      </c>
      <c r="U20" s="483" t="str">
        <f>IFERROR(VLOOKUP('Master-1'!$F$4&amp;"_"&amp;$A20,Emp_Master,10,0),"")</f>
        <v>FIXED</v>
      </c>
      <c r="V20" s="716" t="str">
        <f t="shared" si="5"/>
        <v>vcl 11</v>
      </c>
      <c r="W20" s="484" t="str">
        <f t="shared" si="6"/>
        <v>कनिष्ठ सहायक</v>
      </c>
      <c r="X20" s="484">
        <f t="shared" si="7"/>
        <v>14600</v>
      </c>
      <c r="Y20" s="484">
        <f t="shared" si="8"/>
        <v>0</v>
      </c>
      <c r="Z20" s="484">
        <f t="shared" si="9"/>
        <v>0</v>
      </c>
      <c r="AA20" s="484">
        <f t="shared" si="10"/>
        <v>0</v>
      </c>
      <c r="AB20" s="486">
        <f t="shared" si="11"/>
        <v>14600</v>
      </c>
      <c r="AC20" s="533"/>
      <c r="AD20" s="486">
        <f t="shared" si="12"/>
        <v>14600</v>
      </c>
      <c r="AE20" s="109"/>
      <c r="AF20" s="110"/>
      <c r="AG20"/>
      <c r="AH20" s="111"/>
      <c r="AI20" s="2"/>
      <c r="AJ20" s="2"/>
    </row>
    <row r="21" spans="1:36" ht="30">
      <c r="A21" s="344">
        <v>12</v>
      </c>
      <c r="B21" s="833" t="str">
        <f t="shared" si="0"/>
        <v/>
      </c>
      <c r="C21" s="487">
        <f>IF(E21="","",MAX($C$10:C20)+1)</f>
        <v>12</v>
      </c>
      <c r="D21" s="371"/>
      <c r="E21" s="789" t="str">
        <f>IFERROR(VLOOKUP('Master-1'!$F$4&amp;"_"&amp;$A21,Emp_Master,4,0),"")</f>
        <v>vcl 12</v>
      </c>
      <c r="F21" s="790" t="str">
        <f>IFERROR(VLOOKUP('Master-1'!$F$4&amp;"_"&amp;$A21,Emp_Master,5,0),"")</f>
        <v>RJGA123412341234</v>
      </c>
      <c r="G21" s="790">
        <f>IFERROR(VLOOKUP('Master-1'!$F$4&amp;"_"&amp;$A21,Emp_Master,6,0),"")</f>
        <v>0</v>
      </c>
      <c r="H21" s="790" t="str">
        <f>IFERROR(VLOOKUP('Master-1'!$F$4&amp;"_"&amp;$A21,Emp_Master,7,0),"")</f>
        <v>चतुर्थ श्रेणी कर्मचारी</v>
      </c>
      <c r="I21" s="488" t="str">
        <f>IFERROR(IF(J21="","",VLOOKUP($J21,Sheet2!$B$4:$E$27,4,0)),"")</f>
        <v/>
      </c>
      <c r="J21" s="791">
        <f>IFERROR(VLOOKUP('Master-1'!$F$4&amp;"_"&amp;$A21,Emp_Master,8,0),"")</f>
        <v>0</v>
      </c>
      <c r="K21" s="792">
        <f>IFERROR(VLOOKUP('Master-1'!$F$4&amp;"_"&amp;$A21,Emp_Master,9,0),"")</f>
        <v>0</v>
      </c>
      <c r="L21" s="481">
        <f t="shared" si="1"/>
        <v>0</v>
      </c>
      <c r="M21" s="485">
        <f>IF(E21="","",'Master-1'!$O$5)</f>
        <v>45108</v>
      </c>
      <c r="N21" s="481">
        <f t="shared" si="2"/>
        <v>0</v>
      </c>
      <c r="O21" s="481">
        <f t="shared" si="3"/>
        <v>0</v>
      </c>
      <c r="P21" s="481">
        <f>IF(E21="",0,IF('Master-1'!$O$4="Sri Ganganagar",O21-Q21*12,(AD21*4)+(K21*8)))</f>
        <v>0</v>
      </c>
      <c r="Q21" s="482">
        <f t="shared" si="4"/>
        <v>0</v>
      </c>
      <c r="R21" s="774">
        <f>IFERROR(IF(J21="FIXED","FIXED",VLOOKUP('Master-1'!$F$4&amp;"_"&amp;$A21,Emp_Master,19,0)),"")</f>
        <v>0</v>
      </c>
      <c r="S21" s="344"/>
      <c r="T21" s="452" t="str">
        <f>IF(U21="","",U21&amp;"_"&amp;COUNTIF(U$9:$V21,U21))</f>
        <v>VACANT_3</v>
      </c>
      <c r="U21" s="483" t="str">
        <f>IFERROR(VLOOKUP('Master-1'!$F$4&amp;"_"&amp;$A21,Emp_Master,10,0),"")</f>
        <v>VACANT</v>
      </c>
      <c r="V21" s="716" t="str">
        <f t="shared" si="5"/>
        <v>vcl 12</v>
      </c>
      <c r="W21" s="484" t="str">
        <f t="shared" si="6"/>
        <v>चतुर्थ श्रेणी कर्मचारी</v>
      </c>
      <c r="X21" s="484">
        <f t="shared" si="7"/>
        <v>0</v>
      </c>
      <c r="Y21" s="484">
        <f t="shared" si="8"/>
        <v>0</v>
      </c>
      <c r="Z21" s="484">
        <f t="shared" si="9"/>
        <v>0</v>
      </c>
      <c r="AA21" s="484">
        <f t="shared" si="10"/>
        <v>0</v>
      </c>
      <c r="AB21" s="486">
        <f t="shared" si="11"/>
        <v>0</v>
      </c>
      <c r="AC21" s="533"/>
      <c r="AD21" s="486">
        <f t="shared" si="12"/>
        <v>0</v>
      </c>
      <c r="AE21" s="109"/>
      <c r="AF21" s="110"/>
      <c r="AG21"/>
      <c r="AH21" s="111"/>
      <c r="AI21" s="2"/>
      <c r="AJ21" s="2"/>
    </row>
    <row r="22" spans="1:36" ht="20.5">
      <c r="A22" s="344">
        <v>13</v>
      </c>
      <c r="B22" s="833" t="str">
        <f t="shared" si="0"/>
        <v/>
      </c>
      <c r="C22" s="487" t="str">
        <f>IF(E22="","",MAX($C$10:C21)+1)</f>
        <v/>
      </c>
      <c r="D22" s="371"/>
      <c r="E22" s="789" t="str">
        <f>IFERROR(VLOOKUP('Master-1'!$F$4&amp;"_"&amp;$A22,Emp_Master,4,0),"")</f>
        <v/>
      </c>
      <c r="F22" s="790" t="str">
        <f>IFERROR(VLOOKUP('Master-1'!$F$4&amp;"_"&amp;$A22,Emp_Master,5,0),"")</f>
        <v/>
      </c>
      <c r="G22" s="790" t="str">
        <f>IFERROR(VLOOKUP('Master-1'!$F$4&amp;"_"&amp;$A22,Emp_Master,6,0),"")</f>
        <v/>
      </c>
      <c r="H22" s="790" t="str">
        <f>IFERROR(VLOOKUP('Master-1'!$F$4&amp;"_"&amp;$A22,Emp_Master,7,0),"")</f>
        <v/>
      </c>
      <c r="I22" s="488" t="str">
        <f>IFERROR(IF(J22="","",VLOOKUP($J22,Sheet2!$B$4:$E$27,4,0)),"")</f>
        <v/>
      </c>
      <c r="J22" s="791" t="str">
        <f>IFERROR(VLOOKUP('Master-1'!$F$4&amp;"_"&amp;$A22,Emp_Master,8,0),"")</f>
        <v/>
      </c>
      <c r="K22" s="792" t="str">
        <f>IFERROR(VLOOKUP('Master-1'!$F$4&amp;"_"&amp;$A22,Emp_Master,9,0),"")</f>
        <v/>
      </c>
      <c r="L22" s="481">
        <f t="shared" si="1"/>
        <v>0</v>
      </c>
      <c r="M22" s="485" t="str">
        <f>IF(E22="","",'Master-1'!$O$5)</f>
        <v/>
      </c>
      <c r="N22" s="481">
        <f t="shared" si="2"/>
        <v>0</v>
      </c>
      <c r="O22" s="481">
        <f t="shared" si="3"/>
        <v>0</v>
      </c>
      <c r="P22" s="481">
        <f>IF(E22="",0,IF('Master-1'!$O$4="Sri Ganganagar",O22-Q22*12,(AD22*4)+(K22*8)))</f>
        <v>0</v>
      </c>
      <c r="Q22" s="482">
        <f t="shared" si="4"/>
        <v>0</v>
      </c>
      <c r="R22" s="774" t="str">
        <f>IFERROR(IF(J22="FIXED","FIXED",VLOOKUP('Master-1'!$F$4&amp;"_"&amp;$A22,Emp_Master,19,0)),"")</f>
        <v/>
      </c>
      <c r="S22" s="344"/>
      <c r="T22" s="452" t="str">
        <f>IF(U22="","",U22&amp;"_"&amp;COUNTIF(U$9:$V22,U22))</f>
        <v/>
      </c>
      <c r="U22" s="483" t="str">
        <f>IFERROR(VLOOKUP('Master-1'!$F$4&amp;"_"&amp;$A22,Emp_Master,10,0),"")</f>
        <v/>
      </c>
      <c r="V22" s="716" t="str">
        <f t="shared" si="5"/>
        <v/>
      </c>
      <c r="W22" s="484" t="str">
        <f t="shared" si="6"/>
        <v/>
      </c>
      <c r="X22" s="484" t="str">
        <f t="shared" si="7"/>
        <v/>
      </c>
      <c r="Y22" s="484">
        <f t="shared" si="8"/>
        <v>0</v>
      </c>
      <c r="Z22" s="484">
        <f t="shared" si="9"/>
        <v>0</v>
      </c>
      <c r="AA22" s="484">
        <f t="shared" si="10"/>
        <v>0</v>
      </c>
      <c r="AB22" s="486" t="str">
        <f t="shared" si="11"/>
        <v/>
      </c>
      <c r="AC22" s="533"/>
      <c r="AD22" s="486" t="str">
        <f t="shared" si="12"/>
        <v/>
      </c>
      <c r="AE22" s="109"/>
      <c r="AF22" s="110"/>
      <c r="AG22"/>
      <c r="AH22" s="111"/>
      <c r="AI22" s="2"/>
      <c r="AJ22" s="2"/>
    </row>
    <row r="23" spans="1:36" ht="20.5">
      <c r="A23" s="344">
        <v>14</v>
      </c>
      <c r="B23" s="833" t="str">
        <f t="shared" si="0"/>
        <v/>
      </c>
      <c r="C23" s="487" t="str">
        <f>IF(E23="","",MAX($C$10:C22)+1)</f>
        <v/>
      </c>
      <c r="D23" s="371"/>
      <c r="E23" s="789" t="str">
        <f>IFERROR(VLOOKUP('Master-1'!$F$4&amp;"_"&amp;$A23,Emp_Master,4,0),"")</f>
        <v/>
      </c>
      <c r="F23" s="790" t="str">
        <f>IFERROR(VLOOKUP('Master-1'!$F$4&amp;"_"&amp;$A23,Emp_Master,5,0),"")</f>
        <v/>
      </c>
      <c r="G23" s="790" t="str">
        <f>IFERROR(VLOOKUP('Master-1'!$F$4&amp;"_"&amp;$A23,Emp_Master,6,0),"")</f>
        <v/>
      </c>
      <c r="H23" s="790" t="str">
        <f>IFERROR(VLOOKUP('Master-1'!$F$4&amp;"_"&amp;$A23,Emp_Master,7,0),"")</f>
        <v/>
      </c>
      <c r="I23" s="488" t="str">
        <f>IFERROR(IF(J23="","",VLOOKUP($J23,Sheet2!$B$4:$E$27,4,0)),"")</f>
        <v/>
      </c>
      <c r="J23" s="791" t="str">
        <f>IFERROR(VLOOKUP('Master-1'!$F$4&amp;"_"&amp;$A23,Emp_Master,8,0),"")</f>
        <v/>
      </c>
      <c r="K23" s="792" t="str">
        <f>IFERROR(VLOOKUP('Master-1'!$F$4&amp;"_"&amp;$A23,Emp_Master,9,0),"")</f>
        <v/>
      </c>
      <c r="L23" s="481">
        <f t="shared" si="1"/>
        <v>0</v>
      </c>
      <c r="M23" s="485" t="str">
        <f>IF(E23="","",'Master-1'!$O$5)</f>
        <v/>
      </c>
      <c r="N23" s="481">
        <f t="shared" si="2"/>
        <v>0</v>
      </c>
      <c r="O23" s="481">
        <f t="shared" si="3"/>
        <v>0</v>
      </c>
      <c r="P23" s="481">
        <f>IF(E23="",0,IF('Master-1'!$O$4="Sri Ganganagar",O23-Q23*12,(AD23*4)+(K23*8)))</f>
        <v>0</v>
      </c>
      <c r="Q23" s="482">
        <f t="shared" si="4"/>
        <v>0</v>
      </c>
      <c r="R23" s="774" t="str">
        <f>IFERROR(IF(J23="FIXED","FIXED",VLOOKUP('Master-1'!$F$4&amp;"_"&amp;$A23,Emp_Master,19,0)),"")</f>
        <v/>
      </c>
      <c r="S23" s="344"/>
      <c r="T23" s="452" t="str">
        <f>IF(U23="","",U23&amp;"_"&amp;COUNTIF(U$9:$V23,U23))</f>
        <v/>
      </c>
      <c r="U23" s="483" t="str">
        <f>IFERROR(VLOOKUP('Master-1'!$F$4&amp;"_"&amp;$A23,Emp_Master,10,0),"")</f>
        <v/>
      </c>
      <c r="V23" s="716" t="str">
        <f t="shared" si="5"/>
        <v/>
      </c>
      <c r="W23" s="484" t="str">
        <f t="shared" si="6"/>
        <v/>
      </c>
      <c r="X23" s="484" t="str">
        <f t="shared" si="7"/>
        <v/>
      </c>
      <c r="Y23" s="484">
        <f t="shared" si="8"/>
        <v>0</v>
      </c>
      <c r="Z23" s="484">
        <f t="shared" si="9"/>
        <v>0</v>
      </c>
      <c r="AA23" s="484">
        <f t="shared" si="10"/>
        <v>0</v>
      </c>
      <c r="AB23" s="486" t="str">
        <f t="shared" si="11"/>
        <v/>
      </c>
      <c r="AC23" s="533"/>
      <c r="AD23" s="486" t="str">
        <f t="shared" si="12"/>
        <v/>
      </c>
      <c r="AE23" s="109"/>
      <c r="AF23" s="110"/>
      <c r="AG23"/>
      <c r="AH23" s="111"/>
      <c r="AI23" s="2"/>
      <c r="AJ23" s="2"/>
    </row>
    <row r="24" spans="1:36" ht="20.5">
      <c r="A24" s="344">
        <v>15</v>
      </c>
      <c r="B24" s="833" t="str">
        <f t="shared" si="0"/>
        <v/>
      </c>
      <c r="C24" s="487" t="str">
        <f>IF(E24="","",MAX($C$10:C23)+1)</f>
        <v/>
      </c>
      <c r="D24" s="371"/>
      <c r="E24" s="789" t="str">
        <f>IFERROR(VLOOKUP('Master-1'!$F$4&amp;"_"&amp;$A24,Emp_Master,4,0),"")</f>
        <v/>
      </c>
      <c r="F24" s="790" t="str">
        <f>IFERROR(VLOOKUP('Master-1'!$F$4&amp;"_"&amp;$A24,Emp_Master,5,0),"")</f>
        <v/>
      </c>
      <c r="G24" s="790" t="str">
        <f>IFERROR(VLOOKUP('Master-1'!$F$4&amp;"_"&amp;$A24,Emp_Master,6,0),"")</f>
        <v/>
      </c>
      <c r="H24" s="790" t="str">
        <f>IFERROR(VLOOKUP('Master-1'!$F$4&amp;"_"&amp;$A24,Emp_Master,7,0),"")</f>
        <v/>
      </c>
      <c r="I24" s="488" t="str">
        <f>IFERROR(IF(J24="","",VLOOKUP($J24,Sheet2!$B$4:$E$27,4,0)),"")</f>
        <v/>
      </c>
      <c r="J24" s="791" t="str">
        <f>IFERROR(VLOOKUP('Master-1'!$F$4&amp;"_"&amp;$A24,Emp_Master,8,0),"")</f>
        <v/>
      </c>
      <c r="K24" s="792" t="str">
        <f>IFERROR(VLOOKUP('Master-1'!$F$4&amp;"_"&amp;$A24,Emp_Master,9,0),"")</f>
        <v/>
      </c>
      <c r="L24" s="481">
        <f t="shared" si="1"/>
        <v>0</v>
      </c>
      <c r="M24" s="485" t="str">
        <f>IF(E24="","",'Master-1'!$O$5)</f>
        <v/>
      </c>
      <c r="N24" s="481">
        <f t="shared" si="2"/>
        <v>0</v>
      </c>
      <c r="O24" s="481">
        <f t="shared" si="3"/>
        <v>0</v>
      </c>
      <c r="P24" s="481">
        <f>IF(E24="",0,IF('Master-1'!$O$4="Sri Ganganagar",O24-Q24*12,(AD24*4)+(K24*8)))</f>
        <v>0</v>
      </c>
      <c r="Q24" s="482">
        <f t="shared" si="4"/>
        <v>0</v>
      </c>
      <c r="R24" s="774" t="str">
        <f>IFERROR(IF(J24="FIXED","FIXED",VLOOKUP('Master-1'!$F$4&amp;"_"&amp;$A24,Emp_Master,19,0)),"")</f>
        <v/>
      </c>
      <c r="S24" s="344"/>
      <c r="T24" s="452" t="str">
        <f>IF(U24="","",U24&amp;"_"&amp;COUNTIF(U$9:$V24,U24))</f>
        <v/>
      </c>
      <c r="U24" s="483" t="str">
        <f>IFERROR(VLOOKUP('Master-1'!$F$4&amp;"_"&amp;$A24,Emp_Master,10,0),"")</f>
        <v/>
      </c>
      <c r="V24" s="716" t="str">
        <f t="shared" si="5"/>
        <v/>
      </c>
      <c r="W24" s="484" t="str">
        <f t="shared" si="6"/>
        <v/>
      </c>
      <c r="X24" s="484" t="str">
        <f t="shared" si="7"/>
        <v/>
      </c>
      <c r="Y24" s="484">
        <f t="shared" si="8"/>
        <v>0</v>
      </c>
      <c r="Z24" s="484">
        <f t="shared" si="9"/>
        <v>0</v>
      </c>
      <c r="AA24" s="484">
        <f t="shared" si="10"/>
        <v>0</v>
      </c>
      <c r="AB24" s="486" t="str">
        <f t="shared" si="11"/>
        <v/>
      </c>
      <c r="AC24" s="533"/>
      <c r="AD24" s="486" t="str">
        <f t="shared" si="12"/>
        <v/>
      </c>
      <c r="AE24" s="109"/>
      <c r="AF24" s="110"/>
      <c r="AG24"/>
      <c r="AH24" s="111"/>
      <c r="AI24" s="2"/>
      <c r="AJ24" s="2"/>
    </row>
    <row r="25" spans="1:36" ht="20.5">
      <c r="A25" s="344">
        <v>16</v>
      </c>
      <c r="B25" s="833" t="str">
        <f t="shared" si="0"/>
        <v/>
      </c>
      <c r="C25" s="487" t="str">
        <f>IF(E25="","",MAX($C$10:C24)+1)</f>
        <v/>
      </c>
      <c r="D25" s="371"/>
      <c r="E25" s="789" t="str">
        <f>IFERROR(VLOOKUP('Master-1'!$F$4&amp;"_"&amp;$A25,Emp_Master,4,0),"")</f>
        <v/>
      </c>
      <c r="F25" s="790" t="str">
        <f>IFERROR(VLOOKUP('Master-1'!$F$4&amp;"_"&amp;$A25,Emp_Master,5,0),"")</f>
        <v/>
      </c>
      <c r="G25" s="790" t="str">
        <f>IFERROR(VLOOKUP('Master-1'!$F$4&amp;"_"&amp;$A25,Emp_Master,6,0),"")</f>
        <v/>
      </c>
      <c r="H25" s="790" t="str">
        <f>IFERROR(VLOOKUP('Master-1'!$F$4&amp;"_"&amp;$A25,Emp_Master,7,0),"")</f>
        <v/>
      </c>
      <c r="I25" s="488" t="str">
        <f>IFERROR(IF(J25="","",VLOOKUP($J25,Sheet2!$B$4:$E$27,4,0)),"")</f>
        <v/>
      </c>
      <c r="J25" s="791" t="str">
        <f>IFERROR(VLOOKUP('Master-1'!$F$4&amp;"_"&amp;$A25,Emp_Master,8,0),"")</f>
        <v/>
      </c>
      <c r="K25" s="792" t="str">
        <f>IFERROR(VLOOKUP('Master-1'!$F$4&amp;"_"&amp;$A25,Emp_Master,9,0),"")</f>
        <v/>
      </c>
      <c r="L25" s="481">
        <f t="shared" si="1"/>
        <v>0</v>
      </c>
      <c r="M25" s="485" t="str">
        <f>IF(E25="","",'Master-1'!$O$5)</f>
        <v/>
      </c>
      <c r="N25" s="481">
        <f t="shared" si="2"/>
        <v>0</v>
      </c>
      <c r="O25" s="481">
        <f t="shared" si="3"/>
        <v>0</v>
      </c>
      <c r="P25" s="481">
        <f>IF(E25="",0,IF('Master-1'!$O$4="Sri Ganganagar",O25-Q25*12,(AD25*4)+(K25*8)))</f>
        <v>0</v>
      </c>
      <c r="Q25" s="482">
        <f t="shared" si="4"/>
        <v>0</v>
      </c>
      <c r="R25" s="774" t="str">
        <f>IFERROR(IF(J25="FIXED","FIXED",VLOOKUP('Master-1'!$F$4&amp;"_"&amp;$A25,Emp_Master,19,0)),"")</f>
        <v/>
      </c>
      <c r="S25" s="344"/>
      <c r="T25" s="452" t="str">
        <f>IF(U25="","",U25&amp;"_"&amp;COUNTIF(U$9:$V25,U25))</f>
        <v/>
      </c>
      <c r="U25" s="483" t="str">
        <f>IFERROR(VLOOKUP('Master-1'!$F$4&amp;"_"&amp;$A25,Emp_Master,10,0),"")</f>
        <v/>
      </c>
      <c r="V25" s="716" t="str">
        <f t="shared" si="5"/>
        <v/>
      </c>
      <c r="W25" s="484" t="str">
        <f t="shared" si="6"/>
        <v/>
      </c>
      <c r="X25" s="484" t="str">
        <f t="shared" si="7"/>
        <v/>
      </c>
      <c r="Y25" s="484">
        <f t="shared" si="8"/>
        <v>0</v>
      </c>
      <c r="Z25" s="484">
        <f t="shared" si="9"/>
        <v>0</v>
      </c>
      <c r="AA25" s="484">
        <f t="shared" si="10"/>
        <v>0</v>
      </c>
      <c r="AB25" s="486" t="str">
        <f t="shared" si="11"/>
        <v/>
      </c>
      <c r="AC25" s="533"/>
      <c r="AD25" s="486" t="str">
        <f t="shared" si="12"/>
        <v/>
      </c>
      <c r="AE25" s="109"/>
      <c r="AF25" s="110"/>
      <c r="AG25"/>
      <c r="AH25" s="111"/>
      <c r="AI25" s="2"/>
      <c r="AJ25" s="2"/>
    </row>
    <row r="26" spans="1:36" ht="20.5">
      <c r="A26" s="344">
        <v>17</v>
      </c>
      <c r="B26" s="833" t="str">
        <f t="shared" si="0"/>
        <v/>
      </c>
      <c r="C26" s="487" t="str">
        <f>IF(E26="","",MAX($C$10:C25)+1)</f>
        <v/>
      </c>
      <c r="D26" s="371"/>
      <c r="E26" s="789" t="str">
        <f>IFERROR(VLOOKUP('Master-1'!$F$4&amp;"_"&amp;$A26,Emp_Master,4,0),"")</f>
        <v/>
      </c>
      <c r="F26" s="790" t="str">
        <f>IFERROR(VLOOKUP('Master-1'!$F$4&amp;"_"&amp;$A26,Emp_Master,5,0),"")</f>
        <v/>
      </c>
      <c r="G26" s="790" t="str">
        <f>IFERROR(VLOOKUP('Master-1'!$F$4&amp;"_"&amp;$A26,Emp_Master,6,0),"")</f>
        <v/>
      </c>
      <c r="H26" s="790" t="str">
        <f>IFERROR(VLOOKUP('Master-1'!$F$4&amp;"_"&amp;$A26,Emp_Master,7,0),"")</f>
        <v/>
      </c>
      <c r="I26" s="488" t="str">
        <f>IFERROR(IF(J26="","",VLOOKUP($J26,Sheet2!$B$4:$E$27,4,0)),"")</f>
        <v/>
      </c>
      <c r="J26" s="791" t="str">
        <f>IFERROR(VLOOKUP('Master-1'!$F$4&amp;"_"&amp;$A26,Emp_Master,8,0),"")</f>
        <v/>
      </c>
      <c r="K26" s="792" t="str">
        <f>IFERROR(VLOOKUP('Master-1'!$F$4&amp;"_"&amp;$A26,Emp_Master,9,0),"")</f>
        <v/>
      </c>
      <c r="L26" s="481">
        <f t="shared" si="1"/>
        <v>0</v>
      </c>
      <c r="M26" s="485" t="str">
        <f>IF(E26="","",'Master-1'!$O$5)</f>
        <v/>
      </c>
      <c r="N26" s="481">
        <f t="shared" si="2"/>
        <v>0</v>
      </c>
      <c r="O26" s="481">
        <f t="shared" si="3"/>
        <v>0</v>
      </c>
      <c r="P26" s="481">
        <f>IF(E26="",0,IF('Master-1'!$O$4="Sri Ganganagar",O26-Q26*12,(AD26*4)+(K26*8)))</f>
        <v>0</v>
      </c>
      <c r="Q26" s="482">
        <f t="shared" si="4"/>
        <v>0</v>
      </c>
      <c r="R26" s="774" t="str">
        <f>IFERROR(IF(J26="FIXED","FIXED",VLOOKUP('Master-1'!$F$4&amp;"_"&amp;$A26,Emp_Master,19,0)),"")</f>
        <v/>
      </c>
      <c r="S26" s="344"/>
      <c r="T26" s="452" t="str">
        <f>IF(U26="","",U26&amp;"_"&amp;COUNTIF(U$9:$V26,U26))</f>
        <v/>
      </c>
      <c r="U26" s="483" t="str">
        <f>IFERROR(VLOOKUP('Master-1'!$F$4&amp;"_"&amp;$A26,Emp_Master,10,0),"")</f>
        <v/>
      </c>
      <c r="V26" s="716" t="str">
        <f t="shared" si="5"/>
        <v/>
      </c>
      <c r="W26" s="484" t="str">
        <f t="shared" si="6"/>
        <v/>
      </c>
      <c r="X26" s="484" t="str">
        <f t="shared" si="7"/>
        <v/>
      </c>
      <c r="Y26" s="484">
        <f t="shared" si="8"/>
        <v>0</v>
      </c>
      <c r="Z26" s="484">
        <f t="shared" si="9"/>
        <v>0</v>
      </c>
      <c r="AA26" s="484">
        <f t="shared" si="10"/>
        <v>0</v>
      </c>
      <c r="AB26" s="486" t="str">
        <f t="shared" si="11"/>
        <v/>
      </c>
      <c r="AC26" s="533"/>
      <c r="AD26" s="486" t="str">
        <f t="shared" si="12"/>
        <v/>
      </c>
      <c r="AE26" s="109"/>
      <c r="AF26" s="110"/>
      <c r="AG26"/>
      <c r="AH26" s="111"/>
      <c r="AI26" s="2"/>
      <c r="AJ26" s="2"/>
    </row>
    <row r="27" spans="1:36" ht="20.5">
      <c r="A27" s="344">
        <v>18</v>
      </c>
      <c r="B27" s="833" t="str">
        <f t="shared" si="0"/>
        <v/>
      </c>
      <c r="C27" s="487" t="str">
        <f>IF(E27="","",MAX($C$10:C26)+1)</f>
        <v/>
      </c>
      <c r="D27" s="371"/>
      <c r="E27" s="789" t="str">
        <f>IFERROR(VLOOKUP('Master-1'!$F$4&amp;"_"&amp;$A27,Emp_Master,4,0),"")</f>
        <v/>
      </c>
      <c r="F27" s="790" t="str">
        <f>IFERROR(VLOOKUP('Master-1'!$F$4&amp;"_"&amp;$A27,Emp_Master,5,0),"")</f>
        <v/>
      </c>
      <c r="G27" s="790" t="str">
        <f>IFERROR(VLOOKUP('Master-1'!$F$4&amp;"_"&amp;$A27,Emp_Master,6,0),"")</f>
        <v/>
      </c>
      <c r="H27" s="790" t="str">
        <f>IFERROR(VLOOKUP('Master-1'!$F$4&amp;"_"&amp;$A27,Emp_Master,7,0),"")</f>
        <v/>
      </c>
      <c r="I27" s="488" t="str">
        <f>IFERROR(IF(J27="","",VLOOKUP($J27,Sheet2!$B$4:$E$27,4,0)),"")</f>
        <v/>
      </c>
      <c r="J27" s="791" t="str">
        <f>IFERROR(VLOOKUP('Master-1'!$F$4&amp;"_"&amp;$A27,Emp_Master,8,0),"")</f>
        <v/>
      </c>
      <c r="K27" s="792" t="str">
        <f>IFERROR(VLOOKUP('Master-1'!$F$4&amp;"_"&amp;$A27,Emp_Master,9,0),"")</f>
        <v/>
      </c>
      <c r="L27" s="481">
        <f t="shared" si="1"/>
        <v>0</v>
      </c>
      <c r="M27" s="485" t="str">
        <f>IF(E27="","",'Master-1'!$O$5)</f>
        <v/>
      </c>
      <c r="N27" s="481">
        <f t="shared" si="2"/>
        <v>0</v>
      </c>
      <c r="O27" s="481">
        <f t="shared" si="3"/>
        <v>0</v>
      </c>
      <c r="P27" s="481">
        <f>IF(E27="",0,IF('Master-1'!$O$4="Sri Ganganagar",O27-Q27*12,(AD27*4)+(K27*8)))</f>
        <v>0</v>
      </c>
      <c r="Q27" s="482">
        <f t="shared" si="4"/>
        <v>0</v>
      </c>
      <c r="R27" s="774" t="str">
        <f>IFERROR(IF(J27="FIXED","FIXED",VLOOKUP('Master-1'!$F$4&amp;"_"&amp;$A27,Emp_Master,19,0)),"")</f>
        <v/>
      </c>
      <c r="S27" s="344"/>
      <c r="T27" s="452" t="str">
        <f>IF(U27="","",U27&amp;"_"&amp;COUNTIF(U$9:$V27,U27))</f>
        <v/>
      </c>
      <c r="U27" s="483" t="str">
        <f>IFERROR(VLOOKUP('Master-1'!$F$4&amp;"_"&amp;$A27,Emp_Master,10,0),"")</f>
        <v/>
      </c>
      <c r="V27" s="716" t="str">
        <f t="shared" si="5"/>
        <v/>
      </c>
      <c r="W27" s="484" t="str">
        <f t="shared" si="6"/>
        <v/>
      </c>
      <c r="X27" s="484" t="str">
        <f t="shared" si="7"/>
        <v/>
      </c>
      <c r="Y27" s="484">
        <f t="shared" si="8"/>
        <v>0</v>
      </c>
      <c r="Z27" s="484">
        <f t="shared" si="9"/>
        <v>0</v>
      </c>
      <c r="AA27" s="484">
        <f t="shared" si="10"/>
        <v>0</v>
      </c>
      <c r="AB27" s="486" t="str">
        <f t="shared" si="11"/>
        <v/>
      </c>
      <c r="AC27" s="533"/>
      <c r="AD27" s="486" t="str">
        <f t="shared" si="12"/>
        <v/>
      </c>
      <c r="AE27" s="109"/>
      <c r="AF27" s="110"/>
      <c r="AG27"/>
      <c r="AH27" s="111"/>
      <c r="AI27" s="2"/>
      <c r="AJ27" s="2"/>
    </row>
    <row r="28" spans="1:36" ht="20.5">
      <c r="A28" s="344">
        <v>19</v>
      </c>
      <c r="B28" s="833" t="str">
        <f t="shared" si="0"/>
        <v/>
      </c>
      <c r="C28" s="487" t="str">
        <f>IF(E28="","",MAX($C$10:C27)+1)</f>
        <v/>
      </c>
      <c r="D28" s="371"/>
      <c r="E28" s="789" t="str">
        <f>IFERROR(VLOOKUP('Master-1'!$F$4&amp;"_"&amp;$A28,Emp_Master,4,0),"")</f>
        <v/>
      </c>
      <c r="F28" s="790" t="str">
        <f>IFERROR(VLOOKUP('Master-1'!$F$4&amp;"_"&amp;$A28,Emp_Master,5,0),"")</f>
        <v/>
      </c>
      <c r="G28" s="790" t="str">
        <f>IFERROR(VLOOKUP('Master-1'!$F$4&amp;"_"&amp;$A28,Emp_Master,6,0),"")</f>
        <v/>
      </c>
      <c r="H28" s="790" t="str">
        <f>IFERROR(VLOOKUP('Master-1'!$F$4&amp;"_"&amp;$A28,Emp_Master,7,0),"")</f>
        <v/>
      </c>
      <c r="I28" s="488" t="str">
        <f>IFERROR(IF(J28="","",VLOOKUP($J28,Sheet2!$B$4:$E$27,4,0)),"")</f>
        <v/>
      </c>
      <c r="J28" s="791" t="str">
        <f>IFERROR(VLOOKUP('Master-1'!$F$4&amp;"_"&amp;$A28,Emp_Master,8,0),"")</f>
        <v/>
      </c>
      <c r="K28" s="792" t="str">
        <f>IFERROR(VLOOKUP('Master-1'!$F$4&amp;"_"&amp;$A28,Emp_Master,9,0),"")</f>
        <v/>
      </c>
      <c r="L28" s="481">
        <f t="shared" si="1"/>
        <v>0</v>
      </c>
      <c r="M28" s="485" t="str">
        <f>IF(E28="","",'Master-1'!$O$5)</f>
        <v/>
      </c>
      <c r="N28" s="481">
        <f t="shared" si="2"/>
        <v>0</v>
      </c>
      <c r="O28" s="481">
        <f t="shared" si="3"/>
        <v>0</v>
      </c>
      <c r="P28" s="481">
        <f>IF(E28="",0,IF('Master-1'!$O$4="Sri Ganganagar",O28-Q28*12,(AD28*4)+(K28*8)))</f>
        <v>0</v>
      </c>
      <c r="Q28" s="482">
        <f t="shared" si="4"/>
        <v>0</v>
      </c>
      <c r="R28" s="774" t="str">
        <f>IFERROR(IF(J28="FIXED","FIXED",VLOOKUP('Master-1'!$F$4&amp;"_"&amp;$A28,Emp_Master,19,0)),"")</f>
        <v/>
      </c>
      <c r="S28" s="344"/>
      <c r="T28" s="452" t="str">
        <f>IF(U28="","",U28&amp;"_"&amp;COUNTIF(U$9:$V28,U28))</f>
        <v/>
      </c>
      <c r="U28" s="483" t="str">
        <f>IFERROR(VLOOKUP('Master-1'!$F$4&amp;"_"&amp;$A28,Emp_Master,10,0),"")</f>
        <v/>
      </c>
      <c r="V28" s="716" t="str">
        <f t="shared" si="5"/>
        <v/>
      </c>
      <c r="W28" s="484" t="str">
        <f t="shared" si="6"/>
        <v/>
      </c>
      <c r="X28" s="484" t="str">
        <f t="shared" si="7"/>
        <v/>
      </c>
      <c r="Y28" s="484">
        <f t="shared" si="8"/>
        <v>0</v>
      </c>
      <c r="Z28" s="484">
        <f t="shared" si="9"/>
        <v>0</v>
      </c>
      <c r="AA28" s="484">
        <f t="shared" si="10"/>
        <v>0</v>
      </c>
      <c r="AB28" s="486" t="str">
        <f t="shared" si="11"/>
        <v/>
      </c>
      <c r="AC28" s="533"/>
      <c r="AD28" s="486" t="str">
        <f t="shared" si="12"/>
        <v/>
      </c>
      <c r="AE28" s="109"/>
      <c r="AF28" s="110"/>
      <c r="AG28"/>
      <c r="AH28" s="111"/>
      <c r="AI28" s="2"/>
      <c r="AJ28" s="2"/>
    </row>
    <row r="29" spans="1:36" ht="20.5">
      <c r="A29" s="344">
        <v>20</v>
      </c>
      <c r="B29" s="833" t="str">
        <f t="shared" si="0"/>
        <v/>
      </c>
      <c r="C29" s="487" t="str">
        <f>IF(E29="","",MAX($C$10:C28)+1)</f>
        <v/>
      </c>
      <c r="D29" s="371"/>
      <c r="E29" s="789" t="str">
        <f>IFERROR(VLOOKUP('Master-1'!$F$4&amp;"_"&amp;$A29,Emp_Master,4,0),"")</f>
        <v/>
      </c>
      <c r="F29" s="790" t="str">
        <f>IFERROR(VLOOKUP('Master-1'!$F$4&amp;"_"&amp;$A29,Emp_Master,5,0),"")</f>
        <v/>
      </c>
      <c r="G29" s="790" t="str">
        <f>IFERROR(VLOOKUP('Master-1'!$F$4&amp;"_"&amp;$A29,Emp_Master,6,0),"")</f>
        <v/>
      </c>
      <c r="H29" s="790" t="str">
        <f>IFERROR(VLOOKUP('Master-1'!$F$4&amp;"_"&amp;$A29,Emp_Master,7,0),"")</f>
        <v/>
      </c>
      <c r="I29" s="488" t="str">
        <f>IFERROR(IF(J29="","",VLOOKUP($J29,Sheet2!$B$4:$E$27,4,0)),"")</f>
        <v/>
      </c>
      <c r="J29" s="791" t="str">
        <f>IFERROR(VLOOKUP('Master-1'!$F$4&amp;"_"&amp;$A29,Emp_Master,8,0),"")</f>
        <v/>
      </c>
      <c r="K29" s="792" t="str">
        <f>IFERROR(VLOOKUP('Master-1'!$F$4&amp;"_"&amp;$A29,Emp_Master,9,0),"")</f>
        <v/>
      </c>
      <c r="L29" s="481">
        <f t="shared" si="1"/>
        <v>0</v>
      </c>
      <c r="M29" s="485" t="str">
        <f>IF(E29="","",'Master-1'!$O$5)</f>
        <v/>
      </c>
      <c r="N29" s="481">
        <f t="shared" si="2"/>
        <v>0</v>
      </c>
      <c r="O29" s="481">
        <f t="shared" si="3"/>
        <v>0</v>
      </c>
      <c r="P29" s="481">
        <f>IF(E29="",0,IF('Master-1'!$O$4="Sri Ganganagar",O29-Q29*12,(AD29*4)+(K29*8)))</f>
        <v>0</v>
      </c>
      <c r="Q29" s="482">
        <f t="shared" si="4"/>
        <v>0</v>
      </c>
      <c r="R29" s="774" t="str">
        <f>IFERROR(IF(J29="FIXED","FIXED",VLOOKUP('Master-1'!$F$4&amp;"_"&amp;$A29,Emp_Master,19,0)),"")</f>
        <v/>
      </c>
      <c r="S29" s="344"/>
      <c r="T29" s="452" t="str">
        <f>IF(U29="","",U29&amp;"_"&amp;COUNTIF(U$9:$V29,U29))</f>
        <v/>
      </c>
      <c r="U29" s="483" t="str">
        <f>IFERROR(VLOOKUP('Master-1'!$F$4&amp;"_"&amp;$A29,Emp_Master,10,0),"")</f>
        <v/>
      </c>
      <c r="V29" s="716" t="str">
        <f t="shared" si="5"/>
        <v/>
      </c>
      <c r="W29" s="484" t="str">
        <f t="shared" si="6"/>
        <v/>
      </c>
      <c r="X29" s="484" t="str">
        <f t="shared" si="7"/>
        <v/>
      </c>
      <c r="Y29" s="484">
        <f t="shared" si="8"/>
        <v>0</v>
      </c>
      <c r="Z29" s="484">
        <f t="shared" si="9"/>
        <v>0</v>
      </c>
      <c r="AA29" s="484">
        <f t="shared" si="10"/>
        <v>0</v>
      </c>
      <c r="AB29" s="486" t="str">
        <f t="shared" si="11"/>
        <v/>
      </c>
      <c r="AC29" s="533"/>
      <c r="AD29" s="486" t="str">
        <f t="shared" si="12"/>
        <v/>
      </c>
      <c r="AE29" s="109"/>
      <c r="AF29" s="110"/>
      <c r="AG29"/>
      <c r="AH29" s="111"/>
      <c r="AI29" s="2"/>
      <c r="AJ29" s="2"/>
    </row>
    <row r="30" spans="1:36" ht="20.5">
      <c r="A30" s="344">
        <v>21</v>
      </c>
      <c r="B30" s="833" t="str">
        <f t="shared" si="0"/>
        <v/>
      </c>
      <c r="C30" s="487" t="str">
        <f>IF(E30="","",MAX($C$10:C29)+1)</f>
        <v/>
      </c>
      <c r="D30" s="371"/>
      <c r="E30" s="789" t="str">
        <f>IFERROR(VLOOKUP('Master-1'!$F$4&amp;"_"&amp;$A30,Emp_Master,4,0),"")</f>
        <v/>
      </c>
      <c r="F30" s="790" t="str">
        <f>IFERROR(VLOOKUP('Master-1'!$F$4&amp;"_"&amp;$A30,Emp_Master,5,0),"")</f>
        <v/>
      </c>
      <c r="G30" s="790" t="str">
        <f>IFERROR(VLOOKUP('Master-1'!$F$4&amp;"_"&amp;$A30,Emp_Master,6,0),"")</f>
        <v/>
      </c>
      <c r="H30" s="790" t="str">
        <f>IFERROR(VLOOKUP('Master-1'!$F$4&amp;"_"&amp;$A30,Emp_Master,7,0),"")</f>
        <v/>
      </c>
      <c r="I30" s="488" t="str">
        <f>IFERROR(IF(J30="","",VLOOKUP($J30,Sheet2!$B$4:$E$27,4,0)),"")</f>
        <v/>
      </c>
      <c r="J30" s="791" t="str">
        <f>IFERROR(VLOOKUP('Master-1'!$F$4&amp;"_"&amp;$A30,Emp_Master,8,0),"")</f>
        <v/>
      </c>
      <c r="K30" s="792" t="str">
        <f>IFERROR(VLOOKUP('Master-1'!$F$4&amp;"_"&amp;$A30,Emp_Master,9,0),"")</f>
        <v/>
      </c>
      <c r="L30" s="481">
        <f t="shared" si="1"/>
        <v>0</v>
      </c>
      <c r="M30" s="485" t="str">
        <f>IF(E30="","",'Master-1'!$O$5)</f>
        <v/>
      </c>
      <c r="N30" s="481">
        <f t="shared" si="2"/>
        <v>0</v>
      </c>
      <c r="O30" s="481">
        <f t="shared" si="3"/>
        <v>0</v>
      </c>
      <c r="P30" s="481">
        <f>IF(E30="",0,IF('Master-1'!$O$4="Sri Ganganagar",O30-Q30*12,(AD30*4)+(K30*8)))</f>
        <v>0</v>
      </c>
      <c r="Q30" s="482">
        <f t="shared" si="4"/>
        <v>0</v>
      </c>
      <c r="R30" s="774" t="str">
        <f>IFERROR(IF(J30="FIXED","FIXED",VLOOKUP('Master-1'!$F$4&amp;"_"&amp;$A30,Emp_Master,19,0)),"")</f>
        <v/>
      </c>
      <c r="S30" s="344"/>
      <c r="T30" s="452" t="str">
        <f>IF(U30="","",U30&amp;"_"&amp;COUNTIF(U$9:$V30,U30))</f>
        <v/>
      </c>
      <c r="U30" s="483" t="str">
        <f>IFERROR(VLOOKUP('Master-1'!$F$4&amp;"_"&amp;$A30,Emp_Master,10,0),"")</f>
        <v/>
      </c>
      <c r="V30" s="716" t="str">
        <f t="shared" si="5"/>
        <v/>
      </c>
      <c r="W30" s="484" t="str">
        <f t="shared" si="6"/>
        <v/>
      </c>
      <c r="X30" s="484" t="str">
        <f t="shared" si="7"/>
        <v/>
      </c>
      <c r="Y30" s="484">
        <f t="shared" si="8"/>
        <v>0</v>
      </c>
      <c r="Z30" s="484">
        <f t="shared" si="9"/>
        <v>0</v>
      </c>
      <c r="AA30" s="484">
        <f t="shared" si="10"/>
        <v>0</v>
      </c>
      <c r="AB30" s="486" t="str">
        <f t="shared" si="11"/>
        <v/>
      </c>
      <c r="AC30" s="533"/>
      <c r="AD30" s="486" t="str">
        <f t="shared" si="12"/>
        <v/>
      </c>
      <c r="AE30" s="109"/>
      <c r="AF30" s="110"/>
      <c r="AG30"/>
      <c r="AH30" s="111"/>
      <c r="AI30" s="2"/>
      <c r="AJ30" s="2"/>
    </row>
    <row r="31" spans="1:36" ht="20.5">
      <c r="A31" s="344">
        <v>22</v>
      </c>
      <c r="B31" s="833" t="str">
        <f t="shared" si="0"/>
        <v/>
      </c>
      <c r="C31" s="487" t="str">
        <f>IF(E31="","",MAX($C$10:C30)+1)</f>
        <v/>
      </c>
      <c r="D31" s="371"/>
      <c r="E31" s="789" t="str">
        <f>IFERROR(VLOOKUP('Master-1'!$F$4&amp;"_"&amp;$A31,Emp_Master,4,0),"")</f>
        <v/>
      </c>
      <c r="F31" s="790" t="str">
        <f>IFERROR(VLOOKUP('Master-1'!$F$4&amp;"_"&amp;$A31,Emp_Master,5,0),"")</f>
        <v/>
      </c>
      <c r="G31" s="790" t="str">
        <f>IFERROR(VLOOKUP('Master-1'!$F$4&amp;"_"&amp;$A31,Emp_Master,6,0),"")</f>
        <v/>
      </c>
      <c r="H31" s="790" t="str">
        <f>IFERROR(VLOOKUP('Master-1'!$F$4&amp;"_"&amp;$A31,Emp_Master,7,0),"")</f>
        <v/>
      </c>
      <c r="I31" s="488" t="str">
        <f>IFERROR(IF(J31="","",VLOOKUP($J31,Sheet2!$B$4:$E$27,4,0)),"")</f>
        <v/>
      </c>
      <c r="J31" s="791" t="str">
        <f>IFERROR(VLOOKUP('Master-1'!$F$4&amp;"_"&amp;$A31,Emp_Master,8,0),"")</f>
        <v/>
      </c>
      <c r="K31" s="792" t="str">
        <f>IFERROR(VLOOKUP('Master-1'!$F$4&amp;"_"&amp;$A31,Emp_Master,9,0),"")</f>
        <v/>
      </c>
      <c r="L31" s="481">
        <f t="shared" si="1"/>
        <v>0</v>
      </c>
      <c r="M31" s="485" t="str">
        <f>IF(E31="","",'Master-1'!$O$5)</f>
        <v/>
      </c>
      <c r="N31" s="481">
        <f t="shared" si="2"/>
        <v>0</v>
      </c>
      <c r="O31" s="481">
        <f t="shared" si="3"/>
        <v>0</v>
      </c>
      <c r="P31" s="481">
        <f>IF(E31="",0,IF('Master-1'!$O$4="Sri Ganganagar",O31-Q31*12,(AD31*4)+(K31*8)))</f>
        <v>0</v>
      </c>
      <c r="Q31" s="482">
        <f t="shared" si="4"/>
        <v>0</v>
      </c>
      <c r="R31" s="774" t="str">
        <f>IFERROR(IF(J31="FIXED","FIXED",VLOOKUP('Master-1'!$F$4&amp;"_"&amp;$A31,Emp_Master,19,0)),"")</f>
        <v/>
      </c>
      <c r="S31" s="344"/>
      <c r="T31" s="452" t="str">
        <f>IF(U31="","",U31&amp;"_"&amp;COUNTIF(U$9:$V31,U31))</f>
        <v/>
      </c>
      <c r="U31" s="483" t="str">
        <f>IFERROR(VLOOKUP('Master-1'!$F$4&amp;"_"&amp;$A31,Emp_Master,10,0),"")</f>
        <v/>
      </c>
      <c r="V31" s="716" t="str">
        <f t="shared" si="5"/>
        <v/>
      </c>
      <c r="W31" s="484" t="str">
        <f t="shared" si="6"/>
        <v/>
      </c>
      <c r="X31" s="484" t="str">
        <f t="shared" si="7"/>
        <v/>
      </c>
      <c r="Y31" s="484">
        <f t="shared" si="8"/>
        <v>0</v>
      </c>
      <c r="Z31" s="484">
        <f t="shared" si="9"/>
        <v>0</v>
      </c>
      <c r="AA31" s="484">
        <f t="shared" si="10"/>
        <v>0</v>
      </c>
      <c r="AB31" s="486" t="str">
        <f t="shared" si="11"/>
        <v/>
      </c>
      <c r="AC31" s="533"/>
      <c r="AD31" s="486" t="str">
        <f t="shared" si="12"/>
        <v/>
      </c>
      <c r="AE31" s="109"/>
      <c r="AF31" s="110"/>
      <c r="AG31"/>
      <c r="AH31" s="111"/>
      <c r="AI31" s="2"/>
      <c r="AJ31" s="2"/>
    </row>
    <row r="32" spans="1:36" ht="20.5">
      <c r="A32" s="344">
        <v>23</v>
      </c>
      <c r="B32" s="833" t="str">
        <f t="shared" si="0"/>
        <v/>
      </c>
      <c r="C32" s="487" t="str">
        <f>IF(E32="","",MAX($C$10:C31)+1)</f>
        <v/>
      </c>
      <c r="D32" s="371"/>
      <c r="E32" s="789" t="str">
        <f>IFERROR(VLOOKUP('Master-1'!$F$4&amp;"_"&amp;$A32,Emp_Master,4,0),"")</f>
        <v/>
      </c>
      <c r="F32" s="790" t="str">
        <f>IFERROR(VLOOKUP('Master-1'!$F$4&amp;"_"&amp;$A32,Emp_Master,5,0),"")</f>
        <v/>
      </c>
      <c r="G32" s="790" t="str">
        <f>IFERROR(VLOOKUP('Master-1'!$F$4&amp;"_"&amp;$A32,Emp_Master,6,0),"")</f>
        <v/>
      </c>
      <c r="H32" s="790" t="str">
        <f>IFERROR(VLOOKUP('Master-1'!$F$4&amp;"_"&amp;$A32,Emp_Master,7,0),"")</f>
        <v/>
      </c>
      <c r="I32" s="488" t="str">
        <f>IFERROR(IF(J32="","",VLOOKUP($J32,Sheet2!$B$4:$E$27,4,0)),"")</f>
        <v/>
      </c>
      <c r="J32" s="791" t="str">
        <f>IFERROR(VLOOKUP('Master-1'!$F$4&amp;"_"&amp;$A32,Emp_Master,8,0),"")</f>
        <v/>
      </c>
      <c r="K32" s="792" t="str">
        <f>IFERROR(VLOOKUP('Master-1'!$F$4&amp;"_"&amp;$A32,Emp_Master,9,0),"")</f>
        <v/>
      </c>
      <c r="L32" s="481">
        <f t="shared" si="1"/>
        <v>0</v>
      </c>
      <c r="M32" s="485" t="str">
        <f>IF(E32="","",'Master-1'!$O$5)</f>
        <v/>
      </c>
      <c r="N32" s="481">
        <f t="shared" si="2"/>
        <v>0</v>
      </c>
      <c r="O32" s="481">
        <f t="shared" si="3"/>
        <v>0</v>
      </c>
      <c r="P32" s="481">
        <f>IF(E32="",0,IF('Master-1'!$O$4="Sri Ganganagar",O32-Q32*12,(AD32*4)+(K32*8)))</f>
        <v>0</v>
      </c>
      <c r="Q32" s="482">
        <f t="shared" si="4"/>
        <v>0</v>
      </c>
      <c r="R32" s="774" t="str">
        <f>IFERROR(IF(J32="FIXED","FIXED",VLOOKUP('Master-1'!$F$4&amp;"_"&amp;$A32,Emp_Master,19,0)),"")</f>
        <v/>
      </c>
      <c r="S32" s="344"/>
      <c r="T32" s="452" t="str">
        <f>IF(U32="","",U32&amp;"_"&amp;COUNTIF(U$9:$V32,U32))</f>
        <v/>
      </c>
      <c r="U32" s="483" t="str">
        <f>IFERROR(VLOOKUP('Master-1'!$F$4&amp;"_"&amp;$A32,Emp_Master,10,0),"")</f>
        <v/>
      </c>
      <c r="V32" s="716" t="str">
        <f t="shared" si="5"/>
        <v/>
      </c>
      <c r="W32" s="484" t="str">
        <f t="shared" si="6"/>
        <v/>
      </c>
      <c r="X32" s="484" t="str">
        <f t="shared" si="7"/>
        <v/>
      </c>
      <c r="Y32" s="484">
        <f t="shared" si="8"/>
        <v>0</v>
      </c>
      <c r="Z32" s="484">
        <f t="shared" si="9"/>
        <v>0</v>
      </c>
      <c r="AA32" s="484">
        <f t="shared" si="10"/>
        <v>0</v>
      </c>
      <c r="AB32" s="486" t="str">
        <f t="shared" si="11"/>
        <v/>
      </c>
      <c r="AC32" s="533"/>
      <c r="AD32" s="486" t="str">
        <f t="shared" si="12"/>
        <v/>
      </c>
      <c r="AE32" s="109"/>
      <c r="AF32" s="110"/>
      <c r="AG32"/>
      <c r="AH32" s="111"/>
      <c r="AI32" s="2"/>
      <c r="AJ32" s="2"/>
    </row>
    <row r="33" spans="1:36" ht="20.5">
      <c r="A33" s="344">
        <v>24</v>
      </c>
      <c r="B33" s="833" t="str">
        <f t="shared" si="0"/>
        <v/>
      </c>
      <c r="C33" s="487" t="str">
        <f>IF(E33="","",MAX($C$10:C32)+1)</f>
        <v/>
      </c>
      <c r="D33" s="371"/>
      <c r="E33" s="789" t="str">
        <f>IFERROR(VLOOKUP('Master-1'!$F$4&amp;"_"&amp;$A33,Emp_Master,4,0),"")</f>
        <v/>
      </c>
      <c r="F33" s="790" t="str">
        <f>IFERROR(VLOOKUP('Master-1'!$F$4&amp;"_"&amp;$A33,Emp_Master,5,0),"")</f>
        <v/>
      </c>
      <c r="G33" s="790" t="str">
        <f>IFERROR(VLOOKUP('Master-1'!$F$4&amp;"_"&amp;$A33,Emp_Master,6,0),"")</f>
        <v/>
      </c>
      <c r="H33" s="790" t="str">
        <f>IFERROR(VLOOKUP('Master-1'!$F$4&amp;"_"&amp;$A33,Emp_Master,7,0),"")</f>
        <v/>
      </c>
      <c r="I33" s="488" t="str">
        <f>IFERROR(IF(J33="","",VLOOKUP($J33,Sheet2!$B$4:$E$27,4,0)),"")</f>
        <v/>
      </c>
      <c r="J33" s="791" t="str">
        <f>IFERROR(VLOOKUP('Master-1'!$F$4&amp;"_"&amp;$A33,Emp_Master,8,0),"")</f>
        <v/>
      </c>
      <c r="K33" s="792" t="str">
        <f>IFERROR(VLOOKUP('Master-1'!$F$4&amp;"_"&amp;$A33,Emp_Master,9,0),"")</f>
        <v/>
      </c>
      <c r="L33" s="481">
        <f t="shared" si="1"/>
        <v>0</v>
      </c>
      <c r="M33" s="485" t="str">
        <f>IF(E33="","",'Master-1'!$O$5)</f>
        <v/>
      </c>
      <c r="N33" s="481">
        <f t="shared" si="2"/>
        <v>0</v>
      </c>
      <c r="O33" s="481">
        <f t="shared" si="3"/>
        <v>0</v>
      </c>
      <c r="P33" s="481">
        <f>IF(E33="",0,IF('Master-1'!$O$4="Sri Ganganagar",O33-Q33*12,(AD33*4)+(K33*8)))</f>
        <v>0</v>
      </c>
      <c r="Q33" s="482">
        <f t="shared" si="4"/>
        <v>0</v>
      </c>
      <c r="R33" s="774" t="str">
        <f>IFERROR(IF(J33="FIXED","FIXED",VLOOKUP('Master-1'!$F$4&amp;"_"&amp;$A33,Emp_Master,19,0)),"")</f>
        <v/>
      </c>
      <c r="S33" s="344"/>
      <c r="T33" s="452" t="str">
        <f>IF(U33="","",U33&amp;"_"&amp;COUNTIF(U$9:$V33,U33))</f>
        <v/>
      </c>
      <c r="U33" s="483" t="str">
        <f>IFERROR(VLOOKUP('Master-1'!$F$4&amp;"_"&amp;$A33,Emp_Master,10,0),"")</f>
        <v/>
      </c>
      <c r="V33" s="716" t="str">
        <f t="shared" si="5"/>
        <v/>
      </c>
      <c r="W33" s="484" t="str">
        <f t="shared" si="6"/>
        <v/>
      </c>
      <c r="X33" s="484" t="str">
        <f t="shared" si="7"/>
        <v/>
      </c>
      <c r="Y33" s="484">
        <f t="shared" si="8"/>
        <v>0</v>
      </c>
      <c r="Z33" s="484">
        <f t="shared" si="9"/>
        <v>0</v>
      </c>
      <c r="AA33" s="484">
        <f t="shared" si="10"/>
        <v>0</v>
      </c>
      <c r="AB33" s="486" t="str">
        <f t="shared" si="11"/>
        <v/>
      </c>
      <c r="AC33" s="533"/>
      <c r="AD33" s="486" t="str">
        <f t="shared" si="12"/>
        <v/>
      </c>
      <c r="AE33" s="109"/>
      <c r="AF33" s="110"/>
      <c r="AG33"/>
      <c r="AH33" s="111"/>
      <c r="AI33" s="2"/>
      <c r="AJ33" s="2"/>
    </row>
    <row r="34" spans="1:36" ht="20.5">
      <c r="A34" s="344">
        <v>25</v>
      </c>
      <c r="B34" s="833" t="str">
        <f t="shared" si="0"/>
        <v/>
      </c>
      <c r="C34" s="487" t="str">
        <f>IF(E34="","",MAX($C$10:C33)+1)</f>
        <v/>
      </c>
      <c r="D34" s="371"/>
      <c r="E34" s="789" t="str">
        <f>IFERROR(VLOOKUP('Master-1'!$F$4&amp;"_"&amp;$A34,Emp_Master,4,0),"")</f>
        <v/>
      </c>
      <c r="F34" s="790" t="str">
        <f>IFERROR(VLOOKUP('Master-1'!$F$4&amp;"_"&amp;$A34,Emp_Master,5,0),"")</f>
        <v/>
      </c>
      <c r="G34" s="790" t="str">
        <f>IFERROR(VLOOKUP('Master-1'!$F$4&amp;"_"&amp;$A34,Emp_Master,6,0),"")</f>
        <v/>
      </c>
      <c r="H34" s="790" t="str">
        <f>IFERROR(VLOOKUP('Master-1'!$F$4&amp;"_"&amp;$A34,Emp_Master,7,0),"")</f>
        <v/>
      </c>
      <c r="I34" s="488" t="str">
        <f>IFERROR(IF(J34="","",VLOOKUP($J34,Sheet2!$B$4:$E$27,4,0)),"")</f>
        <v/>
      </c>
      <c r="J34" s="791" t="str">
        <f>IFERROR(VLOOKUP('Master-1'!$F$4&amp;"_"&amp;$A34,Emp_Master,8,0),"")</f>
        <v/>
      </c>
      <c r="K34" s="792" t="str">
        <f>IFERROR(VLOOKUP('Master-1'!$F$4&amp;"_"&amp;$A34,Emp_Master,9,0),"")</f>
        <v/>
      </c>
      <c r="L34" s="481">
        <f t="shared" si="1"/>
        <v>0</v>
      </c>
      <c r="M34" s="485" t="str">
        <f>IF(E34="","",'Master-1'!$O$5)</f>
        <v/>
      </c>
      <c r="N34" s="481">
        <f t="shared" si="2"/>
        <v>0</v>
      </c>
      <c r="O34" s="481">
        <f t="shared" si="3"/>
        <v>0</v>
      </c>
      <c r="P34" s="481">
        <f>IF(E34="",0,IF('Master-1'!$O$4="Sri Ganganagar",O34-Q34*12,(AD34*4)+(K34*8)))</f>
        <v>0</v>
      </c>
      <c r="Q34" s="482">
        <f t="shared" si="4"/>
        <v>0</v>
      </c>
      <c r="R34" s="774" t="str">
        <f>IFERROR(IF(J34="FIXED","FIXED",VLOOKUP('Master-1'!$F$4&amp;"_"&amp;$A34,Emp_Master,19,0)),"")</f>
        <v/>
      </c>
      <c r="S34" s="344"/>
      <c r="T34" s="452" t="str">
        <f>IF(U34="","",U34&amp;"_"&amp;COUNTIF(U$9:$V34,U34))</f>
        <v/>
      </c>
      <c r="U34" s="483" t="str">
        <f>IFERROR(VLOOKUP('Master-1'!$F$4&amp;"_"&amp;$A34,Emp_Master,10,0),"")</f>
        <v/>
      </c>
      <c r="V34" s="716" t="str">
        <f t="shared" si="5"/>
        <v/>
      </c>
      <c r="W34" s="484" t="str">
        <f t="shared" si="6"/>
        <v/>
      </c>
      <c r="X34" s="484" t="str">
        <f t="shared" si="7"/>
        <v/>
      </c>
      <c r="Y34" s="484">
        <f t="shared" si="8"/>
        <v>0</v>
      </c>
      <c r="Z34" s="484">
        <f t="shared" si="9"/>
        <v>0</v>
      </c>
      <c r="AA34" s="484">
        <f t="shared" si="10"/>
        <v>0</v>
      </c>
      <c r="AB34" s="486" t="str">
        <f t="shared" si="11"/>
        <v/>
      </c>
      <c r="AC34" s="533"/>
      <c r="AD34" s="486" t="str">
        <f t="shared" si="12"/>
        <v/>
      </c>
      <c r="AE34" s="109"/>
      <c r="AF34" s="110"/>
      <c r="AG34"/>
      <c r="AH34" s="111"/>
      <c r="AI34" s="2"/>
      <c r="AJ34" s="2"/>
    </row>
    <row r="35" spans="1:36" ht="20.5">
      <c r="A35" s="344">
        <v>26</v>
      </c>
      <c r="B35" s="833" t="str">
        <f t="shared" si="0"/>
        <v/>
      </c>
      <c r="C35" s="487" t="str">
        <f>IF(E35="","",MAX($C$10:C34)+1)</f>
        <v/>
      </c>
      <c r="D35" s="371"/>
      <c r="E35" s="789" t="str">
        <f>IFERROR(VLOOKUP('Master-1'!$F$4&amp;"_"&amp;$A35,Emp_Master,4,0),"")</f>
        <v/>
      </c>
      <c r="F35" s="790" t="str">
        <f>IFERROR(VLOOKUP('Master-1'!$F$4&amp;"_"&amp;$A35,Emp_Master,5,0),"")</f>
        <v/>
      </c>
      <c r="G35" s="790" t="str">
        <f>IFERROR(VLOOKUP('Master-1'!$F$4&amp;"_"&amp;$A35,Emp_Master,6,0),"")</f>
        <v/>
      </c>
      <c r="H35" s="790" t="str">
        <f>IFERROR(VLOOKUP('Master-1'!$F$4&amp;"_"&amp;$A35,Emp_Master,7,0),"")</f>
        <v/>
      </c>
      <c r="I35" s="488" t="str">
        <f>IFERROR(IF(J35="","",VLOOKUP($J35,Sheet2!$B$4:$E$27,4,0)),"")</f>
        <v/>
      </c>
      <c r="J35" s="791" t="str">
        <f>IFERROR(VLOOKUP('Master-1'!$F$4&amp;"_"&amp;$A35,Emp_Master,8,0),"")</f>
        <v/>
      </c>
      <c r="K35" s="792" t="str">
        <f>IFERROR(VLOOKUP('Master-1'!$F$4&amp;"_"&amp;$A35,Emp_Master,9,0),"")</f>
        <v/>
      </c>
      <c r="L35" s="481">
        <f t="shared" si="1"/>
        <v>0</v>
      </c>
      <c r="M35" s="485" t="str">
        <f>IF(E35="","",'Master-1'!$O$5)</f>
        <v/>
      </c>
      <c r="N35" s="481">
        <f t="shared" si="2"/>
        <v>0</v>
      </c>
      <c r="O35" s="481">
        <f t="shared" si="3"/>
        <v>0</v>
      </c>
      <c r="P35" s="481">
        <f>IF(E35="",0,IF('Master-1'!$O$4="Sri Ganganagar",O35-Q35*12,(AD35*4)+(K35*8)))</f>
        <v>0</v>
      </c>
      <c r="Q35" s="482">
        <f t="shared" si="4"/>
        <v>0</v>
      </c>
      <c r="R35" s="774" t="str">
        <f>IFERROR(IF(J35="FIXED","FIXED",VLOOKUP('Master-1'!$F$4&amp;"_"&amp;$A35,Emp_Master,19,0)),"")</f>
        <v/>
      </c>
      <c r="S35" s="344"/>
      <c r="T35" s="452" t="str">
        <f>IF(U35="","",U35&amp;"_"&amp;COUNTIF(U$9:$V35,U35))</f>
        <v/>
      </c>
      <c r="U35" s="483" t="str">
        <f>IFERROR(VLOOKUP('Master-1'!$F$4&amp;"_"&amp;$A35,Emp_Master,10,0),"")</f>
        <v/>
      </c>
      <c r="V35" s="716" t="str">
        <f t="shared" si="5"/>
        <v/>
      </c>
      <c r="W35" s="484" t="str">
        <f t="shared" si="6"/>
        <v/>
      </c>
      <c r="X35" s="484" t="str">
        <f t="shared" si="7"/>
        <v/>
      </c>
      <c r="Y35" s="484">
        <f t="shared" si="8"/>
        <v>0</v>
      </c>
      <c r="Z35" s="484">
        <f t="shared" si="9"/>
        <v>0</v>
      </c>
      <c r="AA35" s="484">
        <f t="shared" si="10"/>
        <v>0</v>
      </c>
      <c r="AB35" s="486" t="str">
        <f t="shared" si="11"/>
        <v/>
      </c>
      <c r="AC35" s="533"/>
      <c r="AD35" s="486" t="str">
        <f t="shared" si="12"/>
        <v/>
      </c>
      <c r="AE35" s="109"/>
      <c r="AF35" s="110"/>
      <c r="AG35"/>
      <c r="AH35" s="111"/>
      <c r="AI35" s="2"/>
      <c r="AJ35" s="2"/>
    </row>
    <row r="36" spans="1:36" ht="20.5">
      <c r="A36" s="344">
        <v>27</v>
      </c>
      <c r="B36" s="833" t="str">
        <f t="shared" si="0"/>
        <v/>
      </c>
      <c r="C36" s="487" t="str">
        <f>IF(E36="","",MAX($C$10:C35)+1)</f>
        <v/>
      </c>
      <c r="D36" s="371"/>
      <c r="E36" s="789" t="str">
        <f>IFERROR(VLOOKUP('Master-1'!$F$4&amp;"_"&amp;$A36,Emp_Master,4,0),"")</f>
        <v/>
      </c>
      <c r="F36" s="790" t="str">
        <f>IFERROR(VLOOKUP('Master-1'!$F$4&amp;"_"&amp;$A36,Emp_Master,5,0),"")</f>
        <v/>
      </c>
      <c r="G36" s="790" t="str">
        <f>IFERROR(VLOOKUP('Master-1'!$F$4&amp;"_"&amp;$A36,Emp_Master,6,0),"")</f>
        <v/>
      </c>
      <c r="H36" s="790" t="str">
        <f>IFERROR(VLOOKUP('Master-1'!$F$4&amp;"_"&amp;$A36,Emp_Master,7,0),"")</f>
        <v/>
      </c>
      <c r="I36" s="488" t="str">
        <f>IFERROR(IF(J36="","",VLOOKUP($J36,Sheet2!$B$4:$E$27,4,0)),"")</f>
        <v/>
      </c>
      <c r="J36" s="791" t="str">
        <f>IFERROR(VLOOKUP('Master-1'!$F$4&amp;"_"&amp;$A36,Emp_Master,8,0),"")</f>
        <v/>
      </c>
      <c r="K36" s="792" t="str">
        <f>IFERROR(VLOOKUP('Master-1'!$F$4&amp;"_"&amp;$A36,Emp_Master,9,0),"")</f>
        <v/>
      </c>
      <c r="L36" s="481">
        <f t="shared" si="1"/>
        <v>0</v>
      </c>
      <c r="M36" s="485" t="str">
        <f>IF(E36="","",'Master-1'!$O$5)</f>
        <v/>
      </c>
      <c r="N36" s="481">
        <f t="shared" si="2"/>
        <v>0</v>
      </c>
      <c r="O36" s="481">
        <f t="shared" si="3"/>
        <v>0</v>
      </c>
      <c r="P36" s="481">
        <f>IF(E36="",0,IF('Master-1'!$O$4="Sri Ganganagar",O36-Q36*12,(AD36*4)+(K36*8)))</f>
        <v>0</v>
      </c>
      <c r="Q36" s="482">
        <f t="shared" si="4"/>
        <v>0</v>
      </c>
      <c r="R36" s="774" t="str">
        <f>IFERROR(IF(J36="FIXED","FIXED",VLOOKUP('Master-1'!$F$4&amp;"_"&amp;$A36,Emp_Master,19,0)),"")</f>
        <v/>
      </c>
      <c r="S36" s="344"/>
      <c r="T36" s="452" t="str">
        <f>IF(U36="","",U36&amp;"_"&amp;COUNTIF(U$9:$V36,U36))</f>
        <v/>
      </c>
      <c r="U36" s="483" t="str">
        <f>IFERROR(VLOOKUP('Master-1'!$F$4&amp;"_"&amp;$A36,Emp_Master,10,0),"")</f>
        <v/>
      </c>
      <c r="V36" s="716" t="str">
        <f t="shared" ref="V36:V59" si="13">E36</f>
        <v/>
      </c>
      <c r="W36" s="484" t="str">
        <f t="shared" ref="W36:W59" si="14">H36</f>
        <v/>
      </c>
      <c r="X36" s="484" t="str">
        <f t="shared" si="7"/>
        <v/>
      </c>
      <c r="Y36" s="484">
        <f t="shared" si="8"/>
        <v>0</v>
      </c>
      <c r="Z36" s="484">
        <f t="shared" si="9"/>
        <v>0</v>
      </c>
      <c r="AA36" s="484">
        <f t="shared" si="10"/>
        <v>0</v>
      </c>
      <c r="AB36" s="486" t="str">
        <f t="shared" si="11"/>
        <v/>
      </c>
      <c r="AC36" s="533"/>
      <c r="AD36" s="486" t="str">
        <f t="shared" si="12"/>
        <v/>
      </c>
      <c r="AE36" s="109"/>
      <c r="AF36" s="110"/>
      <c r="AG36"/>
      <c r="AH36" s="111"/>
      <c r="AI36" s="2"/>
      <c r="AJ36" s="2"/>
    </row>
    <row r="37" spans="1:36" ht="20.5">
      <c r="A37" s="344">
        <v>28</v>
      </c>
      <c r="B37" s="833" t="str">
        <f t="shared" si="0"/>
        <v/>
      </c>
      <c r="C37" s="487" t="str">
        <f>IF(E37="","",MAX($C$10:C36)+1)</f>
        <v/>
      </c>
      <c r="D37" s="371"/>
      <c r="E37" s="789" t="str">
        <f>IFERROR(VLOOKUP('Master-1'!$F$4&amp;"_"&amp;$A37,Emp_Master,4,0),"")</f>
        <v/>
      </c>
      <c r="F37" s="790" t="str">
        <f>IFERROR(VLOOKUP('Master-1'!$F$4&amp;"_"&amp;$A37,Emp_Master,5,0),"")</f>
        <v/>
      </c>
      <c r="G37" s="790" t="str">
        <f>IFERROR(VLOOKUP('Master-1'!$F$4&amp;"_"&amp;$A37,Emp_Master,6,0),"")</f>
        <v/>
      </c>
      <c r="H37" s="790" t="str">
        <f>IFERROR(VLOOKUP('Master-1'!$F$4&amp;"_"&amp;$A37,Emp_Master,7,0),"")</f>
        <v/>
      </c>
      <c r="I37" s="488" t="str">
        <f>IFERROR(IF(J37="","",VLOOKUP($J37,Sheet2!$B$4:$E$27,4,0)),"")</f>
        <v/>
      </c>
      <c r="J37" s="791" t="str">
        <f>IFERROR(VLOOKUP('Master-1'!$F$4&amp;"_"&amp;$A37,Emp_Master,8,0),"")</f>
        <v/>
      </c>
      <c r="K37" s="792" t="str">
        <f>IFERROR(VLOOKUP('Master-1'!$F$4&amp;"_"&amp;$A37,Emp_Master,9,0),"")</f>
        <v/>
      </c>
      <c r="L37" s="481">
        <f t="shared" si="1"/>
        <v>0</v>
      </c>
      <c r="M37" s="485" t="str">
        <f>IF(E37="","",'Master-1'!$O$5)</f>
        <v/>
      </c>
      <c r="N37" s="481">
        <f t="shared" si="2"/>
        <v>0</v>
      </c>
      <c r="O37" s="481">
        <f t="shared" si="3"/>
        <v>0</v>
      </c>
      <c r="P37" s="481">
        <f>IF(E37="",0,IF('Master-1'!$O$4="Sri Ganganagar",O37-Q37*12,(AD37*4)+(K37*8)))</f>
        <v>0</v>
      </c>
      <c r="Q37" s="482">
        <f t="shared" si="4"/>
        <v>0</v>
      </c>
      <c r="R37" s="774" t="str">
        <f>IFERROR(IF(J37="FIXED","FIXED",VLOOKUP('Master-1'!$F$4&amp;"_"&amp;$A37,Emp_Master,19,0)),"")</f>
        <v/>
      </c>
      <c r="S37" s="344"/>
      <c r="T37" s="452" t="str">
        <f>IF(U37="","",U37&amp;"_"&amp;COUNTIF(U$9:$V37,U37))</f>
        <v/>
      </c>
      <c r="U37" s="483" t="str">
        <f>IFERROR(VLOOKUP('Master-1'!$F$4&amp;"_"&amp;$A37,Emp_Master,10,0),"")</f>
        <v/>
      </c>
      <c r="V37" s="716" t="str">
        <f t="shared" si="13"/>
        <v/>
      </c>
      <c r="W37" s="484" t="str">
        <f t="shared" si="14"/>
        <v/>
      </c>
      <c r="X37" s="484" t="str">
        <f t="shared" si="7"/>
        <v/>
      </c>
      <c r="Y37" s="484">
        <f t="shared" si="8"/>
        <v>0</v>
      </c>
      <c r="Z37" s="484">
        <f t="shared" si="9"/>
        <v>0</v>
      </c>
      <c r="AA37" s="484">
        <f t="shared" si="10"/>
        <v>0</v>
      </c>
      <c r="AB37" s="486" t="str">
        <f t="shared" si="11"/>
        <v/>
      </c>
      <c r="AC37" s="533"/>
      <c r="AD37" s="486" t="str">
        <f t="shared" si="12"/>
        <v/>
      </c>
      <c r="AE37" s="109"/>
      <c r="AF37" s="110"/>
      <c r="AG37"/>
      <c r="AH37" s="111"/>
      <c r="AI37" s="2"/>
      <c r="AJ37" s="2"/>
    </row>
    <row r="38" spans="1:36" ht="20.5">
      <c r="A38" s="344">
        <v>29</v>
      </c>
      <c r="B38" s="833" t="str">
        <f t="shared" si="0"/>
        <v/>
      </c>
      <c r="C38" s="487" t="str">
        <f>IF(E38="","",MAX($C$10:C37)+1)</f>
        <v/>
      </c>
      <c r="D38" s="371"/>
      <c r="E38" s="789" t="str">
        <f>IFERROR(VLOOKUP('Master-1'!$F$4&amp;"_"&amp;$A38,Emp_Master,4,0),"")</f>
        <v/>
      </c>
      <c r="F38" s="790" t="str">
        <f>IFERROR(VLOOKUP('Master-1'!$F$4&amp;"_"&amp;$A38,Emp_Master,5,0),"")</f>
        <v/>
      </c>
      <c r="G38" s="790" t="str">
        <f>IFERROR(VLOOKUP('Master-1'!$F$4&amp;"_"&amp;$A38,Emp_Master,6,0),"")</f>
        <v/>
      </c>
      <c r="H38" s="790" t="str">
        <f>IFERROR(VLOOKUP('Master-1'!$F$4&amp;"_"&amp;$A38,Emp_Master,7,0),"")</f>
        <v/>
      </c>
      <c r="I38" s="488" t="str">
        <f>IFERROR(IF(J38="","",VLOOKUP($J38,Sheet2!$B$4:$E$27,4,0)),"")</f>
        <v/>
      </c>
      <c r="J38" s="791" t="str">
        <f>IFERROR(VLOOKUP('Master-1'!$F$4&amp;"_"&amp;$A38,Emp_Master,8,0),"")</f>
        <v/>
      </c>
      <c r="K38" s="792" t="str">
        <f>IFERROR(VLOOKUP('Master-1'!$F$4&amp;"_"&amp;$A38,Emp_Master,9,0),"")</f>
        <v/>
      </c>
      <c r="L38" s="481">
        <f t="shared" si="1"/>
        <v>0</v>
      </c>
      <c r="M38" s="485" t="str">
        <f>IF(E38="","",'Master-1'!$O$5)</f>
        <v/>
      </c>
      <c r="N38" s="481">
        <f t="shared" si="2"/>
        <v>0</v>
      </c>
      <c r="O38" s="481">
        <f t="shared" si="3"/>
        <v>0</v>
      </c>
      <c r="P38" s="481">
        <f>IF(E38="",0,IF('Master-1'!$O$4="Sri Ganganagar",O38-Q38*12,(AD38*4)+(K38*8)))</f>
        <v>0</v>
      </c>
      <c r="Q38" s="482">
        <f t="shared" si="4"/>
        <v>0</v>
      </c>
      <c r="R38" s="774" t="str">
        <f>IFERROR(IF(J38="FIXED","FIXED",VLOOKUP('Master-1'!$F$4&amp;"_"&amp;$A38,Emp_Master,19,0)),"")</f>
        <v/>
      </c>
      <c r="S38" s="344"/>
      <c r="T38" s="452" t="str">
        <f>IF(U38="","",U38&amp;"_"&amp;COUNTIF(U$9:$V38,U38))</f>
        <v/>
      </c>
      <c r="U38" s="483" t="str">
        <f>IFERROR(VLOOKUP('Master-1'!$F$4&amp;"_"&amp;$A38,Emp_Master,10,0),"")</f>
        <v/>
      </c>
      <c r="V38" s="716" t="str">
        <f t="shared" si="13"/>
        <v/>
      </c>
      <c r="W38" s="484" t="str">
        <f t="shared" si="14"/>
        <v/>
      </c>
      <c r="X38" s="484" t="str">
        <f t="shared" si="7"/>
        <v/>
      </c>
      <c r="Y38" s="484">
        <f t="shared" si="8"/>
        <v>0</v>
      </c>
      <c r="Z38" s="484">
        <f t="shared" si="9"/>
        <v>0</v>
      </c>
      <c r="AA38" s="484">
        <f t="shared" si="10"/>
        <v>0</v>
      </c>
      <c r="AB38" s="486" t="str">
        <f t="shared" si="11"/>
        <v/>
      </c>
      <c r="AC38" s="533"/>
      <c r="AD38" s="486" t="str">
        <f t="shared" si="12"/>
        <v/>
      </c>
      <c r="AE38" s="109"/>
      <c r="AF38" s="110"/>
      <c r="AG38"/>
      <c r="AH38" s="111"/>
      <c r="AI38" s="2"/>
      <c r="AJ38" s="2"/>
    </row>
    <row r="39" spans="1:36" ht="20.5">
      <c r="A39" s="344">
        <v>30</v>
      </c>
      <c r="B39" s="833" t="str">
        <f t="shared" si="0"/>
        <v/>
      </c>
      <c r="C39" s="487" t="str">
        <f>IF(E39="","",MAX($C$10:C38)+1)</f>
        <v/>
      </c>
      <c r="D39" s="371"/>
      <c r="E39" s="789" t="str">
        <f>IFERROR(VLOOKUP('Master-1'!$F$4&amp;"_"&amp;$A39,Emp_Master,4,0),"")</f>
        <v/>
      </c>
      <c r="F39" s="790" t="str">
        <f>IFERROR(VLOOKUP('Master-1'!$F$4&amp;"_"&amp;$A39,Emp_Master,5,0),"")</f>
        <v/>
      </c>
      <c r="G39" s="790" t="str">
        <f>IFERROR(VLOOKUP('Master-1'!$F$4&amp;"_"&amp;$A39,Emp_Master,6,0),"")</f>
        <v/>
      </c>
      <c r="H39" s="790" t="str">
        <f>IFERROR(VLOOKUP('Master-1'!$F$4&amp;"_"&amp;$A39,Emp_Master,7,0),"")</f>
        <v/>
      </c>
      <c r="I39" s="488" t="str">
        <f>IFERROR(IF(J39="","",VLOOKUP($J39,Sheet2!$B$4:$E$27,4,0)),"")</f>
        <v/>
      </c>
      <c r="J39" s="791" t="str">
        <f>IFERROR(VLOOKUP('Master-1'!$F$4&amp;"_"&amp;$A39,Emp_Master,8,0),"")</f>
        <v/>
      </c>
      <c r="K39" s="792" t="str">
        <f>IFERROR(VLOOKUP('Master-1'!$F$4&amp;"_"&amp;$A39,Emp_Master,9,0),"")</f>
        <v/>
      </c>
      <c r="L39" s="481">
        <f t="shared" si="1"/>
        <v>0</v>
      </c>
      <c r="M39" s="485" t="str">
        <f>IF(E39="","",'Master-1'!$O$5)</f>
        <v/>
      </c>
      <c r="N39" s="481">
        <f t="shared" si="2"/>
        <v>0</v>
      </c>
      <c r="O39" s="481">
        <f t="shared" si="3"/>
        <v>0</v>
      </c>
      <c r="P39" s="481">
        <f>IF(E39="",0,IF('Master-1'!$O$4="Sri Ganganagar",O39-Q39*12,(AD39*4)+(K39*8)))</f>
        <v>0</v>
      </c>
      <c r="Q39" s="482">
        <f t="shared" si="4"/>
        <v>0</v>
      </c>
      <c r="R39" s="774" t="str">
        <f>IFERROR(IF(J39="FIXED","FIXED",VLOOKUP('Master-1'!$F$4&amp;"_"&amp;$A39,Emp_Master,19,0)),"")</f>
        <v/>
      </c>
      <c r="S39" s="344"/>
      <c r="T39" s="452" t="str">
        <f>IF(U39="","",U39&amp;"_"&amp;COUNTIF(U$9:$V39,U39))</f>
        <v/>
      </c>
      <c r="U39" s="483" t="str">
        <f>IFERROR(VLOOKUP('Master-1'!$F$4&amp;"_"&amp;$A39,Emp_Master,10,0),"")</f>
        <v/>
      </c>
      <c r="V39" s="716" t="str">
        <f t="shared" si="13"/>
        <v/>
      </c>
      <c r="W39" s="484" t="str">
        <f t="shared" si="14"/>
        <v/>
      </c>
      <c r="X39" s="484" t="str">
        <f t="shared" si="7"/>
        <v/>
      </c>
      <c r="Y39" s="484">
        <f t="shared" si="8"/>
        <v>0</v>
      </c>
      <c r="Z39" s="484">
        <f t="shared" si="9"/>
        <v>0</v>
      </c>
      <c r="AA39" s="484">
        <f t="shared" si="10"/>
        <v>0</v>
      </c>
      <c r="AB39" s="486" t="str">
        <f t="shared" si="11"/>
        <v/>
      </c>
      <c r="AC39" s="533"/>
      <c r="AD39" s="486" t="str">
        <f t="shared" si="12"/>
        <v/>
      </c>
      <c r="AE39" s="109"/>
      <c r="AF39" s="110"/>
      <c r="AG39"/>
      <c r="AH39" s="111"/>
      <c r="AI39" s="2"/>
      <c r="AJ39" s="2"/>
    </row>
    <row r="40" spans="1:36" ht="20.5">
      <c r="A40" s="344">
        <v>31</v>
      </c>
      <c r="B40" s="833" t="str">
        <f t="shared" si="0"/>
        <v/>
      </c>
      <c r="C40" s="487" t="str">
        <f>IF(E40="","",MAX($C$10:C39)+1)</f>
        <v/>
      </c>
      <c r="D40" s="371"/>
      <c r="E40" s="789" t="str">
        <f>IFERROR(VLOOKUP('Master-1'!$F$4&amp;"_"&amp;$A40,Emp_Master,4,0),"")</f>
        <v/>
      </c>
      <c r="F40" s="790" t="str">
        <f>IFERROR(VLOOKUP('Master-1'!$F$4&amp;"_"&amp;$A40,Emp_Master,5,0),"")</f>
        <v/>
      </c>
      <c r="G40" s="790" t="str">
        <f>IFERROR(VLOOKUP('Master-1'!$F$4&amp;"_"&amp;$A40,Emp_Master,6,0),"")</f>
        <v/>
      </c>
      <c r="H40" s="790" t="str">
        <f>IFERROR(VLOOKUP('Master-1'!$F$4&amp;"_"&amp;$A40,Emp_Master,7,0),"")</f>
        <v/>
      </c>
      <c r="I40" s="488" t="str">
        <f>IFERROR(IF(J40="","",VLOOKUP($J40,Sheet2!$B$4:$E$27,4,0)),"")</f>
        <v/>
      </c>
      <c r="J40" s="791" t="str">
        <f>IFERROR(VLOOKUP('Master-1'!$F$4&amp;"_"&amp;$A40,Emp_Master,8,0),"")</f>
        <v/>
      </c>
      <c r="K40" s="792" t="str">
        <f>IFERROR(VLOOKUP('Master-1'!$F$4&amp;"_"&amp;$A40,Emp_Master,9,0),"")</f>
        <v/>
      </c>
      <c r="L40" s="481">
        <f t="shared" si="1"/>
        <v>0</v>
      </c>
      <c r="M40" s="485" t="str">
        <f>IF(E40="","",'Master-1'!$O$5)</f>
        <v/>
      </c>
      <c r="N40" s="481">
        <f t="shared" si="2"/>
        <v>0</v>
      </c>
      <c r="O40" s="481">
        <f t="shared" si="3"/>
        <v>0</v>
      </c>
      <c r="P40" s="481">
        <f>IF(E40="",0,IF('Master-1'!$O$4="Sri Ganganagar",O40-Q40*12,(AD40*4)+(K40*8)))</f>
        <v>0</v>
      </c>
      <c r="Q40" s="482">
        <f t="shared" si="4"/>
        <v>0</v>
      </c>
      <c r="R40" s="774" t="str">
        <f>IFERROR(IF(J40="FIXED","FIXED",VLOOKUP('Master-1'!$F$4&amp;"_"&amp;$A40,Emp_Master,19,0)),"")</f>
        <v/>
      </c>
      <c r="S40" s="344"/>
      <c r="T40" s="452" t="str">
        <f>IF(U40="","",U40&amp;"_"&amp;COUNTIF(U$9:$V40,U40))</f>
        <v/>
      </c>
      <c r="U40" s="483" t="str">
        <f>IFERROR(VLOOKUP('Master-1'!$F$4&amp;"_"&amp;$A40,Emp_Master,10,0),"")</f>
        <v/>
      </c>
      <c r="V40" s="716" t="str">
        <f t="shared" si="13"/>
        <v/>
      </c>
      <c r="W40" s="484" t="str">
        <f t="shared" si="14"/>
        <v/>
      </c>
      <c r="X40" s="484" t="str">
        <f t="shared" si="7"/>
        <v/>
      </c>
      <c r="Y40" s="484">
        <f t="shared" si="8"/>
        <v>0</v>
      </c>
      <c r="Z40" s="484">
        <f t="shared" si="9"/>
        <v>0</v>
      </c>
      <c r="AA40" s="484">
        <f t="shared" si="10"/>
        <v>0</v>
      </c>
      <c r="AB40" s="486" t="str">
        <f t="shared" si="11"/>
        <v/>
      </c>
      <c r="AC40" s="533"/>
      <c r="AD40" s="486" t="str">
        <f t="shared" si="12"/>
        <v/>
      </c>
      <c r="AE40" s="109"/>
      <c r="AF40" s="110"/>
      <c r="AG40"/>
      <c r="AH40" s="111"/>
      <c r="AI40" s="2"/>
      <c r="AJ40" s="2"/>
    </row>
    <row r="41" spans="1:36" ht="20.5">
      <c r="A41" s="344">
        <v>32</v>
      </c>
      <c r="B41" s="833" t="str">
        <f t="shared" si="0"/>
        <v/>
      </c>
      <c r="C41" s="487" t="str">
        <f>IF(E41="","",MAX($C$10:C40)+1)</f>
        <v/>
      </c>
      <c r="D41" s="371"/>
      <c r="E41" s="789" t="str">
        <f>IFERROR(VLOOKUP('Master-1'!$F$4&amp;"_"&amp;$A41,Emp_Master,4,0),"")</f>
        <v/>
      </c>
      <c r="F41" s="790" t="str">
        <f>IFERROR(VLOOKUP('Master-1'!$F$4&amp;"_"&amp;$A41,Emp_Master,5,0),"")</f>
        <v/>
      </c>
      <c r="G41" s="790" t="str">
        <f>IFERROR(VLOOKUP('Master-1'!$F$4&amp;"_"&amp;$A41,Emp_Master,6,0),"")</f>
        <v/>
      </c>
      <c r="H41" s="790" t="str">
        <f>IFERROR(VLOOKUP('Master-1'!$F$4&amp;"_"&amp;$A41,Emp_Master,7,0),"")</f>
        <v/>
      </c>
      <c r="I41" s="488" t="str">
        <f>IFERROR(IF(J41="","",VLOOKUP($J41,Sheet2!$B$4:$E$27,4,0)),"")</f>
        <v/>
      </c>
      <c r="J41" s="791" t="str">
        <f>IFERROR(VLOOKUP('Master-1'!$F$4&amp;"_"&amp;$A41,Emp_Master,8,0),"")</f>
        <v/>
      </c>
      <c r="K41" s="792" t="str">
        <f>IFERROR(VLOOKUP('Master-1'!$F$4&amp;"_"&amp;$A41,Emp_Master,9,0),"")</f>
        <v/>
      </c>
      <c r="L41" s="481">
        <f t="shared" si="1"/>
        <v>0</v>
      </c>
      <c r="M41" s="485" t="str">
        <f>IF(E41="","",'Master-1'!$O$5)</f>
        <v/>
      </c>
      <c r="N41" s="481">
        <f t="shared" si="2"/>
        <v>0</v>
      </c>
      <c r="O41" s="481">
        <f t="shared" si="3"/>
        <v>0</v>
      </c>
      <c r="P41" s="481">
        <f>IF(E41="",0,IF('Master-1'!$O$4="Sri Ganganagar",O41-Q41*12,(AD41*4)+(K41*8)))</f>
        <v>0</v>
      </c>
      <c r="Q41" s="482">
        <f t="shared" si="4"/>
        <v>0</v>
      </c>
      <c r="R41" s="774" t="str">
        <f>IFERROR(IF(J41="FIXED","FIXED",VLOOKUP('Master-1'!$F$4&amp;"_"&amp;$A41,Emp_Master,19,0)),"")</f>
        <v/>
      </c>
      <c r="S41" s="344"/>
      <c r="T41" s="452" t="str">
        <f>IF(U41="","",U41&amp;"_"&amp;COUNTIF(U$9:$V41,U41))</f>
        <v/>
      </c>
      <c r="U41" s="483" t="str">
        <f>IFERROR(VLOOKUP('Master-1'!$F$4&amp;"_"&amp;$A41,Emp_Master,10,0),"")</f>
        <v/>
      </c>
      <c r="V41" s="716" t="str">
        <f t="shared" si="13"/>
        <v/>
      </c>
      <c r="W41" s="484" t="str">
        <f t="shared" si="14"/>
        <v/>
      </c>
      <c r="X41" s="484" t="str">
        <f t="shared" si="7"/>
        <v/>
      </c>
      <c r="Y41" s="484">
        <f t="shared" si="8"/>
        <v>0</v>
      </c>
      <c r="Z41" s="484">
        <f t="shared" si="9"/>
        <v>0</v>
      </c>
      <c r="AA41" s="484">
        <f t="shared" si="10"/>
        <v>0</v>
      </c>
      <c r="AB41" s="486" t="str">
        <f t="shared" si="11"/>
        <v/>
      </c>
      <c r="AC41" s="533"/>
      <c r="AD41" s="486" t="str">
        <f t="shared" si="12"/>
        <v/>
      </c>
      <c r="AE41" s="109"/>
      <c r="AF41" s="110"/>
      <c r="AG41"/>
      <c r="AH41" s="111"/>
      <c r="AI41" s="2"/>
      <c r="AJ41" s="2"/>
    </row>
    <row r="42" spans="1:36" ht="20.5">
      <c r="A42" s="344">
        <v>33</v>
      </c>
      <c r="B42" s="833" t="str">
        <f t="shared" si="0"/>
        <v/>
      </c>
      <c r="C42" s="487" t="str">
        <f>IF(E42="","",MAX($C$10:C41)+1)</f>
        <v/>
      </c>
      <c r="D42" s="371"/>
      <c r="E42" s="789" t="str">
        <f>IFERROR(VLOOKUP('Master-1'!$F$4&amp;"_"&amp;$A42,Emp_Master,4,0),"")</f>
        <v/>
      </c>
      <c r="F42" s="790" t="str">
        <f>IFERROR(VLOOKUP('Master-1'!$F$4&amp;"_"&amp;$A42,Emp_Master,5,0),"")</f>
        <v/>
      </c>
      <c r="G42" s="790" t="str">
        <f>IFERROR(VLOOKUP('Master-1'!$F$4&amp;"_"&amp;$A42,Emp_Master,6,0),"")</f>
        <v/>
      </c>
      <c r="H42" s="790" t="str">
        <f>IFERROR(VLOOKUP('Master-1'!$F$4&amp;"_"&amp;$A42,Emp_Master,7,0),"")</f>
        <v/>
      </c>
      <c r="I42" s="488" t="str">
        <f>IFERROR(IF(J42="","",VLOOKUP($J42,Sheet2!$B$4:$E$27,4,0)),"")</f>
        <v/>
      </c>
      <c r="J42" s="791" t="str">
        <f>IFERROR(VLOOKUP('Master-1'!$F$4&amp;"_"&amp;$A42,Emp_Master,8,0),"")</f>
        <v/>
      </c>
      <c r="K42" s="792" t="str">
        <f>IFERROR(VLOOKUP('Master-1'!$F$4&amp;"_"&amp;$A42,Emp_Master,9,0),"")</f>
        <v/>
      </c>
      <c r="L42" s="481">
        <f t="shared" si="1"/>
        <v>0</v>
      </c>
      <c r="M42" s="485" t="str">
        <f>IF(E42="","",'Master-1'!$O$5)</f>
        <v/>
      </c>
      <c r="N42" s="481">
        <f t="shared" si="2"/>
        <v>0</v>
      </c>
      <c r="O42" s="481">
        <f t="shared" si="3"/>
        <v>0</v>
      </c>
      <c r="P42" s="481">
        <f>IF(E42="",0,IF('Master-1'!$O$4="Sri Ganganagar",O42-Q42*12,(AD42*4)+(K42*8)))</f>
        <v>0</v>
      </c>
      <c r="Q42" s="482">
        <f t="shared" si="4"/>
        <v>0</v>
      </c>
      <c r="R42" s="774" t="str">
        <f>IFERROR(IF(J42="FIXED","FIXED",VLOOKUP('Master-1'!$F$4&amp;"_"&amp;$A42,Emp_Master,19,0)),"")</f>
        <v/>
      </c>
      <c r="S42" s="344"/>
      <c r="T42" s="452" t="str">
        <f>IF(U42="","",U42&amp;"_"&amp;COUNTIF(U$9:$V42,U42))</f>
        <v/>
      </c>
      <c r="U42" s="483" t="str">
        <f>IFERROR(VLOOKUP('Master-1'!$F$4&amp;"_"&amp;$A42,Emp_Master,10,0),"")</f>
        <v/>
      </c>
      <c r="V42" s="716" t="str">
        <f t="shared" si="13"/>
        <v/>
      </c>
      <c r="W42" s="484" t="str">
        <f t="shared" si="14"/>
        <v/>
      </c>
      <c r="X42" s="484" t="str">
        <f t="shared" si="7"/>
        <v/>
      </c>
      <c r="Y42" s="484">
        <f t="shared" si="8"/>
        <v>0</v>
      </c>
      <c r="Z42" s="484">
        <f t="shared" si="9"/>
        <v>0</v>
      </c>
      <c r="AA42" s="484">
        <f t="shared" si="10"/>
        <v>0</v>
      </c>
      <c r="AB42" s="486" t="str">
        <f t="shared" si="11"/>
        <v/>
      </c>
      <c r="AC42" s="533"/>
      <c r="AD42" s="486" t="str">
        <f t="shared" si="12"/>
        <v/>
      </c>
      <c r="AE42" s="109"/>
      <c r="AF42" s="110"/>
      <c r="AG42"/>
      <c r="AH42" s="111"/>
      <c r="AI42" s="2"/>
      <c r="AJ42" s="2"/>
    </row>
    <row r="43" spans="1:36" ht="20.5">
      <c r="A43" s="344">
        <v>34</v>
      </c>
      <c r="B43" s="833" t="str">
        <f t="shared" si="0"/>
        <v/>
      </c>
      <c r="C43" s="487" t="str">
        <f>IF(E43="","",MAX($C$10:C42)+1)</f>
        <v/>
      </c>
      <c r="D43" s="371"/>
      <c r="E43" s="789" t="str">
        <f>IFERROR(VLOOKUP('Master-1'!$F$4&amp;"_"&amp;$A43,Emp_Master,4,0),"")</f>
        <v/>
      </c>
      <c r="F43" s="790" t="str">
        <f>IFERROR(VLOOKUP('Master-1'!$F$4&amp;"_"&amp;$A43,Emp_Master,5,0),"")</f>
        <v/>
      </c>
      <c r="G43" s="790" t="str">
        <f>IFERROR(VLOOKUP('Master-1'!$F$4&amp;"_"&amp;$A43,Emp_Master,6,0),"")</f>
        <v/>
      </c>
      <c r="H43" s="790" t="str">
        <f>IFERROR(VLOOKUP('Master-1'!$F$4&amp;"_"&amp;$A43,Emp_Master,7,0),"")</f>
        <v/>
      </c>
      <c r="I43" s="488" t="str">
        <f>IFERROR(IF(J43="","",VLOOKUP($J43,Sheet2!$B$4:$E$27,4,0)),"")</f>
        <v/>
      </c>
      <c r="J43" s="791" t="str">
        <f>IFERROR(VLOOKUP('Master-1'!$F$4&amp;"_"&amp;$A43,Emp_Master,8,0),"")</f>
        <v/>
      </c>
      <c r="K43" s="792" t="str">
        <f>IFERROR(VLOOKUP('Master-1'!$F$4&amp;"_"&amp;$A43,Emp_Master,9,0),"")</f>
        <v/>
      </c>
      <c r="L43" s="481">
        <f t="shared" si="1"/>
        <v>0</v>
      </c>
      <c r="M43" s="485" t="str">
        <f>IF(E43="","",'Master-1'!$O$5)</f>
        <v/>
      </c>
      <c r="N43" s="481">
        <f t="shared" si="2"/>
        <v>0</v>
      </c>
      <c r="O43" s="481">
        <f t="shared" si="3"/>
        <v>0</v>
      </c>
      <c r="P43" s="481">
        <f>IF(E43="",0,IF('Master-1'!$O$4="Sri Ganganagar",O43-Q43*12,(AD43*4)+(K43*8)))</f>
        <v>0</v>
      </c>
      <c r="Q43" s="482">
        <f t="shared" si="4"/>
        <v>0</v>
      </c>
      <c r="R43" s="774" t="str">
        <f>IFERROR(IF(J43="FIXED","FIXED",VLOOKUP('Master-1'!$F$4&amp;"_"&amp;$A43,Emp_Master,19,0)),"")</f>
        <v/>
      </c>
      <c r="S43" s="344"/>
      <c r="T43" s="452" t="str">
        <f>IF(U43="","",U43&amp;"_"&amp;COUNTIF(U$9:$V43,U43))</f>
        <v/>
      </c>
      <c r="U43" s="483" t="str">
        <f>IFERROR(VLOOKUP('Master-1'!$F$4&amp;"_"&amp;$A43,Emp_Master,10,0),"")</f>
        <v/>
      </c>
      <c r="V43" s="716" t="str">
        <f t="shared" si="13"/>
        <v/>
      </c>
      <c r="W43" s="484" t="str">
        <f t="shared" si="14"/>
        <v/>
      </c>
      <c r="X43" s="484" t="str">
        <f t="shared" si="7"/>
        <v/>
      </c>
      <c r="Y43" s="484">
        <f t="shared" si="8"/>
        <v>0</v>
      </c>
      <c r="Z43" s="484">
        <f t="shared" si="9"/>
        <v>0</v>
      </c>
      <c r="AA43" s="484">
        <f t="shared" si="10"/>
        <v>0</v>
      </c>
      <c r="AB43" s="486" t="str">
        <f t="shared" si="11"/>
        <v/>
      </c>
      <c r="AC43" s="533"/>
      <c r="AD43" s="486" t="str">
        <f t="shared" si="12"/>
        <v/>
      </c>
      <c r="AE43" s="109"/>
      <c r="AF43" s="110"/>
      <c r="AG43"/>
      <c r="AH43" s="111"/>
      <c r="AI43" s="2"/>
      <c r="AJ43" s="2"/>
    </row>
    <row r="44" spans="1:36" ht="20.5">
      <c r="A44" s="344">
        <v>35</v>
      </c>
      <c r="B44" s="833" t="str">
        <f t="shared" si="0"/>
        <v/>
      </c>
      <c r="C44" s="487" t="str">
        <f>IF(E44="","",MAX($C$10:C43)+1)</f>
        <v/>
      </c>
      <c r="D44" s="371"/>
      <c r="E44" s="789" t="str">
        <f>IFERROR(VLOOKUP('Master-1'!$F$4&amp;"_"&amp;$A44,Emp_Master,4,0),"")</f>
        <v/>
      </c>
      <c r="F44" s="790" t="str">
        <f>IFERROR(VLOOKUP('Master-1'!$F$4&amp;"_"&amp;$A44,Emp_Master,5,0),"")</f>
        <v/>
      </c>
      <c r="G44" s="790" t="str">
        <f>IFERROR(VLOOKUP('Master-1'!$F$4&amp;"_"&amp;$A44,Emp_Master,6,0),"")</f>
        <v/>
      </c>
      <c r="H44" s="790" t="str">
        <f>IFERROR(VLOOKUP('Master-1'!$F$4&amp;"_"&amp;$A44,Emp_Master,7,0),"")</f>
        <v/>
      </c>
      <c r="I44" s="488" t="str">
        <f>IFERROR(IF(J44="","",VLOOKUP($J44,Sheet2!$B$4:$E$27,4,0)),"")</f>
        <v/>
      </c>
      <c r="J44" s="791" t="str">
        <f>IFERROR(VLOOKUP('Master-1'!$F$4&amp;"_"&amp;$A44,Emp_Master,8,0),"")</f>
        <v/>
      </c>
      <c r="K44" s="792" t="str">
        <f>IFERROR(VLOOKUP('Master-1'!$F$4&amp;"_"&amp;$A44,Emp_Master,9,0),"")</f>
        <v/>
      </c>
      <c r="L44" s="481">
        <f t="shared" si="1"/>
        <v>0</v>
      </c>
      <c r="M44" s="485" t="str">
        <f>IF(E44="","",'Master-1'!$O$5)</f>
        <v/>
      </c>
      <c r="N44" s="481">
        <f t="shared" si="2"/>
        <v>0</v>
      </c>
      <c r="O44" s="481">
        <f t="shared" si="3"/>
        <v>0</v>
      </c>
      <c r="P44" s="481">
        <f>IF(E44="",0,IF('Master-1'!$O$4="Sri Ganganagar",O44-Q44*12,(AD44*4)+(K44*8)))</f>
        <v>0</v>
      </c>
      <c r="Q44" s="482">
        <f t="shared" si="4"/>
        <v>0</v>
      </c>
      <c r="R44" s="774" t="str">
        <f>IFERROR(IF(J44="FIXED","FIXED",VLOOKUP('Master-1'!$F$4&amp;"_"&amp;$A44,Emp_Master,19,0)),"")</f>
        <v/>
      </c>
      <c r="S44" s="344"/>
      <c r="T44" s="452" t="str">
        <f>IF(U44="","",U44&amp;"_"&amp;COUNTIF(U$9:$V44,U44))</f>
        <v/>
      </c>
      <c r="U44" s="483" t="str">
        <f>IFERROR(VLOOKUP('Master-1'!$F$4&amp;"_"&amp;$A44,Emp_Master,10,0),"")</f>
        <v/>
      </c>
      <c r="V44" s="716" t="str">
        <f t="shared" si="13"/>
        <v/>
      </c>
      <c r="W44" s="484" t="str">
        <f t="shared" si="14"/>
        <v/>
      </c>
      <c r="X44" s="484" t="str">
        <f t="shared" si="7"/>
        <v/>
      </c>
      <c r="Y44" s="484">
        <f t="shared" si="8"/>
        <v>0</v>
      </c>
      <c r="Z44" s="484">
        <f t="shared" si="9"/>
        <v>0</v>
      </c>
      <c r="AA44" s="484">
        <f t="shared" si="10"/>
        <v>0</v>
      </c>
      <c r="AB44" s="486" t="str">
        <f t="shared" si="11"/>
        <v/>
      </c>
      <c r="AC44" s="533"/>
      <c r="AD44" s="486" t="str">
        <f t="shared" si="12"/>
        <v/>
      </c>
      <c r="AE44" s="109"/>
      <c r="AF44" s="110"/>
      <c r="AG44"/>
      <c r="AH44" s="111"/>
      <c r="AI44" s="2"/>
      <c r="AJ44" s="2"/>
    </row>
    <row r="45" spans="1:36" ht="20.5">
      <c r="A45" s="344">
        <v>36</v>
      </c>
      <c r="B45" s="833" t="str">
        <f t="shared" si="0"/>
        <v/>
      </c>
      <c r="C45" s="487" t="str">
        <f>IF(E45="","",MAX($C$10:C44)+1)</f>
        <v/>
      </c>
      <c r="D45" s="371"/>
      <c r="E45" s="789" t="str">
        <f>IFERROR(VLOOKUP('Master-1'!$F$4&amp;"_"&amp;$A45,Emp_Master,4,0),"")</f>
        <v/>
      </c>
      <c r="F45" s="790" t="str">
        <f>IFERROR(VLOOKUP('Master-1'!$F$4&amp;"_"&amp;$A45,Emp_Master,5,0),"")</f>
        <v/>
      </c>
      <c r="G45" s="790" t="str">
        <f>IFERROR(VLOOKUP('Master-1'!$F$4&amp;"_"&amp;$A45,Emp_Master,6,0),"")</f>
        <v/>
      </c>
      <c r="H45" s="790" t="str">
        <f>IFERROR(VLOOKUP('Master-1'!$F$4&amp;"_"&amp;$A45,Emp_Master,7,0),"")</f>
        <v/>
      </c>
      <c r="I45" s="488" t="str">
        <f>IFERROR(IF(J45="","",VLOOKUP($J45,Sheet2!$B$4:$E$27,4,0)),"")</f>
        <v/>
      </c>
      <c r="J45" s="791" t="str">
        <f>IFERROR(VLOOKUP('Master-1'!$F$4&amp;"_"&amp;$A45,Emp_Master,8,0),"")</f>
        <v/>
      </c>
      <c r="K45" s="792" t="str">
        <f>IFERROR(VLOOKUP('Master-1'!$F$4&amp;"_"&amp;$A45,Emp_Master,9,0),"")</f>
        <v/>
      </c>
      <c r="L45" s="481">
        <f t="shared" si="1"/>
        <v>0</v>
      </c>
      <c r="M45" s="485" t="str">
        <f>IF(E45="","",'Master-1'!$O$5)</f>
        <v/>
      </c>
      <c r="N45" s="481">
        <f t="shared" si="2"/>
        <v>0</v>
      </c>
      <c r="O45" s="481">
        <f t="shared" si="3"/>
        <v>0</v>
      </c>
      <c r="P45" s="481">
        <f>IF(E45="",0,IF('Master-1'!$O$4="Sri Ganganagar",O45-Q45*12,(AD45*4)+(K45*8)))</f>
        <v>0</v>
      </c>
      <c r="Q45" s="482">
        <f t="shared" si="4"/>
        <v>0</v>
      </c>
      <c r="R45" s="774" t="str">
        <f>IFERROR(IF(J45="FIXED","FIXED",VLOOKUP('Master-1'!$F$4&amp;"_"&amp;$A45,Emp_Master,19,0)),"")</f>
        <v/>
      </c>
      <c r="S45" s="344"/>
      <c r="T45" s="452" t="str">
        <f>IF(U45="","",U45&amp;"_"&amp;COUNTIF(U$9:$V45,U45))</f>
        <v/>
      </c>
      <c r="U45" s="483" t="str">
        <f>IFERROR(VLOOKUP('Master-1'!$F$4&amp;"_"&amp;$A45,Emp_Master,10,0),"")</f>
        <v/>
      </c>
      <c r="V45" s="716" t="str">
        <f t="shared" si="13"/>
        <v/>
      </c>
      <c r="W45" s="484" t="str">
        <f t="shared" si="14"/>
        <v/>
      </c>
      <c r="X45" s="484" t="str">
        <f t="shared" si="7"/>
        <v/>
      </c>
      <c r="Y45" s="484">
        <f t="shared" si="8"/>
        <v>0</v>
      </c>
      <c r="Z45" s="484">
        <f t="shared" si="9"/>
        <v>0</v>
      </c>
      <c r="AA45" s="484">
        <f t="shared" si="10"/>
        <v>0</v>
      </c>
      <c r="AB45" s="486" t="str">
        <f t="shared" si="11"/>
        <v/>
      </c>
      <c r="AC45" s="533"/>
      <c r="AD45" s="486" t="str">
        <f t="shared" si="12"/>
        <v/>
      </c>
      <c r="AE45" s="109"/>
      <c r="AF45" s="110"/>
      <c r="AG45"/>
      <c r="AH45" s="111"/>
      <c r="AI45" s="2"/>
      <c r="AJ45" s="2"/>
    </row>
    <row r="46" spans="1:36" ht="20.5">
      <c r="A46" s="344">
        <v>37</v>
      </c>
      <c r="B46" s="833" t="str">
        <f t="shared" si="0"/>
        <v/>
      </c>
      <c r="C46" s="487" t="str">
        <f>IF(E46="","",MAX($C$10:C45)+1)</f>
        <v/>
      </c>
      <c r="D46" s="371"/>
      <c r="E46" s="789" t="str">
        <f>IFERROR(VLOOKUP('Master-1'!$F$4&amp;"_"&amp;$A46,Emp_Master,4,0),"")</f>
        <v/>
      </c>
      <c r="F46" s="790" t="str">
        <f>IFERROR(VLOOKUP('Master-1'!$F$4&amp;"_"&amp;$A46,Emp_Master,5,0),"")</f>
        <v/>
      </c>
      <c r="G46" s="790" t="str">
        <f>IFERROR(VLOOKUP('Master-1'!$F$4&amp;"_"&amp;$A46,Emp_Master,6,0),"")</f>
        <v/>
      </c>
      <c r="H46" s="790" t="str">
        <f>IFERROR(VLOOKUP('Master-1'!$F$4&amp;"_"&amp;$A46,Emp_Master,7,0),"")</f>
        <v/>
      </c>
      <c r="I46" s="488" t="str">
        <f>IFERROR(IF(J46="","",VLOOKUP($J46,Sheet2!$B$4:$E$27,4,0)),"")</f>
        <v/>
      </c>
      <c r="J46" s="791" t="str">
        <f>IFERROR(VLOOKUP('Master-1'!$F$4&amp;"_"&amp;$A46,Emp_Master,8,0),"")</f>
        <v/>
      </c>
      <c r="K46" s="792" t="str">
        <f>IFERROR(VLOOKUP('Master-1'!$F$4&amp;"_"&amp;$A46,Emp_Master,9,0),"")</f>
        <v/>
      </c>
      <c r="L46" s="481">
        <f t="shared" si="1"/>
        <v>0</v>
      </c>
      <c r="M46" s="485" t="str">
        <f>IF(E46="","",'Master-1'!$O$5)</f>
        <v/>
      </c>
      <c r="N46" s="481">
        <f t="shared" si="2"/>
        <v>0</v>
      </c>
      <c r="O46" s="481">
        <f t="shared" si="3"/>
        <v>0</v>
      </c>
      <c r="P46" s="481">
        <f>IF(E46="",0,IF('Master-1'!$O$4="Sri Ganganagar",O46-Q46*12,(AD46*4)+(K46*8)))</f>
        <v>0</v>
      </c>
      <c r="Q46" s="482">
        <f t="shared" si="4"/>
        <v>0</v>
      </c>
      <c r="R46" s="774" t="str">
        <f>IFERROR(IF(J46="FIXED","FIXED",VLOOKUP('Master-1'!$F$4&amp;"_"&amp;$A46,Emp_Master,19,0)),"")</f>
        <v/>
      </c>
      <c r="S46" s="344"/>
      <c r="T46" s="452" t="str">
        <f>IF(U46="","",U46&amp;"_"&amp;COUNTIF(U$9:$V46,U46))</f>
        <v/>
      </c>
      <c r="U46" s="483" t="str">
        <f>IFERROR(VLOOKUP('Master-1'!$F$4&amp;"_"&amp;$A46,Emp_Master,10,0),"")</f>
        <v/>
      </c>
      <c r="V46" s="716" t="str">
        <f t="shared" si="13"/>
        <v/>
      </c>
      <c r="W46" s="484" t="str">
        <f t="shared" si="14"/>
        <v/>
      </c>
      <c r="X46" s="484" t="str">
        <f t="shared" si="7"/>
        <v/>
      </c>
      <c r="Y46" s="484">
        <f t="shared" si="8"/>
        <v>0</v>
      </c>
      <c r="Z46" s="484">
        <f t="shared" si="9"/>
        <v>0</v>
      </c>
      <c r="AA46" s="484">
        <f t="shared" si="10"/>
        <v>0</v>
      </c>
      <c r="AB46" s="486" t="str">
        <f t="shared" si="11"/>
        <v/>
      </c>
      <c r="AC46" s="533"/>
      <c r="AD46" s="486" t="str">
        <f t="shared" si="12"/>
        <v/>
      </c>
      <c r="AE46" s="109"/>
      <c r="AF46" s="110"/>
      <c r="AG46"/>
      <c r="AH46" s="111"/>
      <c r="AI46" s="2"/>
      <c r="AJ46" s="2"/>
    </row>
    <row r="47" spans="1:36" ht="20.5">
      <c r="A47" s="344">
        <v>38</v>
      </c>
      <c r="B47" s="833" t="str">
        <f t="shared" si="0"/>
        <v/>
      </c>
      <c r="C47" s="487" t="str">
        <f>IF(E47="","",MAX($C$10:C46)+1)</f>
        <v/>
      </c>
      <c r="D47" s="371"/>
      <c r="E47" s="789" t="str">
        <f>IFERROR(VLOOKUP('Master-1'!$F$4&amp;"_"&amp;$A47,Emp_Master,4,0),"")</f>
        <v/>
      </c>
      <c r="F47" s="790" t="str">
        <f>IFERROR(VLOOKUP('Master-1'!$F$4&amp;"_"&amp;$A47,Emp_Master,5,0),"")</f>
        <v/>
      </c>
      <c r="G47" s="790" t="str">
        <f>IFERROR(VLOOKUP('Master-1'!$F$4&amp;"_"&amp;$A47,Emp_Master,6,0),"")</f>
        <v/>
      </c>
      <c r="H47" s="790" t="str">
        <f>IFERROR(VLOOKUP('Master-1'!$F$4&amp;"_"&amp;$A47,Emp_Master,7,0),"")</f>
        <v/>
      </c>
      <c r="I47" s="488" t="str">
        <f>IFERROR(IF(J47="","",VLOOKUP($J47,Sheet2!$B$4:$E$27,4,0)),"")</f>
        <v/>
      </c>
      <c r="J47" s="791" t="str">
        <f>IFERROR(VLOOKUP('Master-1'!$F$4&amp;"_"&amp;$A47,Emp_Master,8,0),"")</f>
        <v/>
      </c>
      <c r="K47" s="792" t="str">
        <f>IFERROR(VLOOKUP('Master-1'!$F$4&amp;"_"&amp;$A47,Emp_Master,9,0),"")</f>
        <v/>
      </c>
      <c r="L47" s="481">
        <f t="shared" si="1"/>
        <v>0</v>
      </c>
      <c r="M47" s="485" t="str">
        <f>IF(E47="","",'Master-1'!$O$5)</f>
        <v/>
      </c>
      <c r="N47" s="481">
        <f t="shared" si="2"/>
        <v>0</v>
      </c>
      <c r="O47" s="481">
        <f t="shared" si="3"/>
        <v>0</v>
      </c>
      <c r="P47" s="481">
        <f>IF(E47="",0,IF('Master-1'!$O$4="Sri Ganganagar",O47-Q47*12,(AD47*4)+(K47*8)))</f>
        <v>0</v>
      </c>
      <c r="Q47" s="482">
        <f t="shared" si="4"/>
        <v>0</v>
      </c>
      <c r="R47" s="774" t="str">
        <f>IFERROR(IF(J47="FIXED","FIXED",VLOOKUP('Master-1'!$F$4&amp;"_"&amp;$A47,Emp_Master,19,0)),"")</f>
        <v/>
      </c>
      <c r="S47" s="344"/>
      <c r="T47" s="452" t="str">
        <f>IF(U47="","",U47&amp;"_"&amp;COUNTIF(U$9:$V47,U47))</f>
        <v/>
      </c>
      <c r="U47" s="483" t="str">
        <f>IFERROR(VLOOKUP('Master-1'!$F$4&amp;"_"&amp;$A47,Emp_Master,10,0),"")</f>
        <v/>
      </c>
      <c r="V47" s="716" t="str">
        <f t="shared" si="13"/>
        <v/>
      </c>
      <c r="W47" s="484" t="str">
        <f t="shared" si="14"/>
        <v/>
      </c>
      <c r="X47" s="484" t="str">
        <f t="shared" si="7"/>
        <v/>
      </c>
      <c r="Y47" s="484">
        <f t="shared" si="8"/>
        <v>0</v>
      </c>
      <c r="Z47" s="484">
        <f t="shared" si="9"/>
        <v>0</v>
      </c>
      <c r="AA47" s="484">
        <f t="shared" si="10"/>
        <v>0</v>
      </c>
      <c r="AB47" s="486" t="str">
        <f t="shared" si="11"/>
        <v/>
      </c>
      <c r="AC47" s="533"/>
      <c r="AD47" s="486" t="str">
        <f t="shared" si="12"/>
        <v/>
      </c>
      <c r="AE47" s="109"/>
      <c r="AF47" s="110"/>
      <c r="AG47"/>
      <c r="AH47" s="111"/>
      <c r="AI47" s="2"/>
      <c r="AJ47" s="2"/>
    </row>
    <row r="48" spans="1:36" ht="20.5">
      <c r="A48" s="344">
        <v>39</v>
      </c>
      <c r="B48" s="833" t="str">
        <f t="shared" si="0"/>
        <v/>
      </c>
      <c r="C48" s="487" t="str">
        <f>IF(E48="","",MAX($C$10:C47)+1)</f>
        <v/>
      </c>
      <c r="D48" s="371"/>
      <c r="E48" s="789" t="str">
        <f>IFERROR(VLOOKUP('Master-1'!$F$4&amp;"_"&amp;$A48,Emp_Master,4,0),"")</f>
        <v/>
      </c>
      <c r="F48" s="790" t="str">
        <f>IFERROR(VLOOKUP('Master-1'!$F$4&amp;"_"&amp;$A48,Emp_Master,5,0),"")</f>
        <v/>
      </c>
      <c r="G48" s="790" t="str">
        <f>IFERROR(VLOOKUP('Master-1'!$F$4&amp;"_"&amp;$A48,Emp_Master,6,0),"")</f>
        <v/>
      </c>
      <c r="H48" s="790" t="str">
        <f>IFERROR(VLOOKUP('Master-1'!$F$4&amp;"_"&amp;$A48,Emp_Master,7,0),"")</f>
        <v/>
      </c>
      <c r="I48" s="488" t="str">
        <f>IFERROR(IF(J48="","",VLOOKUP($J48,Sheet2!$B$4:$E$27,4,0)),"")</f>
        <v/>
      </c>
      <c r="J48" s="791" t="str">
        <f>IFERROR(VLOOKUP('Master-1'!$F$4&amp;"_"&amp;$A48,Emp_Master,8,0),"")</f>
        <v/>
      </c>
      <c r="K48" s="792" t="str">
        <f>IFERROR(VLOOKUP('Master-1'!$F$4&amp;"_"&amp;$A48,Emp_Master,9,0),"")</f>
        <v/>
      </c>
      <c r="L48" s="481">
        <f t="shared" si="1"/>
        <v>0</v>
      </c>
      <c r="M48" s="485" t="str">
        <f>IF(E48="","",'Master-1'!$O$5)</f>
        <v/>
      </c>
      <c r="N48" s="481">
        <f t="shared" si="2"/>
        <v>0</v>
      </c>
      <c r="O48" s="481">
        <f t="shared" si="3"/>
        <v>0</v>
      </c>
      <c r="P48" s="481">
        <f>IF(E48="",0,IF('Master-1'!$O$4="Sri Ganganagar",O48-Q48*12,(AD48*4)+(K48*8)))</f>
        <v>0</v>
      </c>
      <c r="Q48" s="482">
        <f t="shared" si="4"/>
        <v>0</v>
      </c>
      <c r="R48" s="774" t="str">
        <f>IFERROR(IF(J48="FIXED","FIXED",VLOOKUP('Master-1'!$F$4&amp;"_"&amp;$A48,Emp_Master,19,0)),"")</f>
        <v/>
      </c>
      <c r="S48" s="344"/>
      <c r="T48" s="452" t="str">
        <f>IF(U48="","",U48&amp;"_"&amp;COUNTIF(U$9:$V48,U48))</f>
        <v/>
      </c>
      <c r="U48" s="483" t="str">
        <f>IFERROR(VLOOKUP('Master-1'!$F$4&amp;"_"&amp;$A48,Emp_Master,10,0),"")</f>
        <v/>
      </c>
      <c r="V48" s="716" t="str">
        <f t="shared" si="13"/>
        <v/>
      </c>
      <c r="W48" s="484" t="str">
        <f t="shared" si="14"/>
        <v/>
      </c>
      <c r="X48" s="484" t="str">
        <f t="shared" si="7"/>
        <v/>
      </c>
      <c r="Y48" s="484">
        <f t="shared" si="8"/>
        <v>0</v>
      </c>
      <c r="Z48" s="484">
        <f t="shared" si="9"/>
        <v>0</v>
      </c>
      <c r="AA48" s="484">
        <f t="shared" si="10"/>
        <v>0</v>
      </c>
      <c r="AB48" s="486" t="str">
        <f t="shared" si="11"/>
        <v/>
      </c>
      <c r="AC48" s="533"/>
      <c r="AD48" s="486" t="str">
        <f t="shared" si="12"/>
        <v/>
      </c>
      <c r="AE48" s="109"/>
      <c r="AF48" s="110"/>
      <c r="AG48"/>
      <c r="AH48" s="111"/>
      <c r="AI48" s="2"/>
      <c r="AJ48" s="2"/>
    </row>
    <row r="49" spans="1:36" ht="20.5">
      <c r="A49" s="344">
        <v>40</v>
      </c>
      <c r="B49" s="833" t="str">
        <f t="shared" si="0"/>
        <v/>
      </c>
      <c r="C49" s="487" t="str">
        <f>IF(E49="","",MAX($C$10:C48)+1)</f>
        <v/>
      </c>
      <c r="D49" s="371"/>
      <c r="E49" s="789" t="str">
        <f>IFERROR(VLOOKUP('Master-1'!$F$4&amp;"_"&amp;$A49,Emp_Master,4,0),"")</f>
        <v/>
      </c>
      <c r="F49" s="790" t="str">
        <f>IFERROR(VLOOKUP('Master-1'!$F$4&amp;"_"&amp;$A49,Emp_Master,5,0),"")</f>
        <v/>
      </c>
      <c r="G49" s="790" t="str">
        <f>IFERROR(VLOOKUP('Master-1'!$F$4&amp;"_"&amp;$A49,Emp_Master,6,0),"")</f>
        <v/>
      </c>
      <c r="H49" s="790" t="str">
        <f>IFERROR(VLOOKUP('Master-1'!$F$4&amp;"_"&amp;$A49,Emp_Master,7,0),"")</f>
        <v/>
      </c>
      <c r="I49" s="488" t="str">
        <f>IFERROR(IF(J49="","",VLOOKUP($J49,Sheet2!$B$4:$E$27,4,0)),"")</f>
        <v/>
      </c>
      <c r="J49" s="791" t="str">
        <f>IFERROR(VLOOKUP('Master-1'!$F$4&amp;"_"&amp;$A49,Emp_Master,8,0),"")</f>
        <v/>
      </c>
      <c r="K49" s="792" t="str">
        <f>IFERROR(VLOOKUP('Master-1'!$F$4&amp;"_"&amp;$A49,Emp_Master,9,0),"")</f>
        <v/>
      </c>
      <c r="L49" s="481">
        <f t="shared" si="1"/>
        <v>0</v>
      </c>
      <c r="M49" s="485" t="str">
        <f>IF(E49="","",'Master-1'!$O$5)</f>
        <v/>
      </c>
      <c r="N49" s="481">
        <f t="shared" si="2"/>
        <v>0</v>
      </c>
      <c r="O49" s="481">
        <f t="shared" si="3"/>
        <v>0</v>
      </c>
      <c r="P49" s="481">
        <f>IF(E49="",0,IF('Master-1'!$O$4="Sri Ganganagar",O49-Q49*12,(AD49*4)+(K49*8)))</f>
        <v>0</v>
      </c>
      <c r="Q49" s="482">
        <f t="shared" si="4"/>
        <v>0</v>
      </c>
      <c r="R49" s="774" t="str">
        <f>IFERROR(IF(J49="FIXED","FIXED",VLOOKUP('Master-1'!$F$4&amp;"_"&amp;$A49,Emp_Master,19,0)),"")</f>
        <v/>
      </c>
      <c r="S49" s="344"/>
      <c r="T49" s="452" t="str">
        <f>IF(U49="","",U49&amp;"_"&amp;COUNTIF(U$9:$V49,U49))</f>
        <v/>
      </c>
      <c r="U49" s="483" t="str">
        <f>IFERROR(VLOOKUP('Master-1'!$F$4&amp;"_"&amp;$A49,Emp_Master,10,0),"")</f>
        <v/>
      </c>
      <c r="V49" s="716" t="str">
        <f t="shared" si="13"/>
        <v/>
      </c>
      <c r="W49" s="484" t="str">
        <f t="shared" si="14"/>
        <v/>
      </c>
      <c r="X49" s="484" t="str">
        <f t="shared" si="7"/>
        <v/>
      </c>
      <c r="Y49" s="484">
        <f t="shared" si="8"/>
        <v>0</v>
      </c>
      <c r="Z49" s="484">
        <f t="shared" si="9"/>
        <v>0</v>
      </c>
      <c r="AA49" s="484">
        <f t="shared" si="10"/>
        <v>0</v>
      </c>
      <c r="AB49" s="486" t="str">
        <f t="shared" si="11"/>
        <v/>
      </c>
      <c r="AC49" s="533"/>
      <c r="AD49" s="486" t="str">
        <f t="shared" si="12"/>
        <v/>
      </c>
      <c r="AE49" s="109"/>
      <c r="AF49" s="110"/>
      <c r="AG49"/>
      <c r="AH49" s="111"/>
      <c r="AI49" s="2"/>
      <c r="AJ49" s="2"/>
    </row>
    <row r="50" spans="1:36" ht="20.5">
      <c r="A50" s="344">
        <v>41</v>
      </c>
      <c r="B50" s="833" t="str">
        <f t="shared" si="0"/>
        <v/>
      </c>
      <c r="C50" s="487" t="str">
        <f>IF(E50="","",MAX($C$10:C49)+1)</f>
        <v/>
      </c>
      <c r="D50" s="371"/>
      <c r="E50" s="789" t="str">
        <f>IFERROR(VLOOKUP('Master-1'!$F$4&amp;"_"&amp;$A50,Emp_Master,4,0),"")</f>
        <v/>
      </c>
      <c r="F50" s="790" t="str">
        <f>IFERROR(VLOOKUP('Master-1'!$F$4&amp;"_"&amp;$A50,Emp_Master,5,0),"")</f>
        <v/>
      </c>
      <c r="G50" s="790" t="str">
        <f>IFERROR(VLOOKUP('Master-1'!$F$4&amp;"_"&amp;$A50,Emp_Master,6,0),"")</f>
        <v/>
      </c>
      <c r="H50" s="790" t="str">
        <f>IFERROR(VLOOKUP('Master-1'!$F$4&amp;"_"&amp;$A50,Emp_Master,7,0),"")</f>
        <v/>
      </c>
      <c r="I50" s="488" t="str">
        <f>IFERROR(IF(J50="","",VLOOKUP($J50,Sheet2!$B$4:$E$27,4,0)),"")</f>
        <v/>
      </c>
      <c r="J50" s="791" t="str">
        <f>IFERROR(VLOOKUP('Master-1'!$F$4&amp;"_"&amp;$A50,Emp_Master,8,0),"")</f>
        <v/>
      </c>
      <c r="K50" s="792" t="str">
        <f>IFERROR(VLOOKUP('Master-1'!$F$4&amp;"_"&amp;$A50,Emp_Master,9,0),"")</f>
        <v/>
      </c>
      <c r="L50" s="481">
        <f t="shared" si="1"/>
        <v>0</v>
      </c>
      <c r="M50" s="485" t="str">
        <f>IF(E50="","",'Master-1'!$O$5)</f>
        <v/>
      </c>
      <c r="N50" s="481">
        <f t="shared" si="2"/>
        <v>0</v>
      </c>
      <c r="O50" s="481">
        <f t="shared" si="3"/>
        <v>0</v>
      </c>
      <c r="P50" s="481">
        <f>IF(E50="",0,IF('Master-1'!$O$4="Sri Ganganagar",O50-Q50*12,(AD50*4)+(K50*8)))</f>
        <v>0</v>
      </c>
      <c r="Q50" s="482">
        <f t="shared" si="4"/>
        <v>0</v>
      </c>
      <c r="R50" s="774" t="str">
        <f>IFERROR(IF(J50="FIXED","FIXED",VLOOKUP('Master-1'!$F$4&amp;"_"&amp;$A50,Emp_Master,19,0)),"")</f>
        <v/>
      </c>
      <c r="S50" s="344"/>
      <c r="T50" s="452" t="str">
        <f>IF(U50="","",U50&amp;"_"&amp;COUNTIF(U$9:$V50,U50))</f>
        <v/>
      </c>
      <c r="U50" s="483" t="str">
        <f>IFERROR(VLOOKUP('Master-1'!$F$4&amp;"_"&amp;$A50,Emp_Master,10,0),"")</f>
        <v/>
      </c>
      <c r="V50" s="716" t="str">
        <f t="shared" si="13"/>
        <v/>
      </c>
      <c r="W50" s="484" t="str">
        <f t="shared" si="14"/>
        <v/>
      </c>
      <c r="X50" s="484" t="str">
        <f t="shared" si="7"/>
        <v/>
      </c>
      <c r="Y50" s="484">
        <f t="shared" si="8"/>
        <v>0</v>
      </c>
      <c r="Z50" s="484">
        <f t="shared" si="9"/>
        <v>0</v>
      </c>
      <c r="AA50" s="484">
        <f t="shared" si="10"/>
        <v>0</v>
      </c>
      <c r="AB50" s="486" t="str">
        <f t="shared" si="11"/>
        <v/>
      </c>
      <c r="AC50" s="533"/>
      <c r="AD50" s="486" t="str">
        <f t="shared" si="12"/>
        <v/>
      </c>
      <c r="AE50" s="109"/>
      <c r="AF50" s="110"/>
      <c r="AG50"/>
      <c r="AH50" s="111"/>
      <c r="AI50" s="2"/>
      <c r="AJ50" s="2"/>
    </row>
    <row r="51" spans="1:36" ht="20.5">
      <c r="A51" s="344">
        <v>42</v>
      </c>
      <c r="B51" s="833" t="str">
        <f t="shared" si="0"/>
        <v/>
      </c>
      <c r="C51" s="487" t="str">
        <f>IF(E51="","",MAX($C$10:C50)+1)</f>
        <v/>
      </c>
      <c r="D51" s="371"/>
      <c r="E51" s="789" t="str">
        <f>IFERROR(VLOOKUP('Master-1'!$F$4&amp;"_"&amp;$A51,Emp_Master,4,0),"")</f>
        <v/>
      </c>
      <c r="F51" s="790" t="str">
        <f>IFERROR(VLOOKUP('Master-1'!$F$4&amp;"_"&amp;$A51,Emp_Master,5,0),"")</f>
        <v/>
      </c>
      <c r="G51" s="790" t="str">
        <f>IFERROR(VLOOKUP('Master-1'!$F$4&amp;"_"&amp;$A51,Emp_Master,6,0),"")</f>
        <v/>
      </c>
      <c r="H51" s="790" t="str">
        <f>IFERROR(VLOOKUP('Master-1'!$F$4&amp;"_"&amp;$A51,Emp_Master,7,0),"")</f>
        <v/>
      </c>
      <c r="I51" s="488" t="str">
        <f>IFERROR(IF(J51="","",VLOOKUP($J51,Sheet2!$B$4:$E$27,4,0)),"")</f>
        <v/>
      </c>
      <c r="J51" s="791" t="str">
        <f>IFERROR(VLOOKUP('Master-1'!$F$4&amp;"_"&amp;$A51,Emp_Master,8,0),"")</f>
        <v/>
      </c>
      <c r="K51" s="792" t="str">
        <f>IFERROR(VLOOKUP('Master-1'!$F$4&amp;"_"&amp;$A51,Emp_Master,9,0),"")</f>
        <v/>
      </c>
      <c r="L51" s="481">
        <f t="shared" si="1"/>
        <v>0</v>
      </c>
      <c r="M51" s="485" t="str">
        <f>IF(E51="","",'Master-1'!$O$5)</f>
        <v/>
      </c>
      <c r="N51" s="481">
        <f t="shared" si="2"/>
        <v>0</v>
      </c>
      <c r="O51" s="481">
        <f t="shared" si="3"/>
        <v>0</v>
      </c>
      <c r="P51" s="481">
        <f>IF(E51="",0,IF('Master-1'!$O$4="Sri Ganganagar",O51-Q51*12,(AD51*4)+(K51*8)))</f>
        <v>0</v>
      </c>
      <c r="Q51" s="482">
        <f t="shared" si="4"/>
        <v>0</v>
      </c>
      <c r="R51" s="774" t="str">
        <f>IFERROR(IF(J51="FIXED","FIXED",VLOOKUP('Master-1'!$F$4&amp;"_"&amp;$A51,Emp_Master,19,0)),"")</f>
        <v/>
      </c>
      <c r="S51" s="344"/>
      <c r="T51" s="452" t="str">
        <f>IF(U51="","",U51&amp;"_"&amp;COUNTIF(U$9:$V51,U51))</f>
        <v/>
      </c>
      <c r="U51" s="483" t="str">
        <f>IFERROR(VLOOKUP('Master-1'!$F$4&amp;"_"&amp;$A51,Emp_Master,10,0),"")</f>
        <v/>
      </c>
      <c r="V51" s="716" t="str">
        <f t="shared" si="13"/>
        <v/>
      </c>
      <c r="W51" s="484" t="str">
        <f t="shared" si="14"/>
        <v/>
      </c>
      <c r="X51" s="484" t="str">
        <f t="shared" si="7"/>
        <v/>
      </c>
      <c r="Y51" s="484">
        <f t="shared" si="8"/>
        <v>0</v>
      </c>
      <c r="Z51" s="484">
        <f t="shared" si="9"/>
        <v>0</v>
      </c>
      <c r="AA51" s="484">
        <f t="shared" si="10"/>
        <v>0</v>
      </c>
      <c r="AB51" s="486" t="str">
        <f t="shared" si="11"/>
        <v/>
      </c>
      <c r="AC51" s="533"/>
      <c r="AD51" s="486" t="str">
        <f t="shared" si="12"/>
        <v/>
      </c>
      <c r="AE51" s="109"/>
      <c r="AF51" s="110"/>
      <c r="AG51"/>
      <c r="AH51" s="111"/>
      <c r="AI51" s="2"/>
      <c r="AJ51" s="2"/>
    </row>
    <row r="52" spans="1:36" ht="20.5">
      <c r="A52" s="344">
        <v>43</v>
      </c>
      <c r="B52" s="833" t="str">
        <f t="shared" si="0"/>
        <v/>
      </c>
      <c r="C52" s="487" t="str">
        <f>IF(E52="","",MAX($C$10:C51)+1)</f>
        <v/>
      </c>
      <c r="D52" s="371"/>
      <c r="E52" s="789" t="str">
        <f>IFERROR(VLOOKUP('Master-1'!$F$4&amp;"_"&amp;$A52,Emp_Master,4,0),"")</f>
        <v/>
      </c>
      <c r="F52" s="790" t="str">
        <f>IFERROR(VLOOKUP('Master-1'!$F$4&amp;"_"&amp;$A52,Emp_Master,5,0),"")</f>
        <v/>
      </c>
      <c r="G52" s="790" t="str">
        <f>IFERROR(VLOOKUP('Master-1'!$F$4&amp;"_"&amp;$A52,Emp_Master,6,0),"")</f>
        <v/>
      </c>
      <c r="H52" s="790" t="str">
        <f>IFERROR(VLOOKUP('Master-1'!$F$4&amp;"_"&amp;$A52,Emp_Master,7,0),"")</f>
        <v/>
      </c>
      <c r="I52" s="488" t="str">
        <f>IFERROR(IF(J52="","",VLOOKUP($J52,Sheet2!$B$4:$E$27,4,0)),"")</f>
        <v/>
      </c>
      <c r="J52" s="791" t="str">
        <f>IFERROR(VLOOKUP('Master-1'!$F$4&amp;"_"&amp;$A52,Emp_Master,8,0),"")</f>
        <v/>
      </c>
      <c r="K52" s="792" t="str">
        <f>IFERROR(VLOOKUP('Master-1'!$F$4&amp;"_"&amp;$A52,Emp_Master,9,0),"")</f>
        <v/>
      </c>
      <c r="L52" s="481">
        <f t="shared" si="1"/>
        <v>0</v>
      </c>
      <c r="M52" s="485" t="str">
        <f>IF(E52="","",'Master-1'!$O$5)</f>
        <v/>
      </c>
      <c r="N52" s="481">
        <f t="shared" si="2"/>
        <v>0</v>
      </c>
      <c r="O52" s="481">
        <f t="shared" si="3"/>
        <v>0</v>
      </c>
      <c r="P52" s="481">
        <f>IF(E52="",0,IF('Master-1'!$O$4="Sri Ganganagar",O52-Q52*12,(AD52*4)+(K52*8)))</f>
        <v>0</v>
      </c>
      <c r="Q52" s="482">
        <f t="shared" si="4"/>
        <v>0</v>
      </c>
      <c r="R52" s="774" t="str">
        <f>IFERROR(IF(J52="FIXED","FIXED",VLOOKUP('Master-1'!$F$4&amp;"_"&amp;$A52,Emp_Master,19,0)),"")</f>
        <v/>
      </c>
      <c r="S52" s="344"/>
      <c r="T52" s="452" t="str">
        <f>IF(U52="","",U52&amp;"_"&amp;COUNTIF(U$9:$V52,U52))</f>
        <v/>
      </c>
      <c r="U52" s="483" t="str">
        <f>IFERROR(VLOOKUP('Master-1'!$F$4&amp;"_"&amp;$A52,Emp_Master,10,0),"")</f>
        <v/>
      </c>
      <c r="V52" s="716" t="str">
        <f t="shared" si="13"/>
        <v/>
      </c>
      <c r="W52" s="484" t="str">
        <f t="shared" si="14"/>
        <v/>
      </c>
      <c r="X52" s="484" t="str">
        <f t="shared" si="7"/>
        <v/>
      </c>
      <c r="Y52" s="484">
        <f t="shared" si="8"/>
        <v>0</v>
      </c>
      <c r="Z52" s="484">
        <f t="shared" si="9"/>
        <v>0</v>
      </c>
      <c r="AA52" s="484">
        <f t="shared" si="10"/>
        <v>0</v>
      </c>
      <c r="AB52" s="486" t="str">
        <f t="shared" si="11"/>
        <v/>
      </c>
      <c r="AC52" s="533"/>
      <c r="AD52" s="486" t="str">
        <f t="shared" si="12"/>
        <v/>
      </c>
      <c r="AE52" s="109"/>
      <c r="AF52" s="110"/>
      <c r="AG52"/>
      <c r="AH52" s="111"/>
      <c r="AI52" s="2"/>
      <c r="AJ52" s="2"/>
    </row>
    <row r="53" spans="1:36" ht="20.5">
      <c r="A53" s="344">
        <v>44</v>
      </c>
      <c r="B53" s="833" t="str">
        <f t="shared" si="0"/>
        <v/>
      </c>
      <c r="C53" s="487" t="str">
        <f>IF(E53="","",MAX($C$10:C52)+1)</f>
        <v/>
      </c>
      <c r="D53" s="371"/>
      <c r="E53" s="789" t="str">
        <f>IFERROR(VLOOKUP('Master-1'!$F$4&amp;"_"&amp;$A53,Emp_Master,4,0),"")</f>
        <v/>
      </c>
      <c r="F53" s="790" t="str">
        <f>IFERROR(VLOOKUP('Master-1'!$F$4&amp;"_"&amp;$A53,Emp_Master,5,0),"")</f>
        <v/>
      </c>
      <c r="G53" s="790" t="str">
        <f>IFERROR(VLOOKUP('Master-1'!$F$4&amp;"_"&amp;$A53,Emp_Master,6,0),"")</f>
        <v/>
      </c>
      <c r="H53" s="790" t="str">
        <f>IFERROR(VLOOKUP('Master-1'!$F$4&amp;"_"&amp;$A53,Emp_Master,7,0),"")</f>
        <v/>
      </c>
      <c r="I53" s="488" t="str">
        <f>IFERROR(IF(J53="","",VLOOKUP($J53,Sheet2!$B$4:$E$27,4,0)),"")</f>
        <v/>
      </c>
      <c r="J53" s="791" t="str">
        <f>IFERROR(VLOOKUP('Master-1'!$F$4&amp;"_"&amp;$A53,Emp_Master,8,0),"")</f>
        <v/>
      </c>
      <c r="K53" s="792" t="str">
        <f>IFERROR(VLOOKUP('Master-1'!$F$4&amp;"_"&amp;$A53,Emp_Master,9,0),"")</f>
        <v/>
      </c>
      <c r="L53" s="481">
        <f t="shared" si="1"/>
        <v>0</v>
      </c>
      <c r="M53" s="485" t="str">
        <f>IF(E53="","",'Master-1'!$O$5)</f>
        <v/>
      </c>
      <c r="N53" s="481">
        <f t="shared" si="2"/>
        <v>0</v>
      </c>
      <c r="O53" s="481">
        <f t="shared" si="3"/>
        <v>0</v>
      </c>
      <c r="P53" s="481">
        <f>IF(E53="",0,IF('Master-1'!$O$4="Sri Ganganagar",O53-Q53*12,(AD53*4)+(K53*8)))</f>
        <v>0</v>
      </c>
      <c r="Q53" s="482">
        <f t="shared" si="4"/>
        <v>0</v>
      </c>
      <c r="R53" s="774" t="str">
        <f>IFERROR(IF(J53="FIXED","FIXED",VLOOKUP('Master-1'!$F$4&amp;"_"&amp;$A53,Emp_Master,19,0)),"")</f>
        <v/>
      </c>
      <c r="S53" s="344"/>
      <c r="T53" s="452" t="str">
        <f>IF(U53="","",U53&amp;"_"&amp;COUNTIF(U$9:$V53,U53))</f>
        <v/>
      </c>
      <c r="U53" s="483" t="str">
        <f>IFERROR(VLOOKUP('Master-1'!$F$4&amp;"_"&amp;$A53,Emp_Master,10,0),"")</f>
        <v/>
      </c>
      <c r="V53" s="716" t="str">
        <f t="shared" si="13"/>
        <v/>
      </c>
      <c r="W53" s="484" t="str">
        <f t="shared" si="14"/>
        <v/>
      </c>
      <c r="X53" s="484" t="str">
        <f t="shared" si="7"/>
        <v/>
      </c>
      <c r="Y53" s="484">
        <f t="shared" si="8"/>
        <v>0</v>
      </c>
      <c r="Z53" s="484">
        <f t="shared" si="9"/>
        <v>0</v>
      </c>
      <c r="AA53" s="484">
        <f t="shared" si="10"/>
        <v>0</v>
      </c>
      <c r="AB53" s="486" t="str">
        <f t="shared" si="11"/>
        <v/>
      </c>
      <c r="AC53" s="533"/>
      <c r="AD53" s="486" t="str">
        <f t="shared" si="12"/>
        <v/>
      </c>
      <c r="AE53" s="109"/>
      <c r="AF53" s="110"/>
      <c r="AG53"/>
      <c r="AH53" s="111"/>
      <c r="AI53" s="2"/>
      <c r="AJ53" s="2"/>
    </row>
    <row r="54" spans="1:36" ht="20.5">
      <c r="A54" s="344">
        <v>45</v>
      </c>
      <c r="B54" s="833" t="str">
        <f t="shared" si="0"/>
        <v/>
      </c>
      <c r="C54" s="487" t="str">
        <f>IF(E54="","",MAX($C$10:C53)+1)</f>
        <v/>
      </c>
      <c r="D54" s="371"/>
      <c r="E54" s="789" t="str">
        <f>IFERROR(VLOOKUP('Master-1'!$F$4&amp;"_"&amp;$A54,Emp_Master,4,0),"")</f>
        <v/>
      </c>
      <c r="F54" s="790" t="str">
        <f>IFERROR(VLOOKUP('Master-1'!$F$4&amp;"_"&amp;$A54,Emp_Master,5,0),"")</f>
        <v/>
      </c>
      <c r="G54" s="790" t="str">
        <f>IFERROR(VLOOKUP('Master-1'!$F$4&amp;"_"&amp;$A54,Emp_Master,6,0),"")</f>
        <v/>
      </c>
      <c r="H54" s="790" t="str">
        <f>IFERROR(VLOOKUP('Master-1'!$F$4&amp;"_"&amp;$A54,Emp_Master,7,0),"")</f>
        <v/>
      </c>
      <c r="I54" s="488" t="str">
        <f>IFERROR(IF(J54="","",VLOOKUP($J54,Sheet2!$B$4:$E$27,4,0)),"")</f>
        <v/>
      </c>
      <c r="J54" s="791" t="str">
        <f>IFERROR(VLOOKUP('Master-1'!$F$4&amp;"_"&amp;$A54,Emp_Master,8,0),"")</f>
        <v/>
      </c>
      <c r="K54" s="792" t="str">
        <f>IFERROR(VLOOKUP('Master-1'!$F$4&amp;"_"&amp;$A54,Emp_Master,9,0),"")</f>
        <v/>
      </c>
      <c r="L54" s="481">
        <f t="shared" si="1"/>
        <v>0</v>
      </c>
      <c r="M54" s="485" t="str">
        <f>IF(E54="","",'Master-1'!$O$5)</f>
        <v/>
      </c>
      <c r="N54" s="481">
        <f t="shared" si="2"/>
        <v>0</v>
      </c>
      <c r="O54" s="481">
        <f t="shared" si="3"/>
        <v>0</v>
      </c>
      <c r="P54" s="481">
        <f>IF(E54="",0,IF('Master-1'!$O$4="Sri Ganganagar",O54-Q54*12,(AD54*4)+(K54*8)))</f>
        <v>0</v>
      </c>
      <c r="Q54" s="482">
        <f t="shared" si="4"/>
        <v>0</v>
      </c>
      <c r="R54" s="774" t="str">
        <f>IFERROR(IF(J54="FIXED","FIXED",VLOOKUP('Master-1'!$F$4&amp;"_"&amp;$A54,Emp_Master,19,0)),"")</f>
        <v/>
      </c>
      <c r="S54" s="344"/>
      <c r="T54" s="452" t="str">
        <f>IF(U54="","",U54&amp;"_"&amp;COUNTIF(U$9:$V54,U54))</f>
        <v/>
      </c>
      <c r="U54" s="483" t="str">
        <f>IFERROR(VLOOKUP('Master-1'!$F$4&amp;"_"&amp;$A54,Emp_Master,10,0),"")</f>
        <v/>
      </c>
      <c r="V54" s="716" t="str">
        <f t="shared" si="13"/>
        <v/>
      </c>
      <c r="W54" s="484" t="str">
        <f t="shared" si="14"/>
        <v/>
      </c>
      <c r="X54" s="484" t="str">
        <f t="shared" si="7"/>
        <v/>
      </c>
      <c r="Y54" s="484">
        <f t="shared" si="8"/>
        <v>0</v>
      </c>
      <c r="Z54" s="484">
        <f t="shared" si="9"/>
        <v>0</v>
      </c>
      <c r="AA54" s="484">
        <f t="shared" si="10"/>
        <v>0</v>
      </c>
      <c r="AB54" s="486" t="str">
        <f t="shared" si="11"/>
        <v/>
      </c>
      <c r="AC54" s="533"/>
      <c r="AD54" s="486" t="str">
        <f t="shared" si="12"/>
        <v/>
      </c>
      <c r="AE54" s="109"/>
      <c r="AF54" s="110"/>
      <c r="AG54"/>
      <c r="AH54" s="111"/>
      <c r="AI54" s="2"/>
      <c r="AJ54" s="2"/>
    </row>
    <row r="55" spans="1:36" ht="20.5">
      <c r="A55" s="344">
        <v>46</v>
      </c>
      <c r="B55" s="833" t="str">
        <f t="shared" si="0"/>
        <v/>
      </c>
      <c r="C55" s="487" t="str">
        <f>IF(E55="","",MAX($C$10:C54)+1)</f>
        <v/>
      </c>
      <c r="D55" s="371"/>
      <c r="E55" s="789" t="str">
        <f>IFERROR(VLOOKUP('Master-1'!$F$4&amp;"_"&amp;$A55,Emp_Master,4,0),"")</f>
        <v/>
      </c>
      <c r="F55" s="790" t="str">
        <f>IFERROR(VLOOKUP('Master-1'!$F$4&amp;"_"&amp;$A55,Emp_Master,5,0),"")</f>
        <v/>
      </c>
      <c r="G55" s="790" t="str">
        <f>IFERROR(VLOOKUP('Master-1'!$F$4&amp;"_"&amp;$A55,Emp_Master,6,0),"")</f>
        <v/>
      </c>
      <c r="H55" s="790" t="str">
        <f>IFERROR(VLOOKUP('Master-1'!$F$4&amp;"_"&amp;$A55,Emp_Master,7,0),"")</f>
        <v/>
      </c>
      <c r="I55" s="488" t="str">
        <f>IFERROR(IF(J55="","",VLOOKUP($J55,Sheet2!$B$4:$E$27,4,0)),"")</f>
        <v/>
      </c>
      <c r="J55" s="791" t="str">
        <f>IFERROR(VLOOKUP('Master-1'!$F$4&amp;"_"&amp;$A55,Emp_Master,8,0),"")</f>
        <v/>
      </c>
      <c r="K55" s="792" t="str">
        <f>IFERROR(VLOOKUP('Master-1'!$F$4&amp;"_"&amp;$A55,Emp_Master,9,0),"")</f>
        <v/>
      </c>
      <c r="L55" s="481">
        <f t="shared" si="1"/>
        <v>0</v>
      </c>
      <c r="M55" s="485" t="str">
        <f>IF(E55="","",'Master-1'!$O$5)</f>
        <v/>
      </c>
      <c r="N55" s="481">
        <f t="shared" si="2"/>
        <v>0</v>
      </c>
      <c r="O55" s="481">
        <f t="shared" si="3"/>
        <v>0</v>
      </c>
      <c r="P55" s="481">
        <f>IF(E55="",0,IF('Master-1'!$O$4="Sri Ganganagar",O55-Q55*12,(AD55*4)+(K55*8)))</f>
        <v>0</v>
      </c>
      <c r="Q55" s="482">
        <f t="shared" si="4"/>
        <v>0</v>
      </c>
      <c r="R55" s="774" t="str">
        <f>IFERROR(IF(J55="FIXED","FIXED",VLOOKUP('Master-1'!$F$4&amp;"_"&amp;$A55,Emp_Master,19,0)),"")</f>
        <v/>
      </c>
      <c r="S55" s="344"/>
      <c r="T55" s="452" t="str">
        <f>IF(U55="","",U55&amp;"_"&amp;COUNTIF(U$9:$V55,U55))</f>
        <v/>
      </c>
      <c r="U55" s="483" t="str">
        <f>IFERROR(VLOOKUP('Master-1'!$F$4&amp;"_"&amp;$A55,Emp_Master,10,0),"")</f>
        <v/>
      </c>
      <c r="V55" s="716" t="str">
        <f t="shared" si="13"/>
        <v/>
      </c>
      <c r="W55" s="484" t="str">
        <f t="shared" si="14"/>
        <v/>
      </c>
      <c r="X55" s="484" t="str">
        <f t="shared" si="7"/>
        <v/>
      </c>
      <c r="Y55" s="484">
        <f t="shared" si="8"/>
        <v>0</v>
      </c>
      <c r="Z55" s="484">
        <f t="shared" si="9"/>
        <v>0</v>
      </c>
      <c r="AA55" s="484">
        <f t="shared" si="10"/>
        <v>0</v>
      </c>
      <c r="AB55" s="486" t="str">
        <f t="shared" si="11"/>
        <v/>
      </c>
      <c r="AC55" s="533"/>
      <c r="AD55" s="486" t="str">
        <f t="shared" si="12"/>
        <v/>
      </c>
      <c r="AE55" s="109"/>
      <c r="AF55" s="110"/>
      <c r="AG55"/>
      <c r="AH55" s="111"/>
      <c r="AI55" s="2"/>
      <c r="AJ55" s="2"/>
    </row>
    <row r="56" spans="1:36" ht="20.5">
      <c r="A56" s="344">
        <v>47</v>
      </c>
      <c r="B56" s="833" t="str">
        <f t="shared" si="0"/>
        <v/>
      </c>
      <c r="C56" s="487" t="str">
        <f>IF(E56="","",MAX($C$10:C55)+1)</f>
        <v/>
      </c>
      <c r="D56" s="371"/>
      <c r="E56" s="789" t="str">
        <f>IFERROR(VLOOKUP('Master-1'!$F$4&amp;"_"&amp;$A56,Emp_Master,4,0),"")</f>
        <v/>
      </c>
      <c r="F56" s="790" t="str">
        <f>IFERROR(VLOOKUP('Master-1'!$F$4&amp;"_"&amp;$A56,Emp_Master,5,0),"")</f>
        <v/>
      </c>
      <c r="G56" s="790" t="str">
        <f>IFERROR(VLOOKUP('Master-1'!$F$4&amp;"_"&amp;$A56,Emp_Master,6,0),"")</f>
        <v/>
      </c>
      <c r="H56" s="790" t="str">
        <f>IFERROR(VLOOKUP('Master-1'!$F$4&amp;"_"&amp;$A56,Emp_Master,7,0),"")</f>
        <v/>
      </c>
      <c r="I56" s="488" t="str">
        <f>IFERROR(IF(J56="","",VLOOKUP($J56,Sheet2!$B$4:$E$27,4,0)),"")</f>
        <v/>
      </c>
      <c r="J56" s="791" t="str">
        <f>IFERROR(VLOOKUP('Master-1'!$F$4&amp;"_"&amp;$A56,Emp_Master,8,0),"")</f>
        <v/>
      </c>
      <c r="K56" s="792" t="str">
        <f>IFERROR(VLOOKUP('Master-1'!$F$4&amp;"_"&amp;$A56,Emp_Master,9,0),"")</f>
        <v/>
      </c>
      <c r="L56" s="481">
        <f t="shared" si="1"/>
        <v>0</v>
      </c>
      <c r="M56" s="485" t="str">
        <f>IF(E56="","",'Master-1'!$O$5)</f>
        <v/>
      </c>
      <c r="N56" s="481">
        <f t="shared" si="2"/>
        <v>0</v>
      </c>
      <c r="O56" s="481">
        <f t="shared" si="3"/>
        <v>0</v>
      </c>
      <c r="P56" s="481">
        <f>IF(E56="",0,IF('Master-1'!$O$4="Sri Ganganagar",O56-Q56*12,(AD56*4)+(K56*8)))</f>
        <v>0</v>
      </c>
      <c r="Q56" s="482">
        <f t="shared" si="4"/>
        <v>0</v>
      </c>
      <c r="R56" s="774" t="str">
        <f>IFERROR(IF(J56="FIXED","FIXED",VLOOKUP('Master-1'!$F$4&amp;"_"&amp;$A56,Emp_Master,19,0)),"")</f>
        <v/>
      </c>
      <c r="S56" s="344"/>
      <c r="T56" s="452" t="str">
        <f>IF(U56="","",U56&amp;"_"&amp;COUNTIF(U$9:$V56,U56))</f>
        <v/>
      </c>
      <c r="U56" s="483" t="str">
        <f>IFERROR(VLOOKUP('Master-1'!$F$4&amp;"_"&amp;$A56,Emp_Master,10,0),"")</f>
        <v/>
      </c>
      <c r="V56" s="716" t="str">
        <f t="shared" si="13"/>
        <v/>
      </c>
      <c r="W56" s="484" t="str">
        <f t="shared" si="14"/>
        <v/>
      </c>
      <c r="X56" s="484" t="str">
        <f t="shared" si="7"/>
        <v/>
      </c>
      <c r="Y56" s="484">
        <f t="shared" si="8"/>
        <v>0</v>
      </c>
      <c r="Z56" s="484">
        <f t="shared" si="9"/>
        <v>0</v>
      </c>
      <c r="AA56" s="484">
        <f t="shared" si="10"/>
        <v>0</v>
      </c>
      <c r="AB56" s="486" t="str">
        <f t="shared" si="11"/>
        <v/>
      </c>
      <c r="AC56" s="533"/>
      <c r="AD56" s="486" t="str">
        <f t="shared" si="12"/>
        <v/>
      </c>
      <c r="AE56" s="109"/>
      <c r="AF56" s="110"/>
      <c r="AG56"/>
      <c r="AH56" s="111"/>
      <c r="AI56" s="2"/>
      <c r="AJ56" s="2"/>
    </row>
    <row r="57" spans="1:36" ht="20.5">
      <c r="A57" s="344">
        <v>48</v>
      </c>
      <c r="B57" s="833" t="str">
        <f t="shared" si="0"/>
        <v/>
      </c>
      <c r="C57" s="487" t="str">
        <f>IF(E57="","",MAX($C$10:C56)+1)</f>
        <v/>
      </c>
      <c r="D57" s="371"/>
      <c r="E57" s="789" t="str">
        <f>IFERROR(VLOOKUP('Master-1'!$F$4&amp;"_"&amp;$A57,Emp_Master,4,0),"")</f>
        <v/>
      </c>
      <c r="F57" s="790" t="str">
        <f>IFERROR(VLOOKUP('Master-1'!$F$4&amp;"_"&amp;$A57,Emp_Master,5,0),"")</f>
        <v/>
      </c>
      <c r="G57" s="790" t="str">
        <f>IFERROR(VLOOKUP('Master-1'!$F$4&amp;"_"&amp;$A57,Emp_Master,6,0),"")</f>
        <v/>
      </c>
      <c r="H57" s="790" t="str">
        <f>IFERROR(VLOOKUP('Master-1'!$F$4&amp;"_"&amp;$A57,Emp_Master,7,0),"")</f>
        <v/>
      </c>
      <c r="I57" s="488" t="str">
        <f>IFERROR(IF(J57="","",VLOOKUP($J57,Sheet2!$B$4:$E$27,4,0)),"")</f>
        <v/>
      </c>
      <c r="J57" s="791" t="str">
        <f>IFERROR(VLOOKUP('Master-1'!$F$4&amp;"_"&amp;$A57,Emp_Master,8,0),"")</f>
        <v/>
      </c>
      <c r="K57" s="792" t="str">
        <f>IFERROR(VLOOKUP('Master-1'!$F$4&amp;"_"&amp;$A57,Emp_Master,9,0),"")</f>
        <v/>
      </c>
      <c r="L57" s="481">
        <f t="shared" si="1"/>
        <v>0</v>
      </c>
      <c r="M57" s="485" t="str">
        <f>IF(E57="","",'Master-1'!$O$5)</f>
        <v/>
      </c>
      <c r="N57" s="481">
        <f t="shared" si="2"/>
        <v>0</v>
      </c>
      <c r="O57" s="481">
        <f t="shared" si="3"/>
        <v>0</v>
      </c>
      <c r="P57" s="481">
        <f>IF(E57="",0,IF('Master-1'!$O$4="Sri Ganganagar",O57-Q57*12,(AD57*4)+(K57*8)))</f>
        <v>0</v>
      </c>
      <c r="Q57" s="482">
        <f t="shared" si="4"/>
        <v>0</v>
      </c>
      <c r="R57" s="774" t="str">
        <f>IFERROR(IF(J57="FIXED","FIXED",VLOOKUP('Master-1'!$F$4&amp;"_"&amp;$A57,Emp_Master,19,0)),"")</f>
        <v/>
      </c>
      <c r="S57" s="344"/>
      <c r="T57" s="452" t="str">
        <f>IF(U57="","",U57&amp;"_"&amp;COUNTIF(U$9:$V57,U57))</f>
        <v/>
      </c>
      <c r="U57" s="483" t="str">
        <f>IFERROR(VLOOKUP('Master-1'!$F$4&amp;"_"&amp;$A57,Emp_Master,10,0),"")</f>
        <v/>
      </c>
      <c r="V57" s="716" t="str">
        <f t="shared" si="13"/>
        <v/>
      </c>
      <c r="W57" s="484" t="str">
        <f t="shared" si="14"/>
        <v/>
      </c>
      <c r="X57" s="484" t="str">
        <f t="shared" si="7"/>
        <v/>
      </c>
      <c r="Y57" s="484">
        <f t="shared" si="8"/>
        <v>0</v>
      </c>
      <c r="Z57" s="484">
        <f t="shared" si="9"/>
        <v>0</v>
      </c>
      <c r="AA57" s="484">
        <f t="shared" si="10"/>
        <v>0</v>
      </c>
      <c r="AB57" s="486" t="str">
        <f t="shared" si="11"/>
        <v/>
      </c>
      <c r="AC57" s="533"/>
      <c r="AD57" s="486" t="str">
        <f t="shared" si="12"/>
        <v/>
      </c>
      <c r="AE57" s="109"/>
      <c r="AF57" s="110"/>
      <c r="AG57"/>
      <c r="AH57" s="111"/>
      <c r="AI57" s="2"/>
      <c r="AJ57" s="2"/>
    </row>
    <row r="58" spans="1:36" ht="20.5">
      <c r="A58" s="344">
        <v>49</v>
      </c>
      <c r="B58" s="833" t="str">
        <f t="shared" si="0"/>
        <v/>
      </c>
      <c r="C58" s="487" t="str">
        <f>IF(E58="","",MAX($C$10:C57)+1)</f>
        <v/>
      </c>
      <c r="D58" s="371"/>
      <c r="E58" s="789" t="str">
        <f>IFERROR(VLOOKUP('Master-1'!$F$4&amp;"_"&amp;$A58,Emp_Master,4,0),"")</f>
        <v/>
      </c>
      <c r="F58" s="790" t="str">
        <f>IFERROR(VLOOKUP('Master-1'!$F$4&amp;"_"&amp;$A58,Emp_Master,5,0),"")</f>
        <v/>
      </c>
      <c r="G58" s="790" t="str">
        <f>IFERROR(VLOOKUP('Master-1'!$F$4&amp;"_"&amp;$A58,Emp_Master,6,0),"")</f>
        <v/>
      </c>
      <c r="H58" s="790" t="str">
        <f>IFERROR(VLOOKUP('Master-1'!$F$4&amp;"_"&amp;$A58,Emp_Master,7,0),"")</f>
        <v/>
      </c>
      <c r="I58" s="488" t="str">
        <f>IFERROR(IF(J58="","",VLOOKUP($J58,Sheet2!$B$4:$E$27,4,0)),"")</f>
        <v/>
      </c>
      <c r="J58" s="791" t="str">
        <f>IFERROR(VLOOKUP('Master-1'!$F$4&amp;"_"&amp;$A58,Emp_Master,8,0),"")</f>
        <v/>
      </c>
      <c r="K58" s="792" t="str">
        <f>IFERROR(VLOOKUP('Master-1'!$F$4&amp;"_"&amp;$A58,Emp_Master,9,0),"")</f>
        <v/>
      </c>
      <c r="L58" s="481">
        <f t="shared" si="1"/>
        <v>0</v>
      </c>
      <c r="M58" s="485" t="str">
        <f>IF(E58="","",'Master-1'!$O$5)</f>
        <v/>
      </c>
      <c r="N58" s="481">
        <f t="shared" si="2"/>
        <v>0</v>
      </c>
      <c r="O58" s="481">
        <f t="shared" si="3"/>
        <v>0</v>
      </c>
      <c r="P58" s="481">
        <f>IF(E58="",0,IF('Master-1'!$O$4="Sri Ganganagar",O58-Q58*12,(AD58*4)+(K58*8)))</f>
        <v>0</v>
      </c>
      <c r="Q58" s="482">
        <f t="shared" si="4"/>
        <v>0</v>
      </c>
      <c r="R58" s="774" t="str">
        <f>IFERROR(IF(J58="FIXED","FIXED",VLOOKUP('Master-1'!$F$4&amp;"_"&amp;$A58,Emp_Master,19,0)),"")</f>
        <v/>
      </c>
      <c r="S58" s="344"/>
      <c r="T58" s="452" t="str">
        <f>IF(U58="","",U58&amp;"_"&amp;COUNTIF(U$9:$V58,U58))</f>
        <v/>
      </c>
      <c r="U58" s="483" t="str">
        <f>IFERROR(VLOOKUP('Master-1'!$F$4&amp;"_"&amp;$A58,Emp_Master,10,0),"")</f>
        <v/>
      </c>
      <c r="V58" s="716" t="str">
        <f t="shared" si="13"/>
        <v/>
      </c>
      <c r="W58" s="484" t="str">
        <f t="shared" si="14"/>
        <v/>
      </c>
      <c r="X58" s="484" t="str">
        <f t="shared" si="7"/>
        <v/>
      </c>
      <c r="Y58" s="484">
        <f t="shared" si="8"/>
        <v>0</v>
      </c>
      <c r="Z58" s="484">
        <f t="shared" si="9"/>
        <v>0</v>
      </c>
      <c r="AA58" s="484">
        <f t="shared" si="10"/>
        <v>0</v>
      </c>
      <c r="AB58" s="486" t="str">
        <f t="shared" si="11"/>
        <v/>
      </c>
      <c r="AC58" s="533"/>
      <c r="AD58" s="486" t="str">
        <f t="shared" si="12"/>
        <v/>
      </c>
      <c r="AE58" s="109"/>
      <c r="AF58" s="110"/>
      <c r="AG58"/>
      <c r="AH58" s="111"/>
      <c r="AI58" s="2"/>
      <c r="AJ58" s="2"/>
    </row>
    <row r="59" spans="1:36" ht="20.5">
      <c r="A59" s="344">
        <v>50</v>
      </c>
      <c r="B59" s="833" t="str">
        <f t="shared" si="0"/>
        <v/>
      </c>
      <c r="C59" s="487" t="str">
        <f>IF(E59="","",MAX($C$10:C58)+1)</f>
        <v/>
      </c>
      <c r="D59" s="371"/>
      <c r="E59" s="789" t="str">
        <f>IFERROR(VLOOKUP('Master-1'!$F$4&amp;"_"&amp;$A59,Emp_Master,4,0),"")</f>
        <v/>
      </c>
      <c r="F59" s="790" t="str">
        <f>IFERROR(VLOOKUP('Master-1'!$F$4&amp;"_"&amp;$A59,Emp_Master,5,0),"")</f>
        <v/>
      </c>
      <c r="G59" s="790" t="str">
        <f>IFERROR(VLOOKUP('Master-1'!$F$4&amp;"_"&amp;$A59,Emp_Master,6,0),"")</f>
        <v/>
      </c>
      <c r="H59" s="790" t="str">
        <f>IFERROR(VLOOKUP('Master-1'!$F$4&amp;"_"&amp;$A59,Emp_Master,7,0),"")</f>
        <v/>
      </c>
      <c r="I59" s="488" t="str">
        <f>IFERROR(IF(J59="","",VLOOKUP($J59,Sheet2!$B$4:$E$27,4,0)),"")</f>
        <v/>
      </c>
      <c r="J59" s="791" t="str">
        <f>IFERROR(VLOOKUP('Master-1'!$F$4&amp;"_"&amp;$A59,Emp_Master,8,0),"")</f>
        <v/>
      </c>
      <c r="K59" s="792" t="str">
        <f>IFERROR(VLOOKUP('Master-1'!$F$4&amp;"_"&amp;$A59,Emp_Master,9,0),"")</f>
        <v/>
      </c>
      <c r="L59" s="481">
        <f t="shared" si="1"/>
        <v>0</v>
      </c>
      <c r="M59" s="485" t="str">
        <f>IF(E59="","",'Master-1'!$O$5)</f>
        <v/>
      </c>
      <c r="N59" s="481">
        <f t="shared" si="2"/>
        <v>0</v>
      </c>
      <c r="O59" s="481">
        <f t="shared" si="3"/>
        <v>0</v>
      </c>
      <c r="P59" s="481">
        <f>IF(E59="",0,IF('Master-1'!$O$4="Sri Ganganagar",O59-Q59*12,(AD59*4)+(K59*8)))</f>
        <v>0</v>
      </c>
      <c r="Q59" s="482">
        <f t="shared" si="4"/>
        <v>0</v>
      </c>
      <c r="R59" s="774" t="str">
        <f>IFERROR(IF(J59="FIXED","FIXED",VLOOKUP('Master-1'!$F$4&amp;"_"&amp;$A59,Emp_Master,19,0)),"")</f>
        <v/>
      </c>
      <c r="S59" s="344"/>
      <c r="T59" s="452" t="str">
        <f>IF(U59="","",U59&amp;"_"&amp;COUNTIF(U$9:$V59,U59))</f>
        <v/>
      </c>
      <c r="U59" s="483" t="str">
        <f>IFERROR(VLOOKUP('Master-1'!$F$4&amp;"_"&amp;$A59,Emp_Master,10,0),"")</f>
        <v/>
      </c>
      <c r="V59" s="716" t="str">
        <f t="shared" si="13"/>
        <v/>
      </c>
      <c r="W59" s="484" t="str">
        <f t="shared" si="14"/>
        <v/>
      </c>
      <c r="X59" s="484" t="str">
        <f t="shared" si="7"/>
        <v/>
      </c>
      <c r="Y59" s="484">
        <f t="shared" si="8"/>
        <v>0</v>
      </c>
      <c r="Z59" s="484">
        <f t="shared" si="9"/>
        <v>0</v>
      </c>
      <c r="AA59" s="484">
        <f t="shared" si="10"/>
        <v>0</v>
      </c>
      <c r="AB59" s="486" t="str">
        <f t="shared" si="11"/>
        <v/>
      </c>
      <c r="AC59" s="533"/>
      <c r="AD59" s="486" t="str">
        <f t="shared" si="12"/>
        <v/>
      </c>
      <c r="AE59" s="109"/>
      <c r="AF59" s="110"/>
      <c r="AG59"/>
      <c r="AH59" s="111"/>
      <c r="AI59" s="2"/>
      <c r="AJ59" s="2"/>
    </row>
    <row r="60" spans="1:36" ht="20.5">
      <c r="A60" s="344">
        <v>51</v>
      </c>
      <c r="B60" s="833" t="str">
        <f t="shared" si="0"/>
        <v/>
      </c>
      <c r="C60" s="487" t="str">
        <f>IF(E60="","",MAX($C$10:C59)+1)</f>
        <v/>
      </c>
      <c r="D60" s="371"/>
      <c r="E60" s="789" t="str">
        <f>IFERROR(VLOOKUP('Master-1'!$F$4&amp;"_"&amp;$A60,Emp_Master,4,0),"")</f>
        <v/>
      </c>
      <c r="F60" s="790" t="str">
        <f>IFERROR(VLOOKUP('Master-1'!$F$4&amp;"_"&amp;$A60,Emp_Master,5,0),"")</f>
        <v/>
      </c>
      <c r="G60" s="790" t="str">
        <f>IFERROR(VLOOKUP('Master-1'!$F$4&amp;"_"&amp;$A60,Emp_Master,6,0),"")</f>
        <v/>
      </c>
      <c r="H60" s="790" t="str">
        <f>IFERROR(VLOOKUP('Master-1'!$F$4&amp;"_"&amp;$A60,Emp_Master,7,0),"")</f>
        <v/>
      </c>
      <c r="I60" s="488" t="str">
        <f>IFERROR(IF(J60="","",VLOOKUP($J60,Sheet2!$B$4:$E$27,4,0)),"")</f>
        <v/>
      </c>
      <c r="J60" s="791" t="str">
        <f>IFERROR(VLOOKUP('Master-1'!$F$4&amp;"_"&amp;$A60,Emp_Master,8,0),"")</f>
        <v/>
      </c>
      <c r="K60" s="792" t="str">
        <f>IFERROR(VLOOKUP('Master-1'!$F$4&amp;"_"&amp;$A60,Emp_Master,9,0),"")</f>
        <v/>
      </c>
      <c r="L60" s="481">
        <f t="shared" si="1"/>
        <v>0</v>
      </c>
      <c r="M60" s="485" t="str">
        <f>IF(E60="","",'Master-1'!$O$5)</f>
        <v/>
      </c>
      <c r="N60" s="481">
        <f t="shared" si="2"/>
        <v>0</v>
      </c>
      <c r="O60" s="481">
        <f t="shared" si="3"/>
        <v>0</v>
      </c>
      <c r="P60" s="481">
        <f>IF(E60="",0,IF('Master-1'!$O$4="Sri Ganganagar",O60-Q60*12,(AD60*4)+(K60*8)))</f>
        <v>0</v>
      </c>
      <c r="Q60" s="482">
        <f t="shared" si="4"/>
        <v>0</v>
      </c>
      <c r="R60" s="774" t="str">
        <f>IFERROR(IF(J60="FIXED","FIXED",VLOOKUP('Master-1'!$F$4&amp;"_"&amp;$A60,Emp_Master,19,0)),"")</f>
        <v/>
      </c>
      <c r="S60" s="344"/>
      <c r="T60" s="452" t="str">
        <f>IF(U60="","",U60&amp;"_"&amp;COUNTIF(U$9:$V60,U60))</f>
        <v/>
      </c>
      <c r="U60" s="483" t="str">
        <f>IFERROR(VLOOKUP('Master-1'!$F$4&amp;"_"&amp;$A60,Emp_Master,10,0),"")</f>
        <v/>
      </c>
      <c r="V60" s="716" t="str">
        <f t="shared" ref="V60:V69" si="15">E60</f>
        <v/>
      </c>
      <c r="W60" s="484" t="str">
        <f t="shared" ref="W60:W69" si="16">H60</f>
        <v/>
      </c>
      <c r="X60" s="484" t="str">
        <f t="shared" ref="X60:X69" si="17">K60</f>
        <v/>
      </c>
      <c r="Y60" s="484">
        <f t="shared" si="8"/>
        <v>0</v>
      </c>
      <c r="Z60" s="484">
        <f t="shared" si="9"/>
        <v>0</v>
      </c>
      <c r="AA60" s="484">
        <f t="shared" si="10"/>
        <v>0</v>
      </c>
      <c r="AB60" s="486" t="str">
        <f t="shared" si="11"/>
        <v/>
      </c>
      <c r="AC60" s="533"/>
      <c r="AD60" s="486" t="str">
        <f t="shared" ref="AD60:AD69" si="18">IF(AC60="",AB60,AC60)</f>
        <v/>
      </c>
      <c r="AE60" s="109"/>
      <c r="AF60" s="110"/>
      <c r="AG60"/>
      <c r="AH60" s="111"/>
      <c r="AI60" s="2"/>
      <c r="AJ60" s="2"/>
    </row>
    <row r="61" spans="1:36" ht="20.5">
      <c r="A61" s="344">
        <v>52</v>
      </c>
      <c r="B61" s="833" t="str">
        <f t="shared" si="0"/>
        <v/>
      </c>
      <c r="C61" s="487" t="str">
        <f>IF(E61="","",MAX($C$10:C60)+1)</f>
        <v/>
      </c>
      <c r="D61" s="371"/>
      <c r="E61" s="789" t="str">
        <f>IFERROR(VLOOKUP('Master-1'!$F$4&amp;"_"&amp;$A61,Emp_Master,4,0),"")</f>
        <v/>
      </c>
      <c r="F61" s="790" t="str">
        <f>IFERROR(VLOOKUP('Master-1'!$F$4&amp;"_"&amp;$A61,Emp_Master,5,0),"")</f>
        <v/>
      </c>
      <c r="G61" s="790" t="str">
        <f>IFERROR(VLOOKUP('Master-1'!$F$4&amp;"_"&amp;$A61,Emp_Master,6,0),"")</f>
        <v/>
      </c>
      <c r="H61" s="790" t="str">
        <f>IFERROR(VLOOKUP('Master-1'!$F$4&amp;"_"&amp;$A61,Emp_Master,7,0),"")</f>
        <v/>
      </c>
      <c r="I61" s="488" t="str">
        <f>IFERROR(IF(J61="","",VLOOKUP($J61,Sheet2!$B$4:$E$27,4,0)),"")</f>
        <v/>
      </c>
      <c r="J61" s="791" t="str">
        <f>IFERROR(VLOOKUP('Master-1'!$F$4&amp;"_"&amp;$A61,Emp_Master,8,0),"")</f>
        <v/>
      </c>
      <c r="K61" s="792" t="str">
        <f>IFERROR(VLOOKUP('Master-1'!$F$4&amp;"_"&amp;$A61,Emp_Master,9,0),"")</f>
        <v/>
      </c>
      <c r="L61" s="481">
        <f t="shared" si="1"/>
        <v>0</v>
      </c>
      <c r="M61" s="485" t="str">
        <f>IF(E61="","",'Master-1'!$O$5)</f>
        <v/>
      </c>
      <c r="N61" s="481">
        <f t="shared" si="2"/>
        <v>0</v>
      </c>
      <c r="O61" s="481">
        <f t="shared" si="3"/>
        <v>0</v>
      </c>
      <c r="P61" s="481">
        <f>IF(E61="",0,IF('Master-1'!$O$4="Sri Ganganagar",O61-Q61*12,(AD61*4)+(K61*8)))</f>
        <v>0</v>
      </c>
      <c r="Q61" s="482">
        <f t="shared" si="4"/>
        <v>0</v>
      </c>
      <c r="R61" s="774" t="str">
        <f>IFERROR(IF(J61="FIXED","FIXED",VLOOKUP('Master-1'!$F$4&amp;"_"&amp;$A61,Emp_Master,19,0)),"")</f>
        <v/>
      </c>
      <c r="S61" s="344"/>
      <c r="T61" s="452" t="str">
        <f>IF(U61="","",U61&amp;"_"&amp;COUNTIF(U$9:$V61,U61))</f>
        <v/>
      </c>
      <c r="U61" s="483" t="str">
        <f>IFERROR(VLOOKUP('Master-1'!$F$4&amp;"_"&amp;$A61,Emp_Master,10,0),"")</f>
        <v/>
      </c>
      <c r="V61" s="716" t="str">
        <f t="shared" si="15"/>
        <v/>
      </c>
      <c r="W61" s="484" t="str">
        <f t="shared" si="16"/>
        <v/>
      </c>
      <c r="X61" s="484" t="str">
        <f t="shared" si="17"/>
        <v/>
      </c>
      <c r="Y61" s="484">
        <f t="shared" si="8"/>
        <v>0</v>
      </c>
      <c r="Z61" s="484">
        <f t="shared" si="9"/>
        <v>0</v>
      </c>
      <c r="AA61" s="484">
        <f t="shared" si="10"/>
        <v>0</v>
      </c>
      <c r="AB61" s="486" t="str">
        <f t="shared" si="11"/>
        <v/>
      </c>
      <c r="AC61" s="533"/>
      <c r="AD61" s="486" t="str">
        <f t="shared" si="18"/>
        <v/>
      </c>
      <c r="AE61" s="109"/>
      <c r="AF61" s="110"/>
      <c r="AG61"/>
      <c r="AH61" s="111"/>
      <c r="AI61" s="2"/>
      <c r="AJ61" s="2"/>
    </row>
    <row r="62" spans="1:36" ht="20.5">
      <c r="A62" s="344">
        <v>53</v>
      </c>
      <c r="B62" s="833" t="str">
        <f t="shared" si="0"/>
        <v/>
      </c>
      <c r="C62" s="487" t="str">
        <f>IF(E62="","",MAX($C$10:C61)+1)</f>
        <v/>
      </c>
      <c r="D62" s="371"/>
      <c r="E62" s="789" t="str">
        <f>IFERROR(VLOOKUP('Master-1'!$F$4&amp;"_"&amp;$A62,Emp_Master,4,0),"")</f>
        <v/>
      </c>
      <c r="F62" s="790" t="str">
        <f>IFERROR(VLOOKUP('Master-1'!$F$4&amp;"_"&amp;$A62,Emp_Master,5,0),"")</f>
        <v/>
      </c>
      <c r="G62" s="790" t="str">
        <f>IFERROR(VLOOKUP('Master-1'!$F$4&amp;"_"&amp;$A62,Emp_Master,6,0),"")</f>
        <v/>
      </c>
      <c r="H62" s="790" t="str">
        <f>IFERROR(VLOOKUP('Master-1'!$F$4&amp;"_"&amp;$A62,Emp_Master,7,0),"")</f>
        <v/>
      </c>
      <c r="I62" s="488" t="str">
        <f>IFERROR(IF(J62="","",VLOOKUP($J62,Sheet2!$B$4:$E$27,4,0)),"")</f>
        <v/>
      </c>
      <c r="J62" s="791" t="str">
        <f>IFERROR(VLOOKUP('Master-1'!$F$4&amp;"_"&amp;$A62,Emp_Master,8,0),"")</f>
        <v/>
      </c>
      <c r="K62" s="792" t="str">
        <f>IFERROR(VLOOKUP('Master-1'!$F$4&amp;"_"&amp;$A62,Emp_Master,9,0),"")</f>
        <v/>
      </c>
      <c r="L62" s="481">
        <f t="shared" si="1"/>
        <v>0</v>
      </c>
      <c r="M62" s="485" t="str">
        <f>IF(E62="","",'Master-1'!$O$5)</f>
        <v/>
      </c>
      <c r="N62" s="481">
        <f t="shared" si="2"/>
        <v>0</v>
      </c>
      <c r="O62" s="481">
        <f t="shared" si="3"/>
        <v>0</v>
      </c>
      <c r="P62" s="481">
        <f>IF(E62="",0,IF('Master-1'!$O$4="Sri Ganganagar",O62-Q62*12,(AD62*4)+(K62*8)))</f>
        <v>0</v>
      </c>
      <c r="Q62" s="482">
        <f t="shared" si="4"/>
        <v>0</v>
      </c>
      <c r="R62" s="774" t="str">
        <f>IFERROR(IF(J62="FIXED","FIXED",VLOOKUP('Master-1'!$F$4&amp;"_"&amp;$A62,Emp_Master,19,0)),"")</f>
        <v/>
      </c>
      <c r="S62" s="344"/>
      <c r="T62" s="452" t="str">
        <f>IF(U62="","",U62&amp;"_"&amp;COUNTIF(U$9:$V62,U62))</f>
        <v/>
      </c>
      <c r="U62" s="483" t="str">
        <f>IFERROR(VLOOKUP('Master-1'!$F$4&amp;"_"&amp;$A62,Emp_Master,10,0),"")</f>
        <v/>
      </c>
      <c r="V62" s="716" t="str">
        <f t="shared" si="15"/>
        <v/>
      </c>
      <c r="W62" s="484" t="str">
        <f t="shared" si="16"/>
        <v/>
      </c>
      <c r="X62" s="484" t="str">
        <f t="shared" si="17"/>
        <v/>
      </c>
      <c r="Y62" s="484">
        <f t="shared" si="8"/>
        <v>0</v>
      </c>
      <c r="Z62" s="484">
        <f t="shared" si="9"/>
        <v>0</v>
      </c>
      <c r="AA62" s="484">
        <f t="shared" si="10"/>
        <v>0</v>
      </c>
      <c r="AB62" s="486" t="str">
        <f t="shared" si="11"/>
        <v/>
      </c>
      <c r="AC62" s="533"/>
      <c r="AD62" s="486" t="str">
        <f t="shared" si="18"/>
        <v/>
      </c>
      <c r="AE62" s="109"/>
      <c r="AF62" s="110"/>
      <c r="AG62"/>
      <c r="AH62" s="111"/>
      <c r="AI62" s="2"/>
      <c r="AJ62" s="2"/>
    </row>
    <row r="63" spans="1:36" ht="20.5">
      <c r="A63" s="344">
        <v>54</v>
      </c>
      <c r="B63" s="833" t="str">
        <f t="shared" si="0"/>
        <v/>
      </c>
      <c r="C63" s="487" t="str">
        <f>IF(E63="","",MAX($C$10:C62)+1)</f>
        <v/>
      </c>
      <c r="D63" s="371"/>
      <c r="E63" s="789" t="str">
        <f>IFERROR(VLOOKUP('Master-1'!$F$4&amp;"_"&amp;$A63,Emp_Master,4,0),"")</f>
        <v/>
      </c>
      <c r="F63" s="790" t="str">
        <f>IFERROR(VLOOKUP('Master-1'!$F$4&amp;"_"&amp;$A63,Emp_Master,5,0),"")</f>
        <v/>
      </c>
      <c r="G63" s="790" t="str">
        <f>IFERROR(VLOOKUP('Master-1'!$F$4&amp;"_"&amp;$A63,Emp_Master,6,0),"")</f>
        <v/>
      </c>
      <c r="H63" s="790" t="str">
        <f>IFERROR(VLOOKUP('Master-1'!$F$4&amp;"_"&amp;$A63,Emp_Master,7,0),"")</f>
        <v/>
      </c>
      <c r="I63" s="488" t="str">
        <f>IFERROR(IF(J63="","",VLOOKUP($J63,Sheet2!$B$4:$E$27,4,0)),"")</f>
        <v/>
      </c>
      <c r="J63" s="791" t="str">
        <f>IFERROR(VLOOKUP('Master-1'!$F$4&amp;"_"&amp;$A63,Emp_Master,8,0),"")</f>
        <v/>
      </c>
      <c r="K63" s="792" t="str">
        <f>IFERROR(VLOOKUP('Master-1'!$F$4&amp;"_"&amp;$A63,Emp_Master,9,0),"")</f>
        <v/>
      </c>
      <c r="L63" s="481">
        <f t="shared" si="1"/>
        <v>0</v>
      </c>
      <c r="M63" s="485" t="str">
        <f>IF(E63="","",'Master-1'!$O$5)</f>
        <v/>
      </c>
      <c r="N63" s="481">
        <f t="shared" si="2"/>
        <v>0</v>
      </c>
      <c r="O63" s="481">
        <f t="shared" si="3"/>
        <v>0</v>
      </c>
      <c r="P63" s="481">
        <f>IF(E63="",0,IF('Master-1'!$O$4="Sri Ganganagar",O63-Q63*12,(AD63*4)+(K63*8)))</f>
        <v>0</v>
      </c>
      <c r="Q63" s="482">
        <f t="shared" si="4"/>
        <v>0</v>
      </c>
      <c r="R63" s="774" t="str">
        <f>IFERROR(IF(J63="FIXED","FIXED",VLOOKUP('Master-1'!$F$4&amp;"_"&amp;$A63,Emp_Master,19,0)),"")</f>
        <v/>
      </c>
      <c r="S63" s="344"/>
      <c r="T63" s="452" t="str">
        <f>IF(U63="","",U63&amp;"_"&amp;COUNTIF(U$9:$V63,U63))</f>
        <v/>
      </c>
      <c r="U63" s="483" t="str">
        <f>IFERROR(VLOOKUP('Master-1'!$F$4&amp;"_"&amp;$A63,Emp_Master,10,0),"")</f>
        <v/>
      </c>
      <c r="V63" s="716" t="str">
        <f t="shared" si="15"/>
        <v/>
      </c>
      <c r="W63" s="484" t="str">
        <f t="shared" si="16"/>
        <v/>
      </c>
      <c r="X63" s="484" t="str">
        <f t="shared" si="17"/>
        <v/>
      </c>
      <c r="Y63" s="484">
        <f t="shared" si="8"/>
        <v>0</v>
      </c>
      <c r="Z63" s="484">
        <f t="shared" si="9"/>
        <v>0</v>
      </c>
      <c r="AA63" s="484">
        <f t="shared" si="10"/>
        <v>0</v>
      </c>
      <c r="AB63" s="486" t="str">
        <f t="shared" si="11"/>
        <v/>
      </c>
      <c r="AC63" s="533"/>
      <c r="AD63" s="486" t="str">
        <f t="shared" si="18"/>
        <v/>
      </c>
      <c r="AE63" s="109"/>
      <c r="AF63" s="110"/>
      <c r="AG63"/>
      <c r="AH63" s="111"/>
      <c r="AI63" s="2"/>
      <c r="AJ63" s="2"/>
    </row>
    <row r="64" spans="1:36" ht="20.5">
      <c r="A64" s="344">
        <v>55</v>
      </c>
      <c r="B64" s="833" t="str">
        <f t="shared" si="0"/>
        <v/>
      </c>
      <c r="C64" s="487" t="str">
        <f>IF(E64="","",MAX($C$10:C63)+1)</f>
        <v/>
      </c>
      <c r="D64" s="371"/>
      <c r="E64" s="789" t="str">
        <f>IFERROR(VLOOKUP('Master-1'!$F$4&amp;"_"&amp;$A64,Emp_Master,4,0),"")</f>
        <v/>
      </c>
      <c r="F64" s="790" t="str">
        <f>IFERROR(VLOOKUP('Master-1'!$F$4&amp;"_"&amp;$A64,Emp_Master,5,0),"")</f>
        <v/>
      </c>
      <c r="G64" s="790" t="str">
        <f>IFERROR(VLOOKUP('Master-1'!$F$4&amp;"_"&amp;$A64,Emp_Master,6,0),"")</f>
        <v/>
      </c>
      <c r="H64" s="790" t="str">
        <f>IFERROR(VLOOKUP('Master-1'!$F$4&amp;"_"&amp;$A64,Emp_Master,7,0),"")</f>
        <v/>
      </c>
      <c r="I64" s="488" t="str">
        <f>IFERROR(IF(J64="","",VLOOKUP($J64,Sheet2!$B$4:$E$27,4,0)),"")</f>
        <v/>
      </c>
      <c r="J64" s="791" t="str">
        <f>IFERROR(VLOOKUP('Master-1'!$F$4&amp;"_"&amp;$A64,Emp_Master,8,0),"")</f>
        <v/>
      </c>
      <c r="K64" s="792" t="str">
        <f>IFERROR(VLOOKUP('Master-1'!$F$4&amp;"_"&amp;$A64,Emp_Master,9,0),"")</f>
        <v/>
      </c>
      <c r="L64" s="481">
        <f t="shared" si="1"/>
        <v>0</v>
      </c>
      <c r="M64" s="485" t="str">
        <f>IF(E64="","",'Master-1'!$O$5)</f>
        <v/>
      </c>
      <c r="N64" s="481">
        <f t="shared" si="2"/>
        <v>0</v>
      </c>
      <c r="O64" s="481">
        <f t="shared" si="3"/>
        <v>0</v>
      </c>
      <c r="P64" s="481">
        <f>IF(E64="",0,IF('Master-1'!$O$4="Sri Ganganagar",O64-Q64*12,(AD64*4)+(K64*8)))</f>
        <v>0</v>
      </c>
      <c r="Q64" s="482">
        <f t="shared" si="4"/>
        <v>0</v>
      </c>
      <c r="R64" s="774" t="str">
        <f>IFERROR(IF(J64="FIXED","FIXED",VLOOKUP('Master-1'!$F$4&amp;"_"&amp;$A64,Emp_Master,19,0)),"")</f>
        <v/>
      </c>
      <c r="S64" s="344"/>
      <c r="T64" s="452" t="str">
        <f>IF(U64="","",U64&amp;"_"&amp;COUNTIF(U$9:$V64,U64))</f>
        <v/>
      </c>
      <c r="U64" s="483" t="str">
        <f>IFERROR(VLOOKUP('Master-1'!$F$4&amp;"_"&amp;$A64,Emp_Master,10,0),"")</f>
        <v/>
      </c>
      <c r="V64" s="716" t="str">
        <f t="shared" si="15"/>
        <v/>
      </c>
      <c r="W64" s="484" t="str">
        <f t="shared" si="16"/>
        <v/>
      </c>
      <c r="X64" s="484" t="str">
        <f t="shared" si="17"/>
        <v/>
      </c>
      <c r="Y64" s="484">
        <f t="shared" si="8"/>
        <v>0</v>
      </c>
      <c r="Z64" s="484">
        <f t="shared" si="9"/>
        <v>0</v>
      </c>
      <c r="AA64" s="484">
        <f t="shared" si="10"/>
        <v>0</v>
      </c>
      <c r="AB64" s="486" t="str">
        <f t="shared" si="11"/>
        <v/>
      </c>
      <c r="AC64" s="533"/>
      <c r="AD64" s="486" t="str">
        <f t="shared" si="18"/>
        <v/>
      </c>
      <c r="AE64" s="109"/>
      <c r="AF64" s="110"/>
      <c r="AG64"/>
      <c r="AH64" s="111"/>
      <c r="AI64" s="2"/>
      <c r="AJ64" s="2"/>
    </row>
    <row r="65" spans="1:36" ht="20.5">
      <c r="A65" s="344">
        <v>56</v>
      </c>
      <c r="B65" s="833" t="str">
        <f t="shared" si="0"/>
        <v/>
      </c>
      <c r="C65" s="487" t="str">
        <f>IF(E65="","",MAX($C$10:C64)+1)</f>
        <v/>
      </c>
      <c r="D65" s="371"/>
      <c r="E65" s="789" t="str">
        <f>IFERROR(VLOOKUP('Master-1'!$F$4&amp;"_"&amp;$A65,Emp_Master,4,0),"")</f>
        <v/>
      </c>
      <c r="F65" s="790" t="str">
        <f>IFERROR(VLOOKUP('Master-1'!$F$4&amp;"_"&amp;$A65,Emp_Master,5,0),"")</f>
        <v/>
      </c>
      <c r="G65" s="790" t="str">
        <f>IFERROR(VLOOKUP('Master-1'!$F$4&amp;"_"&amp;$A65,Emp_Master,6,0),"")</f>
        <v/>
      </c>
      <c r="H65" s="790" t="str">
        <f>IFERROR(VLOOKUP('Master-1'!$F$4&amp;"_"&amp;$A65,Emp_Master,7,0),"")</f>
        <v/>
      </c>
      <c r="I65" s="488" t="str">
        <f>IFERROR(IF(J65="","",VLOOKUP($J65,Sheet2!$B$4:$E$27,4,0)),"")</f>
        <v/>
      </c>
      <c r="J65" s="791" t="str">
        <f>IFERROR(VLOOKUP('Master-1'!$F$4&amp;"_"&amp;$A65,Emp_Master,8,0),"")</f>
        <v/>
      </c>
      <c r="K65" s="792" t="str">
        <f>IFERROR(VLOOKUP('Master-1'!$F$4&amp;"_"&amp;$A65,Emp_Master,9,0),"")</f>
        <v/>
      </c>
      <c r="L65" s="481">
        <f t="shared" si="1"/>
        <v>0</v>
      </c>
      <c r="M65" s="485" t="str">
        <f>IF(E65="","",'Master-1'!$O$5)</f>
        <v/>
      </c>
      <c r="N65" s="481">
        <f t="shared" si="2"/>
        <v>0</v>
      </c>
      <c r="O65" s="481">
        <f t="shared" si="3"/>
        <v>0</v>
      </c>
      <c r="P65" s="481">
        <f>IF(E65="",0,IF('Master-1'!$O$4="Sri Ganganagar",O65-Q65*12,(AD65*4)+(K65*8)))</f>
        <v>0</v>
      </c>
      <c r="Q65" s="482">
        <f t="shared" si="4"/>
        <v>0</v>
      </c>
      <c r="R65" s="774" t="str">
        <f>IFERROR(IF(J65="FIXED","FIXED",VLOOKUP('Master-1'!$F$4&amp;"_"&amp;$A65,Emp_Master,19,0)),"")</f>
        <v/>
      </c>
      <c r="S65" s="344"/>
      <c r="T65" s="452" t="str">
        <f>IF(U65="","",U65&amp;"_"&amp;COUNTIF(U$9:$V65,U65))</f>
        <v/>
      </c>
      <c r="U65" s="483" t="str">
        <f>IFERROR(VLOOKUP('Master-1'!$F$4&amp;"_"&amp;$A65,Emp_Master,10,0),"")</f>
        <v/>
      </c>
      <c r="V65" s="716" t="str">
        <f t="shared" si="15"/>
        <v/>
      </c>
      <c r="W65" s="484" t="str">
        <f t="shared" si="16"/>
        <v/>
      </c>
      <c r="X65" s="484" t="str">
        <f t="shared" si="17"/>
        <v/>
      </c>
      <c r="Y65" s="484">
        <f t="shared" si="8"/>
        <v>0</v>
      </c>
      <c r="Z65" s="484">
        <f t="shared" si="9"/>
        <v>0</v>
      </c>
      <c r="AA65" s="484">
        <f t="shared" si="10"/>
        <v>0</v>
      </c>
      <c r="AB65" s="486" t="str">
        <f t="shared" si="11"/>
        <v/>
      </c>
      <c r="AC65" s="533"/>
      <c r="AD65" s="486" t="str">
        <f t="shared" si="18"/>
        <v/>
      </c>
      <c r="AE65" s="109"/>
      <c r="AF65" s="110"/>
      <c r="AG65"/>
      <c r="AH65" s="111"/>
      <c r="AI65" s="2"/>
      <c r="AJ65" s="2"/>
    </row>
    <row r="66" spans="1:36" ht="20.5">
      <c r="A66" s="344">
        <v>57</v>
      </c>
      <c r="B66" s="833" t="str">
        <f t="shared" si="0"/>
        <v/>
      </c>
      <c r="C66" s="487" t="str">
        <f>IF(E66="","",MAX($C$10:C65)+1)</f>
        <v/>
      </c>
      <c r="D66" s="371"/>
      <c r="E66" s="789" t="str">
        <f>IFERROR(VLOOKUP('Master-1'!$F$4&amp;"_"&amp;$A66,Emp_Master,4,0),"")</f>
        <v/>
      </c>
      <c r="F66" s="790" t="str">
        <f>IFERROR(VLOOKUP('Master-1'!$F$4&amp;"_"&amp;$A66,Emp_Master,5,0),"")</f>
        <v/>
      </c>
      <c r="G66" s="790" t="str">
        <f>IFERROR(VLOOKUP('Master-1'!$F$4&amp;"_"&amp;$A66,Emp_Master,6,0),"")</f>
        <v/>
      </c>
      <c r="H66" s="790" t="str">
        <f>IFERROR(VLOOKUP('Master-1'!$F$4&amp;"_"&amp;$A66,Emp_Master,7,0),"")</f>
        <v/>
      </c>
      <c r="I66" s="488" t="str">
        <f>IFERROR(IF(J66="","",VLOOKUP($J66,Sheet2!$B$4:$E$27,4,0)),"")</f>
        <v/>
      </c>
      <c r="J66" s="791" t="str">
        <f>IFERROR(VLOOKUP('Master-1'!$F$4&amp;"_"&amp;$A66,Emp_Master,8,0),"")</f>
        <v/>
      </c>
      <c r="K66" s="792" t="str">
        <f>IFERROR(VLOOKUP('Master-1'!$F$4&amp;"_"&amp;$A66,Emp_Master,9,0),"")</f>
        <v/>
      </c>
      <c r="L66" s="481">
        <f t="shared" si="1"/>
        <v>0</v>
      </c>
      <c r="M66" s="485" t="str">
        <f>IF(E66="","",'Master-1'!$O$5)</f>
        <v/>
      </c>
      <c r="N66" s="481">
        <f t="shared" si="2"/>
        <v>0</v>
      </c>
      <c r="O66" s="481">
        <f t="shared" si="3"/>
        <v>0</v>
      </c>
      <c r="P66" s="481">
        <f>IF(E66="",0,IF('Master-1'!$O$4="Sri Ganganagar",O66-Q66*12,(AD66*4)+(K66*8)))</f>
        <v>0</v>
      </c>
      <c r="Q66" s="482">
        <f t="shared" si="4"/>
        <v>0</v>
      </c>
      <c r="R66" s="774" t="str">
        <f>IFERROR(IF(J66="FIXED","FIXED",VLOOKUP('Master-1'!$F$4&amp;"_"&amp;$A66,Emp_Master,19,0)),"")</f>
        <v/>
      </c>
      <c r="S66" s="344"/>
      <c r="T66" s="452" t="str">
        <f>IF(U66="","",U66&amp;"_"&amp;COUNTIF(U$9:$V66,U66))</f>
        <v/>
      </c>
      <c r="U66" s="483" t="str">
        <f>IFERROR(VLOOKUP('Master-1'!$F$4&amp;"_"&amp;$A66,Emp_Master,10,0),"")</f>
        <v/>
      </c>
      <c r="V66" s="716" t="str">
        <f t="shared" si="15"/>
        <v/>
      </c>
      <c r="W66" s="484" t="str">
        <f t="shared" si="16"/>
        <v/>
      </c>
      <c r="X66" s="484" t="str">
        <f t="shared" si="17"/>
        <v/>
      </c>
      <c r="Y66" s="484">
        <f t="shared" si="8"/>
        <v>0</v>
      </c>
      <c r="Z66" s="484">
        <f t="shared" si="9"/>
        <v>0</v>
      </c>
      <c r="AA66" s="484">
        <f t="shared" si="10"/>
        <v>0</v>
      </c>
      <c r="AB66" s="486" t="str">
        <f t="shared" si="11"/>
        <v/>
      </c>
      <c r="AC66" s="533"/>
      <c r="AD66" s="486" t="str">
        <f t="shared" si="18"/>
        <v/>
      </c>
      <c r="AE66" s="109"/>
      <c r="AF66" s="110"/>
      <c r="AG66"/>
      <c r="AH66" s="111"/>
      <c r="AI66" s="2"/>
      <c r="AJ66" s="2"/>
    </row>
    <row r="67" spans="1:36" ht="20.5">
      <c r="A67" s="344">
        <v>58</v>
      </c>
      <c r="B67" s="833" t="str">
        <f t="shared" si="0"/>
        <v/>
      </c>
      <c r="C67" s="487" t="str">
        <f>IF(E67="","",MAX($C$10:C66)+1)</f>
        <v/>
      </c>
      <c r="D67" s="371"/>
      <c r="E67" s="789" t="str">
        <f>IFERROR(VLOOKUP('Master-1'!$F$4&amp;"_"&amp;$A67,Emp_Master,4,0),"")</f>
        <v/>
      </c>
      <c r="F67" s="790" t="str">
        <f>IFERROR(VLOOKUP('Master-1'!$F$4&amp;"_"&amp;$A67,Emp_Master,5,0),"")</f>
        <v/>
      </c>
      <c r="G67" s="790" t="str">
        <f>IFERROR(VLOOKUP('Master-1'!$F$4&amp;"_"&amp;$A67,Emp_Master,6,0),"")</f>
        <v/>
      </c>
      <c r="H67" s="790" t="str">
        <f>IFERROR(VLOOKUP('Master-1'!$F$4&amp;"_"&amp;$A67,Emp_Master,7,0),"")</f>
        <v/>
      </c>
      <c r="I67" s="488" t="str">
        <f>IFERROR(IF(J67="","",VLOOKUP($J67,Sheet2!$B$4:$E$27,4,0)),"")</f>
        <v/>
      </c>
      <c r="J67" s="791" t="str">
        <f>IFERROR(VLOOKUP('Master-1'!$F$4&amp;"_"&amp;$A67,Emp_Master,8,0),"")</f>
        <v/>
      </c>
      <c r="K67" s="792" t="str">
        <f>IFERROR(VLOOKUP('Master-1'!$F$4&amp;"_"&amp;$A67,Emp_Master,9,0),"")</f>
        <v/>
      </c>
      <c r="L67" s="481">
        <f t="shared" si="1"/>
        <v>0</v>
      </c>
      <c r="M67" s="485" t="str">
        <f>IF(E67="","",'Master-1'!$O$5)</f>
        <v/>
      </c>
      <c r="N67" s="481">
        <f t="shared" si="2"/>
        <v>0</v>
      </c>
      <c r="O67" s="481">
        <f t="shared" si="3"/>
        <v>0</v>
      </c>
      <c r="P67" s="481">
        <f>IF(E67="",0,IF('Master-1'!$O$4="Sri Ganganagar",O67-Q67*12,(AD67*4)+(K67*8)))</f>
        <v>0</v>
      </c>
      <c r="Q67" s="482">
        <f t="shared" si="4"/>
        <v>0</v>
      </c>
      <c r="R67" s="774" t="str">
        <f>IFERROR(IF(J67="FIXED","FIXED",VLOOKUP('Master-1'!$F$4&amp;"_"&amp;$A67,Emp_Master,19,0)),"")</f>
        <v/>
      </c>
      <c r="S67" s="344"/>
      <c r="T67" s="452" t="str">
        <f>IF(U67="","",U67&amp;"_"&amp;COUNTIF(U$9:$V67,U67))</f>
        <v/>
      </c>
      <c r="U67" s="483" t="str">
        <f>IFERROR(VLOOKUP('Master-1'!$F$4&amp;"_"&amp;$A67,Emp_Master,10,0),"")</f>
        <v/>
      </c>
      <c r="V67" s="716" t="str">
        <f t="shared" si="15"/>
        <v/>
      </c>
      <c r="W67" s="484" t="str">
        <f t="shared" si="16"/>
        <v/>
      </c>
      <c r="X67" s="484" t="str">
        <f t="shared" si="17"/>
        <v/>
      </c>
      <c r="Y67" s="484">
        <f t="shared" si="8"/>
        <v>0</v>
      </c>
      <c r="Z67" s="484">
        <f t="shared" si="9"/>
        <v>0</v>
      </c>
      <c r="AA67" s="484">
        <f t="shared" si="10"/>
        <v>0</v>
      </c>
      <c r="AB67" s="486" t="str">
        <f t="shared" si="11"/>
        <v/>
      </c>
      <c r="AC67" s="533"/>
      <c r="AD67" s="486" t="str">
        <f t="shared" si="18"/>
        <v/>
      </c>
      <c r="AE67" s="109"/>
      <c r="AF67" s="110"/>
      <c r="AG67"/>
      <c r="AH67" s="111"/>
      <c r="AI67" s="2"/>
      <c r="AJ67" s="2"/>
    </row>
    <row r="68" spans="1:36" ht="20.5">
      <c r="A68" s="344">
        <v>59</v>
      </c>
      <c r="B68" s="833" t="str">
        <f t="shared" si="0"/>
        <v/>
      </c>
      <c r="C68" s="487" t="str">
        <f>IF(E68="","",MAX($C$10:C67)+1)</f>
        <v/>
      </c>
      <c r="D68" s="371"/>
      <c r="E68" s="789" t="str">
        <f>IFERROR(VLOOKUP('Master-1'!$F$4&amp;"_"&amp;$A68,Emp_Master,4,0),"")</f>
        <v/>
      </c>
      <c r="F68" s="790" t="str">
        <f>IFERROR(VLOOKUP('Master-1'!$F$4&amp;"_"&amp;$A68,Emp_Master,5,0),"")</f>
        <v/>
      </c>
      <c r="G68" s="790" t="str">
        <f>IFERROR(VLOOKUP('Master-1'!$F$4&amp;"_"&amp;$A68,Emp_Master,6,0),"")</f>
        <v/>
      </c>
      <c r="H68" s="790" t="str">
        <f>IFERROR(VLOOKUP('Master-1'!$F$4&amp;"_"&amp;$A68,Emp_Master,7,0),"")</f>
        <v/>
      </c>
      <c r="I68" s="488" t="str">
        <f>IFERROR(IF(J68="","",VLOOKUP($J68,Sheet2!$B$4:$E$27,4,0)),"")</f>
        <v/>
      </c>
      <c r="J68" s="791" t="str">
        <f>IFERROR(VLOOKUP('Master-1'!$F$4&amp;"_"&amp;$A68,Emp_Master,8,0),"")</f>
        <v/>
      </c>
      <c r="K68" s="792" t="str">
        <f>IFERROR(VLOOKUP('Master-1'!$F$4&amp;"_"&amp;$A68,Emp_Master,9,0),"")</f>
        <v/>
      </c>
      <c r="L68" s="481">
        <f t="shared" si="1"/>
        <v>0</v>
      </c>
      <c r="M68" s="485" t="str">
        <f>IF(E68="","",'Master-1'!$O$5)</f>
        <v/>
      </c>
      <c r="N68" s="481">
        <f t="shared" si="2"/>
        <v>0</v>
      </c>
      <c r="O68" s="481">
        <f t="shared" si="3"/>
        <v>0</v>
      </c>
      <c r="P68" s="481">
        <f>IF(E68="",0,IF('Master-1'!$O$4="Sri Ganganagar",O68-Q68*12,(AD68*4)+(K68*8)))</f>
        <v>0</v>
      </c>
      <c r="Q68" s="482">
        <f t="shared" si="4"/>
        <v>0</v>
      </c>
      <c r="R68" s="774" t="str">
        <f>IFERROR(IF(J68="FIXED","FIXED",VLOOKUP('Master-1'!$F$4&amp;"_"&amp;$A68,Emp_Master,19,0)),"")</f>
        <v/>
      </c>
      <c r="S68" s="344"/>
      <c r="T68" s="452" t="str">
        <f>IF(U68="","",U68&amp;"_"&amp;COUNTIF(U$9:$V68,U68))</f>
        <v/>
      </c>
      <c r="U68" s="483" t="str">
        <f>IFERROR(VLOOKUP('Master-1'!$F$4&amp;"_"&amp;$A68,Emp_Master,10,0),"")</f>
        <v/>
      </c>
      <c r="V68" s="716" t="str">
        <f t="shared" si="15"/>
        <v/>
      </c>
      <c r="W68" s="484" t="str">
        <f t="shared" si="16"/>
        <v/>
      </c>
      <c r="X68" s="484" t="str">
        <f t="shared" si="17"/>
        <v/>
      </c>
      <c r="Y68" s="484">
        <f t="shared" si="8"/>
        <v>0</v>
      </c>
      <c r="Z68" s="484">
        <f t="shared" si="9"/>
        <v>0</v>
      </c>
      <c r="AA68" s="484">
        <f t="shared" si="10"/>
        <v>0</v>
      </c>
      <c r="AB68" s="486" t="str">
        <f t="shared" si="11"/>
        <v/>
      </c>
      <c r="AC68" s="533"/>
      <c r="AD68" s="486" t="str">
        <f t="shared" si="18"/>
        <v/>
      </c>
      <c r="AE68" s="109"/>
      <c r="AF68" s="110"/>
      <c r="AG68"/>
      <c r="AH68" s="111"/>
      <c r="AI68" s="2"/>
      <c r="AJ68" s="2"/>
    </row>
    <row r="69" spans="1:36" ht="20.5">
      <c r="A69" s="344">
        <v>60</v>
      </c>
      <c r="B69" s="833" t="str">
        <f t="shared" si="0"/>
        <v/>
      </c>
      <c r="C69" s="487" t="str">
        <f>IF(E69="","",MAX($C$10:C68)+1)</f>
        <v/>
      </c>
      <c r="D69" s="371"/>
      <c r="E69" s="789" t="str">
        <f>IFERROR(VLOOKUP('Master-1'!$F$4&amp;"_"&amp;$A69,Emp_Master,4,0),"")</f>
        <v/>
      </c>
      <c r="F69" s="790" t="str">
        <f>IFERROR(VLOOKUP('Master-1'!$F$4&amp;"_"&amp;$A69,Emp_Master,5,0),"")</f>
        <v/>
      </c>
      <c r="G69" s="790" t="str">
        <f>IFERROR(VLOOKUP('Master-1'!$F$4&amp;"_"&amp;$A69,Emp_Master,6,0),"")</f>
        <v/>
      </c>
      <c r="H69" s="790" t="str">
        <f>IFERROR(VLOOKUP('Master-1'!$F$4&amp;"_"&amp;$A69,Emp_Master,7,0),"")</f>
        <v/>
      </c>
      <c r="I69" s="488" t="str">
        <f>IFERROR(IF(J69="","",VLOOKUP($J69,Sheet2!$B$4:$E$27,4,0)),"")</f>
        <v/>
      </c>
      <c r="J69" s="791" t="str">
        <f>IFERROR(VLOOKUP('Master-1'!$F$4&amp;"_"&amp;$A69,Emp_Master,8,0),"")</f>
        <v/>
      </c>
      <c r="K69" s="792" t="str">
        <f>IFERROR(VLOOKUP('Master-1'!$F$4&amp;"_"&amp;$A69,Emp_Master,9,0),"")</f>
        <v/>
      </c>
      <c r="L69" s="481">
        <f t="shared" si="1"/>
        <v>0</v>
      </c>
      <c r="M69" s="485" t="str">
        <f>IF(E69="","",'Master-1'!$O$5)</f>
        <v/>
      </c>
      <c r="N69" s="481">
        <f t="shared" si="2"/>
        <v>0</v>
      </c>
      <c r="O69" s="481">
        <f t="shared" si="3"/>
        <v>0</v>
      </c>
      <c r="P69" s="481">
        <f>IF(E69="",0,IF('Master-1'!$O$4="Sri Ganganagar",O69-Q69*12,(AD69*4)+(K69*8)))</f>
        <v>0</v>
      </c>
      <c r="Q69" s="482">
        <f t="shared" si="4"/>
        <v>0</v>
      </c>
      <c r="R69" s="774" t="str">
        <f>IFERROR(IF(J69="FIXED","FIXED",VLOOKUP('Master-1'!$F$4&amp;"_"&amp;$A69,Emp_Master,19,0)),"")</f>
        <v/>
      </c>
      <c r="S69" s="344"/>
      <c r="T69" s="452" t="str">
        <f>IF(U69="","",U69&amp;"_"&amp;COUNTIF(U$9:$V69,U69))</f>
        <v/>
      </c>
      <c r="U69" s="483" t="str">
        <f>IFERROR(VLOOKUP('Master-1'!$F$4&amp;"_"&amp;$A69,Emp_Master,10,0),"")</f>
        <v/>
      </c>
      <c r="V69" s="716" t="str">
        <f t="shared" si="15"/>
        <v/>
      </c>
      <c r="W69" s="484" t="str">
        <f t="shared" si="16"/>
        <v/>
      </c>
      <c r="X69" s="484" t="str">
        <f t="shared" si="17"/>
        <v/>
      </c>
      <c r="Y69" s="484">
        <f t="shared" si="8"/>
        <v>0</v>
      </c>
      <c r="Z69" s="484">
        <f t="shared" si="9"/>
        <v>0</v>
      </c>
      <c r="AA69" s="484">
        <f t="shared" si="10"/>
        <v>0</v>
      </c>
      <c r="AB69" s="486" t="str">
        <f t="shared" si="11"/>
        <v/>
      </c>
      <c r="AC69" s="655"/>
      <c r="AD69" s="654" t="str">
        <f t="shared" si="18"/>
        <v/>
      </c>
      <c r="AE69" s="109"/>
      <c r="AF69" s="110"/>
      <c r="AG69"/>
      <c r="AH69" s="111"/>
      <c r="AI69" s="2"/>
      <c r="AJ69" s="2"/>
    </row>
    <row r="70" spans="1:36" ht="14.25" customHeight="1">
      <c r="A70" s="344"/>
      <c r="S70" s="344"/>
      <c r="Y70" s="484"/>
      <c r="Z70" s="484"/>
      <c r="AA70" s="169"/>
      <c r="AB70" s="922" t="s">
        <v>503</v>
      </c>
      <c r="AC70" s="923"/>
      <c r="AD70" s="924"/>
      <c r="AG70"/>
      <c r="AH70" s="111"/>
      <c r="AI70" s="2"/>
      <c r="AJ70" s="2"/>
    </row>
    <row r="71" spans="1:36" ht="23" customHeight="1">
      <c r="A71" s="344"/>
      <c r="B71" s="59"/>
      <c r="C71" s="920" t="s">
        <v>52</v>
      </c>
      <c r="D71" s="920"/>
      <c r="E71" s="920"/>
      <c r="F71" s="920"/>
      <c r="G71" s="920"/>
      <c r="H71" s="920"/>
      <c r="I71" s="920"/>
      <c r="J71" s="60"/>
      <c r="K71" s="489">
        <f>IFERROR(SUMIF($U$10:$U$69,"G-REGULAR",K$10:K$69),"")</f>
        <v>172900</v>
      </c>
      <c r="L71" s="489">
        <f>IFERROR(SUMIF($U$10:$U$69,"G-REGULAR",L$10:L$69),"")</f>
        <v>2074800</v>
      </c>
      <c r="M71" s="362"/>
      <c r="N71" s="489">
        <f>IFERROR(SUMIF($U$10:$U$69,"G-REGULAR",N$10:N$69),"")</f>
        <v>41600</v>
      </c>
      <c r="O71" s="489">
        <f>IFERROR(SUMIF($U$10:$U$69,"G-REGULAR",O$10:O$69),"")</f>
        <v>2116400</v>
      </c>
      <c r="P71" s="489">
        <f>IFERROR(SUMIF($U$10:$U$69,"G-REGULAR",P$10:P$69),"")</f>
        <v>2054400</v>
      </c>
      <c r="Q71" s="61"/>
      <c r="R71" s="775"/>
      <c r="S71" s="344"/>
      <c r="AB71" s="925"/>
      <c r="AC71" s="926"/>
      <c r="AD71" s="927"/>
    </row>
    <row r="72" spans="1:36" ht="23.5" customHeight="1">
      <c r="A72" s="344"/>
      <c r="B72" s="62"/>
      <c r="C72" s="946" t="s">
        <v>53</v>
      </c>
      <c r="D72" s="946"/>
      <c r="E72" s="946"/>
      <c r="F72" s="946"/>
      <c r="G72" s="946"/>
      <c r="H72" s="946"/>
      <c r="I72" s="946"/>
      <c r="J72" s="63"/>
      <c r="K72" s="489">
        <f>IFERROR(SUMIF($U$10:$U$69,"NG-REGULAR",K$10:K$69),"")</f>
        <v>94600</v>
      </c>
      <c r="L72" s="489">
        <f>IFERROR(SUMIF($U$10:$U$69,"NG-REGULAR",L$10:L$69),"")</f>
        <v>1135200</v>
      </c>
      <c r="M72" s="362"/>
      <c r="N72" s="489">
        <f>IFERROR(SUMIF($U$10:$U$69,"NG-REGULAR",N$10:N$69),"")</f>
        <v>23200</v>
      </c>
      <c r="O72" s="489">
        <f>IFERROR(SUMIF($U$10:$U$69,"NG-REGULAR",O$10:O$69),"")</f>
        <v>1158400</v>
      </c>
      <c r="P72" s="489">
        <f>IFERROR(SUMIF($U$10:$U$69,"NG-REGULAR",P$10:P$69),"")</f>
        <v>1124400</v>
      </c>
      <c r="Q72" s="64"/>
      <c r="R72" s="776"/>
      <c r="S72" s="344"/>
      <c r="AB72" s="931" t="s">
        <v>507</v>
      </c>
      <c r="AC72" s="931"/>
      <c r="AD72" s="932"/>
      <c r="AE72" s="540"/>
    </row>
    <row r="73" spans="1:36" ht="23">
      <c r="A73" s="344"/>
      <c r="B73" s="65"/>
      <c r="C73" s="919" t="s">
        <v>87</v>
      </c>
      <c r="D73" s="920"/>
      <c r="E73" s="920"/>
      <c r="F73" s="920"/>
      <c r="G73" s="920"/>
      <c r="H73" s="920"/>
      <c r="I73" s="920"/>
      <c r="J73" s="66"/>
      <c r="K73" s="490">
        <f>K71+K72</f>
        <v>267500</v>
      </c>
      <c r="L73" s="490">
        <f>L71+L72</f>
        <v>3210000</v>
      </c>
      <c r="M73" s="363"/>
      <c r="N73" s="490">
        <f>N71+N72</f>
        <v>64800</v>
      </c>
      <c r="O73" s="490">
        <f>O71+O72</f>
        <v>3274800</v>
      </c>
      <c r="P73" s="490">
        <f>P71+P72</f>
        <v>3178800</v>
      </c>
      <c r="Q73" s="68"/>
      <c r="R73" s="777"/>
      <c r="S73" s="344"/>
      <c r="AB73" s="931"/>
      <c r="AC73" s="931"/>
      <c r="AD73" s="932"/>
      <c r="AE73" s="667" t="s">
        <v>363</v>
      </c>
    </row>
    <row r="74" spans="1:36" ht="25.5" customHeight="1">
      <c r="A74" s="344"/>
      <c r="B74" s="661" t="s">
        <v>518</v>
      </c>
      <c r="C74" s="670" t="s">
        <v>516</v>
      </c>
      <c r="D74" s="662" t="s">
        <v>517</v>
      </c>
      <c r="E74" s="657"/>
      <c r="F74" s="657"/>
      <c r="G74" s="652" t="s">
        <v>377</v>
      </c>
      <c r="H74" s="557" t="s">
        <v>346</v>
      </c>
      <c r="I74" s="378">
        <v>0.34</v>
      </c>
      <c r="J74" s="921"/>
      <c r="K74" s="921"/>
      <c r="L74" s="921"/>
      <c r="M74" s="921"/>
      <c r="N74" s="921"/>
      <c r="O74" s="491">
        <f>ROUND(O73*I74,0)</f>
        <v>1113432</v>
      </c>
      <c r="P74" s="491">
        <f>IF('Master-1'!$O$4="SRI GANGANAGAR",ROUND($P$73*I74,0),IF($AE$73="YES",SUM(ROUND($Y$70*17%,0),ROUND($Z$70*28%,0)),ROUND($P$73*I74,0)))</f>
        <v>1080792</v>
      </c>
      <c r="Q74" s="70"/>
      <c r="R74" s="776"/>
      <c r="S74" s="344"/>
      <c r="AB74" s="933"/>
      <c r="AC74" s="933"/>
      <c r="AD74" s="934"/>
      <c r="AE74" s="540"/>
      <c r="AH74" s="660"/>
    </row>
    <row r="75" spans="1:36" ht="25.5" customHeight="1">
      <c r="A75" s="344"/>
      <c r="B75" s="668" t="s">
        <v>515</v>
      </c>
      <c r="C75" s="793">
        <f>IF($B75="Z",9,18)</f>
        <v>9</v>
      </c>
      <c r="D75" s="794">
        <f>IF($B75="Z",8,16)</f>
        <v>8</v>
      </c>
      <c r="E75" s="657"/>
      <c r="F75" s="657"/>
      <c r="G75" s="652" t="s">
        <v>379</v>
      </c>
      <c r="H75" s="653" t="s">
        <v>519</v>
      </c>
      <c r="I75" s="795" t="str">
        <f>C75&amp;"%"</f>
        <v>9%</v>
      </c>
      <c r="J75" s="905"/>
      <c r="K75" s="905"/>
      <c r="L75" s="905"/>
      <c r="M75" s="905"/>
      <c r="N75" s="905"/>
      <c r="O75" s="492">
        <f>ROUND(O73*C75%,0)</f>
        <v>294732</v>
      </c>
      <c r="P75" s="491">
        <f>IF('Master-1'!$O$4="SRI GANGANAGAR",ROUND($P$73*$C$75%,0),IF($AE$73="YES",SUM(ROUND($AC$76*D75%,0),ROUND($AD$76*C75%,0)),ROUND($P$73*$C$75%,0)))</f>
        <v>286092</v>
      </c>
      <c r="Q75" s="72"/>
      <c r="R75" s="776"/>
      <c r="S75" s="344"/>
      <c r="AB75" s="666" t="s">
        <v>511</v>
      </c>
      <c r="AC75" s="665" t="s">
        <v>509</v>
      </c>
      <c r="AD75" s="534" t="s">
        <v>510</v>
      </c>
      <c r="AE75" s="534" t="s">
        <v>502</v>
      </c>
    </row>
    <row r="76" spans="1:36" ht="25.5" customHeight="1">
      <c r="A76" s="344"/>
      <c r="B76" s="658" t="s">
        <v>657</v>
      </c>
      <c r="C76" s="659">
        <v>3</v>
      </c>
      <c r="D76" s="951" t="s">
        <v>378</v>
      </c>
      <c r="E76" s="899"/>
      <c r="F76" s="899"/>
      <c r="G76" s="899"/>
      <c r="H76" s="557" t="s">
        <v>346</v>
      </c>
      <c r="I76" s="378">
        <v>0.03</v>
      </c>
      <c r="J76" s="905"/>
      <c r="K76" s="905"/>
      <c r="L76" s="905"/>
      <c r="M76" s="905"/>
      <c r="N76" s="905"/>
      <c r="O76" s="364">
        <v>0</v>
      </c>
      <c r="P76" s="492">
        <f>ROUND(P73/12*$I$76*$C$76,0)</f>
        <v>23841</v>
      </c>
      <c r="Q76" s="72"/>
      <c r="R76" s="776"/>
      <c r="S76" s="344"/>
      <c r="AB76" s="666" t="s">
        <v>508</v>
      </c>
      <c r="AC76" s="656">
        <f>Y70</f>
        <v>0</v>
      </c>
      <c r="AD76" s="654">
        <f>Z70</f>
        <v>0</v>
      </c>
      <c r="AE76" s="654">
        <f>AA70</f>
        <v>0</v>
      </c>
    </row>
    <row r="77" spans="1:36" ht="20.5">
      <c r="A77" s="344"/>
      <c r="B77" s="71"/>
      <c r="C77" s="904" t="s">
        <v>54</v>
      </c>
      <c r="D77" s="904"/>
      <c r="E77" s="904"/>
      <c r="F77" s="904"/>
      <c r="G77" s="904"/>
      <c r="H77" s="904"/>
      <c r="I77" s="904"/>
      <c r="J77" s="905"/>
      <c r="K77" s="905"/>
      <c r="L77" s="905"/>
      <c r="M77" s="905"/>
      <c r="N77" s="905"/>
      <c r="O77" s="493">
        <f>ALLOWS.!H24</f>
        <v>13548</v>
      </c>
      <c r="P77" s="493">
        <f>ALLOWS.!G24</f>
        <v>13548</v>
      </c>
      <c r="Q77" s="83">
        <v>6774</v>
      </c>
      <c r="R77" s="778"/>
      <c r="S77" s="344"/>
      <c r="AB77" s="666" t="s">
        <v>512</v>
      </c>
      <c r="AC77" s="663">
        <f>IF(AND('Master-1'!$O$4="others",$AE$73="YES"),ROUND($AC$76*17%,0),ROUND($AC$76*28%,0))</f>
        <v>0</v>
      </c>
      <c r="AD77" s="663">
        <f>ROUND($AD$76*28%,0)</f>
        <v>0</v>
      </c>
      <c r="AE77" s="663">
        <f>SUM(AC77:AD77)</f>
        <v>0</v>
      </c>
    </row>
    <row r="78" spans="1:36" ht="20.5">
      <c r="A78" s="344"/>
      <c r="B78" s="71"/>
      <c r="C78" s="904" t="s">
        <v>55</v>
      </c>
      <c r="D78" s="904"/>
      <c r="E78" s="904"/>
      <c r="F78" s="904"/>
      <c r="G78" s="904"/>
      <c r="H78" s="904"/>
      <c r="I78" s="904"/>
      <c r="J78" s="905"/>
      <c r="K78" s="905"/>
      <c r="L78" s="905"/>
      <c r="M78" s="905"/>
      <c r="N78" s="905"/>
      <c r="O78" s="492">
        <f>ROUND((O73+O74)/24,0)</f>
        <v>182843</v>
      </c>
      <c r="P78" s="492">
        <f>ROUND((P73+P74)/24,0)</f>
        <v>177483</v>
      </c>
      <c r="Q78" s="84"/>
      <c r="R78" s="779"/>
      <c r="S78" s="344"/>
      <c r="AB78" s="666" t="s">
        <v>513</v>
      </c>
      <c r="AC78" s="664">
        <f>IF(AND('Master-1'!$O$4="others",$AE$73="YES"),ROUND($AC$76*D75%,0),ROUND($AC$76*C75%,0))</f>
        <v>0</v>
      </c>
      <c r="AD78" s="664">
        <f>ROUND($AD$76*C75%,0)</f>
        <v>0</v>
      </c>
      <c r="AE78" s="664">
        <f>SUM(AC78:AD78)</f>
        <v>0</v>
      </c>
    </row>
    <row r="79" spans="1:36" ht="20.5">
      <c r="A79" s="344"/>
      <c r="B79" s="71"/>
      <c r="C79" s="904" t="s">
        <v>57</v>
      </c>
      <c r="D79" s="904"/>
      <c r="E79" s="904"/>
      <c r="F79" s="904"/>
      <c r="G79" s="904"/>
      <c r="H79" s="904"/>
      <c r="I79" s="904"/>
      <c r="J79" s="905"/>
      <c r="K79" s="905"/>
      <c r="L79" s="905"/>
      <c r="M79" s="905"/>
      <c r="N79" s="905"/>
      <c r="O79" s="492">
        <f>ALLOWS.!H22</f>
        <v>0</v>
      </c>
      <c r="P79" s="492">
        <f>ALLOWS.!G22</f>
        <v>0</v>
      </c>
      <c r="Q79" s="84">
        <v>75</v>
      </c>
      <c r="R79" s="779"/>
      <c r="S79" s="344"/>
    </row>
    <row r="80" spans="1:36" ht="20.5">
      <c r="A80" s="344"/>
      <c r="B80" s="71"/>
      <c r="C80" s="904" t="s">
        <v>58</v>
      </c>
      <c r="D80" s="904"/>
      <c r="E80" s="904"/>
      <c r="F80" s="904"/>
      <c r="G80" s="904"/>
      <c r="H80" s="904"/>
      <c r="I80" s="904"/>
      <c r="J80" s="905"/>
      <c r="K80" s="905"/>
      <c r="L80" s="905"/>
      <c r="M80" s="905"/>
      <c r="N80" s="905"/>
      <c r="O80" s="492">
        <f>ALLOWS.!H23</f>
        <v>0</v>
      </c>
      <c r="P80" s="492">
        <f>ALLOWS.!G23</f>
        <v>0</v>
      </c>
      <c r="Q80" s="84">
        <v>150</v>
      </c>
      <c r="R80" s="779"/>
      <c r="S80" s="344"/>
    </row>
    <row r="81" spans="1:40" ht="20.5">
      <c r="A81" s="344"/>
      <c r="B81" s="71"/>
      <c r="C81" s="910" t="s">
        <v>428</v>
      </c>
      <c r="D81" s="910"/>
      <c r="E81" s="910"/>
      <c r="F81" s="910"/>
      <c r="G81" s="910"/>
      <c r="H81" s="910"/>
      <c r="I81" s="910"/>
      <c r="J81" s="906"/>
      <c r="K81" s="906"/>
      <c r="L81" s="906"/>
      <c r="M81" s="906"/>
      <c r="N81" s="906"/>
      <c r="O81" s="505">
        <v>0</v>
      </c>
      <c r="P81" s="509">
        <v>0</v>
      </c>
      <c r="Q81" s="75"/>
      <c r="R81" s="780"/>
      <c r="S81" s="344"/>
    </row>
    <row r="82" spans="1:40" ht="20.5">
      <c r="A82" s="344"/>
      <c r="B82" s="76"/>
      <c r="C82" s="904" t="s">
        <v>351</v>
      </c>
      <c r="D82" s="904"/>
      <c r="E82" s="904"/>
      <c r="F82" s="904"/>
      <c r="G82" s="904"/>
      <c r="H82" s="904"/>
      <c r="I82" s="904"/>
      <c r="J82" s="906"/>
      <c r="K82" s="906"/>
      <c r="L82" s="906"/>
      <c r="M82" s="906"/>
      <c r="N82" s="906"/>
      <c r="O82" s="494">
        <f>ALLOWS.!H20</f>
        <v>0</v>
      </c>
      <c r="P82" s="508">
        <f>ALLOWS.!G20</f>
        <v>0</v>
      </c>
      <c r="Q82" s="84">
        <v>600</v>
      </c>
      <c r="R82" s="779"/>
      <c r="S82" s="344"/>
    </row>
    <row r="83" spans="1:40" ht="20.5">
      <c r="A83" s="344"/>
      <c r="B83" s="76"/>
      <c r="C83" s="909" t="s">
        <v>56</v>
      </c>
      <c r="D83" s="909"/>
      <c r="E83" s="909"/>
      <c r="F83" s="909"/>
      <c r="G83" s="909"/>
      <c r="H83" s="909"/>
      <c r="I83" s="909"/>
      <c r="J83" s="914"/>
      <c r="K83" s="914"/>
      <c r="L83" s="914"/>
      <c r="M83" s="914"/>
      <c r="N83" s="914"/>
      <c r="O83" s="511">
        <f>SUM(O74+O75+O76+O77+O78+O79+O80+O81+O82)</f>
        <v>1604555</v>
      </c>
      <c r="P83" s="511">
        <f>SUM(P74+P75+P76+P77+P78+P79+P80+P81+P82)</f>
        <v>1581756</v>
      </c>
      <c r="Q83" s="77"/>
      <c r="R83" s="776"/>
      <c r="S83" s="344"/>
    </row>
    <row r="84" spans="1:40" ht="25.5" customHeight="1">
      <c r="A84" s="344"/>
      <c r="B84" s="76"/>
      <c r="C84" s="904" t="s">
        <v>167</v>
      </c>
      <c r="D84" s="904"/>
      <c r="E84" s="904"/>
      <c r="F84" s="904"/>
      <c r="G84" s="904"/>
      <c r="H84" s="904"/>
      <c r="I84" s="904"/>
      <c r="J84" s="914"/>
      <c r="K84" s="914"/>
      <c r="L84" s="914"/>
      <c r="M84" s="914"/>
      <c r="N84" s="914"/>
      <c r="O84" s="512">
        <f>IFERROR(SUMIF(U10:U69,"FIXED",O$10:O$69),"")</f>
        <v>1184400</v>
      </c>
      <c r="P84" s="512">
        <f>IFERROR(SUMIF(U10:U69,"FIXED",P$10:P$69),"")</f>
        <v>1184400</v>
      </c>
      <c r="Q84" s="84"/>
      <c r="R84" s="779"/>
      <c r="S84" s="344"/>
      <c r="AK84" s="84">
        <v>26500</v>
      </c>
      <c r="AL84" s="128">
        <v>2</v>
      </c>
      <c r="AM84" s="84">
        <v>15600</v>
      </c>
      <c r="AN84" s="128">
        <v>1</v>
      </c>
    </row>
    <row r="85" spans="1:40" ht="20.5">
      <c r="A85" s="344"/>
      <c r="B85" s="78"/>
      <c r="C85" s="907" t="s">
        <v>59</v>
      </c>
      <c r="D85" s="907"/>
      <c r="E85" s="907"/>
      <c r="F85" s="907"/>
      <c r="G85" s="907"/>
      <c r="H85" s="907"/>
      <c r="I85" s="907"/>
      <c r="J85" s="908"/>
      <c r="K85" s="908"/>
      <c r="L85" s="908"/>
      <c r="M85" s="908"/>
      <c r="N85" s="908"/>
      <c r="O85" s="495">
        <f>O83+O73+O84</f>
        <v>6063755</v>
      </c>
      <c r="P85" s="495">
        <f>P83+P73+P84</f>
        <v>5944956</v>
      </c>
      <c r="Q85" s="79"/>
      <c r="R85" s="781"/>
      <c r="S85" s="344"/>
    </row>
    <row r="86" spans="1:40" ht="20.5">
      <c r="A86" s="344"/>
      <c r="B86" s="71"/>
      <c r="C86" s="904" t="s">
        <v>60</v>
      </c>
      <c r="D86" s="904"/>
      <c r="E86" s="904"/>
      <c r="F86" s="904"/>
      <c r="G86" s="904"/>
      <c r="H86" s="904"/>
      <c r="I86" s="904"/>
      <c r="J86" s="906"/>
      <c r="K86" s="906"/>
      <c r="L86" s="906"/>
      <c r="M86" s="906"/>
      <c r="N86" s="906"/>
      <c r="O86" s="365">
        <v>0</v>
      </c>
      <c r="P86" s="496">
        <f>TE_ME!I8</f>
        <v>21765</v>
      </c>
      <c r="Q86" s="80"/>
      <c r="R86" s="782"/>
      <c r="S86" s="344"/>
    </row>
    <row r="87" spans="1:40" ht="20.5">
      <c r="A87" s="344"/>
      <c r="B87" s="71"/>
      <c r="C87" s="904" t="s">
        <v>169</v>
      </c>
      <c r="D87" s="904"/>
      <c r="E87" s="904"/>
      <c r="F87" s="904"/>
      <c r="G87" s="904"/>
      <c r="H87" s="904"/>
      <c r="I87" s="904"/>
      <c r="J87" s="906"/>
      <c r="K87" s="906"/>
      <c r="L87" s="906"/>
      <c r="M87" s="906"/>
      <c r="N87" s="906"/>
      <c r="O87" s="365">
        <v>0</v>
      </c>
      <c r="P87" s="496">
        <f>TE_ME!J8</f>
        <v>0</v>
      </c>
      <c r="Q87" s="80"/>
      <c r="R87" s="782"/>
      <c r="S87" s="344"/>
    </row>
    <row r="88" spans="1:40" ht="20.5">
      <c r="A88" s="344"/>
      <c r="B88" s="81"/>
      <c r="C88" s="898" t="s">
        <v>168</v>
      </c>
      <c r="D88" s="899"/>
      <c r="E88" s="899"/>
      <c r="F88" s="899"/>
      <c r="G88" s="899"/>
      <c r="H88" s="899"/>
      <c r="I88" s="900"/>
      <c r="J88" s="901"/>
      <c r="K88" s="902"/>
      <c r="L88" s="902"/>
      <c r="M88" s="902"/>
      <c r="N88" s="903"/>
      <c r="O88" s="497">
        <f>O86+O87</f>
        <v>0</v>
      </c>
      <c r="P88" s="497">
        <f>P86+P87</f>
        <v>21765</v>
      </c>
      <c r="Q88" s="81"/>
      <c r="R88" s="782"/>
      <c r="S88" s="344"/>
    </row>
    <row r="89" spans="1:40" ht="22.5">
      <c r="A89" s="344"/>
      <c r="B89" s="82"/>
      <c r="C89" s="896" t="s">
        <v>20</v>
      </c>
      <c r="D89" s="896"/>
      <c r="E89" s="896"/>
      <c r="F89" s="896"/>
      <c r="G89" s="896"/>
      <c r="H89" s="896"/>
      <c r="I89" s="896"/>
      <c r="J89" s="897"/>
      <c r="K89" s="897"/>
      <c r="L89" s="897"/>
      <c r="M89" s="897"/>
      <c r="N89" s="897"/>
      <c r="O89" s="498">
        <f>O85+O88</f>
        <v>6063755</v>
      </c>
      <c r="P89" s="498">
        <f>P85+P88</f>
        <v>5966721</v>
      </c>
      <c r="Q89" s="82"/>
      <c r="R89" s="782"/>
      <c r="S89" s="344"/>
    </row>
    <row r="90" spans="1:40">
      <c r="A90" s="344"/>
      <c r="B90" s="344"/>
      <c r="C90" s="344"/>
      <c r="D90" s="344"/>
      <c r="E90" s="344"/>
      <c r="F90" s="344"/>
      <c r="G90" s="344"/>
      <c r="H90" s="344"/>
      <c r="I90" s="344"/>
      <c r="J90" s="344"/>
      <c r="K90" s="344"/>
      <c r="L90" s="344"/>
      <c r="M90" s="344"/>
      <c r="N90" s="344"/>
      <c r="O90" s="344"/>
      <c r="P90" s="344"/>
      <c r="Q90" s="344"/>
      <c r="R90" s="344"/>
      <c r="S90" s="344"/>
    </row>
  </sheetData>
  <sheetProtection password="DBAD" sheet="1" objects="1" scenarios="1" formatCells="0" formatColumns="0" formatRows="0" insertRows="0" deleteRows="0"/>
  <mergeCells count="66">
    <mergeCell ref="AB4:AE4"/>
    <mergeCell ref="AB2:AE2"/>
    <mergeCell ref="B2:Q2"/>
    <mergeCell ref="O5:P5"/>
    <mergeCell ref="M5:N5"/>
    <mergeCell ref="M4:N4"/>
    <mergeCell ref="O4:P4"/>
    <mergeCell ref="M3:P3"/>
    <mergeCell ref="I4:K4"/>
    <mergeCell ref="F4:G4"/>
    <mergeCell ref="E5:K5"/>
    <mergeCell ref="B3:L3"/>
    <mergeCell ref="AB3:AE3"/>
    <mergeCell ref="B6:Q6"/>
    <mergeCell ref="C79:I79"/>
    <mergeCell ref="G7:G8"/>
    <mergeCell ref="H7:H8"/>
    <mergeCell ref="F7:F8"/>
    <mergeCell ref="B7:B8"/>
    <mergeCell ref="C71:I71"/>
    <mergeCell ref="C72:I72"/>
    <mergeCell ref="O7:O8"/>
    <mergeCell ref="P7:P8"/>
    <mergeCell ref="Q7:Q8"/>
    <mergeCell ref="I7:J7"/>
    <mergeCell ref="L7:L8"/>
    <mergeCell ref="K7:K8"/>
    <mergeCell ref="J76:N76"/>
    <mergeCell ref="D76:G76"/>
    <mergeCell ref="AB70:AD71"/>
    <mergeCell ref="AB7:AD7"/>
    <mergeCell ref="AB72:AD74"/>
    <mergeCell ref="AB6:AD6"/>
    <mergeCell ref="AB5:AE5"/>
    <mergeCell ref="R7:R8"/>
    <mergeCell ref="M7:N7"/>
    <mergeCell ref="C84:I84"/>
    <mergeCell ref="J84:N84"/>
    <mergeCell ref="C7:C8"/>
    <mergeCell ref="D7:E8"/>
    <mergeCell ref="C77:I77"/>
    <mergeCell ref="J77:N77"/>
    <mergeCell ref="J83:N83"/>
    <mergeCell ref="J79:N79"/>
    <mergeCell ref="J80:N80"/>
    <mergeCell ref="C82:I82"/>
    <mergeCell ref="J82:N82"/>
    <mergeCell ref="J75:N75"/>
    <mergeCell ref="C73:I73"/>
    <mergeCell ref="J74:N74"/>
    <mergeCell ref="C89:I89"/>
    <mergeCell ref="J89:N89"/>
    <mergeCell ref="C88:I88"/>
    <mergeCell ref="J88:N88"/>
    <mergeCell ref="C78:I78"/>
    <mergeCell ref="J78:N78"/>
    <mergeCell ref="C87:I87"/>
    <mergeCell ref="J87:N87"/>
    <mergeCell ref="C85:I85"/>
    <mergeCell ref="J85:N85"/>
    <mergeCell ref="J81:N81"/>
    <mergeCell ref="C80:I80"/>
    <mergeCell ref="C83:I83"/>
    <mergeCell ref="J86:N86"/>
    <mergeCell ref="C81:I81"/>
    <mergeCell ref="C86:I86"/>
  </mergeCells>
  <conditionalFormatting sqref="AB7:AB8 AC8:AD8 AB75:AE78 AB72 AE72:AE74 AB9:AD71">
    <cfRule type="expression" dxfId="1" priority="21">
      <formula>#REF!="Sri Ganganagar"</formula>
    </cfRule>
  </conditionalFormatting>
  <dataValidations count="7">
    <dataValidation type="list" allowBlank="1" showInputMessage="1" showErrorMessage="1" sqref="F4">
      <formula1>BUDGET_HEAD</formula1>
    </dataValidation>
    <dataValidation type="list" allowBlank="1" showInputMessage="1" showErrorMessage="1" sqref="AE73">
      <formula1>"YES,NO"</formula1>
    </dataValidation>
    <dataValidation type="list" allowBlank="1" showInputMessage="1" showErrorMessage="1" sqref="J10:J69">
      <formula1>Pay_Leval</formula1>
    </dataValidation>
    <dataValidation type="list" allowBlank="1" showInputMessage="1" showErrorMessage="1" sqref="D10:D69">
      <formula1>"Mr,Mrs,Ms"</formula1>
    </dataValidation>
    <dataValidation type="list" allowBlank="1" showInputMessage="1" showErrorMessage="1" sqref="B75">
      <formula1>"Y,Z"</formula1>
    </dataValidation>
    <dataValidation type="list" allowBlank="1" showInputMessage="1" showErrorMessage="1" sqref="O4:P4">
      <formula1>"Sri Ganganagar,Others"</formula1>
    </dataValidation>
    <dataValidation type="list" allowBlank="1" showInputMessage="1" showErrorMessage="1" sqref="I4:K4">
      <formula1>"STATE FUND,CENTRAL ASSISTANCE"</formula1>
    </dataValidation>
  </dataValidations>
  <printOptions horizontalCentered="1"/>
  <pageMargins left="0.19685039370078741" right="0.19685039370078741" top="0" bottom="0.23622047244094491" header="0.31496062992125984" footer="0.31496062992125984"/>
  <pageSetup paperSize="5" scale="49" fitToHeight="2" orientation="landscape" blackAndWhite="1" verticalDpi="300" r:id="rId1"/>
  <drawing r:id="rId2"/>
  <legacyDrawing r:id="rId3"/>
</worksheet>
</file>

<file path=xl/worksheets/sheet6.xml><?xml version="1.0" encoding="utf-8"?>
<worksheet xmlns="http://schemas.openxmlformats.org/spreadsheetml/2006/main" xmlns:r="http://schemas.openxmlformats.org/officeDocument/2006/relationships">
  <sheetPr codeName="Sheet3">
    <tabColor rgb="FFFFFF00"/>
    <pageSetUpPr fitToPage="1"/>
  </sheetPr>
  <dimension ref="A1:Y97"/>
  <sheetViews>
    <sheetView zoomScale="70" zoomScaleNormal="70" workbookViewId="0">
      <selection activeCell="E18" sqref="E18"/>
    </sheetView>
  </sheetViews>
  <sheetFormatPr defaultColWidth="9.1796875" defaultRowHeight="14"/>
  <cols>
    <col min="1" max="1" width="3.81640625" style="36" customWidth="1"/>
    <col min="2" max="2" width="11.90625" style="36" customWidth="1"/>
    <col min="3" max="3" width="6.1796875" style="36" customWidth="1"/>
    <col min="4" max="4" width="4.54296875" style="36" customWidth="1"/>
    <col min="5" max="5" width="20.7265625" style="36" customWidth="1"/>
    <col min="6" max="6" width="18.26953125" style="36" customWidth="1"/>
    <col min="7" max="7" width="20.81640625" style="36" customWidth="1"/>
    <col min="8" max="8" width="17.54296875" style="36" customWidth="1"/>
    <col min="9" max="9" width="13.1796875" style="36" customWidth="1"/>
    <col min="10" max="10" width="12.26953125" style="36" customWidth="1"/>
    <col min="11" max="11" width="12.81640625" style="36" customWidth="1"/>
    <col min="12" max="12" width="14.7265625" style="36" customWidth="1"/>
    <col min="13" max="13" width="9.26953125" style="36" customWidth="1"/>
    <col min="14" max="14" width="17.1796875" style="36" customWidth="1"/>
    <col min="15" max="15" width="17.26953125" style="36" customWidth="1"/>
    <col min="16" max="16" width="8" style="36" customWidth="1"/>
    <col min="17" max="17" width="22" style="36" customWidth="1"/>
    <col min="18" max="18" width="21.26953125" style="36" hidden="1" customWidth="1"/>
    <col min="19" max="20" width="7.7265625" style="36" hidden="1" customWidth="1"/>
    <col min="21" max="21" width="6.453125" style="36" hidden="1" customWidth="1"/>
    <col min="22" max="23" width="7.7265625" style="36" hidden="1" customWidth="1"/>
    <col min="24" max="24" width="8.453125" style="36" hidden="1" customWidth="1"/>
    <col min="25" max="25" width="5" style="36" customWidth="1"/>
    <col min="26" max="16384" width="9.1796875" style="36"/>
  </cols>
  <sheetData>
    <row r="1" spans="1:25" ht="1" customHeight="1"/>
    <row r="2" spans="1:25" ht="20.5" customHeight="1">
      <c r="A2" s="413"/>
      <c r="B2" s="413"/>
      <c r="C2" s="413"/>
      <c r="D2" s="413"/>
      <c r="E2" s="413"/>
      <c r="F2" s="413"/>
      <c r="G2" s="413"/>
      <c r="H2" s="413"/>
      <c r="I2" s="413"/>
      <c r="J2" s="413"/>
      <c r="K2" s="413"/>
      <c r="L2" s="413"/>
      <c r="M2" s="413"/>
      <c r="N2" s="413"/>
      <c r="O2" s="413"/>
      <c r="P2" s="413"/>
      <c r="Q2" s="413"/>
      <c r="R2" s="413"/>
      <c r="S2" s="413"/>
      <c r="T2" s="413"/>
      <c r="U2" s="413"/>
      <c r="V2" s="413"/>
      <c r="W2" s="413"/>
      <c r="X2" s="413"/>
      <c r="Y2" s="413"/>
    </row>
    <row r="3" spans="1:25" ht="30.5" customHeight="1">
      <c r="A3" s="413"/>
      <c r="B3" s="984" t="s">
        <v>37</v>
      </c>
      <c r="C3" s="984"/>
      <c r="D3" s="984"/>
      <c r="E3" s="984"/>
      <c r="F3" s="984"/>
      <c r="G3" s="984"/>
      <c r="H3" s="984"/>
      <c r="I3" s="984"/>
      <c r="J3" s="984"/>
      <c r="K3" s="984"/>
      <c r="L3" s="984"/>
      <c r="M3" s="984"/>
      <c r="N3" s="984"/>
      <c r="O3" s="984"/>
      <c r="P3" s="984"/>
      <c r="Q3" s="984"/>
      <c r="Y3" s="413"/>
    </row>
    <row r="4" spans="1:25" ht="29.25" customHeight="1">
      <c r="A4" s="413"/>
      <c r="B4" s="987" t="s">
        <v>38</v>
      </c>
      <c r="C4" s="987"/>
      <c r="D4" s="987"/>
      <c r="E4" s="987"/>
      <c r="F4" s="987"/>
      <c r="G4" s="987"/>
      <c r="H4" s="987"/>
      <c r="I4" s="987"/>
      <c r="J4" s="987"/>
      <c r="K4" s="987"/>
      <c r="L4" s="987"/>
      <c r="M4" s="987"/>
      <c r="N4" s="987"/>
      <c r="O4" s="987"/>
      <c r="P4" s="987"/>
      <c r="Q4" s="541" t="str">
        <f>"RE"&amp;"-"&amp;'Data Entry'!H4</f>
        <v>RE-2022-23</v>
      </c>
      <c r="Y4" s="413"/>
    </row>
    <row r="5" spans="1:25" ht="21.75" customHeight="1">
      <c r="A5" s="413"/>
      <c r="B5" s="988" t="s">
        <v>39</v>
      </c>
      <c r="C5" s="988"/>
      <c r="D5" s="988"/>
      <c r="E5" s="988"/>
      <c r="F5" s="988"/>
      <c r="G5" s="988"/>
      <c r="H5" s="988"/>
      <c r="I5" s="988"/>
      <c r="J5" s="988"/>
      <c r="K5" s="988"/>
      <c r="L5" s="988"/>
      <c r="M5" s="988"/>
      <c r="N5" s="988"/>
      <c r="O5" s="988"/>
      <c r="P5" s="988"/>
      <c r="Q5" s="541" t="str">
        <f>"BE"&amp;"-"&amp;'Data Entry'!K4</f>
        <v>BE-2023-24</v>
      </c>
      <c r="Y5" s="413"/>
    </row>
    <row r="6" spans="1:25" ht="23.25" customHeight="1">
      <c r="A6" s="413"/>
      <c r="B6" s="989" t="s">
        <v>96</v>
      </c>
      <c r="C6" s="989"/>
      <c r="D6" s="989"/>
      <c r="E6" s="1014" t="str">
        <f>'Data Entry'!D2</f>
        <v>dk;kZy; iz/kkukpk;Z jktdh; mPp ek/;fed fo|ky; 13Mhvks,y</v>
      </c>
      <c r="F6" s="1014"/>
      <c r="G6" s="1014"/>
      <c r="H6" s="1014"/>
      <c r="I6" s="1014"/>
      <c r="J6" s="1020" t="s">
        <v>212</v>
      </c>
      <c r="K6" s="1020"/>
      <c r="L6" s="1019">
        <f>'Data Entry'!D4</f>
        <v>26214</v>
      </c>
      <c r="M6" s="1019"/>
      <c r="N6" s="1015" t="s">
        <v>40</v>
      </c>
      <c r="O6" s="1015"/>
      <c r="P6" s="1015"/>
      <c r="Q6" s="1015"/>
      <c r="Y6" s="413"/>
    </row>
    <row r="7" spans="1:25" ht="23" customHeight="1">
      <c r="A7" s="413"/>
      <c r="B7" s="1012" t="s">
        <v>373</v>
      </c>
      <c r="C7" s="1013"/>
      <c r="D7" s="1013"/>
      <c r="E7" s="1016" t="str">
        <f>'Master-1'!F4</f>
        <v>2202-02-109-01-00</v>
      </c>
      <c r="F7" s="1016"/>
      <c r="G7" s="436" t="str">
        <f>'Master-1'!I4</f>
        <v>STATE FUND</v>
      </c>
      <c r="H7" s="1017"/>
      <c r="I7" s="1018"/>
      <c r="J7" s="88"/>
      <c r="L7" s="88"/>
      <c r="N7" s="345"/>
      <c r="O7" s="1005" t="s">
        <v>41</v>
      </c>
      <c r="P7" s="1006"/>
      <c r="Q7" s="346"/>
      <c r="Y7" s="413"/>
    </row>
    <row r="8" spans="1:25" ht="34.15" customHeight="1">
      <c r="A8" s="413"/>
      <c r="B8" s="1007"/>
      <c r="C8" s="1011" t="s">
        <v>42</v>
      </c>
      <c r="D8" s="997" t="s">
        <v>43</v>
      </c>
      <c r="E8" s="1001"/>
      <c r="F8" s="1004" t="s">
        <v>44</v>
      </c>
      <c r="G8" s="990"/>
      <c r="H8" s="1009" t="s">
        <v>46</v>
      </c>
      <c r="I8" s="1010"/>
      <c r="J8" s="995" t="s">
        <v>630</v>
      </c>
      <c r="K8" s="997" t="s">
        <v>47</v>
      </c>
      <c r="L8" s="1004" t="s">
        <v>48</v>
      </c>
      <c r="M8" s="1004"/>
      <c r="N8" s="990" t="s">
        <v>631</v>
      </c>
      <c r="O8" s="990" t="s">
        <v>632</v>
      </c>
      <c r="P8" s="990" t="s">
        <v>51</v>
      </c>
      <c r="Q8" s="985" t="s">
        <v>106</v>
      </c>
      <c r="Y8" s="413"/>
    </row>
    <row r="9" spans="1:25" ht="70.900000000000006" customHeight="1">
      <c r="A9" s="413"/>
      <c r="B9" s="1008"/>
      <c r="C9" s="1011"/>
      <c r="D9" s="1002"/>
      <c r="E9" s="1003"/>
      <c r="F9" s="1004"/>
      <c r="G9" s="991"/>
      <c r="H9" s="431" t="str">
        <f>'Master-1'!I8</f>
        <v>is&amp;cs.M</v>
      </c>
      <c r="I9" s="431" t="str">
        <f>'Master-1'!I8</f>
        <v>is&amp;cs.M</v>
      </c>
      <c r="J9" s="996"/>
      <c r="K9" s="998"/>
      <c r="L9" s="37" t="s">
        <v>49</v>
      </c>
      <c r="M9" s="86" t="s">
        <v>50</v>
      </c>
      <c r="N9" s="991"/>
      <c r="O9" s="991"/>
      <c r="P9" s="991"/>
      <c r="Q9" s="986"/>
      <c r="R9" s="38">
        <v>41456</v>
      </c>
      <c r="S9" s="39"/>
      <c r="T9" s="39"/>
      <c r="U9" s="39"/>
      <c r="V9" s="39"/>
      <c r="W9" s="39"/>
      <c r="X9" s="39"/>
      <c r="Y9" s="413"/>
    </row>
    <row r="10" spans="1:25" ht="15.5">
      <c r="A10" s="413"/>
      <c r="B10" s="40"/>
      <c r="C10" s="41">
        <v>1</v>
      </c>
      <c r="D10" s="999">
        <v>2</v>
      </c>
      <c r="E10" s="1000"/>
      <c r="F10" s="42">
        <v>3</v>
      </c>
      <c r="G10" s="43">
        <v>4</v>
      </c>
      <c r="H10" s="43">
        <v>5</v>
      </c>
      <c r="I10" s="43">
        <v>6</v>
      </c>
      <c r="J10" s="40">
        <v>7</v>
      </c>
      <c r="K10" s="40">
        <v>8</v>
      </c>
      <c r="L10" s="40">
        <v>9</v>
      </c>
      <c r="M10" s="43">
        <v>10</v>
      </c>
      <c r="N10" s="43">
        <v>11</v>
      </c>
      <c r="O10" s="44">
        <v>12</v>
      </c>
      <c r="P10" s="44">
        <v>13</v>
      </c>
      <c r="Q10" s="89">
        <v>14</v>
      </c>
      <c r="R10" s="39"/>
      <c r="S10" s="39"/>
      <c r="T10" s="39"/>
      <c r="U10" s="39"/>
      <c r="V10" s="39"/>
      <c r="W10" s="39"/>
      <c r="X10" s="39"/>
      <c r="Y10" s="413"/>
    </row>
    <row r="11" spans="1:25" ht="23.25" customHeight="1">
      <c r="A11" s="832">
        <v>1</v>
      </c>
      <c r="B11" s="831" t="str">
        <f>'Master-1'!B10</f>
        <v>राजपत्रित</v>
      </c>
      <c r="C11" s="437">
        <f>'Master-1'!C10</f>
        <v>1</v>
      </c>
      <c r="D11" s="438" t="str">
        <f>'Master-1'!D10</f>
        <v>Mr</v>
      </c>
      <c r="E11" s="700" t="str">
        <f>'Master-1'!E10</f>
        <v>vcl 1</v>
      </c>
      <c r="F11" s="439">
        <f>'Master-1'!G10</f>
        <v>0</v>
      </c>
      <c r="G11" s="440" t="str">
        <f>'Master-1'!H10</f>
        <v>प्रधानाचार्य</v>
      </c>
      <c r="H11" s="441" t="str">
        <f>VLOOKUP(I11,Sheet2!B4:E27,4,0)</f>
        <v>67300 - 195000</v>
      </c>
      <c r="I11" s="442" t="str">
        <f>'Master-1'!J10</f>
        <v>L-16</v>
      </c>
      <c r="J11" s="443">
        <f>'Master-1'!K10</f>
        <v>82700</v>
      </c>
      <c r="K11" s="443">
        <f>'Master-1'!L10</f>
        <v>992400</v>
      </c>
      <c r="L11" s="444">
        <f>IF('Master-1'!M10="","",'Master-1'!M10)</f>
        <v>45108</v>
      </c>
      <c r="M11" s="443">
        <f>'Master-1'!N10</f>
        <v>20000</v>
      </c>
      <c r="N11" s="443">
        <f>'Master-1'!O10</f>
        <v>1012400</v>
      </c>
      <c r="O11" s="443">
        <f>'Master-1'!P10</f>
        <v>982800</v>
      </c>
      <c r="P11" s="445">
        <f>'Master-1'!Q10</f>
        <v>2500</v>
      </c>
      <c r="Q11" s="439" t="str">
        <f>'Master-1'!F10</f>
        <v>RJGA123412341234</v>
      </c>
      <c r="R11" s="45"/>
      <c r="S11" s="452" t="e">
        <f t="shared" ref="S11:S16" si="0">V11-U11</f>
        <v>#VALUE!</v>
      </c>
      <c r="T11" s="452" t="e">
        <f>IF(R9&gt;=DATE(2012,7,1),CEILING(V11*3%,10)+S11,S11)</f>
        <v>#VALUE!</v>
      </c>
      <c r="U11" s="452" t="str">
        <f>I11</f>
        <v>L-16</v>
      </c>
      <c r="V11" s="453">
        <f t="shared" ref="V11:V29" si="1">J11</f>
        <v>82700</v>
      </c>
      <c r="W11" s="454" t="e">
        <f t="shared" ref="W11:W16" si="2">SUM(T11:U11)</f>
        <v>#VALUE!</v>
      </c>
      <c r="X11" s="455" t="e">
        <f>W11-V11</f>
        <v>#VALUE!</v>
      </c>
      <c r="Y11" s="413"/>
    </row>
    <row r="12" spans="1:25" ht="18">
      <c r="A12" s="832">
        <v>2</v>
      </c>
      <c r="B12" s="831" t="str">
        <f>'Master-1'!B11</f>
        <v>राजपत्रित</v>
      </c>
      <c r="C12" s="437">
        <f>'Master-1'!C11</f>
        <v>2</v>
      </c>
      <c r="D12" s="438" t="str">
        <f>'Master-1'!D11</f>
        <v>Mrs</v>
      </c>
      <c r="E12" s="701" t="str">
        <f>'Master-1'!E11</f>
        <v>vcl 2</v>
      </c>
      <c r="F12" s="439">
        <f>'Master-1'!G11</f>
        <v>0</v>
      </c>
      <c r="G12" s="446" t="str">
        <f>'Master-1'!H11</f>
        <v>व्याख्याता स्कूल(शिक्षा)</v>
      </c>
      <c r="H12" s="447" t="str">
        <f>'Master-1'!I11</f>
        <v>44300 - 140100</v>
      </c>
      <c r="I12" s="448" t="str">
        <f>'Master-1'!J11</f>
        <v>L-12</v>
      </c>
      <c r="J12" s="449">
        <f>'Master-1'!K11</f>
        <v>49900</v>
      </c>
      <c r="K12" s="443">
        <f>'Master-1'!L11</f>
        <v>598800</v>
      </c>
      <c r="L12" s="444">
        <f>IF('Master-1'!M11="","",'Master-1'!M11)</f>
        <v>45108</v>
      </c>
      <c r="M12" s="443">
        <f>'Master-1'!N11</f>
        <v>12000</v>
      </c>
      <c r="N12" s="443">
        <f>'Master-1'!O11</f>
        <v>610800</v>
      </c>
      <c r="O12" s="443">
        <f>'Master-1'!P11</f>
        <v>592800</v>
      </c>
      <c r="P12" s="450">
        <f>'Master-1'!Q11</f>
        <v>1500</v>
      </c>
      <c r="Q12" s="451" t="str">
        <f>'Master-1'!F11</f>
        <v>RJGA123412341234</v>
      </c>
      <c r="R12" s="46"/>
      <c r="S12" s="452" t="e">
        <f t="shared" si="0"/>
        <v>#VALUE!</v>
      </c>
      <c r="T12" s="452" t="e">
        <f>IF(R9&gt;=DATE(2012,7,1),CEILING(V12*3%,10)+S12,S12)</f>
        <v>#VALUE!</v>
      </c>
      <c r="U12" s="452" t="str">
        <f t="shared" ref="U12:U29" si="3">I12</f>
        <v>L-12</v>
      </c>
      <c r="V12" s="453">
        <f t="shared" si="1"/>
        <v>49900</v>
      </c>
      <c r="W12" s="454" t="e">
        <f t="shared" si="2"/>
        <v>#VALUE!</v>
      </c>
      <c r="X12" s="455" t="e">
        <f t="shared" ref="X12:X29" si="4">W12-V12</f>
        <v>#VALUE!</v>
      </c>
      <c r="Y12" s="413"/>
    </row>
    <row r="13" spans="1:25" ht="18">
      <c r="A13" s="832">
        <v>3</v>
      </c>
      <c r="B13" s="831" t="str">
        <f>'Master-1'!B12</f>
        <v>स्थिर वेतन</v>
      </c>
      <c r="C13" s="437">
        <f>'Master-1'!C12</f>
        <v>3</v>
      </c>
      <c r="D13" s="438" t="str">
        <f>'Master-1'!D12</f>
        <v>Mr</v>
      </c>
      <c r="E13" s="701" t="str">
        <f>'Master-1'!E12</f>
        <v>vcl 3</v>
      </c>
      <c r="F13" s="439">
        <f>'Master-1'!G12</f>
        <v>0</v>
      </c>
      <c r="G13" s="446" t="str">
        <f>'Master-1'!H12</f>
        <v>व्याख्याता स्कूल(शिक्षा)</v>
      </c>
      <c r="H13" s="447" t="str">
        <f>'Master-1'!I12</f>
        <v/>
      </c>
      <c r="I13" s="448" t="str">
        <f>'Master-1'!J12</f>
        <v>FIXED</v>
      </c>
      <c r="J13" s="449">
        <f>'Master-1'!K12</f>
        <v>31100</v>
      </c>
      <c r="K13" s="443">
        <f>'Master-1'!L12</f>
        <v>373200</v>
      </c>
      <c r="L13" s="444">
        <f>IF('Master-1'!M12="","",'Master-1'!M12)</f>
        <v>45108</v>
      </c>
      <c r="M13" s="443">
        <f>'Master-1'!N12</f>
        <v>0</v>
      </c>
      <c r="N13" s="443">
        <f>'Master-1'!O12</f>
        <v>373200</v>
      </c>
      <c r="O13" s="443">
        <f>'Master-1'!P12</f>
        <v>373200</v>
      </c>
      <c r="P13" s="450">
        <f>'Master-1'!Q12</f>
        <v>0</v>
      </c>
      <c r="Q13" s="451" t="str">
        <f>'Master-1'!F12</f>
        <v>RJGA123412341234</v>
      </c>
      <c r="R13" s="46"/>
      <c r="S13" s="452" t="e">
        <f t="shared" si="0"/>
        <v>#VALUE!</v>
      </c>
      <c r="T13" s="452" t="e">
        <f>IF(R9&gt;=DATE(2012,7,1),CEILING(V13*3%,10)+S13,S13)</f>
        <v>#VALUE!</v>
      </c>
      <c r="U13" s="452" t="str">
        <f t="shared" si="3"/>
        <v>FIXED</v>
      </c>
      <c r="V13" s="453">
        <f t="shared" si="1"/>
        <v>31100</v>
      </c>
      <c r="W13" s="454" t="e">
        <f t="shared" si="2"/>
        <v>#VALUE!</v>
      </c>
      <c r="X13" s="455" t="e">
        <f t="shared" si="4"/>
        <v>#VALUE!</v>
      </c>
      <c r="Y13" s="413"/>
    </row>
    <row r="14" spans="1:25" ht="18">
      <c r="A14" s="832">
        <v>4</v>
      </c>
      <c r="B14" s="831" t="str">
        <f>'Master-1'!B13</f>
        <v>राजपत्रित</v>
      </c>
      <c r="C14" s="437">
        <f>'Master-1'!C13</f>
        <v>4</v>
      </c>
      <c r="D14" s="438" t="str">
        <f>'Master-1'!D13</f>
        <v>Mrs</v>
      </c>
      <c r="E14" s="701" t="str">
        <f>'Master-1'!E13</f>
        <v>vcl 4</v>
      </c>
      <c r="F14" s="439">
        <f>'Master-1'!G13</f>
        <v>0</v>
      </c>
      <c r="G14" s="446" t="str">
        <f>'Master-1'!H13</f>
        <v>व्याख्याता स्कूल(शिक्षा)</v>
      </c>
      <c r="H14" s="447" t="str">
        <f>'Master-1'!I13</f>
        <v>44300 - 140100</v>
      </c>
      <c r="I14" s="448" t="str">
        <f>'Master-1'!J13</f>
        <v>L-12</v>
      </c>
      <c r="J14" s="449">
        <f>'Master-1'!K13</f>
        <v>40300</v>
      </c>
      <c r="K14" s="443">
        <f>'Master-1'!L13</f>
        <v>483600</v>
      </c>
      <c r="L14" s="444">
        <f>IF('Master-1'!M13="","",'Master-1'!M13)</f>
        <v>45108</v>
      </c>
      <c r="M14" s="443">
        <f>'Master-1'!N13</f>
        <v>9600</v>
      </c>
      <c r="N14" s="443">
        <f>'Master-1'!O13</f>
        <v>493200</v>
      </c>
      <c r="O14" s="443">
        <f>'Master-1'!P13</f>
        <v>478800</v>
      </c>
      <c r="P14" s="450">
        <f>'Master-1'!Q13</f>
        <v>1200</v>
      </c>
      <c r="Q14" s="451" t="str">
        <f>'Master-1'!F13</f>
        <v>RJGA123412341234</v>
      </c>
      <c r="R14" s="46"/>
      <c r="S14" s="452" t="e">
        <f t="shared" si="0"/>
        <v>#VALUE!</v>
      </c>
      <c r="T14" s="452" t="e">
        <f>IF(R9&gt;=DATE(2012,7,1),CEILING(V14*3%,10)+S14,S14)</f>
        <v>#VALUE!</v>
      </c>
      <c r="U14" s="452" t="str">
        <f t="shared" si="3"/>
        <v>L-12</v>
      </c>
      <c r="V14" s="453">
        <f t="shared" si="1"/>
        <v>40300</v>
      </c>
      <c r="W14" s="454" t="e">
        <f t="shared" si="2"/>
        <v>#VALUE!</v>
      </c>
      <c r="X14" s="455" t="e">
        <f t="shared" si="4"/>
        <v>#VALUE!</v>
      </c>
      <c r="Y14" s="413"/>
    </row>
    <row r="15" spans="1:25" ht="18">
      <c r="A15" s="832">
        <v>5</v>
      </c>
      <c r="B15" s="831" t="str">
        <f>'Master-1'!B14</f>
        <v>अराजपत्रित</v>
      </c>
      <c r="C15" s="437">
        <f>'Master-1'!C14</f>
        <v>5</v>
      </c>
      <c r="D15" s="438" t="str">
        <f>'Master-1'!D14</f>
        <v>Mr</v>
      </c>
      <c r="E15" s="701" t="str">
        <f>'Master-1'!E14</f>
        <v>vcl 5</v>
      </c>
      <c r="F15" s="439">
        <f>'Master-1'!G14</f>
        <v>0</v>
      </c>
      <c r="G15" s="446" t="str">
        <f>'Master-1'!H14</f>
        <v>वरिष्ठ अध्यापक</v>
      </c>
      <c r="H15" s="447" t="str">
        <f>'Master-1'!I14</f>
        <v>37800 - 119700</v>
      </c>
      <c r="I15" s="448" t="str">
        <f>'Master-1'!J14</f>
        <v>L-11</v>
      </c>
      <c r="J15" s="449">
        <f>'Master-1'!K14</f>
        <v>55500</v>
      </c>
      <c r="K15" s="443">
        <f>'Master-1'!L14</f>
        <v>666000</v>
      </c>
      <c r="L15" s="444">
        <f>IF('Master-1'!M14="","",'Master-1'!M14)</f>
        <v>45108</v>
      </c>
      <c r="M15" s="443">
        <f>'Master-1'!N14</f>
        <v>13600</v>
      </c>
      <c r="N15" s="443">
        <f>'Master-1'!O14</f>
        <v>679600</v>
      </c>
      <c r="O15" s="443">
        <f>'Master-1'!P14</f>
        <v>659600</v>
      </c>
      <c r="P15" s="449">
        <f>'Master-1'!Q14</f>
        <v>1700</v>
      </c>
      <c r="Q15" s="451" t="str">
        <f>'Master-1'!F14</f>
        <v>RJGA123412341234</v>
      </c>
      <c r="R15" s="46"/>
      <c r="S15" s="452" t="e">
        <f t="shared" si="0"/>
        <v>#VALUE!</v>
      </c>
      <c r="T15" s="452" t="e">
        <f>IF(R9&gt;=DATE(2012,7,1),CEILING(V15*3%,10)+S15,S15)</f>
        <v>#VALUE!</v>
      </c>
      <c r="U15" s="452" t="str">
        <f t="shared" si="3"/>
        <v>L-11</v>
      </c>
      <c r="V15" s="453">
        <f t="shared" si="1"/>
        <v>55500</v>
      </c>
      <c r="W15" s="454" t="e">
        <f t="shared" si="2"/>
        <v>#VALUE!</v>
      </c>
      <c r="X15" s="455" t="e">
        <f t="shared" si="4"/>
        <v>#VALUE!</v>
      </c>
      <c r="Y15" s="413"/>
    </row>
    <row r="16" spans="1:25" ht="18">
      <c r="A16" s="832">
        <v>6</v>
      </c>
      <c r="B16" s="831" t="str">
        <f>'Master-1'!B15</f>
        <v>अराजपत्रित</v>
      </c>
      <c r="C16" s="437">
        <f>'Master-1'!C15</f>
        <v>6</v>
      </c>
      <c r="D16" s="438" t="str">
        <f>'Master-1'!D15</f>
        <v>Mr</v>
      </c>
      <c r="E16" s="701" t="str">
        <f>'Master-1'!E15</f>
        <v>vcl 6</v>
      </c>
      <c r="F16" s="439">
        <f>'Master-1'!G15</f>
        <v>0</v>
      </c>
      <c r="G16" s="446" t="str">
        <f>'Master-1'!H15</f>
        <v>वरिष्ठ अध्यापक</v>
      </c>
      <c r="H16" s="447" t="str">
        <f>'Master-1'!I15</f>
        <v>37800 - 119700</v>
      </c>
      <c r="I16" s="448" t="str">
        <f>'Master-1'!J15</f>
        <v>L-11</v>
      </c>
      <c r="J16" s="449">
        <f>'Master-1'!K15</f>
        <v>39100</v>
      </c>
      <c r="K16" s="443">
        <f>'Master-1'!L15</f>
        <v>469200</v>
      </c>
      <c r="L16" s="444">
        <f>IF('Master-1'!M15="","",'Master-1'!M15)</f>
        <v>45108</v>
      </c>
      <c r="M16" s="443">
        <f>'Master-1'!N15</f>
        <v>9600</v>
      </c>
      <c r="N16" s="443">
        <f>'Master-1'!O15</f>
        <v>478800</v>
      </c>
      <c r="O16" s="443">
        <f>'Master-1'!P15</f>
        <v>464800</v>
      </c>
      <c r="P16" s="449">
        <f>'Master-1'!Q15</f>
        <v>1200</v>
      </c>
      <c r="Q16" s="451" t="str">
        <f>'Master-1'!F15</f>
        <v>RJGA123412341234</v>
      </c>
      <c r="R16" s="46"/>
      <c r="S16" s="452" t="e">
        <f t="shared" si="0"/>
        <v>#VALUE!</v>
      </c>
      <c r="T16" s="452" t="e">
        <f>IF(R9&gt;=DATE(2012,7,1),CEILING(V16*3%,10)+S16,S16)</f>
        <v>#VALUE!</v>
      </c>
      <c r="U16" s="452" t="str">
        <f t="shared" si="3"/>
        <v>L-11</v>
      </c>
      <c r="V16" s="454">
        <f t="shared" si="1"/>
        <v>39100</v>
      </c>
      <c r="W16" s="454" t="e">
        <f t="shared" si="2"/>
        <v>#VALUE!</v>
      </c>
      <c r="X16" s="455" t="e">
        <f t="shared" si="4"/>
        <v>#VALUE!</v>
      </c>
      <c r="Y16" s="413"/>
    </row>
    <row r="17" spans="1:25" ht="18">
      <c r="A17" s="832">
        <v>7</v>
      </c>
      <c r="B17" s="831" t="str">
        <f>'Master-1'!B16</f>
        <v>स्थिर वेतन</v>
      </c>
      <c r="C17" s="437">
        <f>'Master-1'!C16</f>
        <v>7</v>
      </c>
      <c r="D17" s="438" t="str">
        <f>'Master-1'!D16</f>
        <v>Mr</v>
      </c>
      <c r="E17" s="701" t="str">
        <f>'Master-1'!E16</f>
        <v>vcl 7</v>
      </c>
      <c r="F17" s="439">
        <f>'Master-1'!G16</f>
        <v>0</v>
      </c>
      <c r="G17" s="446" t="str">
        <f>'Master-1'!H16</f>
        <v>वरिष्ठ अध्यापक</v>
      </c>
      <c r="H17" s="447" t="str">
        <f>'Master-1'!I16</f>
        <v/>
      </c>
      <c r="I17" s="448" t="str">
        <f>'Master-1'!J16</f>
        <v>FIXED</v>
      </c>
      <c r="J17" s="449">
        <f>'Master-1'!K16</f>
        <v>26500</v>
      </c>
      <c r="K17" s="443">
        <f>'Master-1'!L16</f>
        <v>318000</v>
      </c>
      <c r="L17" s="444">
        <f>IF('Master-1'!M16="","",'Master-1'!M16)</f>
        <v>45108</v>
      </c>
      <c r="M17" s="443">
        <f>'Master-1'!N16</f>
        <v>0</v>
      </c>
      <c r="N17" s="443">
        <f>'Master-1'!O16</f>
        <v>318000</v>
      </c>
      <c r="O17" s="443">
        <f>'Master-1'!P16</f>
        <v>318000</v>
      </c>
      <c r="P17" s="449">
        <f>'Master-1'!Q16</f>
        <v>0</v>
      </c>
      <c r="Q17" s="451" t="str">
        <f>'Master-1'!F16</f>
        <v>RJGA123412341234</v>
      </c>
      <c r="R17" s="46"/>
      <c r="S17" s="46"/>
      <c r="T17" s="46"/>
      <c r="U17" s="452" t="str">
        <f t="shared" si="3"/>
        <v>FIXED</v>
      </c>
      <c r="V17" s="454">
        <f t="shared" si="1"/>
        <v>26500</v>
      </c>
      <c r="W17" s="48"/>
      <c r="X17" s="455">
        <f t="shared" si="4"/>
        <v>-26500</v>
      </c>
      <c r="Y17" s="413"/>
    </row>
    <row r="18" spans="1:25" ht="18">
      <c r="A18" s="832">
        <v>8</v>
      </c>
      <c r="B18" s="831" t="str">
        <f>'Master-1'!B17</f>
        <v>स्थिर वेतन</v>
      </c>
      <c r="C18" s="437">
        <f>'Master-1'!C17</f>
        <v>8</v>
      </c>
      <c r="D18" s="438" t="str">
        <f>'Master-1'!D17</f>
        <v>Mr</v>
      </c>
      <c r="E18" s="701" t="str">
        <f>'Master-1'!E17</f>
        <v>vcl 8</v>
      </c>
      <c r="F18" s="439">
        <f>'Master-1'!G17</f>
        <v>0</v>
      </c>
      <c r="G18" s="446" t="str">
        <f>'Master-1'!H17</f>
        <v>वरिष्ठ अध्यापक</v>
      </c>
      <c r="H18" s="447" t="str">
        <f>'Master-1'!I17</f>
        <v/>
      </c>
      <c r="I18" s="448" t="str">
        <f>'Master-1'!J17</f>
        <v>FIXED</v>
      </c>
      <c r="J18" s="449">
        <f>'Master-1'!K17</f>
        <v>26500</v>
      </c>
      <c r="K18" s="443">
        <f>'Master-1'!L17</f>
        <v>318000</v>
      </c>
      <c r="L18" s="444">
        <f>IF('Master-1'!M17="","",'Master-1'!M17)</f>
        <v>45108</v>
      </c>
      <c r="M18" s="443">
        <f>'Master-1'!N17</f>
        <v>0</v>
      </c>
      <c r="N18" s="443">
        <f>'Master-1'!O17</f>
        <v>318000</v>
      </c>
      <c r="O18" s="443">
        <f>'Master-1'!P17</f>
        <v>318000</v>
      </c>
      <c r="P18" s="449">
        <f>'Master-1'!Q17</f>
        <v>0</v>
      </c>
      <c r="Q18" s="451" t="str">
        <f>'Master-1'!F17</f>
        <v>RJGA123412341234</v>
      </c>
      <c r="R18" s="46"/>
      <c r="S18" s="46"/>
      <c r="T18" s="46"/>
      <c r="U18" s="452" t="str">
        <f t="shared" si="3"/>
        <v>FIXED</v>
      </c>
      <c r="V18" s="454">
        <f t="shared" si="1"/>
        <v>26500</v>
      </c>
      <c r="W18" s="48"/>
      <c r="X18" s="455">
        <f t="shared" si="4"/>
        <v>-26500</v>
      </c>
      <c r="Y18" s="413"/>
    </row>
    <row r="19" spans="1:25" ht="18">
      <c r="A19" s="832">
        <v>9</v>
      </c>
      <c r="B19" s="831" t="str">
        <f>'Master-1'!B18</f>
        <v/>
      </c>
      <c r="C19" s="437">
        <f>'Master-1'!C18</f>
        <v>9</v>
      </c>
      <c r="D19" s="438" t="str">
        <f>'Master-1'!D18</f>
        <v>Mr</v>
      </c>
      <c r="E19" s="701" t="str">
        <f>'Master-1'!E18</f>
        <v>vcl 9</v>
      </c>
      <c r="F19" s="439">
        <f>'Master-1'!G18</f>
        <v>0</v>
      </c>
      <c r="G19" s="446" t="str">
        <f>'Master-1'!H18</f>
        <v>वरिष्ठ अध्यापक</v>
      </c>
      <c r="H19" s="447" t="str">
        <f>'Master-1'!I18</f>
        <v/>
      </c>
      <c r="I19" s="448">
        <f>'Master-1'!J18</f>
        <v>0</v>
      </c>
      <c r="J19" s="449">
        <f>'Master-1'!K18</f>
        <v>0</v>
      </c>
      <c r="K19" s="443">
        <f>'Master-1'!L18</f>
        <v>0</v>
      </c>
      <c r="L19" s="444">
        <f>IF('Master-1'!M18="","",'Master-1'!M18)</f>
        <v>45108</v>
      </c>
      <c r="M19" s="443">
        <f>'Master-1'!N18</f>
        <v>0</v>
      </c>
      <c r="N19" s="443">
        <f>'Master-1'!O18</f>
        <v>0</v>
      </c>
      <c r="O19" s="443">
        <f>'Master-1'!P18</f>
        <v>0</v>
      </c>
      <c r="P19" s="449">
        <f>'Master-1'!Q18</f>
        <v>0</v>
      </c>
      <c r="Q19" s="451" t="str">
        <f>'Master-1'!F18</f>
        <v>RJGA123412341234</v>
      </c>
      <c r="R19" s="46"/>
      <c r="S19" s="46"/>
      <c r="T19" s="46"/>
      <c r="U19" s="452">
        <f t="shared" si="3"/>
        <v>0</v>
      </c>
      <c r="V19" s="454">
        <f t="shared" si="1"/>
        <v>0</v>
      </c>
      <c r="W19" s="48"/>
      <c r="X19" s="455">
        <f t="shared" si="4"/>
        <v>0</v>
      </c>
      <c r="Y19" s="413"/>
    </row>
    <row r="20" spans="1:25" ht="18">
      <c r="A20" s="832">
        <v>10</v>
      </c>
      <c r="B20" s="831" t="str">
        <f>'Master-1'!B19</f>
        <v/>
      </c>
      <c r="C20" s="437">
        <f>'Master-1'!C19</f>
        <v>10</v>
      </c>
      <c r="D20" s="379"/>
      <c r="E20" s="701" t="str">
        <f>'Master-1'!E19</f>
        <v>vcl 10</v>
      </c>
      <c r="F20" s="439">
        <f>'Master-1'!G19</f>
        <v>0</v>
      </c>
      <c r="G20" s="446" t="str">
        <f>'Master-1'!H19</f>
        <v>अध्यापक</v>
      </c>
      <c r="H20" s="447" t="str">
        <f>'Master-1'!I19</f>
        <v/>
      </c>
      <c r="I20" s="448">
        <f>'Master-1'!J19</f>
        <v>0</v>
      </c>
      <c r="J20" s="449">
        <f>'Master-1'!K19</f>
        <v>0</v>
      </c>
      <c r="K20" s="443">
        <f>'Master-1'!L19</f>
        <v>0</v>
      </c>
      <c r="L20" s="444">
        <f>IF('Master-1'!M19="","",'Master-1'!M19)</f>
        <v>45108</v>
      </c>
      <c r="M20" s="443">
        <f>'Master-1'!N19</f>
        <v>0</v>
      </c>
      <c r="N20" s="443">
        <f>'Master-1'!O19</f>
        <v>0</v>
      </c>
      <c r="O20" s="443">
        <f>'Master-1'!P19</f>
        <v>0</v>
      </c>
      <c r="P20" s="449">
        <f>'Master-1'!Q19</f>
        <v>0</v>
      </c>
      <c r="Q20" s="451" t="str">
        <f>'Master-1'!F19</f>
        <v>RJGA123412341234</v>
      </c>
      <c r="R20" s="46"/>
      <c r="S20" s="46"/>
      <c r="T20" s="46"/>
      <c r="U20" s="452">
        <f t="shared" si="3"/>
        <v>0</v>
      </c>
      <c r="V20" s="454">
        <f t="shared" si="1"/>
        <v>0</v>
      </c>
      <c r="W20" s="48"/>
      <c r="X20" s="455">
        <f t="shared" si="4"/>
        <v>0</v>
      </c>
      <c r="Y20" s="413"/>
    </row>
    <row r="21" spans="1:25" ht="18">
      <c r="A21" s="832">
        <v>11</v>
      </c>
      <c r="B21" s="831" t="str">
        <f>'Master-1'!B20</f>
        <v>स्थिर वेतन</v>
      </c>
      <c r="C21" s="437">
        <f>'Master-1'!C20</f>
        <v>11</v>
      </c>
      <c r="D21" s="438" t="str">
        <f>'Master-1'!D20</f>
        <v>Ms</v>
      </c>
      <c r="E21" s="701" t="str">
        <f>'Master-1'!E20</f>
        <v>vcl 11</v>
      </c>
      <c r="F21" s="439">
        <f>'Master-1'!G20</f>
        <v>0</v>
      </c>
      <c r="G21" s="446" t="str">
        <f>'Master-1'!H20</f>
        <v>कनिष्ठ सहायक</v>
      </c>
      <c r="H21" s="447" t="str">
        <f>'Master-1'!I20</f>
        <v/>
      </c>
      <c r="I21" s="448" t="str">
        <f>'Master-1'!J20</f>
        <v>FIXED</v>
      </c>
      <c r="J21" s="449">
        <f>'Master-1'!K20</f>
        <v>14600</v>
      </c>
      <c r="K21" s="443">
        <f>'Master-1'!L20</f>
        <v>175200</v>
      </c>
      <c r="L21" s="444">
        <f>IF('Master-1'!M20="","",'Master-1'!M20)</f>
        <v>45108</v>
      </c>
      <c r="M21" s="443">
        <f>'Master-1'!N20</f>
        <v>0</v>
      </c>
      <c r="N21" s="443">
        <f>'Master-1'!O20</f>
        <v>175200</v>
      </c>
      <c r="O21" s="443">
        <f>'Master-1'!P20</f>
        <v>175200</v>
      </c>
      <c r="P21" s="449">
        <f>'Master-1'!Q20</f>
        <v>0</v>
      </c>
      <c r="Q21" s="451" t="str">
        <f>'Master-1'!F20</f>
        <v>RJGA123412341234</v>
      </c>
      <c r="R21" s="46"/>
      <c r="S21" s="452" t="e">
        <f t="shared" ref="S21:S29" si="5">V21-U21</f>
        <v>#VALUE!</v>
      </c>
      <c r="T21" s="452" t="e">
        <f>IF(R9&gt;=DATE(2012,7,1),CEILING(V21*3%,10)+S21,S21)</f>
        <v>#VALUE!</v>
      </c>
      <c r="U21" s="452" t="str">
        <f t="shared" si="3"/>
        <v>FIXED</v>
      </c>
      <c r="V21" s="453">
        <f t="shared" si="1"/>
        <v>14600</v>
      </c>
      <c r="W21" s="454" t="e">
        <f t="shared" ref="W21:W29" si="6">SUM(T21:U21)</f>
        <v>#VALUE!</v>
      </c>
      <c r="X21" s="455" t="e">
        <f t="shared" si="4"/>
        <v>#VALUE!</v>
      </c>
      <c r="Y21" s="413"/>
    </row>
    <row r="22" spans="1:25" ht="18">
      <c r="A22" s="832">
        <v>12</v>
      </c>
      <c r="B22" s="831" t="str">
        <f>'Master-1'!B21</f>
        <v/>
      </c>
      <c r="C22" s="437">
        <f>'Master-1'!C21</f>
        <v>12</v>
      </c>
      <c r="D22" s="438">
        <f>'Master-1'!D21</f>
        <v>0</v>
      </c>
      <c r="E22" s="701" t="str">
        <f>'Master-1'!E21</f>
        <v>vcl 12</v>
      </c>
      <c r="F22" s="439">
        <f>'Master-1'!G21</f>
        <v>0</v>
      </c>
      <c r="G22" s="446" t="str">
        <f>'Master-1'!H21</f>
        <v>चतुर्थ श्रेणी कर्मचारी</v>
      </c>
      <c r="H22" s="447" t="str">
        <f>'Master-1'!I21</f>
        <v/>
      </c>
      <c r="I22" s="448">
        <f>'Master-1'!J21</f>
        <v>0</v>
      </c>
      <c r="J22" s="449">
        <f>'Master-1'!K21</f>
        <v>0</v>
      </c>
      <c r="K22" s="443">
        <f>'Master-1'!L21</f>
        <v>0</v>
      </c>
      <c r="L22" s="444">
        <f>IF('Master-1'!M21="","",'Master-1'!M21)</f>
        <v>45108</v>
      </c>
      <c r="M22" s="443">
        <f>'Master-1'!N21</f>
        <v>0</v>
      </c>
      <c r="N22" s="443">
        <f>'Master-1'!O21</f>
        <v>0</v>
      </c>
      <c r="O22" s="443">
        <f>'Master-1'!P21</f>
        <v>0</v>
      </c>
      <c r="P22" s="449">
        <f>'Master-1'!Q21</f>
        <v>0</v>
      </c>
      <c r="Q22" s="451" t="str">
        <f>'Master-1'!F21</f>
        <v>RJGA123412341234</v>
      </c>
      <c r="R22" s="46"/>
      <c r="S22" s="452">
        <f t="shared" si="5"/>
        <v>0</v>
      </c>
      <c r="T22" s="452">
        <f>IF(R9&gt;=DATE(2012,7,1),CEILING(V22*3%,10)+S22,S22)</f>
        <v>0</v>
      </c>
      <c r="U22" s="452">
        <f t="shared" si="3"/>
        <v>0</v>
      </c>
      <c r="V22" s="453">
        <f t="shared" si="1"/>
        <v>0</v>
      </c>
      <c r="W22" s="454">
        <f t="shared" si="6"/>
        <v>0</v>
      </c>
      <c r="X22" s="455">
        <f t="shared" si="4"/>
        <v>0</v>
      </c>
      <c r="Y22" s="413"/>
    </row>
    <row r="23" spans="1:25" ht="21.5" customHeight="1">
      <c r="A23" s="832">
        <v>13</v>
      </c>
      <c r="B23" s="831" t="str">
        <f>'Master-1'!B22</f>
        <v/>
      </c>
      <c r="C23" s="437" t="str">
        <f>'Master-1'!C22</f>
        <v/>
      </c>
      <c r="D23" s="438">
        <f>'Master-1'!D22</f>
        <v>0</v>
      </c>
      <c r="E23" s="701" t="str">
        <f>'Master-1'!E22</f>
        <v/>
      </c>
      <c r="F23" s="439" t="str">
        <f>'Master-1'!G22</f>
        <v/>
      </c>
      <c r="G23" s="446" t="str">
        <f>'Master-1'!H22</f>
        <v/>
      </c>
      <c r="H23" s="447" t="str">
        <f>'Master-1'!I22</f>
        <v/>
      </c>
      <c r="I23" s="448" t="str">
        <f>'Master-1'!J22</f>
        <v/>
      </c>
      <c r="J23" s="449" t="str">
        <f>'Master-1'!K22</f>
        <v/>
      </c>
      <c r="K23" s="443">
        <f>'Master-1'!L22</f>
        <v>0</v>
      </c>
      <c r="L23" s="444" t="str">
        <f>IF('Master-1'!M22="","",'Master-1'!M22)</f>
        <v/>
      </c>
      <c r="M23" s="443">
        <f>'Master-1'!N22</f>
        <v>0</v>
      </c>
      <c r="N23" s="443">
        <f>'Master-1'!O22</f>
        <v>0</v>
      </c>
      <c r="O23" s="443">
        <f>'Master-1'!P22</f>
        <v>0</v>
      </c>
      <c r="P23" s="449">
        <f>'Master-1'!Q22</f>
        <v>0</v>
      </c>
      <c r="Q23" s="451" t="str">
        <f>'Master-1'!F22</f>
        <v/>
      </c>
      <c r="R23" s="46"/>
      <c r="S23" s="452" t="e">
        <f t="shared" si="5"/>
        <v>#VALUE!</v>
      </c>
      <c r="T23" s="452" t="e">
        <f>IF(R9&gt;=DATE(2012,7,1),CEILING(V23*3%,10)+S23,S23)</f>
        <v>#VALUE!</v>
      </c>
      <c r="U23" s="452" t="str">
        <f t="shared" si="3"/>
        <v/>
      </c>
      <c r="V23" s="453" t="str">
        <f t="shared" si="1"/>
        <v/>
      </c>
      <c r="W23" s="454" t="e">
        <f t="shared" si="6"/>
        <v>#VALUE!</v>
      </c>
      <c r="X23" s="455" t="e">
        <f t="shared" si="4"/>
        <v>#VALUE!</v>
      </c>
      <c r="Y23" s="413"/>
    </row>
    <row r="24" spans="1:25" ht="21.5" customHeight="1">
      <c r="A24" s="832">
        <v>14</v>
      </c>
      <c r="B24" s="831" t="str">
        <f>'Master-1'!B23</f>
        <v/>
      </c>
      <c r="C24" s="437" t="str">
        <f>'Master-1'!C23</f>
        <v/>
      </c>
      <c r="D24" s="438">
        <f>'Master-1'!D23</f>
        <v>0</v>
      </c>
      <c r="E24" s="701" t="str">
        <f>'Master-1'!E23</f>
        <v/>
      </c>
      <c r="F24" s="439" t="str">
        <f>'Master-1'!G23</f>
        <v/>
      </c>
      <c r="G24" s="446" t="str">
        <f>'Master-1'!H23</f>
        <v/>
      </c>
      <c r="H24" s="447" t="str">
        <f>'Master-1'!I23</f>
        <v/>
      </c>
      <c r="I24" s="448" t="str">
        <f>'Master-1'!J23</f>
        <v/>
      </c>
      <c r="J24" s="449" t="str">
        <f>'Master-1'!K23</f>
        <v/>
      </c>
      <c r="K24" s="443">
        <f>'Master-1'!L23</f>
        <v>0</v>
      </c>
      <c r="L24" s="444" t="str">
        <f>IF('Master-1'!M23="","",'Master-1'!M23)</f>
        <v/>
      </c>
      <c r="M24" s="443">
        <f>'Master-1'!N23</f>
        <v>0</v>
      </c>
      <c r="N24" s="443">
        <f>'Master-1'!O23</f>
        <v>0</v>
      </c>
      <c r="O24" s="443">
        <f>'Master-1'!P23</f>
        <v>0</v>
      </c>
      <c r="P24" s="449">
        <f>'Master-1'!Q23</f>
        <v>0</v>
      </c>
      <c r="Q24" s="451" t="str">
        <f>'Master-1'!F23</f>
        <v/>
      </c>
      <c r="R24" s="46"/>
      <c r="S24" s="452" t="e">
        <f t="shared" si="5"/>
        <v>#VALUE!</v>
      </c>
      <c r="T24" s="452" t="e">
        <f>IF(R9&gt;=DATE(2012,7,1),CEILING(V24*3%,10)+S24,S24)</f>
        <v>#VALUE!</v>
      </c>
      <c r="U24" s="452" t="str">
        <f t="shared" si="3"/>
        <v/>
      </c>
      <c r="V24" s="453" t="str">
        <f t="shared" si="1"/>
        <v/>
      </c>
      <c r="W24" s="454" t="e">
        <f t="shared" si="6"/>
        <v>#VALUE!</v>
      </c>
      <c r="X24" s="455" t="e">
        <f>W24-V24</f>
        <v>#VALUE!</v>
      </c>
      <c r="Y24" s="413"/>
    </row>
    <row r="25" spans="1:25" ht="21.5" customHeight="1">
      <c r="A25" s="832">
        <v>15</v>
      </c>
      <c r="B25" s="831" t="str">
        <f>'Master-1'!B24</f>
        <v/>
      </c>
      <c r="C25" s="437" t="str">
        <f>'Master-1'!C24</f>
        <v/>
      </c>
      <c r="D25" s="438">
        <f>'Master-1'!D24</f>
        <v>0</v>
      </c>
      <c r="E25" s="701" t="str">
        <f>'Master-1'!E24</f>
        <v/>
      </c>
      <c r="F25" s="439" t="str">
        <f>'Master-1'!G24</f>
        <v/>
      </c>
      <c r="G25" s="446" t="str">
        <f>'Master-1'!H24</f>
        <v/>
      </c>
      <c r="H25" s="447" t="str">
        <f>'Master-1'!I24</f>
        <v/>
      </c>
      <c r="I25" s="448" t="str">
        <f>'Master-1'!J24</f>
        <v/>
      </c>
      <c r="J25" s="449" t="str">
        <f>'Master-1'!K24</f>
        <v/>
      </c>
      <c r="K25" s="443">
        <f>'Master-1'!L24</f>
        <v>0</v>
      </c>
      <c r="L25" s="444" t="str">
        <f>IF('Master-1'!M24="","",'Master-1'!M24)</f>
        <v/>
      </c>
      <c r="M25" s="443">
        <f>'Master-1'!N24</f>
        <v>0</v>
      </c>
      <c r="N25" s="443">
        <f>'Master-1'!O24</f>
        <v>0</v>
      </c>
      <c r="O25" s="443">
        <f>'Master-1'!P24</f>
        <v>0</v>
      </c>
      <c r="P25" s="449">
        <f>'Master-1'!Q24</f>
        <v>0</v>
      </c>
      <c r="Q25" s="451" t="str">
        <f>'Master-1'!F24</f>
        <v/>
      </c>
      <c r="R25" s="46"/>
      <c r="S25" s="452" t="e">
        <f t="shared" si="5"/>
        <v>#VALUE!</v>
      </c>
      <c r="T25" s="452" t="e">
        <f>IF(R10&gt;=DATE(2012,7,1),CEILING(V25*3%,10)+S25,S25)</f>
        <v>#VALUE!</v>
      </c>
      <c r="U25" s="452" t="str">
        <f t="shared" ref="U25:V28" si="7">I25</f>
        <v/>
      </c>
      <c r="V25" s="453" t="str">
        <f t="shared" si="7"/>
        <v/>
      </c>
      <c r="W25" s="454" t="e">
        <f t="shared" si="6"/>
        <v>#VALUE!</v>
      </c>
      <c r="X25" s="455" t="e">
        <f>W25-V25</f>
        <v>#VALUE!</v>
      </c>
      <c r="Y25" s="413"/>
    </row>
    <row r="26" spans="1:25" ht="18">
      <c r="A26" s="832">
        <v>16</v>
      </c>
      <c r="B26" s="831" t="str">
        <f>'Master-1'!B25</f>
        <v/>
      </c>
      <c r="C26" s="437" t="str">
        <f>'Master-1'!C25</f>
        <v/>
      </c>
      <c r="D26" s="438">
        <f>'Master-1'!D25</f>
        <v>0</v>
      </c>
      <c r="E26" s="701" t="str">
        <f>'Master-1'!E25</f>
        <v/>
      </c>
      <c r="F26" s="439" t="str">
        <f>'Master-1'!G25</f>
        <v/>
      </c>
      <c r="G26" s="446" t="str">
        <f>'Master-1'!H25</f>
        <v/>
      </c>
      <c r="H26" s="447" t="str">
        <f>'Master-1'!I25</f>
        <v/>
      </c>
      <c r="I26" s="448" t="str">
        <f>'Master-1'!J25</f>
        <v/>
      </c>
      <c r="J26" s="449" t="str">
        <f>'Master-1'!K25</f>
        <v/>
      </c>
      <c r="K26" s="443">
        <f>'Master-1'!L25</f>
        <v>0</v>
      </c>
      <c r="L26" s="444" t="str">
        <f>IF('Master-1'!M25="","",'Master-1'!M25)</f>
        <v/>
      </c>
      <c r="M26" s="443">
        <f>'Master-1'!N25</f>
        <v>0</v>
      </c>
      <c r="N26" s="443">
        <f>'Master-1'!O25</f>
        <v>0</v>
      </c>
      <c r="O26" s="443">
        <f>'Master-1'!P25</f>
        <v>0</v>
      </c>
      <c r="P26" s="449">
        <f>'Master-1'!Q25</f>
        <v>0</v>
      </c>
      <c r="Q26" s="451" t="str">
        <f>'Master-1'!F25</f>
        <v/>
      </c>
      <c r="R26" s="46"/>
      <c r="S26" s="452" t="e">
        <f t="shared" si="5"/>
        <v>#VALUE!</v>
      </c>
      <c r="T26" s="452" t="e">
        <f>IF(R11&gt;=DATE(2012,7,1),CEILING(V26*3%,10)+S26,S26)</f>
        <v>#VALUE!</v>
      </c>
      <c r="U26" s="452" t="str">
        <f t="shared" si="7"/>
        <v/>
      </c>
      <c r="V26" s="453" t="str">
        <f t="shared" si="7"/>
        <v/>
      </c>
      <c r="W26" s="454" t="e">
        <f t="shared" si="6"/>
        <v>#VALUE!</v>
      </c>
      <c r="X26" s="455" t="e">
        <f>W26-V26</f>
        <v>#VALUE!</v>
      </c>
      <c r="Y26" s="413"/>
    </row>
    <row r="27" spans="1:25" ht="18">
      <c r="A27" s="832">
        <v>17</v>
      </c>
      <c r="B27" s="831" t="str">
        <f>'Master-1'!B26</f>
        <v/>
      </c>
      <c r="C27" s="437" t="str">
        <f>'Master-1'!C26</f>
        <v/>
      </c>
      <c r="D27" s="379"/>
      <c r="E27" s="701" t="str">
        <f>'Master-1'!E26</f>
        <v/>
      </c>
      <c r="F27" s="439" t="str">
        <f>'Master-1'!G26</f>
        <v/>
      </c>
      <c r="G27" s="446" t="str">
        <f>'Master-1'!H26</f>
        <v/>
      </c>
      <c r="H27" s="447" t="str">
        <f>'Master-1'!I26</f>
        <v/>
      </c>
      <c r="I27" s="448" t="str">
        <f>'Master-1'!J26</f>
        <v/>
      </c>
      <c r="J27" s="449" t="str">
        <f>'Master-1'!K26</f>
        <v/>
      </c>
      <c r="K27" s="443">
        <f>'Master-1'!L26</f>
        <v>0</v>
      </c>
      <c r="L27" s="444" t="str">
        <f>IF('Master-1'!M26="","",'Master-1'!M26)</f>
        <v/>
      </c>
      <c r="M27" s="443">
        <f>'Master-1'!N26</f>
        <v>0</v>
      </c>
      <c r="N27" s="443">
        <f>'Master-1'!O26</f>
        <v>0</v>
      </c>
      <c r="O27" s="443">
        <f>'Master-1'!P26</f>
        <v>0</v>
      </c>
      <c r="P27" s="449">
        <f>'Master-1'!Q26</f>
        <v>0</v>
      </c>
      <c r="Q27" s="451" t="str">
        <f>'Master-1'!F26</f>
        <v/>
      </c>
      <c r="R27" s="46"/>
      <c r="S27" s="452" t="e">
        <f t="shared" si="5"/>
        <v>#VALUE!</v>
      </c>
      <c r="T27" s="452" t="e">
        <f>IF(R12&gt;=DATE(2012,7,1),CEILING(V27*3%,10)+S27,S27)</f>
        <v>#VALUE!</v>
      </c>
      <c r="U27" s="452" t="str">
        <f t="shared" si="7"/>
        <v/>
      </c>
      <c r="V27" s="453" t="str">
        <f t="shared" si="7"/>
        <v/>
      </c>
      <c r="W27" s="454" t="e">
        <f t="shared" si="6"/>
        <v>#VALUE!</v>
      </c>
      <c r="X27" s="455" t="e">
        <f>W27-V27</f>
        <v>#VALUE!</v>
      </c>
      <c r="Y27" s="413"/>
    </row>
    <row r="28" spans="1:25" ht="18">
      <c r="A28" s="832">
        <v>18</v>
      </c>
      <c r="B28" s="831" t="str">
        <f>'Master-1'!B27</f>
        <v/>
      </c>
      <c r="C28" s="437" t="str">
        <f>'Master-1'!C27</f>
        <v/>
      </c>
      <c r="D28" s="379"/>
      <c r="E28" s="701" t="str">
        <f>'Master-1'!E27</f>
        <v/>
      </c>
      <c r="F28" s="439" t="str">
        <f>'Master-1'!G27</f>
        <v/>
      </c>
      <c r="G28" s="446" t="str">
        <f>'Master-1'!H27</f>
        <v/>
      </c>
      <c r="H28" s="447" t="str">
        <f>'Master-1'!I27</f>
        <v/>
      </c>
      <c r="I28" s="448" t="str">
        <f>'Master-1'!J27</f>
        <v/>
      </c>
      <c r="J28" s="449" t="str">
        <f>'Master-1'!K27</f>
        <v/>
      </c>
      <c r="K28" s="443">
        <f>'Master-1'!L27</f>
        <v>0</v>
      </c>
      <c r="L28" s="444" t="str">
        <f>IF('Master-1'!M27="","",'Master-1'!M27)</f>
        <v/>
      </c>
      <c r="M28" s="443">
        <f>'Master-1'!N27</f>
        <v>0</v>
      </c>
      <c r="N28" s="443">
        <f>'Master-1'!O27</f>
        <v>0</v>
      </c>
      <c r="O28" s="443">
        <f>'Master-1'!P27</f>
        <v>0</v>
      </c>
      <c r="P28" s="449">
        <f>'Master-1'!Q27</f>
        <v>0</v>
      </c>
      <c r="Q28" s="451" t="str">
        <f>'Master-1'!F27</f>
        <v/>
      </c>
      <c r="R28" s="46"/>
      <c r="S28" s="452" t="e">
        <f t="shared" si="5"/>
        <v>#VALUE!</v>
      </c>
      <c r="T28" s="452" t="e">
        <f>IF(R13&gt;=DATE(2012,7,1),CEILING(V28*3%,10)+S28,S28)</f>
        <v>#VALUE!</v>
      </c>
      <c r="U28" s="452" t="str">
        <f t="shared" si="7"/>
        <v/>
      </c>
      <c r="V28" s="453" t="str">
        <f t="shared" si="7"/>
        <v/>
      </c>
      <c r="W28" s="454" t="e">
        <f t="shared" si="6"/>
        <v>#VALUE!</v>
      </c>
      <c r="X28" s="455" t="e">
        <f>W28-V28</f>
        <v>#VALUE!</v>
      </c>
      <c r="Y28" s="413"/>
    </row>
    <row r="29" spans="1:25" ht="18">
      <c r="A29" s="832">
        <v>19</v>
      </c>
      <c r="B29" s="831" t="str">
        <f>'Master-1'!B28</f>
        <v/>
      </c>
      <c r="C29" s="437" t="str">
        <f>'Master-1'!C28</f>
        <v/>
      </c>
      <c r="D29" s="438">
        <f>'Master-1'!D28</f>
        <v>0</v>
      </c>
      <c r="E29" s="701" t="str">
        <f>'Master-1'!E28</f>
        <v/>
      </c>
      <c r="F29" s="439" t="str">
        <f>'Master-1'!G28</f>
        <v/>
      </c>
      <c r="G29" s="446" t="str">
        <f>'Master-1'!H28</f>
        <v/>
      </c>
      <c r="H29" s="447" t="str">
        <f>'Master-1'!I28</f>
        <v/>
      </c>
      <c r="I29" s="448" t="str">
        <f>'Master-1'!J28</f>
        <v/>
      </c>
      <c r="J29" s="449" t="str">
        <f>'Master-1'!K28</f>
        <v/>
      </c>
      <c r="K29" s="443">
        <f>'Master-1'!L28</f>
        <v>0</v>
      </c>
      <c r="L29" s="444" t="str">
        <f>IF('Master-1'!M28="","",'Master-1'!M28)</f>
        <v/>
      </c>
      <c r="M29" s="443">
        <f>'Master-1'!N28</f>
        <v>0</v>
      </c>
      <c r="N29" s="443">
        <f>'Master-1'!O28</f>
        <v>0</v>
      </c>
      <c r="O29" s="443">
        <f>'Master-1'!P28</f>
        <v>0</v>
      </c>
      <c r="P29" s="449">
        <f>'Master-1'!Q28</f>
        <v>0</v>
      </c>
      <c r="Q29" s="451" t="str">
        <f>'Master-1'!F28</f>
        <v/>
      </c>
      <c r="R29" s="46"/>
      <c r="S29" s="452" t="e">
        <f t="shared" si="5"/>
        <v>#VALUE!</v>
      </c>
      <c r="T29" s="452" t="e">
        <f>IF(R9&gt;=DATE(2012,7,1),CEILING(V29*3%,10)+S29,S29)</f>
        <v>#VALUE!</v>
      </c>
      <c r="U29" s="452" t="str">
        <f t="shared" si="3"/>
        <v/>
      </c>
      <c r="V29" s="453" t="str">
        <f t="shared" si="1"/>
        <v/>
      </c>
      <c r="W29" s="454" t="e">
        <f t="shared" si="6"/>
        <v>#VALUE!</v>
      </c>
      <c r="X29" s="455" t="e">
        <f t="shared" si="4"/>
        <v>#VALUE!</v>
      </c>
      <c r="Y29" s="413"/>
    </row>
    <row r="30" spans="1:25" ht="18">
      <c r="A30" s="832">
        <v>20</v>
      </c>
      <c r="B30" s="831" t="str">
        <f>'Master-1'!B29</f>
        <v/>
      </c>
      <c r="C30" s="437" t="str">
        <f>'Master-1'!C29</f>
        <v/>
      </c>
      <c r="D30" s="438">
        <f>'Master-1'!D29</f>
        <v>0</v>
      </c>
      <c r="E30" s="701" t="str">
        <f>'Master-1'!E29</f>
        <v/>
      </c>
      <c r="F30" s="439" t="str">
        <f>'Master-1'!G29</f>
        <v/>
      </c>
      <c r="G30" s="446" t="str">
        <f>'Master-1'!H29</f>
        <v/>
      </c>
      <c r="H30" s="447" t="str">
        <f>'Master-1'!I29</f>
        <v/>
      </c>
      <c r="I30" s="448" t="str">
        <f>'Master-1'!J29</f>
        <v/>
      </c>
      <c r="J30" s="449" t="str">
        <f>'Master-1'!K29</f>
        <v/>
      </c>
      <c r="K30" s="443">
        <f>'Master-1'!L29</f>
        <v>0</v>
      </c>
      <c r="L30" s="444" t="str">
        <f>IF('Master-1'!M29="","",'Master-1'!M29)</f>
        <v/>
      </c>
      <c r="M30" s="443">
        <f>'Master-1'!N29</f>
        <v>0</v>
      </c>
      <c r="N30" s="443">
        <f>'Master-1'!O29</f>
        <v>0</v>
      </c>
      <c r="O30" s="443">
        <f>'Master-1'!P29</f>
        <v>0</v>
      </c>
      <c r="P30" s="449">
        <f>'Master-1'!Q29</f>
        <v>0</v>
      </c>
      <c r="Q30" s="451" t="str">
        <f>'Master-1'!F29</f>
        <v/>
      </c>
      <c r="R30" s="46"/>
      <c r="S30" s="46"/>
      <c r="T30" s="46"/>
      <c r="U30" s="46"/>
      <c r="V30" s="47"/>
      <c r="W30" s="48"/>
      <c r="X30" s="49"/>
      <c r="Y30" s="413"/>
    </row>
    <row r="31" spans="1:25" ht="18">
      <c r="A31" s="832">
        <v>21</v>
      </c>
      <c r="B31" s="831" t="str">
        <f>'Master-1'!B30</f>
        <v/>
      </c>
      <c r="C31" s="437" t="str">
        <f>'Master-1'!C30</f>
        <v/>
      </c>
      <c r="D31" s="438">
        <f>'Master-1'!D30</f>
        <v>0</v>
      </c>
      <c r="E31" s="701" t="str">
        <f>'Master-1'!E30</f>
        <v/>
      </c>
      <c r="F31" s="439" t="str">
        <f>'Master-1'!G30</f>
        <v/>
      </c>
      <c r="G31" s="446" t="str">
        <f>'Master-1'!H30</f>
        <v/>
      </c>
      <c r="H31" s="447" t="str">
        <f>'Master-1'!I30</f>
        <v/>
      </c>
      <c r="I31" s="448" t="str">
        <f>'Master-1'!J30</f>
        <v/>
      </c>
      <c r="J31" s="449" t="str">
        <f>'Master-1'!K30</f>
        <v/>
      </c>
      <c r="K31" s="443">
        <f>'Master-1'!L30</f>
        <v>0</v>
      </c>
      <c r="L31" s="444" t="str">
        <f>IF('Master-1'!M30="","",'Master-1'!M30)</f>
        <v/>
      </c>
      <c r="M31" s="443">
        <f>'Master-1'!N30</f>
        <v>0</v>
      </c>
      <c r="N31" s="443">
        <f>'Master-1'!O30</f>
        <v>0</v>
      </c>
      <c r="O31" s="443">
        <f>'Master-1'!P30</f>
        <v>0</v>
      </c>
      <c r="P31" s="449">
        <f>'Master-1'!Q30</f>
        <v>0</v>
      </c>
      <c r="Q31" s="451" t="str">
        <f>'Master-1'!F30</f>
        <v/>
      </c>
      <c r="R31" s="46"/>
      <c r="S31" s="46"/>
      <c r="T31" s="46"/>
      <c r="U31" s="46"/>
      <c r="V31" s="47"/>
      <c r="W31" s="48"/>
      <c r="X31" s="49"/>
      <c r="Y31" s="413"/>
    </row>
    <row r="32" spans="1:25" ht="18">
      <c r="A32" s="832">
        <v>22</v>
      </c>
      <c r="B32" s="831" t="str">
        <f>'Master-1'!B31</f>
        <v/>
      </c>
      <c r="C32" s="437" t="str">
        <f>'Master-1'!C31</f>
        <v/>
      </c>
      <c r="D32" s="438">
        <f>'Master-1'!D31</f>
        <v>0</v>
      </c>
      <c r="E32" s="701" t="str">
        <f>'Master-1'!E31</f>
        <v/>
      </c>
      <c r="F32" s="439" t="str">
        <f>'Master-1'!G31</f>
        <v/>
      </c>
      <c r="G32" s="446" t="str">
        <f>'Master-1'!H31</f>
        <v/>
      </c>
      <c r="H32" s="447" t="str">
        <f>'Master-1'!I31</f>
        <v/>
      </c>
      <c r="I32" s="448" t="str">
        <f>'Master-1'!J31</f>
        <v/>
      </c>
      <c r="J32" s="449" t="str">
        <f>'Master-1'!K31</f>
        <v/>
      </c>
      <c r="K32" s="443">
        <f>'Master-1'!L31</f>
        <v>0</v>
      </c>
      <c r="L32" s="444" t="str">
        <f>IF('Master-1'!M31="","",'Master-1'!M31)</f>
        <v/>
      </c>
      <c r="M32" s="443">
        <f>'Master-1'!N31</f>
        <v>0</v>
      </c>
      <c r="N32" s="443">
        <f>'Master-1'!O31</f>
        <v>0</v>
      </c>
      <c r="O32" s="443">
        <f>'Master-1'!P31</f>
        <v>0</v>
      </c>
      <c r="P32" s="449">
        <f>'Master-1'!Q31</f>
        <v>0</v>
      </c>
      <c r="Q32" s="451" t="str">
        <f>'Master-1'!F31</f>
        <v/>
      </c>
      <c r="R32" s="46"/>
      <c r="S32" s="46"/>
      <c r="T32" s="46"/>
      <c r="U32" s="46"/>
      <c r="V32" s="47"/>
      <c r="W32" s="48"/>
      <c r="X32" s="49"/>
      <c r="Y32" s="413"/>
    </row>
    <row r="33" spans="1:25" ht="18">
      <c r="A33" s="832">
        <v>23</v>
      </c>
      <c r="B33" s="831" t="str">
        <f>'Master-1'!B32</f>
        <v/>
      </c>
      <c r="C33" s="437" t="str">
        <f>'Master-1'!C32</f>
        <v/>
      </c>
      <c r="D33" s="379"/>
      <c r="E33" s="701" t="str">
        <f>'Master-1'!E32</f>
        <v/>
      </c>
      <c r="F33" s="439" t="str">
        <f>'Master-1'!G32</f>
        <v/>
      </c>
      <c r="G33" s="446" t="str">
        <f>'Master-1'!H32</f>
        <v/>
      </c>
      <c r="H33" s="447" t="str">
        <f>'Master-1'!I32</f>
        <v/>
      </c>
      <c r="I33" s="448" t="str">
        <f>'Master-1'!J32</f>
        <v/>
      </c>
      <c r="J33" s="449" t="str">
        <f>'Master-1'!K32</f>
        <v/>
      </c>
      <c r="K33" s="443">
        <f>'Master-1'!L32</f>
        <v>0</v>
      </c>
      <c r="L33" s="444" t="str">
        <f>IF('Master-1'!M32="","",'Master-1'!M32)</f>
        <v/>
      </c>
      <c r="M33" s="443">
        <f>'Master-1'!N32</f>
        <v>0</v>
      </c>
      <c r="N33" s="443">
        <f>'Master-1'!O32</f>
        <v>0</v>
      </c>
      <c r="O33" s="443">
        <f>'Master-1'!P32</f>
        <v>0</v>
      </c>
      <c r="P33" s="449">
        <f>'Master-1'!Q32</f>
        <v>0</v>
      </c>
      <c r="Q33" s="451" t="str">
        <f>'Master-1'!F32</f>
        <v/>
      </c>
      <c r="R33" s="46"/>
      <c r="S33" s="46"/>
      <c r="T33" s="46"/>
      <c r="U33" s="46"/>
      <c r="V33" s="47"/>
      <c r="W33" s="48"/>
      <c r="X33" s="49"/>
      <c r="Y33" s="413"/>
    </row>
    <row r="34" spans="1:25" ht="21.75" customHeight="1">
      <c r="A34" s="832">
        <v>24</v>
      </c>
      <c r="B34" s="831" t="str">
        <f>'Master-1'!B33</f>
        <v/>
      </c>
      <c r="C34" s="437" t="str">
        <f>'Master-1'!C33</f>
        <v/>
      </c>
      <c r="D34" s="379"/>
      <c r="E34" s="701" t="str">
        <f>'Master-1'!E33</f>
        <v/>
      </c>
      <c r="F34" s="439" t="str">
        <f>'Master-1'!G33</f>
        <v/>
      </c>
      <c r="G34" s="446" t="str">
        <f>'Master-1'!H33</f>
        <v/>
      </c>
      <c r="H34" s="447" t="str">
        <f>'Master-1'!I33</f>
        <v/>
      </c>
      <c r="I34" s="448" t="str">
        <f>'Master-1'!J33</f>
        <v/>
      </c>
      <c r="J34" s="449" t="str">
        <f>'Master-1'!K33</f>
        <v/>
      </c>
      <c r="K34" s="443">
        <f>'Master-1'!L33</f>
        <v>0</v>
      </c>
      <c r="L34" s="444" t="str">
        <f>IF('Master-1'!M33="","",'Master-1'!M33)</f>
        <v/>
      </c>
      <c r="M34" s="443">
        <f>'Master-1'!N33</f>
        <v>0</v>
      </c>
      <c r="N34" s="443">
        <f>'Master-1'!O33</f>
        <v>0</v>
      </c>
      <c r="O34" s="443">
        <f>'Master-1'!P33</f>
        <v>0</v>
      </c>
      <c r="P34" s="449">
        <f>'Master-1'!Q33</f>
        <v>0</v>
      </c>
      <c r="Q34" s="451" t="str">
        <f>'Master-1'!F33</f>
        <v/>
      </c>
      <c r="R34" s="46"/>
      <c r="S34" s="46"/>
      <c r="T34" s="46"/>
      <c r="U34" s="46"/>
      <c r="V34" s="47"/>
      <c r="W34" s="48"/>
      <c r="X34" s="49"/>
      <c r="Y34" s="413"/>
    </row>
    <row r="35" spans="1:25" ht="17.5" customHeight="1">
      <c r="A35" s="832">
        <v>25</v>
      </c>
      <c r="B35" s="831" t="str">
        <f>'Master-1'!B34</f>
        <v/>
      </c>
      <c r="C35" s="437" t="str">
        <f>'Master-1'!C34</f>
        <v/>
      </c>
      <c r="D35" s="379"/>
      <c r="E35" s="701" t="str">
        <f>'Master-1'!E34</f>
        <v/>
      </c>
      <c r="F35" s="439" t="str">
        <f>'Master-1'!G34</f>
        <v/>
      </c>
      <c r="G35" s="446" t="str">
        <f>'Master-1'!H34</f>
        <v/>
      </c>
      <c r="H35" s="447" t="str">
        <f>'Master-1'!I34</f>
        <v/>
      </c>
      <c r="I35" s="448" t="str">
        <f>'Master-1'!J34</f>
        <v/>
      </c>
      <c r="J35" s="449" t="str">
        <f>'Master-1'!K34</f>
        <v/>
      </c>
      <c r="K35" s="443">
        <f>'Master-1'!L34</f>
        <v>0</v>
      </c>
      <c r="L35" s="444" t="str">
        <f>IF('Master-1'!M34="","",'Master-1'!M34)</f>
        <v/>
      </c>
      <c r="M35" s="443">
        <f>'Master-1'!N34</f>
        <v>0</v>
      </c>
      <c r="N35" s="443">
        <f>'Master-1'!O34</f>
        <v>0</v>
      </c>
      <c r="O35" s="443">
        <f>'Master-1'!P34</f>
        <v>0</v>
      </c>
      <c r="P35" s="449">
        <f>'Master-1'!Q34</f>
        <v>0</v>
      </c>
      <c r="Q35" s="451" t="str">
        <f>'Master-1'!F34</f>
        <v/>
      </c>
      <c r="R35" s="46"/>
      <c r="S35" s="46"/>
      <c r="T35" s="46"/>
      <c r="U35" s="46"/>
      <c r="V35" s="47"/>
      <c r="W35" s="48"/>
      <c r="X35" s="49"/>
      <c r="Y35" s="413"/>
    </row>
    <row r="36" spans="1:25" ht="18">
      <c r="A36" s="832">
        <v>26</v>
      </c>
      <c r="B36" s="831" t="str">
        <f>'Master-1'!B35</f>
        <v/>
      </c>
      <c r="C36" s="437" t="str">
        <f>'Master-1'!C35</f>
        <v/>
      </c>
      <c r="D36" s="379"/>
      <c r="E36" s="701" t="str">
        <f>'Master-1'!E35</f>
        <v/>
      </c>
      <c r="F36" s="439" t="str">
        <f>'Master-1'!G35</f>
        <v/>
      </c>
      <c r="G36" s="446" t="str">
        <f>'Master-1'!H35</f>
        <v/>
      </c>
      <c r="H36" s="447" t="str">
        <f>'Master-1'!I35</f>
        <v/>
      </c>
      <c r="I36" s="448" t="str">
        <f>'Master-1'!J35</f>
        <v/>
      </c>
      <c r="J36" s="449" t="str">
        <f>'Master-1'!K35</f>
        <v/>
      </c>
      <c r="K36" s="443">
        <f>'Master-1'!L35</f>
        <v>0</v>
      </c>
      <c r="L36" s="444" t="str">
        <f>IF('Master-1'!M35="","",'Master-1'!M35)</f>
        <v/>
      </c>
      <c r="M36" s="443">
        <f>'Master-1'!N35</f>
        <v>0</v>
      </c>
      <c r="N36" s="443">
        <f>'Master-1'!O35</f>
        <v>0</v>
      </c>
      <c r="O36" s="443">
        <f>'Master-1'!P35</f>
        <v>0</v>
      </c>
      <c r="P36" s="449">
        <f>'Master-1'!Q35</f>
        <v>0</v>
      </c>
      <c r="Q36" s="451" t="str">
        <f>'Master-1'!F35</f>
        <v/>
      </c>
      <c r="R36" s="46"/>
      <c r="S36" s="46"/>
      <c r="T36" s="46"/>
      <c r="U36" s="46"/>
      <c r="V36" s="47"/>
      <c r="W36" s="48"/>
      <c r="X36" s="49"/>
      <c r="Y36" s="413"/>
    </row>
    <row r="37" spans="1:25" ht="18">
      <c r="A37" s="832">
        <v>27</v>
      </c>
      <c r="B37" s="831" t="str">
        <f>'Master-1'!B36</f>
        <v/>
      </c>
      <c r="C37" s="437" t="str">
        <f>'Master-1'!C36</f>
        <v/>
      </c>
      <c r="D37" s="379"/>
      <c r="E37" s="701" t="str">
        <f>'Master-1'!E36</f>
        <v/>
      </c>
      <c r="F37" s="439" t="str">
        <f>'Master-1'!G36</f>
        <v/>
      </c>
      <c r="G37" s="446" t="str">
        <f>'Master-1'!H36</f>
        <v/>
      </c>
      <c r="H37" s="447" t="str">
        <f>'Master-1'!I36</f>
        <v/>
      </c>
      <c r="I37" s="448" t="str">
        <f>'Master-1'!J36</f>
        <v/>
      </c>
      <c r="J37" s="449" t="str">
        <f>'Master-1'!K36</f>
        <v/>
      </c>
      <c r="K37" s="443">
        <f>'Master-1'!L36</f>
        <v>0</v>
      </c>
      <c r="L37" s="444" t="str">
        <f>IF('Master-1'!M36="","",'Master-1'!M36)</f>
        <v/>
      </c>
      <c r="M37" s="443">
        <f>'Master-1'!N36</f>
        <v>0</v>
      </c>
      <c r="N37" s="443">
        <f>'Master-1'!O36</f>
        <v>0</v>
      </c>
      <c r="O37" s="443">
        <f>'Master-1'!P36</f>
        <v>0</v>
      </c>
      <c r="P37" s="449">
        <f>'Master-1'!Q36</f>
        <v>0</v>
      </c>
      <c r="Q37" s="451" t="str">
        <f>'Master-1'!F36</f>
        <v/>
      </c>
      <c r="R37" s="46"/>
      <c r="S37" s="46"/>
      <c r="T37" s="46"/>
      <c r="U37" s="46"/>
      <c r="V37" s="47"/>
      <c r="W37" s="48"/>
      <c r="X37" s="49"/>
      <c r="Y37" s="413"/>
    </row>
    <row r="38" spans="1:25" ht="18">
      <c r="A38" s="832">
        <v>28</v>
      </c>
      <c r="B38" s="831" t="str">
        <f>'Master-1'!B37</f>
        <v/>
      </c>
      <c r="C38" s="437" t="str">
        <f>'Master-1'!C37</f>
        <v/>
      </c>
      <c r="D38" s="379"/>
      <c r="E38" s="701" t="str">
        <f>'Master-1'!E37</f>
        <v/>
      </c>
      <c r="F38" s="439" t="str">
        <f>'Master-1'!G37</f>
        <v/>
      </c>
      <c r="G38" s="446" t="str">
        <f>'Master-1'!H37</f>
        <v/>
      </c>
      <c r="H38" s="447" t="str">
        <f>'Master-1'!I37</f>
        <v/>
      </c>
      <c r="I38" s="448" t="str">
        <f>'Master-1'!J37</f>
        <v/>
      </c>
      <c r="J38" s="449" t="str">
        <f>'Master-1'!K37</f>
        <v/>
      </c>
      <c r="K38" s="443">
        <f>'Master-1'!L37</f>
        <v>0</v>
      </c>
      <c r="L38" s="444" t="str">
        <f>IF('Master-1'!M37="","",'Master-1'!M37)</f>
        <v/>
      </c>
      <c r="M38" s="443">
        <f>'Master-1'!N37</f>
        <v>0</v>
      </c>
      <c r="N38" s="443">
        <f>'Master-1'!O37</f>
        <v>0</v>
      </c>
      <c r="O38" s="443">
        <f>'Master-1'!P37</f>
        <v>0</v>
      </c>
      <c r="P38" s="449">
        <f>'Master-1'!Q37</f>
        <v>0</v>
      </c>
      <c r="Q38" s="451" t="str">
        <f>'Master-1'!F37</f>
        <v/>
      </c>
      <c r="R38" s="46"/>
      <c r="S38" s="46"/>
      <c r="T38" s="46"/>
      <c r="U38" s="46"/>
      <c r="V38" s="47"/>
      <c r="W38" s="48"/>
      <c r="X38" s="49"/>
      <c r="Y38" s="413"/>
    </row>
    <row r="39" spans="1:25" ht="18">
      <c r="A39" s="832">
        <v>29</v>
      </c>
      <c r="B39" s="831" t="str">
        <f>'Master-1'!B38</f>
        <v/>
      </c>
      <c r="C39" s="437" t="str">
        <f>'Master-1'!C38</f>
        <v/>
      </c>
      <c r="D39" s="379"/>
      <c r="E39" s="701" t="str">
        <f>'Master-1'!E38</f>
        <v/>
      </c>
      <c r="F39" s="439" t="str">
        <f>'Master-1'!G38</f>
        <v/>
      </c>
      <c r="G39" s="446" t="str">
        <f>'Master-1'!H38</f>
        <v/>
      </c>
      <c r="H39" s="447" t="str">
        <f>'Master-1'!I38</f>
        <v/>
      </c>
      <c r="I39" s="448" t="str">
        <f>'Master-1'!J38</f>
        <v/>
      </c>
      <c r="J39" s="449" t="str">
        <f>'Master-1'!K38</f>
        <v/>
      </c>
      <c r="K39" s="443">
        <f>'Master-1'!L38</f>
        <v>0</v>
      </c>
      <c r="L39" s="444" t="str">
        <f>IF('Master-1'!M38="","",'Master-1'!M38)</f>
        <v/>
      </c>
      <c r="M39" s="443">
        <f>'Master-1'!N38</f>
        <v>0</v>
      </c>
      <c r="N39" s="443">
        <f>'Master-1'!O38</f>
        <v>0</v>
      </c>
      <c r="O39" s="443">
        <f>'Master-1'!P38</f>
        <v>0</v>
      </c>
      <c r="P39" s="449">
        <f>'Master-1'!Q38</f>
        <v>0</v>
      </c>
      <c r="Q39" s="451" t="str">
        <f>'Master-1'!F38</f>
        <v/>
      </c>
      <c r="R39" s="46"/>
      <c r="S39" s="46"/>
      <c r="T39" s="46"/>
      <c r="U39" s="46"/>
      <c r="V39" s="47"/>
      <c r="W39" s="48"/>
      <c r="X39" s="49"/>
      <c r="Y39" s="413"/>
    </row>
    <row r="40" spans="1:25" ht="18">
      <c r="A40" s="832">
        <v>30</v>
      </c>
      <c r="B40" s="831" t="str">
        <f>'Master-1'!B39</f>
        <v/>
      </c>
      <c r="C40" s="437" t="str">
        <f>'Master-1'!C39</f>
        <v/>
      </c>
      <c r="D40" s="379"/>
      <c r="E40" s="701" t="str">
        <f>'Master-1'!E39</f>
        <v/>
      </c>
      <c r="F40" s="439" t="str">
        <f>'Master-1'!G39</f>
        <v/>
      </c>
      <c r="G40" s="446" t="str">
        <f>'Master-1'!H39</f>
        <v/>
      </c>
      <c r="H40" s="447" t="str">
        <f>'Master-1'!I39</f>
        <v/>
      </c>
      <c r="I40" s="448" t="str">
        <f>'Master-1'!J39</f>
        <v/>
      </c>
      <c r="J40" s="449" t="str">
        <f>'Master-1'!K39</f>
        <v/>
      </c>
      <c r="K40" s="443">
        <f>'Master-1'!L39</f>
        <v>0</v>
      </c>
      <c r="L40" s="444" t="str">
        <f>IF('Master-1'!M39="","",'Master-1'!M39)</f>
        <v/>
      </c>
      <c r="M40" s="443">
        <f>'Master-1'!N39</f>
        <v>0</v>
      </c>
      <c r="N40" s="443">
        <f>'Master-1'!O39</f>
        <v>0</v>
      </c>
      <c r="O40" s="443">
        <f>'Master-1'!P39</f>
        <v>0</v>
      </c>
      <c r="P40" s="449">
        <f>'Master-1'!Q39</f>
        <v>0</v>
      </c>
      <c r="Q40" s="451" t="str">
        <f>'Master-1'!F39</f>
        <v/>
      </c>
      <c r="R40" s="46"/>
      <c r="S40" s="46"/>
      <c r="T40" s="46"/>
      <c r="U40" s="46"/>
      <c r="V40" s="47"/>
      <c r="W40" s="48"/>
      <c r="X40" s="49"/>
      <c r="Y40" s="413"/>
    </row>
    <row r="41" spans="1:25" ht="18">
      <c r="A41" s="832">
        <v>31</v>
      </c>
      <c r="B41" s="831" t="str">
        <f>'Master-1'!B40</f>
        <v/>
      </c>
      <c r="C41" s="437" t="str">
        <f>'Master-1'!C40</f>
        <v/>
      </c>
      <c r="D41" s="379"/>
      <c r="E41" s="701" t="str">
        <f>'Master-1'!E40</f>
        <v/>
      </c>
      <c r="F41" s="439" t="str">
        <f>'Master-1'!G40</f>
        <v/>
      </c>
      <c r="G41" s="446" t="str">
        <f>'Master-1'!H40</f>
        <v/>
      </c>
      <c r="H41" s="447" t="str">
        <f>'Master-1'!I40</f>
        <v/>
      </c>
      <c r="I41" s="448" t="str">
        <f>'Master-1'!J40</f>
        <v/>
      </c>
      <c r="J41" s="449" t="str">
        <f>'Master-1'!K40</f>
        <v/>
      </c>
      <c r="K41" s="443">
        <f>'Master-1'!L40</f>
        <v>0</v>
      </c>
      <c r="L41" s="444" t="str">
        <f>IF('Master-1'!M40="","",'Master-1'!M40)</f>
        <v/>
      </c>
      <c r="M41" s="443">
        <f>'Master-1'!N40</f>
        <v>0</v>
      </c>
      <c r="N41" s="443">
        <f>'Master-1'!O40</f>
        <v>0</v>
      </c>
      <c r="O41" s="443">
        <f>'Master-1'!P40</f>
        <v>0</v>
      </c>
      <c r="P41" s="449">
        <f>'Master-1'!Q40</f>
        <v>0</v>
      </c>
      <c r="Q41" s="451" t="str">
        <f>'Master-1'!F40</f>
        <v/>
      </c>
      <c r="R41" s="46"/>
      <c r="S41" s="46"/>
      <c r="T41" s="46"/>
      <c r="U41" s="46"/>
      <c r="V41" s="47"/>
      <c r="W41" s="48"/>
      <c r="X41" s="49"/>
      <c r="Y41" s="413"/>
    </row>
    <row r="42" spans="1:25" ht="18">
      <c r="A42" s="832">
        <v>32</v>
      </c>
      <c r="B42" s="831" t="str">
        <f>'Master-1'!B41</f>
        <v/>
      </c>
      <c r="C42" s="437" t="str">
        <f>'Master-1'!C41</f>
        <v/>
      </c>
      <c r="D42" s="379"/>
      <c r="E42" s="701" t="str">
        <f>'Master-1'!E41</f>
        <v/>
      </c>
      <c r="F42" s="439" t="str">
        <f>'Master-1'!G41</f>
        <v/>
      </c>
      <c r="G42" s="446" t="str">
        <f>'Master-1'!H41</f>
        <v/>
      </c>
      <c r="H42" s="447" t="str">
        <f>'Master-1'!I41</f>
        <v/>
      </c>
      <c r="I42" s="448" t="str">
        <f>'Master-1'!J41</f>
        <v/>
      </c>
      <c r="J42" s="449" t="str">
        <f>'Master-1'!K41</f>
        <v/>
      </c>
      <c r="K42" s="443">
        <f>'Master-1'!L41</f>
        <v>0</v>
      </c>
      <c r="L42" s="444" t="str">
        <f>IF('Master-1'!M41="","",'Master-1'!M41)</f>
        <v/>
      </c>
      <c r="M42" s="443">
        <f>'Master-1'!N41</f>
        <v>0</v>
      </c>
      <c r="N42" s="443">
        <f>'Master-1'!O41</f>
        <v>0</v>
      </c>
      <c r="O42" s="443">
        <f>'Master-1'!P41</f>
        <v>0</v>
      </c>
      <c r="P42" s="449">
        <f>'Master-1'!Q41</f>
        <v>0</v>
      </c>
      <c r="Q42" s="451" t="str">
        <f>'Master-1'!F41</f>
        <v/>
      </c>
      <c r="R42" s="46"/>
      <c r="S42" s="46"/>
      <c r="T42" s="46"/>
      <c r="U42" s="46"/>
      <c r="V42" s="47"/>
      <c r="W42" s="48"/>
      <c r="X42" s="49"/>
      <c r="Y42" s="413"/>
    </row>
    <row r="43" spans="1:25" ht="18">
      <c r="A43" s="832">
        <v>33</v>
      </c>
      <c r="B43" s="831" t="str">
        <f>'Master-1'!B42</f>
        <v/>
      </c>
      <c r="C43" s="437" t="str">
        <f>'Master-1'!C42</f>
        <v/>
      </c>
      <c r="D43" s="379"/>
      <c r="E43" s="701" t="str">
        <f>'Master-1'!E42</f>
        <v/>
      </c>
      <c r="F43" s="439" t="str">
        <f>'Master-1'!G42</f>
        <v/>
      </c>
      <c r="G43" s="446" t="str">
        <f>'Master-1'!H42</f>
        <v/>
      </c>
      <c r="H43" s="447" t="str">
        <f>'Master-1'!I42</f>
        <v/>
      </c>
      <c r="I43" s="448" t="str">
        <f>'Master-1'!J42</f>
        <v/>
      </c>
      <c r="J43" s="449" t="str">
        <f>'Master-1'!K42</f>
        <v/>
      </c>
      <c r="K43" s="443">
        <f>'Master-1'!L42</f>
        <v>0</v>
      </c>
      <c r="L43" s="444" t="str">
        <f>IF('Master-1'!M42="","",'Master-1'!M42)</f>
        <v/>
      </c>
      <c r="M43" s="443">
        <f>'Master-1'!N42</f>
        <v>0</v>
      </c>
      <c r="N43" s="443">
        <f>'Master-1'!O42</f>
        <v>0</v>
      </c>
      <c r="O43" s="443">
        <f>'Master-1'!P42</f>
        <v>0</v>
      </c>
      <c r="P43" s="449">
        <f>'Master-1'!Q42</f>
        <v>0</v>
      </c>
      <c r="Q43" s="451" t="str">
        <f>'Master-1'!F42</f>
        <v/>
      </c>
      <c r="R43" s="46"/>
      <c r="S43" s="46"/>
      <c r="T43" s="46"/>
      <c r="U43" s="46"/>
      <c r="V43" s="47"/>
      <c r="W43" s="48"/>
      <c r="X43" s="49"/>
      <c r="Y43" s="413"/>
    </row>
    <row r="44" spans="1:25" ht="18">
      <c r="A44" s="832">
        <v>34</v>
      </c>
      <c r="B44" s="831" t="str">
        <f>'Master-1'!B43</f>
        <v/>
      </c>
      <c r="C44" s="437" t="str">
        <f>'Master-1'!C43</f>
        <v/>
      </c>
      <c r="D44" s="379"/>
      <c r="E44" s="701" t="str">
        <f>'Master-1'!E43</f>
        <v/>
      </c>
      <c r="F44" s="439" t="str">
        <f>'Master-1'!G43</f>
        <v/>
      </c>
      <c r="G44" s="446" t="str">
        <f>'Master-1'!H43</f>
        <v/>
      </c>
      <c r="H44" s="447" t="str">
        <f>'Master-1'!I43</f>
        <v/>
      </c>
      <c r="I44" s="448" t="str">
        <f>'Master-1'!J43</f>
        <v/>
      </c>
      <c r="J44" s="449" t="str">
        <f>'Master-1'!K43</f>
        <v/>
      </c>
      <c r="K44" s="443">
        <f>'Master-1'!L43</f>
        <v>0</v>
      </c>
      <c r="L44" s="444" t="str">
        <f>IF('Master-1'!M43="","",'Master-1'!M43)</f>
        <v/>
      </c>
      <c r="M44" s="443">
        <f>'Master-1'!N43</f>
        <v>0</v>
      </c>
      <c r="N44" s="443">
        <f>'Master-1'!O43</f>
        <v>0</v>
      </c>
      <c r="O44" s="443">
        <f>'Master-1'!P43</f>
        <v>0</v>
      </c>
      <c r="P44" s="449">
        <f>'Master-1'!Q43</f>
        <v>0</v>
      </c>
      <c r="Q44" s="451" t="str">
        <f>'Master-1'!F43</f>
        <v/>
      </c>
      <c r="R44" s="46"/>
      <c r="S44" s="46"/>
      <c r="T44" s="46"/>
      <c r="U44" s="46"/>
      <c r="V44" s="47"/>
      <c r="W44" s="48"/>
      <c r="X44" s="49"/>
      <c r="Y44" s="413"/>
    </row>
    <row r="45" spans="1:25" ht="18">
      <c r="A45" s="832">
        <v>35</v>
      </c>
      <c r="B45" s="831" t="str">
        <f>'Master-1'!B44</f>
        <v/>
      </c>
      <c r="C45" s="437" t="str">
        <f>'Master-1'!C44</f>
        <v/>
      </c>
      <c r="D45" s="379"/>
      <c r="E45" s="701" t="str">
        <f>'Master-1'!E44</f>
        <v/>
      </c>
      <c r="F45" s="439" t="str">
        <f>'Master-1'!G44</f>
        <v/>
      </c>
      <c r="G45" s="446" t="str">
        <f>'Master-1'!H44</f>
        <v/>
      </c>
      <c r="H45" s="447" t="str">
        <f>'Master-1'!I44</f>
        <v/>
      </c>
      <c r="I45" s="448" t="str">
        <f>'Master-1'!J44</f>
        <v/>
      </c>
      <c r="J45" s="449" t="str">
        <f>'Master-1'!K44</f>
        <v/>
      </c>
      <c r="K45" s="443">
        <f>'Master-1'!L44</f>
        <v>0</v>
      </c>
      <c r="L45" s="444" t="str">
        <f>IF('Master-1'!M44="","",'Master-1'!M44)</f>
        <v/>
      </c>
      <c r="M45" s="443">
        <f>'Master-1'!N44</f>
        <v>0</v>
      </c>
      <c r="N45" s="443">
        <f>'Master-1'!O44</f>
        <v>0</v>
      </c>
      <c r="O45" s="443">
        <f>'Master-1'!P44</f>
        <v>0</v>
      </c>
      <c r="P45" s="449">
        <f>'Master-1'!Q44</f>
        <v>0</v>
      </c>
      <c r="Q45" s="451" t="str">
        <f>'Master-1'!F44</f>
        <v/>
      </c>
      <c r="R45" s="46"/>
      <c r="S45" s="46"/>
      <c r="T45" s="46"/>
      <c r="U45" s="46"/>
      <c r="V45" s="47"/>
      <c r="W45" s="48"/>
      <c r="X45" s="49"/>
      <c r="Y45" s="413"/>
    </row>
    <row r="46" spans="1:25" ht="18">
      <c r="A46" s="832">
        <v>36</v>
      </c>
      <c r="B46" s="831" t="str">
        <f>'Master-1'!B45</f>
        <v/>
      </c>
      <c r="C46" s="437" t="str">
        <f>'Master-1'!C45</f>
        <v/>
      </c>
      <c r="D46" s="379"/>
      <c r="E46" s="701" t="str">
        <f>'Master-1'!E45</f>
        <v/>
      </c>
      <c r="F46" s="439" t="str">
        <f>'Master-1'!G45</f>
        <v/>
      </c>
      <c r="G46" s="446" t="str">
        <f>'Master-1'!H45</f>
        <v/>
      </c>
      <c r="H46" s="447" t="str">
        <f>'Master-1'!I45</f>
        <v/>
      </c>
      <c r="I46" s="448" t="str">
        <f>'Master-1'!J45</f>
        <v/>
      </c>
      <c r="J46" s="449" t="str">
        <f>'Master-1'!K45</f>
        <v/>
      </c>
      <c r="K46" s="443">
        <f>'Master-1'!L45</f>
        <v>0</v>
      </c>
      <c r="L46" s="444" t="str">
        <f>IF('Master-1'!M45="","",'Master-1'!M45)</f>
        <v/>
      </c>
      <c r="M46" s="443">
        <f>'Master-1'!N45</f>
        <v>0</v>
      </c>
      <c r="N46" s="443">
        <f>'Master-1'!O45</f>
        <v>0</v>
      </c>
      <c r="O46" s="443">
        <f>'Master-1'!P45</f>
        <v>0</v>
      </c>
      <c r="P46" s="449">
        <f>'Master-1'!Q45</f>
        <v>0</v>
      </c>
      <c r="Q46" s="451" t="str">
        <f>'Master-1'!F45</f>
        <v/>
      </c>
      <c r="R46" s="46"/>
      <c r="S46" s="46"/>
      <c r="T46" s="46"/>
      <c r="U46" s="46"/>
      <c r="V46" s="47"/>
      <c r="W46" s="48"/>
      <c r="X46" s="49"/>
      <c r="Y46" s="413"/>
    </row>
    <row r="47" spans="1:25" ht="18">
      <c r="A47" s="832">
        <v>37</v>
      </c>
      <c r="B47" s="831" t="str">
        <f>'Master-1'!B46</f>
        <v/>
      </c>
      <c r="C47" s="437" t="str">
        <f>'Master-1'!C46</f>
        <v/>
      </c>
      <c r="D47" s="379"/>
      <c r="E47" s="701" t="str">
        <f>'Master-1'!E46</f>
        <v/>
      </c>
      <c r="F47" s="439" t="str">
        <f>'Master-1'!G46</f>
        <v/>
      </c>
      <c r="G47" s="446" t="str">
        <f>'Master-1'!H46</f>
        <v/>
      </c>
      <c r="H47" s="447" t="str">
        <f>'Master-1'!I46</f>
        <v/>
      </c>
      <c r="I47" s="448" t="str">
        <f>'Master-1'!J46</f>
        <v/>
      </c>
      <c r="J47" s="449" t="str">
        <f>'Master-1'!K46</f>
        <v/>
      </c>
      <c r="K47" s="443">
        <f>'Master-1'!L46</f>
        <v>0</v>
      </c>
      <c r="L47" s="444" t="str">
        <f>IF('Master-1'!M46="","",'Master-1'!M46)</f>
        <v/>
      </c>
      <c r="M47" s="443">
        <f>'Master-1'!N46</f>
        <v>0</v>
      </c>
      <c r="N47" s="443">
        <f>'Master-1'!O46</f>
        <v>0</v>
      </c>
      <c r="O47" s="443">
        <f>'Master-1'!P46</f>
        <v>0</v>
      </c>
      <c r="P47" s="449">
        <f>'Master-1'!Q46</f>
        <v>0</v>
      </c>
      <c r="Q47" s="451" t="str">
        <f>'Master-1'!F46</f>
        <v/>
      </c>
      <c r="R47" s="46"/>
      <c r="S47" s="46"/>
      <c r="T47" s="46"/>
      <c r="U47" s="46"/>
      <c r="V47" s="47"/>
      <c r="W47" s="48"/>
      <c r="X47" s="49"/>
      <c r="Y47" s="413"/>
    </row>
    <row r="48" spans="1:25" ht="18">
      <c r="A48" s="832">
        <v>38</v>
      </c>
      <c r="B48" s="831" t="str">
        <f>'Master-1'!B47</f>
        <v/>
      </c>
      <c r="C48" s="437" t="str">
        <f>'Master-1'!C47</f>
        <v/>
      </c>
      <c r="D48" s="379"/>
      <c r="E48" s="701" t="str">
        <f>'Master-1'!E47</f>
        <v/>
      </c>
      <c r="F48" s="439" t="str">
        <f>'Master-1'!G47</f>
        <v/>
      </c>
      <c r="G48" s="446" t="str">
        <f>'Master-1'!H47</f>
        <v/>
      </c>
      <c r="H48" s="447" t="str">
        <f>'Master-1'!I47</f>
        <v/>
      </c>
      <c r="I48" s="448" t="str">
        <f>'Master-1'!J47</f>
        <v/>
      </c>
      <c r="J48" s="449" t="str">
        <f>'Master-1'!K47</f>
        <v/>
      </c>
      <c r="K48" s="443">
        <f>'Master-1'!L47</f>
        <v>0</v>
      </c>
      <c r="L48" s="444" t="str">
        <f>IF('Master-1'!M47="","",'Master-1'!M47)</f>
        <v/>
      </c>
      <c r="M48" s="443">
        <f>'Master-1'!N47</f>
        <v>0</v>
      </c>
      <c r="N48" s="443">
        <f>'Master-1'!O47</f>
        <v>0</v>
      </c>
      <c r="O48" s="443">
        <f>'Master-1'!P47</f>
        <v>0</v>
      </c>
      <c r="P48" s="449">
        <f>'Master-1'!Q47</f>
        <v>0</v>
      </c>
      <c r="Q48" s="451" t="str">
        <f>'Master-1'!F47</f>
        <v/>
      </c>
      <c r="R48" s="46"/>
      <c r="S48" s="46"/>
      <c r="T48" s="46"/>
      <c r="U48" s="46"/>
      <c r="V48" s="47"/>
      <c r="W48" s="48"/>
      <c r="X48" s="49"/>
      <c r="Y48" s="413"/>
    </row>
    <row r="49" spans="1:25" ht="18">
      <c r="A49" s="832">
        <v>39</v>
      </c>
      <c r="B49" s="831" t="str">
        <f>'Master-1'!B48</f>
        <v/>
      </c>
      <c r="C49" s="437" t="str">
        <f>'Master-1'!C48</f>
        <v/>
      </c>
      <c r="D49" s="379"/>
      <c r="E49" s="701" t="str">
        <f>'Master-1'!E48</f>
        <v/>
      </c>
      <c r="F49" s="439" t="str">
        <f>'Master-1'!G48</f>
        <v/>
      </c>
      <c r="G49" s="446" t="str">
        <f>'Master-1'!H48</f>
        <v/>
      </c>
      <c r="H49" s="447" t="str">
        <f>'Master-1'!I48</f>
        <v/>
      </c>
      <c r="I49" s="448" t="str">
        <f>'Master-1'!J48</f>
        <v/>
      </c>
      <c r="J49" s="449" t="str">
        <f>'Master-1'!K48</f>
        <v/>
      </c>
      <c r="K49" s="443">
        <f>'Master-1'!L48</f>
        <v>0</v>
      </c>
      <c r="L49" s="444" t="str">
        <f>IF('Master-1'!M48="","",'Master-1'!M48)</f>
        <v/>
      </c>
      <c r="M49" s="443">
        <f>'Master-1'!N48</f>
        <v>0</v>
      </c>
      <c r="N49" s="443">
        <f>'Master-1'!O48</f>
        <v>0</v>
      </c>
      <c r="O49" s="443">
        <f>'Master-1'!P48</f>
        <v>0</v>
      </c>
      <c r="P49" s="449">
        <f>'Master-1'!Q48</f>
        <v>0</v>
      </c>
      <c r="Q49" s="451" t="str">
        <f>'Master-1'!F48</f>
        <v/>
      </c>
      <c r="R49" s="46"/>
      <c r="S49" s="46"/>
      <c r="T49" s="46"/>
      <c r="U49" s="46"/>
      <c r="V49" s="47"/>
      <c r="W49" s="48"/>
      <c r="X49" s="49"/>
      <c r="Y49" s="413"/>
    </row>
    <row r="50" spans="1:25" ht="18">
      <c r="A50" s="832">
        <v>40</v>
      </c>
      <c r="B50" s="831" t="str">
        <f>'Master-1'!B49</f>
        <v/>
      </c>
      <c r="C50" s="437" t="str">
        <f>'Master-1'!C49</f>
        <v/>
      </c>
      <c r="D50" s="379"/>
      <c r="E50" s="701" t="str">
        <f>'Master-1'!E49</f>
        <v/>
      </c>
      <c r="F50" s="439" t="str">
        <f>'Master-1'!G49</f>
        <v/>
      </c>
      <c r="G50" s="446" t="str">
        <f>'Master-1'!H49</f>
        <v/>
      </c>
      <c r="H50" s="447" t="str">
        <f>'Master-1'!I49</f>
        <v/>
      </c>
      <c r="I50" s="448" t="str">
        <f>'Master-1'!J49</f>
        <v/>
      </c>
      <c r="J50" s="449" t="str">
        <f>'Master-1'!K49</f>
        <v/>
      </c>
      <c r="K50" s="443">
        <f>'Master-1'!L49</f>
        <v>0</v>
      </c>
      <c r="L50" s="444" t="str">
        <f>IF('Master-1'!M49="","",'Master-1'!M49)</f>
        <v/>
      </c>
      <c r="M50" s="443">
        <f>'Master-1'!N49</f>
        <v>0</v>
      </c>
      <c r="N50" s="443">
        <f>'Master-1'!O49</f>
        <v>0</v>
      </c>
      <c r="O50" s="443">
        <f>'Master-1'!P49</f>
        <v>0</v>
      </c>
      <c r="P50" s="449">
        <f>'Master-1'!Q49</f>
        <v>0</v>
      </c>
      <c r="Q50" s="451" t="str">
        <f>'Master-1'!F49</f>
        <v/>
      </c>
      <c r="R50" s="46"/>
      <c r="S50" s="46"/>
      <c r="T50" s="46"/>
      <c r="U50" s="46"/>
      <c r="V50" s="47"/>
      <c r="W50" s="48"/>
      <c r="X50" s="49"/>
      <c r="Y50" s="413"/>
    </row>
    <row r="51" spans="1:25" ht="18">
      <c r="A51" s="832">
        <v>41</v>
      </c>
      <c r="B51" s="831" t="str">
        <f>'Master-1'!B50</f>
        <v/>
      </c>
      <c r="C51" s="437" t="str">
        <f>'Master-1'!C50</f>
        <v/>
      </c>
      <c r="D51" s="379"/>
      <c r="E51" s="701" t="str">
        <f>'Master-1'!E50</f>
        <v/>
      </c>
      <c r="F51" s="439" t="str">
        <f>'Master-1'!G50</f>
        <v/>
      </c>
      <c r="G51" s="446" t="str">
        <f>'Master-1'!H50</f>
        <v/>
      </c>
      <c r="H51" s="447" t="str">
        <f>'Master-1'!I50</f>
        <v/>
      </c>
      <c r="I51" s="448" t="str">
        <f>'Master-1'!J50</f>
        <v/>
      </c>
      <c r="J51" s="449" t="str">
        <f>'Master-1'!K50</f>
        <v/>
      </c>
      <c r="K51" s="443">
        <f>'Master-1'!L50</f>
        <v>0</v>
      </c>
      <c r="L51" s="444" t="str">
        <f>IF('Master-1'!M50="","",'Master-1'!M50)</f>
        <v/>
      </c>
      <c r="M51" s="443">
        <f>'Master-1'!N50</f>
        <v>0</v>
      </c>
      <c r="N51" s="443">
        <f>'Master-1'!O50</f>
        <v>0</v>
      </c>
      <c r="O51" s="443">
        <f>'Master-1'!P50</f>
        <v>0</v>
      </c>
      <c r="P51" s="449">
        <f>'Master-1'!Q50</f>
        <v>0</v>
      </c>
      <c r="Q51" s="451" t="str">
        <f>'Master-1'!F50</f>
        <v/>
      </c>
      <c r="R51" s="46"/>
      <c r="S51" s="46"/>
      <c r="T51" s="46"/>
      <c r="U51" s="46"/>
      <c r="V51" s="47"/>
      <c r="W51" s="48"/>
      <c r="X51" s="49"/>
      <c r="Y51" s="413"/>
    </row>
    <row r="52" spans="1:25" ht="18">
      <c r="A52" s="832">
        <v>42</v>
      </c>
      <c r="B52" s="831" t="str">
        <f>'Master-1'!B51</f>
        <v/>
      </c>
      <c r="C52" s="437" t="str">
        <f>'Master-1'!C51</f>
        <v/>
      </c>
      <c r="D52" s="379"/>
      <c r="E52" s="701" t="str">
        <f>'Master-1'!E51</f>
        <v/>
      </c>
      <c r="F52" s="439" t="str">
        <f>'Master-1'!G51</f>
        <v/>
      </c>
      <c r="G52" s="446" t="str">
        <f>'Master-1'!H51</f>
        <v/>
      </c>
      <c r="H52" s="447" t="str">
        <f>'Master-1'!I51</f>
        <v/>
      </c>
      <c r="I52" s="448" t="str">
        <f>'Master-1'!J51</f>
        <v/>
      </c>
      <c r="J52" s="449" t="str">
        <f>'Master-1'!K51</f>
        <v/>
      </c>
      <c r="K52" s="443">
        <f>'Master-1'!L51</f>
        <v>0</v>
      </c>
      <c r="L52" s="444" t="str">
        <f>IF('Master-1'!M51="","",'Master-1'!M51)</f>
        <v/>
      </c>
      <c r="M52" s="443">
        <f>'Master-1'!N51</f>
        <v>0</v>
      </c>
      <c r="N52" s="443">
        <f>'Master-1'!O51</f>
        <v>0</v>
      </c>
      <c r="O52" s="443">
        <f>'Master-1'!P51</f>
        <v>0</v>
      </c>
      <c r="P52" s="449">
        <f>'Master-1'!Q51</f>
        <v>0</v>
      </c>
      <c r="Q52" s="451" t="str">
        <f>'Master-1'!F51</f>
        <v/>
      </c>
      <c r="R52" s="46"/>
      <c r="S52" s="46"/>
      <c r="T52" s="46"/>
      <c r="U52" s="46"/>
      <c r="V52" s="47"/>
      <c r="W52" s="48"/>
      <c r="X52" s="49"/>
      <c r="Y52" s="413"/>
    </row>
    <row r="53" spans="1:25" ht="18">
      <c r="A53" s="832">
        <v>43</v>
      </c>
      <c r="B53" s="831" t="str">
        <f>'Master-1'!B52</f>
        <v/>
      </c>
      <c r="C53" s="437" t="str">
        <f>'Master-1'!C52</f>
        <v/>
      </c>
      <c r="D53" s="379"/>
      <c r="E53" s="701" t="str">
        <f>'Master-1'!E52</f>
        <v/>
      </c>
      <c r="F53" s="439" t="str">
        <f>'Master-1'!G52</f>
        <v/>
      </c>
      <c r="G53" s="446" t="str">
        <f>'Master-1'!H52</f>
        <v/>
      </c>
      <c r="H53" s="447" t="str">
        <f>'Master-1'!I52</f>
        <v/>
      </c>
      <c r="I53" s="448" t="str">
        <f>'Master-1'!J52</f>
        <v/>
      </c>
      <c r="J53" s="449" t="str">
        <f>'Master-1'!K52</f>
        <v/>
      </c>
      <c r="K53" s="443">
        <f>'Master-1'!L52</f>
        <v>0</v>
      </c>
      <c r="L53" s="444" t="str">
        <f>IF('Master-1'!M52="","",'Master-1'!M52)</f>
        <v/>
      </c>
      <c r="M53" s="443">
        <f>'Master-1'!N52</f>
        <v>0</v>
      </c>
      <c r="N53" s="443">
        <f>'Master-1'!O52</f>
        <v>0</v>
      </c>
      <c r="O53" s="443">
        <f>'Master-1'!P52</f>
        <v>0</v>
      </c>
      <c r="P53" s="449">
        <f>'Master-1'!Q52</f>
        <v>0</v>
      </c>
      <c r="Q53" s="451" t="str">
        <f>'Master-1'!F52</f>
        <v/>
      </c>
      <c r="R53" s="46"/>
      <c r="S53" s="46"/>
      <c r="T53" s="46"/>
      <c r="U53" s="46"/>
      <c r="V53" s="47"/>
      <c r="W53" s="48"/>
      <c r="X53" s="49"/>
      <c r="Y53" s="413"/>
    </row>
    <row r="54" spans="1:25" ht="18">
      <c r="A54" s="832">
        <v>44</v>
      </c>
      <c r="B54" s="831" t="str">
        <f>'Master-1'!B53</f>
        <v/>
      </c>
      <c r="C54" s="437" t="str">
        <f>'Master-1'!C53</f>
        <v/>
      </c>
      <c r="D54" s="379"/>
      <c r="E54" s="701" t="str">
        <f>'Master-1'!E53</f>
        <v/>
      </c>
      <c r="F54" s="439" t="str">
        <f>'Master-1'!G53</f>
        <v/>
      </c>
      <c r="G54" s="446" t="str">
        <f>'Master-1'!H53</f>
        <v/>
      </c>
      <c r="H54" s="447" t="str">
        <f>'Master-1'!I53</f>
        <v/>
      </c>
      <c r="I54" s="448" t="str">
        <f>'Master-1'!J53</f>
        <v/>
      </c>
      <c r="J54" s="449" t="str">
        <f>'Master-1'!K53</f>
        <v/>
      </c>
      <c r="K54" s="443">
        <f>'Master-1'!L53</f>
        <v>0</v>
      </c>
      <c r="L54" s="444" t="str">
        <f>IF('Master-1'!M53="","",'Master-1'!M53)</f>
        <v/>
      </c>
      <c r="M54" s="443">
        <f>'Master-1'!N53</f>
        <v>0</v>
      </c>
      <c r="N54" s="443">
        <f>'Master-1'!O53</f>
        <v>0</v>
      </c>
      <c r="O54" s="443">
        <f>'Master-1'!P53</f>
        <v>0</v>
      </c>
      <c r="P54" s="449">
        <f>'Master-1'!Q53</f>
        <v>0</v>
      </c>
      <c r="Q54" s="451" t="str">
        <f>'Master-1'!F53</f>
        <v/>
      </c>
      <c r="R54" s="46"/>
      <c r="S54" s="46"/>
      <c r="T54" s="46"/>
      <c r="U54" s="46"/>
      <c r="V54" s="47"/>
      <c r="W54" s="48"/>
      <c r="X54" s="49"/>
      <c r="Y54" s="413"/>
    </row>
    <row r="55" spans="1:25" ht="18">
      <c r="A55" s="832">
        <v>45</v>
      </c>
      <c r="B55" s="831" t="str">
        <f>'Master-1'!B54</f>
        <v/>
      </c>
      <c r="C55" s="437" t="str">
        <f>'Master-1'!C54</f>
        <v/>
      </c>
      <c r="D55" s="379"/>
      <c r="E55" s="701" t="str">
        <f>'Master-1'!E54</f>
        <v/>
      </c>
      <c r="F55" s="439" t="str">
        <f>'Master-1'!G54</f>
        <v/>
      </c>
      <c r="G55" s="446" t="str">
        <f>'Master-1'!H54</f>
        <v/>
      </c>
      <c r="H55" s="447" t="str">
        <f>'Master-1'!I54</f>
        <v/>
      </c>
      <c r="I55" s="448" t="str">
        <f>'Master-1'!J54</f>
        <v/>
      </c>
      <c r="J55" s="449" t="str">
        <f>'Master-1'!K54</f>
        <v/>
      </c>
      <c r="K55" s="443">
        <f>'Master-1'!L54</f>
        <v>0</v>
      </c>
      <c r="L55" s="444" t="str">
        <f>IF('Master-1'!M54="","",'Master-1'!M54)</f>
        <v/>
      </c>
      <c r="M55" s="443">
        <f>'Master-1'!N54</f>
        <v>0</v>
      </c>
      <c r="N55" s="443">
        <f>'Master-1'!O54</f>
        <v>0</v>
      </c>
      <c r="O55" s="443">
        <f>'Master-1'!P54</f>
        <v>0</v>
      </c>
      <c r="P55" s="449">
        <f>'Master-1'!Q54</f>
        <v>0</v>
      </c>
      <c r="Q55" s="451" t="str">
        <f>'Master-1'!F54</f>
        <v/>
      </c>
      <c r="R55" s="46"/>
      <c r="S55" s="46"/>
      <c r="T55" s="46"/>
      <c r="U55" s="46"/>
      <c r="V55" s="47"/>
      <c r="W55" s="48"/>
      <c r="X55" s="49"/>
      <c r="Y55" s="413"/>
    </row>
    <row r="56" spans="1:25" ht="18">
      <c r="A56" s="832">
        <v>46</v>
      </c>
      <c r="B56" s="831" t="str">
        <f>'Master-1'!B55</f>
        <v/>
      </c>
      <c r="C56" s="437" t="str">
        <f>'Master-1'!C55</f>
        <v/>
      </c>
      <c r="D56" s="379"/>
      <c r="E56" s="701" t="str">
        <f>'Master-1'!E55</f>
        <v/>
      </c>
      <c r="F56" s="439" t="str">
        <f>'Master-1'!G55</f>
        <v/>
      </c>
      <c r="G56" s="446" t="str">
        <f>'Master-1'!H55</f>
        <v/>
      </c>
      <c r="H56" s="447" t="str">
        <f>'Master-1'!I55</f>
        <v/>
      </c>
      <c r="I56" s="448" t="str">
        <f>'Master-1'!J55</f>
        <v/>
      </c>
      <c r="J56" s="449" t="str">
        <f>'Master-1'!K55</f>
        <v/>
      </c>
      <c r="K56" s="443">
        <f>'Master-1'!L55</f>
        <v>0</v>
      </c>
      <c r="L56" s="444" t="str">
        <f>IF('Master-1'!M55="","",'Master-1'!M55)</f>
        <v/>
      </c>
      <c r="M56" s="443">
        <f>'Master-1'!N55</f>
        <v>0</v>
      </c>
      <c r="N56" s="443">
        <f>'Master-1'!O55</f>
        <v>0</v>
      </c>
      <c r="O56" s="443">
        <f>'Master-1'!P55</f>
        <v>0</v>
      </c>
      <c r="P56" s="449">
        <f>'Master-1'!Q55</f>
        <v>0</v>
      </c>
      <c r="Q56" s="451" t="str">
        <f>'Master-1'!F55</f>
        <v/>
      </c>
      <c r="R56" s="46"/>
      <c r="S56" s="46"/>
      <c r="T56" s="46"/>
      <c r="U56" s="46"/>
      <c r="V56" s="47"/>
      <c r="W56" s="48"/>
      <c r="X56" s="49"/>
      <c r="Y56" s="413"/>
    </row>
    <row r="57" spans="1:25" ht="18">
      <c r="A57" s="832">
        <v>47</v>
      </c>
      <c r="B57" s="831" t="str">
        <f>'Master-1'!B56</f>
        <v/>
      </c>
      <c r="C57" s="437" t="str">
        <f>'Master-1'!C56</f>
        <v/>
      </c>
      <c r="D57" s="379"/>
      <c r="E57" s="701" t="str">
        <f>'Master-1'!E56</f>
        <v/>
      </c>
      <c r="F57" s="439" t="str">
        <f>'Master-1'!G56</f>
        <v/>
      </c>
      <c r="G57" s="446" t="str">
        <f>'Master-1'!H56</f>
        <v/>
      </c>
      <c r="H57" s="447" t="str">
        <f>'Master-1'!I56</f>
        <v/>
      </c>
      <c r="I57" s="448" t="str">
        <f>'Master-1'!J56</f>
        <v/>
      </c>
      <c r="J57" s="449" t="str">
        <f>'Master-1'!K56</f>
        <v/>
      </c>
      <c r="K57" s="443">
        <f>'Master-1'!L56</f>
        <v>0</v>
      </c>
      <c r="L57" s="444" t="str">
        <f>IF('Master-1'!M56="","",'Master-1'!M56)</f>
        <v/>
      </c>
      <c r="M57" s="443">
        <f>'Master-1'!N56</f>
        <v>0</v>
      </c>
      <c r="N57" s="443">
        <f>'Master-1'!O56</f>
        <v>0</v>
      </c>
      <c r="O57" s="443">
        <f>'Master-1'!P56</f>
        <v>0</v>
      </c>
      <c r="P57" s="449">
        <f>'Master-1'!Q56</f>
        <v>0</v>
      </c>
      <c r="Q57" s="451" t="str">
        <f>'Master-1'!F56</f>
        <v/>
      </c>
      <c r="R57" s="46"/>
      <c r="S57" s="46"/>
      <c r="T57" s="46"/>
      <c r="U57" s="46"/>
      <c r="V57" s="47"/>
      <c r="W57" s="48"/>
      <c r="X57" s="49"/>
      <c r="Y57" s="413"/>
    </row>
    <row r="58" spans="1:25" ht="18">
      <c r="A58" s="832">
        <v>48</v>
      </c>
      <c r="B58" s="831" t="str">
        <f>'Master-1'!B57</f>
        <v/>
      </c>
      <c r="C58" s="437" t="str">
        <f>'Master-1'!C57</f>
        <v/>
      </c>
      <c r="D58" s="379"/>
      <c r="E58" s="701" t="str">
        <f>'Master-1'!E57</f>
        <v/>
      </c>
      <c r="F58" s="439" t="str">
        <f>'Master-1'!G57</f>
        <v/>
      </c>
      <c r="G58" s="446" t="str">
        <f>'Master-1'!H57</f>
        <v/>
      </c>
      <c r="H58" s="447" t="str">
        <f>'Master-1'!I57</f>
        <v/>
      </c>
      <c r="I58" s="448" t="str">
        <f>'Master-1'!J57</f>
        <v/>
      </c>
      <c r="J58" s="449" t="str">
        <f>'Master-1'!K57</f>
        <v/>
      </c>
      <c r="K58" s="443">
        <f>'Master-1'!L57</f>
        <v>0</v>
      </c>
      <c r="L58" s="444" t="str">
        <f>IF('Master-1'!M57="","",'Master-1'!M57)</f>
        <v/>
      </c>
      <c r="M58" s="443">
        <f>'Master-1'!N57</f>
        <v>0</v>
      </c>
      <c r="N58" s="443">
        <f>'Master-1'!O57</f>
        <v>0</v>
      </c>
      <c r="O58" s="443">
        <f>'Master-1'!P57</f>
        <v>0</v>
      </c>
      <c r="P58" s="449">
        <f>'Master-1'!Q57</f>
        <v>0</v>
      </c>
      <c r="Q58" s="451" t="str">
        <f>'Master-1'!F57</f>
        <v/>
      </c>
      <c r="R58" s="46"/>
      <c r="S58" s="46"/>
      <c r="T58" s="46"/>
      <c r="U58" s="46"/>
      <c r="V58" s="47"/>
      <c r="W58" s="48"/>
      <c r="X58" s="49"/>
      <c r="Y58" s="413"/>
    </row>
    <row r="59" spans="1:25" ht="18">
      <c r="A59" s="832">
        <v>49</v>
      </c>
      <c r="B59" s="831" t="str">
        <f>'Master-1'!B58</f>
        <v/>
      </c>
      <c r="C59" s="437" t="str">
        <f>'Master-1'!C58</f>
        <v/>
      </c>
      <c r="D59" s="379"/>
      <c r="E59" s="701" t="str">
        <f>'Master-1'!E58</f>
        <v/>
      </c>
      <c r="F59" s="439" t="str">
        <f>'Master-1'!G58</f>
        <v/>
      </c>
      <c r="G59" s="446" t="str">
        <f>'Master-1'!H58</f>
        <v/>
      </c>
      <c r="H59" s="447" t="str">
        <f>'Master-1'!I58</f>
        <v/>
      </c>
      <c r="I59" s="448" t="str">
        <f>'Master-1'!J58</f>
        <v/>
      </c>
      <c r="J59" s="449" t="str">
        <f>'Master-1'!K58</f>
        <v/>
      </c>
      <c r="K59" s="443">
        <f>'Master-1'!L58</f>
        <v>0</v>
      </c>
      <c r="L59" s="444" t="str">
        <f>IF('Master-1'!M58="","",'Master-1'!M58)</f>
        <v/>
      </c>
      <c r="M59" s="443">
        <f>'Master-1'!N58</f>
        <v>0</v>
      </c>
      <c r="N59" s="443">
        <f>'Master-1'!O58</f>
        <v>0</v>
      </c>
      <c r="O59" s="443">
        <f>'Master-1'!P58</f>
        <v>0</v>
      </c>
      <c r="P59" s="449">
        <f>'Master-1'!Q58</f>
        <v>0</v>
      </c>
      <c r="Q59" s="451" t="str">
        <f>'Master-1'!F58</f>
        <v/>
      </c>
      <c r="R59" s="46"/>
      <c r="S59" s="46"/>
      <c r="T59" s="46"/>
      <c r="U59" s="46"/>
      <c r="V59" s="47"/>
      <c r="W59" s="48"/>
      <c r="X59" s="49"/>
      <c r="Y59" s="413"/>
    </row>
    <row r="60" spans="1:25" ht="18">
      <c r="A60" s="832">
        <v>50</v>
      </c>
      <c r="B60" s="831" t="str">
        <f>'Master-1'!B59</f>
        <v/>
      </c>
      <c r="C60" s="437" t="str">
        <f>'Master-1'!C59</f>
        <v/>
      </c>
      <c r="D60" s="379"/>
      <c r="E60" s="701" t="str">
        <f>'Master-1'!E59</f>
        <v/>
      </c>
      <c r="F60" s="439" t="str">
        <f>'Master-1'!G59</f>
        <v/>
      </c>
      <c r="G60" s="446" t="str">
        <f>'Master-1'!H59</f>
        <v/>
      </c>
      <c r="H60" s="447" t="str">
        <f>'Master-1'!I59</f>
        <v/>
      </c>
      <c r="I60" s="448" t="str">
        <f>'Master-1'!J59</f>
        <v/>
      </c>
      <c r="J60" s="449" t="str">
        <f>'Master-1'!K59</f>
        <v/>
      </c>
      <c r="K60" s="443">
        <f>'Master-1'!L59</f>
        <v>0</v>
      </c>
      <c r="L60" s="444" t="str">
        <f>IF('Master-1'!M59="","",'Master-1'!M59)</f>
        <v/>
      </c>
      <c r="M60" s="443">
        <f>'Master-1'!N59</f>
        <v>0</v>
      </c>
      <c r="N60" s="443">
        <f>'Master-1'!O59</f>
        <v>0</v>
      </c>
      <c r="O60" s="443">
        <f>'Master-1'!P59</f>
        <v>0</v>
      </c>
      <c r="P60" s="449">
        <f>'Master-1'!Q59</f>
        <v>0</v>
      </c>
      <c r="Q60" s="451" t="str">
        <f>'Master-1'!F59</f>
        <v/>
      </c>
      <c r="R60" s="46"/>
      <c r="S60" s="46"/>
      <c r="T60" s="46"/>
      <c r="U60" s="46"/>
      <c r="V60" s="47"/>
      <c r="W60" s="48"/>
      <c r="X60" s="49"/>
      <c r="Y60" s="413"/>
    </row>
    <row r="61" spans="1:25" ht="18">
      <c r="A61" s="832">
        <v>51</v>
      </c>
      <c r="B61" s="831" t="str">
        <f>'Master-1'!B60</f>
        <v/>
      </c>
      <c r="C61" s="437" t="str">
        <f>'Master-1'!C60</f>
        <v/>
      </c>
      <c r="D61" s="379"/>
      <c r="E61" s="701" t="str">
        <f>'Master-1'!E60</f>
        <v/>
      </c>
      <c r="F61" s="439" t="str">
        <f>'Master-1'!G60</f>
        <v/>
      </c>
      <c r="G61" s="446" t="str">
        <f>'Master-1'!H60</f>
        <v/>
      </c>
      <c r="H61" s="447" t="str">
        <f>'Master-1'!I60</f>
        <v/>
      </c>
      <c r="I61" s="448" t="str">
        <f>'Master-1'!J60</f>
        <v/>
      </c>
      <c r="J61" s="449" t="str">
        <f>'Master-1'!K60</f>
        <v/>
      </c>
      <c r="K61" s="443">
        <f>'Master-1'!L60</f>
        <v>0</v>
      </c>
      <c r="L61" s="444" t="str">
        <f>IF('Master-1'!M60="","",'Master-1'!M60)</f>
        <v/>
      </c>
      <c r="M61" s="443">
        <f>'Master-1'!N60</f>
        <v>0</v>
      </c>
      <c r="N61" s="443">
        <f>'Master-1'!O60</f>
        <v>0</v>
      </c>
      <c r="O61" s="443">
        <f>'Master-1'!P60</f>
        <v>0</v>
      </c>
      <c r="P61" s="449">
        <f>'Master-1'!Q60</f>
        <v>0</v>
      </c>
      <c r="Q61" s="451" t="str">
        <f>'Master-1'!F60</f>
        <v/>
      </c>
      <c r="R61" s="46"/>
      <c r="S61" s="46"/>
      <c r="T61" s="46"/>
      <c r="U61" s="46"/>
      <c r="V61" s="47"/>
      <c r="W61" s="48"/>
      <c r="X61" s="49"/>
      <c r="Y61" s="413"/>
    </row>
    <row r="62" spans="1:25" ht="18">
      <c r="A62" s="832">
        <v>52</v>
      </c>
      <c r="B62" s="831" t="str">
        <f>'Master-1'!B61</f>
        <v/>
      </c>
      <c r="C62" s="437" t="str">
        <f>'Master-1'!C61</f>
        <v/>
      </c>
      <c r="D62" s="379"/>
      <c r="E62" s="701" t="str">
        <f>'Master-1'!E61</f>
        <v/>
      </c>
      <c r="F62" s="439" t="str">
        <f>'Master-1'!G61</f>
        <v/>
      </c>
      <c r="G62" s="446" t="str">
        <f>'Master-1'!H61</f>
        <v/>
      </c>
      <c r="H62" s="447" t="str">
        <f>'Master-1'!I61</f>
        <v/>
      </c>
      <c r="I62" s="448" t="str">
        <f>'Master-1'!J61</f>
        <v/>
      </c>
      <c r="J62" s="449" t="str">
        <f>'Master-1'!K61</f>
        <v/>
      </c>
      <c r="K62" s="443">
        <f>'Master-1'!L61</f>
        <v>0</v>
      </c>
      <c r="L62" s="444" t="str">
        <f>IF('Master-1'!M61="","",'Master-1'!M61)</f>
        <v/>
      </c>
      <c r="M62" s="443">
        <f>'Master-1'!N61</f>
        <v>0</v>
      </c>
      <c r="N62" s="443">
        <f>'Master-1'!O61</f>
        <v>0</v>
      </c>
      <c r="O62" s="443">
        <f>'Master-1'!P61</f>
        <v>0</v>
      </c>
      <c r="P62" s="449">
        <f>'Master-1'!Q61</f>
        <v>0</v>
      </c>
      <c r="Q62" s="451" t="str">
        <f>'Master-1'!F61</f>
        <v/>
      </c>
      <c r="R62" s="46"/>
      <c r="S62" s="46"/>
      <c r="T62" s="46"/>
      <c r="U62" s="46"/>
      <c r="V62" s="47"/>
      <c r="W62" s="48"/>
      <c r="X62" s="49"/>
      <c r="Y62" s="413"/>
    </row>
    <row r="63" spans="1:25" ht="18">
      <c r="A63" s="832">
        <v>53</v>
      </c>
      <c r="B63" s="831" t="str">
        <f>'Master-1'!B62</f>
        <v/>
      </c>
      <c r="C63" s="437" t="str">
        <f>'Master-1'!C62</f>
        <v/>
      </c>
      <c r="D63" s="379"/>
      <c r="E63" s="701" t="str">
        <f>'Master-1'!E62</f>
        <v/>
      </c>
      <c r="F63" s="439" t="str">
        <f>'Master-1'!G62</f>
        <v/>
      </c>
      <c r="G63" s="446" t="str">
        <f>'Master-1'!H62</f>
        <v/>
      </c>
      <c r="H63" s="447" t="str">
        <f>'Master-1'!I62</f>
        <v/>
      </c>
      <c r="I63" s="448" t="str">
        <f>'Master-1'!J62</f>
        <v/>
      </c>
      <c r="J63" s="449" t="str">
        <f>'Master-1'!K62</f>
        <v/>
      </c>
      <c r="K63" s="443">
        <f>'Master-1'!L62</f>
        <v>0</v>
      </c>
      <c r="L63" s="444" t="str">
        <f>IF('Master-1'!M62="","",'Master-1'!M62)</f>
        <v/>
      </c>
      <c r="M63" s="443">
        <f>'Master-1'!N62</f>
        <v>0</v>
      </c>
      <c r="N63" s="443">
        <f>'Master-1'!O62</f>
        <v>0</v>
      </c>
      <c r="O63" s="443">
        <f>'Master-1'!P62</f>
        <v>0</v>
      </c>
      <c r="P63" s="449">
        <f>'Master-1'!Q62</f>
        <v>0</v>
      </c>
      <c r="Q63" s="451" t="str">
        <f>'Master-1'!F62</f>
        <v/>
      </c>
      <c r="R63" s="46"/>
      <c r="S63" s="46"/>
      <c r="T63" s="46"/>
      <c r="U63" s="46"/>
      <c r="V63" s="47"/>
      <c r="W63" s="48"/>
      <c r="X63" s="49"/>
      <c r="Y63" s="413"/>
    </row>
    <row r="64" spans="1:25" ht="18">
      <c r="A64" s="832">
        <v>54</v>
      </c>
      <c r="B64" s="831" t="str">
        <f>'Master-1'!B63</f>
        <v/>
      </c>
      <c r="C64" s="437" t="str">
        <f>'Master-1'!C63</f>
        <v/>
      </c>
      <c r="D64" s="379"/>
      <c r="E64" s="701" t="str">
        <f>'Master-1'!E63</f>
        <v/>
      </c>
      <c r="F64" s="439" t="str">
        <f>'Master-1'!G63</f>
        <v/>
      </c>
      <c r="G64" s="446" t="str">
        <f>'Master-1'!H63</f>
        <v/>
      </c>
      <c r="H64" s="447" t="str">
        <f>'Master-1'!I63</f>
        <v/>
      </c>
      <c r="I64" s="448" t="str">
        <f>'Master-1'!J63</f>
        <v/>
      </c>
      <c r="J64" s="449" t="str">
        <f>'Master-1'!K63</f>
        <v/>
      </c>
      <c r="K64" s="443">
        <f>'Master-1'!L63</f>
        <v>0</v>
      </c>
      <c r="L64" s="444" t="str">
        <f>IF('Master-1'!M63="","",'Master-1'!M63)</f>
        <v/>
      </c>
      <c r="M64" s="443">
        <f>'Master-1'!N63</f>
        <v>0</v>
      </c>
      <c r="N64" s="443">
        <f>'Master-1'!O63</f>
        <v>0</v>
      </c>
      <c r="O64" s="443">
        <f>'Master-1'!P63</f>
        <v>0</v>
      </c>
      <c r="P64" s="449">
        <f>'Master-1'!Q63</f>
        <v>0</v>
      </c>
      <c r="Q64" s="451" t="str">
        <f>'Master-1'!F63</f>
        <v/>
      </c>
      <c r="R64" s="46"/>
      <c r="S64" s="46"/>
      <c r="T64" s="46"/>
      <c r="U64" s="46"/>
      <c r="V64" s="47"/>
      <c r="W64" s="48"/>
      <c r="X64" s="49"/>
      <c r="Y64" s="413"/>
    </row>
    <row r="65" spans="1:25" ht="18">
      <c r="A65" s="832">
        <v>55</v>
      </c>
      <c r="B65" s="831" t="str">
        <f>'Master-1'!B64</f>
        <v/>
      </c>
      <c r="C65" s="437" t="str">
        <f>'Master-1'!C64</f>
        <v/>
      </c>
      <c r="D65" s="379"/>
      <c r="E65" s="701" t="str">
        <f>'Master-1'!E64</f>
        <v/>
      </c>
      <c r="F65" s="439" t="str">
        <f>'Master-1'!G64</f>
        <v/>
      </c>
      <c r="G65" s="446" t="str">
        <f>'Master-1'!H64</f>
        <v/>
      </c>
      <c r="H65" s="447" t="str">
        <f>'Master-1'!I64</f>
        <v/>
      </c>
      <c r="I65" s="448" t="str">
        <f>'Master-1'!J64</f>
        <v/>
      </c>
      <c r="J65" s="449" t="str">
        <f>'Master-1'!K64</f>
        <v/>
      </c>
      <c r="K65" s="443">
        <f>'Master-1'!L64</f>
        <v>0</v>
      </c>
      <c r="L65" s="444" t="str">
        <f>IF('Master-1'!M64="","",'Master-1'!M64)</f>
        <v/>
      </c>
      <c r="M65" s="443">
        <f>'Master-1'!N64</f>
        <v>0</v>
      </c>
      <c r="N65" s="443">
        <f>'Master-1'!O64</f>
        <v>0</v>
      </c>
      <c r="O65" s="443">
        <f>'Master-1'!P64</f>
        <v>0</v>
      </c>
      <c r="P65" s="449">
        <f>'Master-1'!Q64</f>
        <v>0</v>
      </c>
      <c r="Q65" s="451" t="str">
        <f>'Master-1'!F64</f>
        <v/>
      </c>
      <c r="R65" s="46"/>
      <c r="S65" s="46"/>
      <c r="T65" s="46"/>
      <c r="U65" s="46"/>
      <c r="V65" s="47"/>
      <c r="W65" s="48"/>
      <c r="X65" s="49"/>
      <c r="Y65" s="413"/>
    </row>
    <row r="66" spans="1:25" ht="18">
      <c r="A66" s="832">
        <v>56</v>
      </c>
      <c r="B66" s="831" t="str">
        <f>'Master-1'!B65</f>
        <v/>
      </c>
      <c r="C66" s="437" t="str">
        <f>'Master-1'!C65</f>
        <v/>
      </c>
      <c r="D66" s="379"/>
      <c r="E66" s="701" t="str">
        <f>'Master-1'!E65</f>
        <v/>
      </c>
      <c r="F66" s="439" t="str">
        <f>'Master-1'!G65</f>
        <v/>
      </c>
      <c r="G66" s="446" t="str">
        <f>'Master-1'!H65</f>
        <v/>
      </c>
      <c r="H66" s="447" t="str">
        <f>'Master-1'!I65</f>
        <v/>
      </c>
      <c r="I66" s="448" t="str">
        <f>'Master-1'!J65</f>
        <v/>
      </c>
      <c r="J66" s="449" t="str">
        <f>'Master-1'!K65</f>
        <v/>
      </c>
      <c r="K66" s="443">
        <f>'Master-1'!L65</f>
        <v>0</v>
      </c>
      <c r="L66" s="444" t="str">
        <f>IF('Master-1'!M65="","",'Master-1'!M65)</f>
        <v/>
      </c>
      <c r="M66" s="443">
        <f>'Master-1'!N65</f>
        <v>0</v>
      </c>
      <c r="N66" s="443">
        <f>'Master-1'!O65</f>
        <v>0</v>
      </c>
      <c r="O66" s="443">
        <f>'Master-1'!P65</f>
        <v>0</v>
      </c>
      <c r="P66" s="449">
        <f>'Master-1'!Q65</f>
        <v>0</v>
      </c>
      <c r="Q66" s="451" t="str">
        <f>'Master-1'!F65</f>
        <v/>
      </c>
      <c r="R66" s="46"/>
      <c r="S66" s="46"/>
      <c r="T66" s="46"/>
      <c r="U66" s="46"/>
      <c r="V66" s="47"/>
      <c r="W66" s="48"/>
      <c r="X66" s="49"/>
      <c r="Y66" s="413"/>
    </row>
    <row r="67" spans="1:25" ht="18">
      <c r="A67" s="832">
        <v>57</v>
      </c>
      <c r="B67" s="831" t="str">
        <f>'Master-1'!B66</f>
        <v/>
      </c>
      <c r="C67" s="437" t="str">
        <f>'Master-1'!C66</f>
        <v/>
      </c>
      <c r="D67" s="379"/>
      <c r="E67" s="701" t="str">
        <f>'Master-1'!E66</f>
        <v/>
      </c>
      <c r="F67" s="439" t="str">
        <f>'Master-1'!G66</f>
        <v/>
      </c>
      <c r="G67" s="446" t="str">
        <f>'Master-1'!H66</f>
        <v/>
      </c>
      <c r="H67" s="447" t="str">
        <f>'Master-1'!I66</f>
        <v/>
      </c>
      <c r="I67" s="448" t="str">
        <f>'Master-1'!J66</f>
        <v/>
      </c>
      <c r="J67" s="449" t="str">
        <f>'Master-1'!K66</f>
        <v/>
      </c>
      <c r="K67" s="443">
        <f>'Master-1'!L66</f>
        <v>0</v>
      </c>
      <c r="L67" s="444" t="str">
        <f>IF('Master-1'!M66="","",'Master-1'!M66)</f>
        <v/>
      </c>
      <c r="M67" s="443">
        <f>'Master-1'!N66</f>
        <v>0</v>
      </c>
      <c r="N67" s="443">
        <f>'Master-1'!O66</f>
        <v>0</v>
      </c>
      <c r="O67" s="443">
        <f>'Master-1'!P66</f>
        <v>0</v>
      </c>
      <c r="P67" s="449">
        <f>'Master-1'!Q66</f>
        <v>0</v>
      </c>
      <c r="Q67" s="451" t="str">
        <f>'Master-1'!F66</f>
        <v/>
      </c>
      <c r="R67" s="46"/>
      <c r="S67" s="46"/>
      <c r="T67" s="46"/>
      <c r="U67" s="46"/>
      <c r="V67" s="47"/>
      <c r="W67" s="48"/>
      <c r="X67" s="49"/>
      <c r="Y67" s="413"/>
    </row>
    <row r="68" spans="1:25" ht="18">
      <c r="A68" s="832">
        <v>58</v>
      </c>
      <c r="B68" s="831" t="str">
        <f>'Master-1'!B67</f>
        <v/>
      </c>
      <c r="C68" s="437" t="str">
        <f>'Master-1'!C67</f>
        <v/>
      </c>
      <c r="D68" s="379"/>
      <c r="E68" s="701" t="str">
        <f>'Master-1'!E67</f>
        <v/>
      </c>
      <c r="F68" s="439" t="str">
        <f>'Master-1'!G67</f>
        <v/>
      </c>
      <c r="G68" s="446" t="str">
        <f>'Master-1'!H67</f>
        <v/>
      </c>
      <c r="H68" s="447" t="str">
        <f>'Master-1'!I67</f>
        <v/>
      </c>
      <c r="I68" s="448" t="str">
        <f>'Master-1'!J67</f>
        <v/>
      </c>
      <c r="J68" s="449" t="str">
        <f>'Master-1'!K67</f>
        <v/>
      </c>
      <c r="K68" s="443">
        <f>'Master-1'!L67</f>
        <v>0</v>
      </c>
      <c r="L68" s="444" t="str">
        <f>IF('Master-1'!M67="","",'Master-1'!M67)</f>
        <v/>
      </c>
      <c r="M68" s="443">
        <f>'Master-1'!N67</f>
        <v>0</v>
      </c>
      <c r="N68" s="443">
        <f>'Master-1'!O67</f>
        <v>0</v>
      </c>
      <c r="O68" s="443">
        <f>'Master-1'!P67</f>
        <v>0</v>
      </c>
      <c r="P68" s="449">
        <f>'Master-1'!Q67</f>
        <v>0</v>
      </c>
      <c r="Q68" s="451" t="str">
        <f>'Master-1'!F67</f>
        <v/>
      </c>
      <c r="R68" s="46"/>
      <c r="S68" s="46"/>
      <c r="T68" s="46"/>
      <c r="U68" s="46"/>
      <c r="V68" s="47"/>
      <c r="W68" s="48"/>
      <c r="X68" s="49"/>
      <c r="Y68" s="413"/>
    </row>
    <row r="69" spans="1:25" ht="18">
      <c r="A69" s="832">
        <v>59</v>
      </c>
      <c r="B69" s="831" t="str">
        <f>'Master-1'!B68</f>
        <v/>
      </c>
      <c r="C69" s="437" t="str">
        <f>'Master-1'!C68</f>
        <v/>
      </c>
      <c r="D69" s="379"/>
      <c r="E69" s="701" t="str">
        <f>'Master-1'!E68</f>
        <v/>
      </c>
      <c r="F69" s="439" t="str">
        <f>'Master-1'!G68</f>
        <v/>
      </c>
      <c r="G69" s="446" t="str">
        <f>'Master-1'!H68</f>
        <v/>
      </c>
      <c r="H69" s="447" t="str">
        <f>'Master-1'!I68</f>
        <v/>
      </c>
      <c r="I69" s="448" t="str">
        <f>'Master-1'!J68</f>
        <v/>
      </c>
      <c r="J69" s="449" t="str">
        <f>'Master-1'!K68</f>
        <v/>
      </c>
      <c r="K69" s="443">
        <f>'Master-1'!L68</f>
        <v>0</v>
      </c>
      <c r="L69" s="444" t="str">
        <f>IF('Master-1'!M68="","",'Master-1'!M68)</f>
        <v/>
      </c>
      <c r="M69" s="443">
        <f>'Master-1'!N68</f>
        <v>0</v>
      </c>
      <c r="N69" s="443">
        <f>'Master-1'!O68</f>
        <v>0</v>
      </c>
      <c r="O69" s="443">
        <f>'Master-1'!P68</f>
        <v>0</v>
      </c>
      <c r="P69" s="449">
        <f>'Master-1'!Q68</f>
        <v>0</v>
      </c>
      <c r="Q69" s="451" t="str">
        <f>'Master-1'!F68</f>
        <v/>
      </c>
      <c r="R69" s="46"/>
      <c r="S69" s="46"/>
      <c r="T69" s="46"/>
      <c r="U69" s="46"/>
      <c r="V69" s="47"/>
      <c r="W69" s="48"/>
      <c r="X69" s="49"/>
      <c r="Y69" s="413"/>
    </row>
    <row r="70" spans="1:25" ht="18">
      <c r="A70" s="832">
        <v>60</v>
      </c>
      <c r="B70" s="831" t="str">
        <f>'Master-1'!B69</f>
        <v/>
      </c>
      <c r="C70" s="437" t="str">
        <f>'Master-1'!C69</f>
        <v/>
      </c>
      <c r="D70" s="379"/>
      <c r="E70" s="701" t="str">
        <f>'Master-1'!E69</f>
        <v/>
      </c>
      <c r="F70" s="439" t="str">
        <f>'Master-1'!G69</f>
        <v/>
      </c>
      <c r="G70" s="446" t="str">
        <f>'Master-1'!H69</f>
        <v/>
      </c>
      <c r="H70" s="447" t="str">
        <f>'Master-1'!I69</f>
        <v/>
      </c>
      <c r="I70" s="448" t="str">
        <f>'Master-1'!J69</f>
        <v/>
      </c>
      <c r="J70" s="449" t="str">
        <f>'Master-1'!K69</f>
        <v/>
      </c>
      <c r="K70" s="443">
        <f>'Master-1'!L69</f>
        <v>0</v>
      </c>
      <c r="L70" s="444" t="str">
        <f>IF('Master-1'!M69="","",'Master-1'!M69)</f>
        <v/>
      </c>
      <c r="M70" s="443">
        <f>'Master-1'!N69</f>
        <v>0</v>
      </c>
      <c r="N70" s="443">
        <f>'Master-1'!O69</f>
        <v>0</v>
      </c>
      <c r="O70" s="443">
        <f>'Master-1'!P69</f>
        <v>0</v>
      </c>
      <c r="P70" s="449">
        <f>'Master-1'!Q69</f>
        <v>0</v>
      </c>
      <c r="Q70" s="451" t="str">
        <f>'Master-1'!F69</f>
        <v/>
      </c>
      <c r="R70" s="46"/>
      <c r="S70" s="46"/>
      <c r="T70" s="46"/>
      <c r="U70" s="46"/>
      <c r="V70" s="47"/>
      <c r="W70" s="48"/>
      <c r="X70" s="49"/>
      <c r="Y70" s="413"/>
    </row>
    <row r="71" spans="1:25" ht="20.5">
      <c r="A71" s="832"/>
      <c r="B71" s="50"/>
      <c r="C71" s="51"/>
      <c r="D71" s="90"/>
      <c r="E71" s="51"/>
      <c r="F71" s="52"/>
      <c r="G71" s="52"/>
      <c r="H71" s="164"/>
      <c r="I71" s="53"/>
      <c r="J71" s="53"/>
      <c r="K71" s="53"/>
      <c r="L71" s="53"/>
      <c r="M71" s="53"/>
      <c r="N71" s="53"/>
      <c r="O71" s="54"/>
      <c r="P71" s="55"/>
      <c r="Q71" s="55"/>
      <c r="R71" s="56"/>
      <c r="S71" s="56"/>
      <c r="T71" s="56"/>
      <c r="U71" s="56"/>
      <c r="V71" s="57"/>
      <c r="W71" s="57"/>
      <c r="X71" s="58"/>
      <c r="Y71" s="413"/>
    </row>
    <row r="72" spans="1:25" ht="17.25" customHeight="1">
      <c r="A72" s="832"/>
      <c r="B72" s="59"/>
      <c r="C72" s="980" t="s">
        <v>52</v>
      </c>
      <c r="D72" s="980"/>
      <c r="E72" s="980"/>
      <c r="F72" s="980"/>
      <c r="G72" s="980"/>
      <c r="H72" s="980"/>
      <c r="I72" s="60"/>
      <c r="J72" s="456">
        <f>'Master-1'!K71</f>
        <v>172900</v>
      </c>
      <c r="K72" s="456">
        <f>'Master-1'!L71</f>
        <v>2074800</v>
      </c>
      <c r="L72" s="61"/>
      <c r="M72" s="456">
        <f>'Master-1'!N71</f>
        <v>41600</v>
      </c>
      <c r="N72" s="456">
        <f>'Master-1'!O71</f>
        <v>2116400</v>
      </c>
      <c r="O72" s="462">
        <f>'Master-1'!P71</f>
        <v>2054400</v>
      </c>
      <c r="P72" s="91"/>
      <c r="Q72" s="91"/>
      <c r="Y72" s="413"/>
    </row>
    <row r="73" spans="1:25" ht="18.75" customHeight="1">
      <c r="A73" s="832"/>
      <c r="B73" s="62"/>
      <c r="C73" s="982" t="s">
        <v>53</v>
      </c>
      <c r="D73" s="982"/>
      <c r="E73" s="982"/>
      <c r="F73" s="982"/>
      <c r="G73" s="982"/>
      <c r="H73" s="982"/>
      <c r="I73" s="63"/>
      <c r="J73" s="457">
        <f>'Master-1'!K72</f>
        <v>94600</v>
      </c>
      <c r="K73" s="457">
        <f>'Master-1'!L72</f>
        <v>1135200</v>
      </c>
      <c r="L73" s="64"/>
      <c r="M73" s="457">
        <f>'Master-1'!N72</f>
        <v>23200</v>
      </c>
      <c r="N73" s="457">
        <f>'Master-1'!O72</f>
        <v>1158400</v>
      </c>
      <c r="O73" s="463">
        <f>'Master-1'!P72</f>
        <v>1124400</v>
      </c>
      <c r="P73" s="92"/>
      <c r="Q73" s="92"/>
      <c r="Y73" s="413"/>
    </row>
    <row r="74" spans="1:25" ht="24.75" customHeight="1">
      <c r="A74" s="832"/>
      <c r="B74" s="65"/>
      <c r="C74" s="981" t="s">
        <v>87</v>
      </c>
      <c r="D74" s="980"/>
      <c r="E74" s="980"/>
      <c r="F74" s="980"/>
      <c r="G74" s="980"/>
      <c r="H74" s="980"/>
      <c r="I74" s="66"/>
      <c r="J74" s="458">
        <f>'Master-1'!K73</f>
        <v>267500</v>
      </c>
      <c r="K74" s="458">
        <f>'Master-1'!L73</f>
        <v>3210000</v>
      </c>
      <c r="L74" s="67"/>
      <c r="M74" s="458">
        <f>'Master-1'!N73</f>
        <v>64800</v>
      </c>
      <c r="N74" s="458">
        <f>'Master-1'!O73</f>
        <v>3274800</v>
      </c>
      <c r="O74" s="464">
        <f>'Master-1'!P73</f>
        <v>3178800</v>
      </c>
      <c r="P74" s="93"/>
      <c r="Q74" s="93"/>
      <c r="Y74" s="413"/>
    </row>
    <row r="75" spans="1:25" ht="18" customHeight="1">
      <c r="A75" s="832"/>
      <c r="B75" s="69"/>
      <c r="C75" s="975" t="str">
        <f>'Master-1'!G74</f>
        <v xml:space="preserve">egaxkbZ HkRrk </v>
      </c>
      <c r="D75" s="976"/>
      <c r="E75" s="976"/>
      <c r="F75" s="976"/>
      <c r="G75" s="976"/>
      <c r="H75" s="459">
        <f>'Master-1'!I74</f>
        <v>0.34</v>
      </c>
      <c r="I75" s="921"/>
      <c r="J75" s="921"/>
      <c r="K75" s="921"/>
      <c r="L75" s="921"/>
      <c r="M75" s="921"/>
      <c r="N75" s="460">
        <f>'Master-1'!O74</f>
        <v>1113432</v>
      </c>
      <c r="O75" s="465">
        <f>'Master-1'!P74</f>
        <v>1080792</v>
      </c>
      <c r="P75" s="92"/>
      <c r="Q75" s="92"/>
      <c r="Y75" s="413"/>
    </row>
    <row r="76" spans="1:25" ht="18" customHeight="1">
      <c r="A76" s="832"/>
      <c r="B76" s="71"/>
      <c r="C76" s="975" t="str">
        <f>'Master-1'!G75</f>
        <v>edku fdjk;k HkRrk</v>
      </c>
      <c r="D76" s="976"/>
      <c r="E76" s="976"/>
      <c r="F76" s="976"/>
      <c r="G76" s="976"/>
      <c r="H76" s="671" t="str">
        <f>'Master-1'!I75</f>
        <v>9%</v>
      </c>
      <c r="I76" s="905"/>
      <c r="J76" s="905"/>
      <c r="K76" s="905"/>
      <c r="L76" s="905"/>
      <c r="M76" s="905"/>
      <c r="N76" s="461">
        <f>'Master-1'!O75</f>
        <v>294732</v>
      </c>
      <c r="O76" s="466">
        <f>'Master-1'!P75</f>
        <v>286092</v>
      </c>
      <c r="P76" s="92"/>
      <c r="Q76" s="92"/>
      <c r="Y76" s="413"/>
    </row>
    <row r="77" spans="1:25" ht="20.5" customHeight="1">
      <c r="A77" s="832"/>
      <c r="B77" s="71" t="s">
        <v>473</v>
      </c>
      <c r="C77" s="562">
        <f>'Master-1'!C76</f>
        <v>3</v>
      </c>
      <c r="D77" s="977" t="str">
        <f>'Master-1'!$D$76</f>
        <v xml:space="preserve">egaxkbZ HkRRkk ,sfj;j  </v>
      </c>
      <c r="E77" s="977"/>
      <c r="F77" s="977"/>
      <c r="G77" s="977"/>
      <c r="H77" s="459">
        <f>'Master-1'!I76</f>
        <v>0.03</v>
      </c>
      <c r="I77" s="905"/>
      <c r="J77" s="905"/>
      <c r="K77" s="905"/>
      <c r="L77" s="905"/>
      <c r="M77" s="905"/>
      <c r="N77" s="85">
        <v>0</v>
      </c>
      <c r="O77" s="466">
        <f>'Master-1'!P76</f>
        <v>23841</v>
      </c>
      <c r="P77" s="92"/>
      <c r="Q77" s="92"/>
      <c r="R77" s="73" t="s">
        <v>88</v>
      </c>
      <c r="Y77" s="413"/>
    </row>
    <row r="78" spans="1:25" ht="20.5">
      <c r="A78" s="832"/>
      <c r="B78" s="71"/>
      <c r="C78" s="968" t="str">
        <f>'Master-1'!$C$77</f>
        <v>cksul</v>
      </c>
      <c r="D78" s="968"/>
      <c r="E78" s="968"/>
      <c r="F78" s="968"/>
      <c r="G78" s="968"/>
      <c r="H78" s="968"/>
      <c r="I78" s="905"/>
      <c r="J78" s="905"/>
      <c r="K78" s="905"/>
      <c r="L78" s="905"/>
      <c r="M78" s="905"/>
      <c r="N78" s="467">
        <f>'Master-1'!O77</f>
        <v>13548</v>
      </c>
      <c r="O78" s="468">
        <f>'Master-1'!P77</f>
        <v>13548</v>
      </c>
      <c r="P78" s="94"/>
      <c r="Q78" s="94"/>
      <c r="R78" s="74">
        <v>9</v>
      </c>
      <c r="Y78" s="413"/>
    </row>
    <row r="79" spans="1:25" ht="18">
      <c r="A79" s="832"/>
      <c r="B79" s="71"/>
      <c r="C79" s="968" t="str">
        <f>'Master-1'!C78</f>
        <v>lefiZr vodk'k</v>
      </c>
      <c r="D79" s="968"/>
      <c r="E79" s="968"/>
      <c r="F79" s="968"/>
      <c r="G79" s="968"/>
      <c r="H79" s="968"/>
      <c r="I79" s="905"/>
      <c r="J79" s="905"/>
      <c r="K79" s="905"/>
      <c r="L79" s="905"/>
      <c r="M79" s="905"/>
      <c r="N79" s="461">
        <f>'Master-1'!O78</f>
        <v>182843</v>
      </c>
      <c r="O79" s="466">
        <f>'Master-1'!P78</f>
        <v>177483</v>
      </c>
      <c r="P79" s="92"/>
      <c r="Q79" s="92"/>
      <c r="Y79" s="413"/>
    </row>
    <row r="80" spans="1:25" ht="20.25" customHeight="1">
      <c r="A80" s="832"/>
      <c r="B80" s="71"/>
      <c r="C80" s="968" t="str">
        <f>'Master-1'!C79</f>
        <v>dSf'k;j HkRrk</v>
      </c>
      <c r="D80" s="968"/>
      <c r="E80" s="968"/>
      <c r="F80" s="968"/>
      <c r="G80" s="968"/>
      <c r="H80" s="968"/>
      <c r="I80" s="905"/>
      <c r="J80" s="905"/>
      <c r="K80" s="905"/>
      <c r="L80" s="905"/>
      <c r="M80" s="905"/>
      <c r="N80" s="461">
        <f>'Master-1'!O79</f>
        <v>0</v>
      </c>
      <c r="O80" s="466">
        <f>'Master-1'!P79</f>
        <v>0</v>
      </c>
      <c r="P80" s="92"/>
      <c r="Q80" s="92"/>
      <c r="Y80" s="413"/>
    </row>
    <row r="81" spans="1:25" ht="20.25" customHeight="1">
      <c r="A81" s="832"/>
      <c r="B81" s="71"/>
      <c r="C81" s="968" t="str">
        <f>'Master-1'!C80</f>
        <v>/kqykbZ HkRrkk</v>
      </c>
      <c r="D81" s="968"/>
      <c r="E81" s="968"/>
      <c r="F81" s="968"/>
      <c r="G81" s="968"/>
      <c r="H81" s="968"/>
      <c r="I81" s="905"/>
      <c r="J81" s="905"/>
      <c r="K81" s="905"/>
      <c r="L81" s="905"/>
      <c r="M81" s="905"/>
      <c r="N81" s="461">
        <f>'Master-1'!O80</f>
        <v>0</v>
      </c>
      <c r="O81" s="466">
        <f>'Master-1'!P80</f>
        <v>0</v>
      </c>
      <c r="P81" s="92"/>
      <c r="Q81" s="92"/>
      <c r="Y81" s="413"/>
    </row>
    <row r="82" spans="1:25" ht="18.75" customHeight="1">
      <c r="A82" s="832"/>
      <c r="B82" s="71"/>
      <c r="C82" s="968" t="str">
        <f>'Master-1'!C81</f>
        <v>vU; HkRRkk</v>
      </c>
      <c r="D82" s="968"/>
      <c r="E82" s="968"/>
      <c r="F82" s="968"/>
      <c r="G82" s="968"/>
      <c r="H82" s="968"/>
      <c r="I82" s="906"/>
      <c r="J82" s="906"/>
      <c r="K82" s="906"/>
      <c r="L82" s="906"/>
      <c r="M82" s="906"/>
      <c r="N82" s="467">
        <f>'Master-1'!O81</f>
        <v>0</v>
      </c>
      <c r="O82" s="468">
        <f>'Master-1'!P81</f>
        <v>0</v>
      </c>
      <c r="P82" s="95"/>
      <c r="Q82" s="95"/>
      <c r="Y82" s="413"/>
    </row>
    <row r="83" spans="1:25" ht="18.75" customHeight="1">
      <c r="A83" s="832"/>
      <c r="B83" s="76"/>
      <c r="C83" s="969" t="s">
        <v>351</v>
      </c>
      <c r="D83" s="969"/>
      <c r="E83" s="969"/>
      <c r="F83" s="969"/>
      <c r="G83" s="969"/>
      <c r="H83" s="969"/>
      <c r="I83" s="906"/>
      <c r="J83" s="906"/>
      <c r="K83" s="906"/>
      <c r="L83" s="906"/>
      <c r="M83" s="906"/>
      <c r="N83" s="469">
        <f>'Master-1'!O82</f>
        <v>0</v>
      </c>
      <c r="O83" s="470">
        <f>'Master-1'!P82</f>
        <v>0</v>
      </c>
      <c r="P83" s="95"/>
      <c r="Q83" s="95"/>
      <c r="Y83" s="413"/>
    </row>
    <row r="84" spans="1:25" ht="18.75" customHeight="1">
      <c r="A84" s="832"/>
      <c r="B84" s="76"/>
      <c r="C84" s="970" t="str">
        <f>'Master-1'!$C$83</f>
        <v>dqqy HkRrk ;ksx</v>
      </c>
      <c r="D84" s="970"/>
      <c r="E84" s="970"/>
      <c r="F84" s="970"/>
      <c r="G84" s="970"/>
      <c r="H84" s="970"/>
      <c r="I84" s="914"/>
      <c r="J84" s="914"/>
      <c r="K84" s="914"/>
      <c r="L84" s="914"/>
      <c r="M84" s="914"/>
      <c r="N84" s="471">
        <f>'Master-1'!O83</f>
        <v>1604555</v>
      </c>
      <c r="O84" s="472">
        <f>'Master-1'!P83</f>
        <v>1581756</v>
      </c>
      <c r="P84" s="92"/>
      <c r="Q84" s="92"/>
      <c r="Y84" s="413"/>
    </row>
    <row r="85" spans="1:25" ht="18.75" customHeight="1">
      <c r="A85" s="832"/>
      <c r="B85" s="76"/>
      <c r="C85" s="968" t="str">
        <f>'Master-1'!C84</f>
        <v>fLFkj osru¼izkscs'ku vof/k½</v>
      </c>
      <c r="D85" s="968"/>
      <c r="E85" s="968"/>
      <c r="F85" s="968"/>
      <c r="G85" s="968"/>
      <c r="H85" s="968"/>
      <c r="I85" s="914"/>
      <c r="J85" s="914"/>
      <c r="K85" s="914"/>
      <c r="L85" s="914"/>
      <c r="M85" s="914"/>
      <c r="N85" s="473">
        <f>'Master-1'!O84</f>
        <v>1184400</v>
      </c>
      <c r="O85" s="474">
        <f>'Master-1'!P84</f>
        <v>1184400</v>
      </c>
      <c r="P85" s="92"/>
      <c r="Q85" s="92"/>
      <c r="Y85" s="413"/>
    </row>
    <row r="86" spans="1:25" ht="18.75" customHeight="1">
      <c r="A86" s="832"/>
      <c r="B86" s="78"/>
      <c r="C86" s="978" t="str">
        <f>'Master-1'!C85</f>
        <v>;ksx laosru</v>
      </c>
      <c r="D86" s="978"/>
      <c r="E86" s="978"/>
      <c r="F86" s="978"/>
      <c r="G86" s="978"/>
      <c r="H86" s="978"/>
      <c r="I86" s="908"/>
      <c r="J86" s="908"/>
      <c r="K86" s="908"/>
      <c r="L86" s="908"/>
      <c r="M86" s="979"/>
      <c r="N86" s="475">
        <f>'Master-1'!O85</f>
        <v>6063755</v>
      </c>
      <c r="O86" s="476">
        <f>'Master-1'!P85</f>
        <v>5944956</v>
      </c>
      <c r="P86" s="96"/>
      <c r="Q86" s="96"/>
      <c r="Y86" s="413"/>
    </row>
    <row r="87" spans="1:25" ht="18">
      <c r="A87" s="832"/>
      <c r="B87" s="71"/>
      <c r="C87" s="968" t="str">
        <f>'Master-1'!C86</f>
        <v>;k=k HkRrk</v>
      </c>
      <c r="D87" s="968"/>
      <c r="E87" s="968"/>
      <c r="F87" s="968"/>
      <c r="G87" s="968"/>
      <c r="H87" s="968"/>
      <c r="I87" s="906"/>
      <c r="J87" s="906"/>
      <c r="K87" s="906"/>
      <c r="L87" s="906"/>
      <c r="M87" s="906"/>
      <c r="N87" s="477">
        <f>'Master-1'!O86</f>
        <v>0</v>
      </c>
      <c r="O87" s="478">
        <f>'Master-1'!P86</f>
        <v>21765</v>
      </c>
      <c r="P87" s="97"/>
      <c r="Q87" s="97"/>
      <c r="Y87" s="413"/>
    </row>
    <row r="88" spans="1:25" ht="18">
      <c r="A88" s="832"/>
      <c r="B88" s="71"/>
      <c r="C88" s="968" t="str">
        <f>'Master-1'!C87</f>
        <v xml:space="preserve">eSfMdy </v>
      </c>
      <c r="D88" s="968"/>
      <c r="E88" s="968"/>
      <c r="F88" s="968"/>
      <c r="G88" s="968"/>
      <c r="H88" s="968"/>
      <c r="I88" s="906"/>
      <c r="J88" s="906"/>
      <c r="K88" s="906"/>
      <c r="L88" s="906"/>
      <c r="M88" s="906"/>
      <c r="N88" s="467">
        <f>'Master-1'!O87</f>
        <v>0</v>
      </c>
      <c r="O88" s="468">
        <f>'Master-1'!P87</f>
        <v>0</v>
      </c>
      <c r="P88" s="97"/>
      <c r="Q88" s="97"/>
      <c r="Y88" s="413"/>
    </row>
    <row r="89" spans="1:25" ht="18.75" customHeight="1">
      <c r="A89" s="832"/>
      <c r="B89" s="81"/>
      <c r="C89" s="992" t="str">
        <f>'Master-1'!C88</f>
        <v>;ksx ;k=k HkRrk++$eSfMdy</v>
      </c>
      <c r="D89" s="993"/>
      <c r="E89" s="993"/>
      <c r="F89" s="993"/>
      <c r="G89" s="993"/>
      <c r="H89" s="994"/>
      <c r="I89" s="971"/>
      <c r="J89" s="972"/>
      <c r="K89" s="972"/>
      <c r="L89" s="972"/>
      <c r="M89" s="973"/>
      <c r="N89" s="469">
        <f>'Master-1'!O88</f>
        <v>0</v>
      </c>
      <c r="O89" s="470">
        <f>'Master-1'!P88</f>
        <v>21765</v>
      </c>
      <c r="P89" s="97"/>
      <c r="Q89" s="97"/>
      <c r="Y89" s="413"/>
    </row>
    <row r="90" spans="1:25" ht="27" customHeight="1">
      <c r="A90" s="832"/>
      <c r="B90" s="82"/>
      <c r="C90" s="974" t="str">
        <f>'Master-1'!C89</f>
        <v>egk;ksx</v>
      </c>
      <c r="D90" s="974"/>
      <c r="E90" s="974"/>
      <c r="F90" s="974"/>
      <c r="G90" s="974"/>
      <c r="H90" s="974"/>
      <c r="I90" s="897"/>
      <c r="J90" s="897"/>
      <c r="K90" s="897"/>
      <c r="L90" s="897"/>
      <c r="M90" s="897"/>
      <c r="N90" s="479">
        <f>'Master-1'!O89</f>
        <v>6063755</v>
      </c>
      <c r="O90" s="480">
        <f>'Master-1'!P89</f>
        <v>5966721</v>
      </c>
      <c r="P90" s="97"/>
      <c r="Q90" s="97"/>
      <c r="Y90" s="413"/>
    </row>
    <row r="91" spans="1:25" ht="8.5" customHeight="1">
      <c r="A91" s="832"/>
      <c r="Y91" s="413"/>
    </row>
    <row r="92" spans="1:25" ht="20.5">
      <c r="A92" s="832"/>
      <c r="E92" s="983" t="s">
        <v>131</v>
      </c>
      <c r="F92" s="983"/>
      <c r="G92" s="983"/>
      <c r="H92" s="983"/>
      <c r="I92" s="983"/>
      <c r="J92" s="983"/>
      <c r="K92" s="983"/>
      <c r="L92" s="983"/>
      <c r="M92" s="983"/>
      <c r="N92" s="983"/>
      <c r="O92" s="983"/>
      <c r="P92" s="983"/>
      <c r="Q92" s="983"/>
      <c r="R92" s="983"/>
      <c r="S92" s="983"/>
      <c r="Y92" s="413"/>
    </row>
    <row r="93" spans="1:25" ht="18">
      <c r="A93" s="832"/>
      <c r="O93" s="967" t="str">
        <f>'Master-1'!AB3</f>
        <v>iz/kkukpk;Z</v>
      </c>
      <c r="P93" s="967"/>
      <c r="Q93" s="967"/>
      <c r="Y93" s="413"/>
    </row>
    <row r="94" spans="1:25" ht="18">
      <c r="A94" s="832"/>
      <c r="O94" s="967" t="str">
        <f>'Master-1'!AB4</f>
        <v xml:space="preserve">jktdh; mPp ek/;fed fo|ky; </v>
      </c>
      <c r="P94" s="967"/>
      <c r="Q94" s="967"/>
      <c r="Y94" s="413"/>
    </row>
    <row r="95" spans="1:25" ht="18">
      <c r="A95" s="832"/>
      <c r="O95" s="967" t="str">
        <f>'Master-1'!AB5</f>
        <v>13Mhvks,y¼Jhxaxkuxj½</v>
      </c>
      <c r="P95" s="967"/>
      <c r="Q95" s="967"/>
      <c r="Y95" s="413"/>
    </row>
    <row r="96" spans="1:25">
      <c r="A96" s="832"/>
      <c r="Y96" s="413"/>
    </row>
    <row r="97" spans="1:25">
      <c r="A97" s="413"/>
      <c r="B97" s="413"/>
      <c r="C97" s="413"/>
      <c r="D97" s="413"/>
      <c r="E97" s="413"/>
      <c r="F97" s="413"/>
      <c r="G97" s="413"/>
      <c r="H97" s="413"/>
      <c r="I97" s="413"/>
      <c r="J97" s="413"/>
      <c r="K97" s="413"/>
      <c r="L97" s="413"/>
      <c r="M97" s="413"/>
      <c r="N97" s="413"/>
      <c r="O97" s="413"/>
      <c r="P97" s="413"/>
      <c r="Q97" s="413"/>
      <c r="R97" s="413"/>
      <c r="S97" s="413"/>
      <c r="T97" s="413"/>
      <c r="U97" s="413"/>
      <c r="V97" s="413"/>
      <c r="W97" s="413"/>
      <c r="X97" s="413"/>
      <c r="Y97" s="413"/>
    </row>
  </sheetData>
  <sheetProtection password="DBAD" sheet="1" objects="1" scenarios="1" formatCells="0" formatColumns="0" formatRows="0"/>
  <mergeCells count="65">
    <mergeCell ref="E6:I6"/>
    <mergeCell ref="N6:Q6"/>
    <mergeCell ref="E7:F7"/>
    <mergeCell ref="H7:I7"/>
    <mergeCell ref="L6:M6"/>
    <mergeCell ref="J6:K6"/>
    <mergeCell ref="O8:O9"/>
    <mergeCell ref="P8:P9"/>
    <mergeCell ref="O7:P7"/>
    <mergeCell ref="L8:M8"/>
    <mergeCell ref="B8:B9"/>
    <mergeCell ref="G8:G9"/>
    <mergeCell ref="H8:I8"/>
    <mergeCell ref="C8:C9"/>
    <mergeCell ref="B7:D7"/>
    <mergeCell ref="C72:H72"/>
    <mergeCell ref="C74:H74"/>
    <mergeCell ref="C73:H73"/>
    <mergeCell ref="E92:S92"/>
    <mergeCell ref="B3:Q3"/>
    <mergeCell ref="Q8:Q9"/>
    <mergeCell ref="B4:P4"/>
    <mergeCell ref="B5:P5"/>
    <mergeCell ref="B6:D6"/>
    <mergeCell ref="N8:N9"/>
    <mergeCell ref="C89:H89"/>
    <mergeCell ref="J8:J9"/>
    <mergeCell ref="K8:K9"/>
    <mergeCell ref="D10:E10"/>
    <mergeCell ref="D8:E9"/>
    <mergeCell ref="F8:F9"/>
    <mergeCell ref="C78:H78"/>
    <mergeCell ref="C79:H79"/>
    <mergeCell ref="C86:H86"/>
    <mergeCell ref="I86:M86"/>
    <mergeCell ref="C87:H87"/>
    <mergeCell ref="I87:M87"/>
    <mergeCell ref="I79:M79"/>
    <mergeCell ref="I78:M78"/>
    <mergeCell ref="I82:M82"/>
    <mergeCell ref="I84:M84"/>
    <mergeCell ref="I80:M80"/>
    <mergeCell ref="I81:M81"/>
    <mergeCell ref="C80:H80"/>
    <mergeCell ref="C81:H81"/>
    <mergeCell ref="C82:H82"/>
    <mergeCell ref="I75:M75"/>
    <mergeCell ref="I76:M76"/>
    <mergeCell ref="I77:M77"/>
    <mergeCell ref="C75:G75"/>
    <mergeCell ref="C76:G76"/>
    <mergeCell ref="D77:G77"/>
    <mergeCell ref="O94:Q94"/>
    <mergeCell ref="O95:Q95"/>
    <mergeCell ref="C85:H85"/>
    <mergeCell ref="I85:M85"/>
    <mergeCell ref="C83:H83"/>
    <mergeCell ref="I83:M83"/>
    <mergeCell ref="O93:Q93"/>
    <mergeCell ref="C84:H84"/>
    <mergeCell ref="I89:M89"/>
    <mergeCell ref="C90:H90"/>
    <mergeCell ref="I90:M90"/>
    <mergeCell ref="C88:H88"/>
    <mergeCell ref="I88:M88"/>
  </mergeCells>
  <printOptions horizontalCentered="1"/>
  <pageMargins left="0.19685039370078741" right="0.19685039370078741" top="0" bottom="3.937007874015748E-2" header="0" footer="0"/>
  <pageSetup paperSize="9" scale="49" fitToHeight="2" orientation="landscape" blackAndWhite="1" r:id="rId1"/>
  <headerFooter>
    <oddFooter>&amp;LProgrammed by Hans Raj Joshi Principal</oddFooter>
  </headerFooter>
  <drawing r:id="rId2"/>
</worksheet>
</file>

<file path=xl/worksheets/sheet7.xml><?xml version="1.0" encoding="utf-8"?>
<worksheet xmlns="http://schemas.openxmlformats.org/spreadsheetml/2006/main" xmlns:r="http://schemas.openxmlformats.org/officeDocument/2006/relationships">
  <sheetPr codeName="Sheet4">
    <tabColor rgb="FFFFC000"/>
  </sheetPr>
  <dimension ref="A1:Z59"/>
  <sheetViews>
    <sheetView view="pageBreakPreview" zoomScale="70" zoomScaleNormal="60" zoomScaleSheetLayoutView="70" workbookViewId="0">
      <pane xSplit="2" ySplit="8" topLeftCell="C9" activePane="bottomRight" state="frozen"/>
      <selection pane="topRight" activeCell="C1" sqref="C1"/>
      <selection pane="bottomLeft" activeCell="A9" sqref="A9"/>
      <selection pane="bottomRight" activeCell="D7" sqref="D7:E7"/>
    </sheetView>
  </sheetViews>
  <sheetFormatPr defaultColWidth="9.1796875" defaultRowHeight="14"/>
  <cols>
    <col min="1" max="1" width="6" style="1" customWidth="1"/>
    <col min="2" max="2" width="30.453125" style="1" customWidth="1"/>
    <col min="3" max="3" width="12.81640625" style="1" customWidth="1"/>
    <col min="4" max="4" width="14.81640625" style="1" bestFit="1" customWidth="1"/>
    <col min="5" max="5" width="12.7265625" style="1" customWidth="1"/>
    <col min="6" max="6" width="15.453125" style="1" customWidth="1"/>
    <col min="7" max="7" width="17.54296875" style="1" customWidth="1"/>
    <col min="8" max="8" width="12.54296875" style="1" customWidth="1"/>
    <col min="9" max="9" width="11.81640625" style="1" customWidth="1"/>
    <col min="10" max="10" width="13.453125" style="1" customWidth="1"/>
    <col min="11" max="11" width="13" style="1" customWidth="1"/>
    <col min="12" max="15" width="12.81640625" style="1" customWidth="1"/>
    <col min="16" max="16" width="6.26953125" style="1" customWidth="1"/>
    <col min="17" max="17" width="6.453125" style="1" customWidth="1"/>
    <col min="18" max="18" width="6.54296875" style="1" customWidth="1"/>
    <col min="19" max="19" width="11.1796875" style="1" customWidth="1"/>
    <col min="20" max="20" width="12.54296875" style="1" customWidth="1"/>
    <col min="21" max="22" width="9.81640625" style="1" bestFit="1" customWidth="1"/>
    <col min="23" max="23" width="9.1796875" style="1"/>
    <col min="24" max="25" width="9.54296875" style="1" bestFit="1" customWidth="1"/>
    <col min="26" max="26" width="15.7265625" style="1" customWidth="1"/>
    <col min="27" max="16384" width="9.1796875" style="1"/>
  </cols>
  <sheetData>
    <row r="1" spans="1:26" ht="44.25" customHeight="1">
      <c r="A1" s="1061" t="s">
        <v>63</v>
      </c>
      <c r="B1" s="1061"/>
      <c r="C1" s="1061"/>
      <c r="D1" s="1061"/>
      <c r="E1" s="1061"/>
      <c r="F1" s="1061"/>
      <c r="G1" s="1061"/>
      <c r="H1" s="1061"/>
      <c r="I1" s="1061"/>
      <c r="J1" s="1061"/>
      <c r="K1" s="1061"/>
      <c r="L1" s="1061"/>
      <c r="M1" s="1061"/>
      <c r="N1" s="1061"/>
      <c r="O1" s="1061"/>
      <c r="P1" s="1061"/>
      <c r="Q1" s="1061"/>
      <c r="R1" s="1061"/>
      <c r="S1" s="1061"/>
      <c r="T1" s="1061"/>
    </row>
    <row r="2" spans="1:26" ht="24.75" customHeight="1">
      <c r="A2" s="1021" t="s">
        <v>38</v>
      </c>
      <c r="B2" s="1021"/>
      <c r="C2" s="1021"/>
      <c r="D2" s="1021"/>
      <c r="E2" s="1021"/>
      <c r="F2" s="1021"/>
      <c r="G2" s="1021"/>
      <c r="H2" s="1021"/>
      <c r="I2" s="1021"/>
      <c r="J2" s="1021"/>
      <c r="K2" s="1021"/>
      <c r="L2" s="1021"/>
      <c r="M2" s="1021"/>
      <c r="N2" s="1021"/>
      <c r="O2" s="1021"/>
      <c r="P2" s="1021"/>
      <c r="Q2" s="1021"/>
      <c r="R2" s="1021"/>
      <c r="S2" s="1031" t="str">
        <f>"RE"&amp;"-"&amp;'Data Entry'!H4</f>
        <v>RE-2022-23</v>
      </c>
      <c r="T2" s="1031"/>
    </row>
    <row r="3" spans="1:26" s="30" customFormat="1" ht="25.5" customHeight="1">
      <c r="A3" s="1022" t="s">
        <v>39</v>
      </c>
      <c r="B3" s="1022"/>
      <c r="C3" s="1022"/>
      <c r="D3" s="1022"/>
      <c r="E3" s="1022"/>
      <c r="F3" s="1022"/>
      <c r="G3" s="1022"/>
      <c r="H3" s="1022"/>
      <c r="I3" s="1022"/>
      <c r="J3" s="1022"/>
      <c r="K3" s="1022"/>
      <c r="L3" s="1022"/>
      <c r="M3" s="1022"/>
      <c r="N3" s="1022"/>
      <c r="O3" s="1022"/>
      <c r="P3" s="1022"/>
      <c r="Q3" s="1022"/>
      <c r="R3" s="1022"/>
      <c r="S3" s="1031" t="str">
        <f>"BE"&amp;"-"&amp;'Data Entry'!K4</f>
        <v>BE-2023-24</v>
      </c>
      <c r="T3" s="1031"/>
    </row>
    <row r="4" spans="1:26" ht="27" customHeight="1">
      <c r="A4" s="1023" t="s">
        <v>95</v>
      </c>
      <c r="B4" s="1023"/>
      <c r="C4" s="1023"/>
      <c r="D4" s="1023"/>
      <c r="E4" s="1025" t="str">
        <f>'Data Entry'!D2</f>
        <v>dk;kZy; iz/kkukpk;Z jktdh; mPp ek/;fed fo|ky; 13Mhvks,y</v>
      </c>
      <c r="F4" s="1025"/>
      <c r="G4" s="1025"/>
      <c r="H4" s="1025"/>
      <c r="I4" s="1025"/>
      <c r="J4" s="1025"/>
      <c r="K4" s="1025"/>
      <c r="L4" s="1024" t="s">
        <v>40</v>
      </c>
      <c r="M4" s="1024"/>
      <c r="N4" s="1024"/>
      <c r="O4" s="1024"/>
      <c r="P4" s="1024"/>
      <c r="Q4" s="1024"/>
      <c r="R4" s="1024"/>
      <c r="S4" s="245" t="s">
        <v>176</v>
      </c>
      <c r="T4" s="246"/>
    </row>
    <row r="5" spans="1:26" ht="18.75" customHeight="1">
      <c r="A5" s="1028" t="s">
        <v>402</v>
      </c>
      <c r="B5" s="1029"/>
      <c r="C5" s="1029"/>
      <c r="D5" s="1029"/>
      <c r="E5" s="1029"/>
      <c r="F5" s="1029"/>
      <c r="G5" s="1029"/>
      <c r="H5" s="1030" t="str">
        <f>'Master-1'!F4</f>
        <v>2202-02-109-01-00</v>
      </c>
      <c r="I5" s="1030"/>
      <c r="J5" s="1030"/>
      <c r="K5" s="1030" t="str">
        <f>'Master-1'!I4</f>
        <v>STATE FUND</v>
      </c>
      <c r="L5" s="1030"/>
      <c r="M5" s="372"/>
      <c r="N5" s="372"/>
      <c r="O5" s="372"/>
      <c r="P5" s="372"/>
      <c r="Q5" s="372"/>
      <c r="R5" s="372"/>
      <c r="S5" s="247"/>
      <c r="T5" s="248"/>
    </row>
    <row r="6" spans="1:26" ht="44.5" customHeight="1">
      <c r="A6" s="1034" t="s">
        <v>62</v>
      </c>
      <c r="B6" s="1036"/>
      <c r="C6" s="1026" t="s">
        <v>150</v>
      </c>
      <c r="D6" s="1040" t="s">
        <v>64</v>
      </c>
      <c r="E6" s="1041"/>
      <c r="F6" s="1041"/>
      <c r="G6" s="1038" t="s">
        <v>627</v>
      </c>
      <c r="H6" s="1042" t="s">
        <v>65</v>
      </c>
      <c r="I6" s="1043"/>
      <c r="J6" s="1044"/>
      <c r="K6" s="1038" t="s">
        <v>634</v>
      </c>
      <c r="L6" s="1038" t="s">
        <v>635</v>
      </c>
      <c r="M6" s="1045" t="s">
        <v>636</v>
      </c>
      <c r="N6" s="1045"/>
      <c r="O6" s="1045"/>
      <c r="P6" s="1045" t="s">
        <v>71</v>
      </c>
      <c r="Q6" s="1045"/>
      <c r="R6" s="1045"/>
      <c r="S6" s="249" t="s">
        <v>109</v>
      </c>
      <c r="T6" s="1026" t="s">
        <v>51</v>
      </c>
    </row>
    <row r="7" spans="1:26" ht="67.150000000000006" customHeight="1">
      <c r="A7" s="1035"/>
      <c r="B7" s="1037"/>
      <c r="C7" s="1027"/>
      <c r="D7" s="825" t="s">
        <v>312</v>
      </c>
      <c r="E7" s="825" t="s">
        <v>371</v>
      </c>
      <c r="F7" s="824" t="s">
        <v>626</v>
      </c>
      <c r="G7" s="1039"/>
      <c r="H7" s="251" t="s">
        <v>628</v>
      </c>
      <c r="I7" s="251" t="s">
        <v>633</v>
      </c>
      <c r="J7" s="250" t="s">
        <v>148</v>
      </c>
      <c r="K7" s="1039"/>
      <c r="L7" s="1039"/>
      <c r="M7" s="252" t="s">
        <v>110</v>
      </c>
      <c r="N7" s="252" t="s">
        <v>111</v>
      </c>
      <c r="O7" s="252" t="s">
        <v>112</v>
      </c>
      <c r="P7" s="252" t="s">
        <v>113</v>
      </c>
      <c r="Q7" s="252" t="s">
        <v>114</v>
      </c>
      <c r="R7" s="252" t="s">
        <v>115</v>
      </c>
      <c r="S7" s="252" t="s">
        <v>116</v>
      </c>
      <c r="T7" s="1027"/>
      <c r="U7" s="25"/>
      <c r="V7" s="25"/>
      <c r="W7" s="25"/>
      <c r="X7" s="25"/>
      <c r="Y7" s="25"/>
    </row>
    <row r="8" spans="1:26" s="114" customFormat="1" ht="16.5" customHeight="1">
      <c r="A8" s="614">
        <v>1</v>
      </c>
      <c r="B8" s="254">
        <v>2</v>
      </c>
      <c r="C8" s="254">
        <v>3</v>
      </c>
      <c r="D8" s="253">
        <v>4</v>
      </c>
      <c r="E8" s="253">
        <v>5</v>
      </c>
      <c r="F8" s="253">
        <v>6</v>
      </c>
      <c r="G8" s="255">
        <v>7</v>
      </c>
      <c r="H8" s="255">
        <v>8</v>
      </c>
      <c r="I8" s="255">
        <v>9</v>
      </c>
      <c r="J8" s="253">
        <v>10</v>
      </c>
      <c r="K8" s="253">
        <v>11</v>
      </c>
      <c r="L8" s="253">
        <v>12</v>
      </c>
      <c r="M8" s="255">
        <v>13</v>
      </c>
      <c r="N8" s="255">
        <v>14</v>
      </c>
      <c r="O8" s="255">
        <v>15</v>
      </c>
      <c r="P8" s="255">
        <v>16</v>
      </c>
      <c r="Q8" s="256">
        <v>17</v>
      </c>
      <c r="R8" s="256">
        <v>18</v>
      </c>
      <c r="S8" s="257">
        <v>19</v>
      </c>
      <c r="T8" s="257">
        <v>20</v>
      </c>
      <c r="U8" s="113"/>
      <c r="V8" s="113"/>
      <c r="W8" s="113"/>
      <c r="X8" s="113"/>
      <c r="Y8" s="113"/>
    </row>
    <row r="9" spans="1:26" ht="41">
      <c r="A9" s="611"/>
      <c r="B9" s="565" t="s">
        <v>475</v>
      </c>
      <c r="C9" s="258"/>
      <c r="D9" s="259"/>
      <c r="E9" s="259"/>
      <c r="F9" s="259"/>
      <c r="G9" s="260"/>
      <c r="H9" s="259"/>
      <c r="I9" s="259"/>
      <c r="J9" s="259"/>
      <c r="K9" s="259"/>
      <c r="L9" s="566">
        <f>'प्रपत्र-8'!$O$74</f>
        <v>3178800</v>
      </c>
      <c r="M9" s="261">
        <f>'प्रपत्र-8'!$N$74</f>
        <v>3274800</v>
      </c>
      <c r="N9" s="262"/>
      <c r="O9" s="567">
        <f>M9+N9</f>
        <v>3274800</v>
      </c>
      <c r="P9" s="259"/>
      <c r="Q9" s="259"/>
      <c r="R9" s="259"/>
      <c r="S9" s="259"/>
      <c r="T9" s="259"/>
      <c r="U9" s="26"/>
      <c r="V9" s="26"/>
      <c r="W9" s="26"/>
      <c r="X9" s="27"/>
      <c r="Y9" s="28"/>
      <c r="Z9" s="29"/>
    </row>
    <row r="10" spans="1:26" ht="20.5">
      <c r="A10" s="611"/>
      <c r="B10" s="263" t="s">
        <v>412</v>
      </c>
      <c r="C10" s="263"/>
      <c r="D10" s="264"/>
      <c r="E10" s="264"/>
      <c r="F10" s="264"/>
      <c r="G10" s="265"/>
      <c r="H10" s="264"/>
      <c r="I10" s="264"/>
      <c r="J10" s="264"/>
      <c r="K10" s="264"/>
      <c r="L10" s="266">
        <f>'प्रपत्र-8'!$O$75</f>
        <v>1080792</v>
      </c>
      <c r="M10" s="267">
        <f>'प्रपत्र-8'!N75</f>
        <v>1113432</v>
      </c>
      <c r="N10" s="266"/>
      <c r="O10" s="264">
        <f t="shared" ref="O10:O25" si="0">M10+N10</f>
        <v>1113432</v>
      </c>
      <c r="P10" s="264"/>
      <c r="Q10" s="264"/>
      <c r="R10" s="264"/>
      <c r="S10" s="264"/>
      <c r="T10" s="264"/>
      <c r="U10" s="26"/>
      <c r="V10" s="26"/>
      <c r="W10" s="26"/>
      <c r="X10" s="27"/>
      <c r="Y10" s="28"/>
      <c r="Z10" s="29"/>
    </row>
    <row r="11" spans="1:26" ht="21" customHeight="1">
      <c r="A11" s="611"/>
      <c r="B11" s="263" t="s">
        <v>413</v>
      </c>
      <c r="C11" s="263"/>
      <c r="D11" s="264"/>
      <c r="E11" s="264"/>
      <c r="F11" s="264"/>
      <c r="G11" s="265"/>
      <c r="H11" s="264"/>
      <c r="I11" s="264"/>
      <c r="J11" s="264"/>
      <c r="K11" s="264" t="s">
        <v>172</v>
      </c>
      <c r="L11" s="266">
        <f>'प्रपत्र-8'!$O$76</f>
        <v>286092</v>
      </c>
      <c r="M11" s="267">
        <f>'प्रपत्र-8'!N76</f>
        <v>294732</v>
      </c>
      <c r="N11" s="266"/>
      <c r="O11" s="264">
        <f t="shared" si="0"/>
        <v>294732</v>
      </c>
      <c r="P11" s="264"/>
      <c r="Q11" s="264"/>
      <c r="R11" s="264"/>
      <c r="S11" s="264"/>
      <c r="T11" s="264"/>
      <c r="U11" s="26"/>
      <c r="V11" s="26"/>
      <c r="W11" s="26"/>
      <c r="X11" s="27"/>
      <c r="Y11" s="28"/>
      <c r="Z11" s="29"/>
    </row>
    <row r="12" spans="1:26" ht="20.5">
      <c r="A12" s="611"/>
      <c r="B12" s="263" t="s">
        <v>431</v>
      </c>
      <c r="C12" s="263"/>
      <c r="D12" s="264"/>
      <c r="E12" s="264"/>
      <c r="F12" s="264"/>
      <c r="G12" s="265"/>
      <c r="H12" s="264"/>
      <c r="I12" s="264"/>
      <c r="J12" s="264"/>
      <c r="K12" s="264"/>
      <c r="L12" s="266">
        <f>'प्रपत्र-8'!$O$77</f>
        <v>23841</v>
      </c>
      <c r="M12" s="267">
        <f>'प्रपत्र-8'!N77</f>
        <v>0</v>
      </c>
      <c r="N12" s="266"/>
      <c r="O12" s="264">
        <f t="shared" si="0"/>
        <v>0</v>
      </c>
      <c r="P12" s="264"/>
      <c r="Q12" s="264"/>
      <c r="R12" s="264"/>
      <c r="S12" s="264"/>
      <c r="T12" s="264"/>
      <c r="U12" s="26"/>
      <c r="V12" s="26"/>
      <c r="W12" s="26"/>
      <c r="X12" s="27"/>
      <c r="Y12" s="28"/>
      <c r="Z12" s="29"/>
    </row>
    <row r="13" spans="1:26" ht="20.5">
      <c r="A13" s="611"/>
      <c r="B13" s="263" t="s">
        <v>54</v>
      </c>
      <c r="C13" s="263"/>
      <c r="D13" s="264"/>
      <c r="E13" s="264"/>
      <c r="F13" s="264"/>
      <c r="G13" s="265"/>
      <c r="H13" s="264"/>
      <c r="I13" s="264"/>
      <c r="J13" s="264"/>
      <c r="K13" s="264"/>
      <c r="L13" s="266">
        <f>'प्रपत्र-8'!$O$78</f>
        <v>13548</v>
      </c>
      <c r="M13" s="267">
        <f>'प्रपत्र-8'!N78</f>
        <v>13548</v>
      </c>
      <c r="N13" s="266"/>
      <c r="O13" s="264">
        <f t="shared" si="0"/>
        <v>13548</v>
      </c>
      <c r="P13" s="264"/>
      <c r="Q13" s="264"/>
      <c r="R13" s="264"/>
      <c r="S13" s="264"/>
      <c r="T13" s="264"/>
      <c r="U13" s="26"/>
      <c r="V13" s="26"/>
      <c r="W13" s="26"/>
      <c r="X13" s="27"/>
      <c r="Y13" s="28"/>
      <c r="Z13" s="29"/>
    </row>
    <row r="14" spans="1:26" ht="20.5">
      <c r="A14" s="611"/>
      <c r="B14" s="263" t="s">
        <v>55</v>
      </c>
      <c r="C14" s="263"/>
      <c r="D14" s="264"/>
      <c r="E14" s="264"/>
      <c r="F14" s="264"/>
      <c r="G14" s="265"/>
      <c r="H14" s="264"/>
      <c r="I14" s="264"/>
      <c r="J14" s="264"/>
      <c r="K14" s="264"/>
      <c r="L14" s="266">
        <f>'प्रपत्र-8'!$O$79</f>
        <v>177483</v>
      </c>
      <c r="M14" s="267">
        <f>'प्रपत्र-8'!N79</f>
        <v>182843</v>
      </c>
      <c r="N14" s="266"/>
      <c r="O14" s="264">
        <f t="shared" si="0"/>
        <v>182843</v>
      </c>
      <c r="P14" s="264"/>
      <c r="Q14" s="264"/>
      <c r="R14" s="264"/>
      <c r="S14" s="264"/>
      <c r="T14" s="264"/>
      <c r="U14" s="26"/>
      <c r="V14" s="26"/>
      <c r="W14" s="26"/>
      <c r="X14" s="28"/>
      <c r="Y14" s="28"/>
      <c r="Z14" s="29"/>
    </row>
    <row r="15" spans="1:26" ht="20.5">
      <c r="A15" s="611"/>
      <c r="B15" s="263" t="s">
        <v>57</v>
      </c>
      <c r="C15" s="263"/>
      <c r="D15" s="264"/>
      <c r="E15" s="264"/>
      <c r="F15" s="264"/>
      <c r="G15" s="265"/>
      <c r="H15" s="264"/>
      <c r="I15" s="264"/>
      <c r="J15" s="264"/>
      <c r="K15" s="264"/>
      <c r="L15" s="266">
        <f>'प्रपत्र-8'!$O$80</f>
        <v>0</v>
      </c>
      <c r="M15" s="267">
        <f>'प्रपत्र-8'!N80</f>
        <v>0</v>
      </c>
      <c r="N15" s="266"/>
      <c r="O15" s="264">
        <f t="shared" si="0"/>
        <v>0</v>
      </c>
      <c r="P15" s="264"/>
      <c r="Q15" s="264"/>
      <c r="R15" s="264"/>
      <c r="S15" s="264"/>
      <c r="T15" s="264"/>
      <c r="U15" s="26"/>
      <c r="V15" s="26"/>
      <c r="W15" s="26"/>
      <c r="X15" s="28"/>
      <c r="Y15" s="28"/>
      <c r="Z15" s="29"/>
    </row>
    <row r="16" spans="1:26" ht="20.5">
      <c r="A16" s="611"/>
      <c r="B16" s="434" t="s">
        <v>426</v>
      </c>
      <c r="C16" s="263"/>
      <c r="D16" s="264"/>
      <c r="E16" s="264"/>
      <c r="F16" s="264"/>
      <c r="G16" s="265"/>
      <c r="H16" s="264"/>
      <c r="I16" s="264"/>
      <c r="J16" s="264"/>
      <c r="K16" s="264"/>
      <c r="L16" s="266">
        <f>'प्रपत्र-8'!$O$81</f>
        <v>0</v>
      </c>
      <c r="M16" s="267">
        <f>'प्रपत्र-8'!N81</f>
        <v>0</v>
      </c>
      <c r="N16" s="266"/>
      <c r="O16" s="264">
        <f>M16+N16</f>
        <v>0</v>
      </c>
      <c r="P16" s="264"/>
      <c r="Q16" s="264"/>
      <c r="R16" s="264"/>
      <c r="S16" s="264"/>
      <c r="T16" s="264"/>
      <c r="U16" s="26"/>
      <c r="V16" s="26"/>
      <c r="W16" s="26"/>
      <c r="X16" s="28"/>
      <c r="Y16" s="28"/>
      <c r="Z16" s="29"/>
    </row>
    <row r="17" spans="1:26" ht="20.5">
      <c r="A17" s="615"/>
      <c r="B17" s="434" t="s">
        <v>429</v>
      </c>
      <c r="C17" s="263"/>
      <c r="D17" s="264"/>
      <c r="E17" s="264"/>
      <c r="F17" s="264"/>
      <c r="G17" s="265"/>
      <c r="H17" s="264"/>
      <c r="I17" s="264"/>
      <c r="J17" s="264"/>
      <c r="K17" s="264"/>
      <c r="L17" s="266">
        <f>'प्रपत्र-8'!$O$82</f>
        <v>0</v>
      </c>
      <c r="M17" s="267">
        <f>'प्रपत्र-8'!N82</f>
        <v>0</v>
      </c>
      <c r="N17" s="266"/>
      <c r="O17" s="264">
        <f>M17+N17</f>
        <v>0</v>
      </c>
      <c r="P17" s="264"/>
      <c r="Q17" s="264"/>
      <c r="R17" s="264"/>
      <c r="S17" s="264"/>
      <c r="T17" s="264"/>
      <c r="U17" s="26"/>
      <c r="V17" s="26"/>
      <c r="W17" s="26"/>
      <c r="X17" s="28"/>
      <c r="Y17" s="28"/>
      <c r="Z17" s="29"/>
    </row>
    <row r="18" spans="1:26" ht="20.5">
      <c r="A18" s="611"/>
      <c r="B18" s="601" t="s">
        <v>351</v>
      </c>
      <c r="C18" s="268"/>
      <c r="D18" s="269"/>
      <c r="E18" s="269"/>
      <c r="F18" s="269"/>
      <c r="G18" s="270"/>
      <c r="H18" s="269"/>
      <c r="I18" s="269"/>
      <c r="J18" s="269"/>
      <c r="K18" s="269"/>
      <c r="L18" s="271">
        <f>'प्रपत्र-8'!$O$83</f>
        <v>0</v>
      </c>
      <c r="M18" s="596">
        <f>'प्रपत्र-8'!$N$83</f>
        <v>0</v>
      </c>
      <c r="N18" s="271"/>
      <c r="O18" s="269">
        <f t="shared" si="0"/>
        <v>0</v>
      </c>
      <c r="P18" s="269"/>
      <c r="Q18" s="269"/>
      <c r="R18" s="269"/>
      <c r="S18" s="269"/>
      <c r="T18" s="269"/>
      <c r="U18" s="26"/>
      <c r="V18" s="26"/>
      <c r="W18" s="26"/>
      <c r="X18" s="28"/>
      <c r="Y18" s="28"/>
      <c r="Z18" s="29"/>
    </row>
    <row r="19" spans="1:26" ht="20.5">
      <c r="A19" s="611"/>
      <c r="B19" s="602" t="s">
        <v>77</v>
      </c>
      <c r="C19" s="571"/>
      <c r="D19" s="595"/>
      <c r="E19" s="595"/>
      <c r="F19" s="595"/>
      <c r="G19" s="597"/>
      <c r="H19" s="595"/>
      <c r="I19" s="595"/>
      <c r="J19" s="595"/>
      <c r="K19" s="595"/>
      <c r="L19" s="598">
        <f>SUM(L10:L18)</f>
        <v>1581756</v>
      </c>
      <c r="M19" s="599">
        <f>'प्रपत्र-8'!N84</f>
        <v>1604555</v>
      </c>
      <c r="N19" s="583"/>
      <c r="O19" s="583">
        <f t="shared" si="0"/>
        <v>1604555</v>
      </c>
      <c r="P19" s="595"/>
      <c r="Q19" s="595"/>
      <c r="R19" s="595"/>
      <c r="S19" s="595"/>
      <c r="T19" s="595"/>
      <c r="U19" s="26"/>
      <c r="V19" s="26"/>
      <c r="W19" s="26"/>
      <c r="X19" s="28"/>
      <c r="Y19" s="28"/>
      <c r="Z19" s="29"/>
    </row>
    <row r="20" spans="1:26" ht="20.5">
      <c r="A20" s="611"/>
      <c r="B20" s="603" t="str">
        <f>'Master-1'!C84</f>
        <v>fLFkj osru¼izkscs'ku vof/k½</v>
      </c>
      <c r="C20" s="273"/>
      <c r="D20" s="274"/>
      <c r="E20" s="274"/>
      <c r="F20" s="274"/>
      <c r="G20" s="275"/>
      <c r="H20" s="274"/>
      <c r="I20" s="274"/>
      <c r="J20" s="274"/>
      <c r="K20" s="274"/>
      <c r="L20" s="510">
        <f>'प्रपत्र-8'!O85</f>
        <v>1184400</v>
      </c>
      <c r="M20" s="507">
        <f>'प्रपत्र-8'!N85</f>
        <v>1184400</v>
      </c>
      <c r="N20" s="276"/>
      <c r="O20" s="276">
        <f t="shared" si="0"/>
        <v>1184400</v>
      </c>
      <c r="P20" s="274"/>
      <c r="Q20" s="274"/>
      <c r="R20" s="274"/>
      <c r="S20" s="274"/>
      <c r="T20" s="274"/>
      <c r="U20" s="26"/>
      <c r="V20" s="26"/>
      <c r="W20" s="26"/>
      <c r="X20" s="28"/>
      <c r="Y20" s="28"/>
      <c r="Z20" s="29"/>
    </row>
    <row r="21" spans="1:26" ht="20.5">
      <c r="A21" s="611"/>
      <c r="B21" s="604" t="s">
        <v>59</v>
      </c>
      <c r="C21" s="571"/>
      <c r="D21" s="572">
        <f>IFERROR(VLOOKUP($H$5,Expenditure,2,0),"")</f>
        <v>0</v>
      </c>
      <c r="E21" s="572">
        <f>IFERROR(VLOOKUP($H$5,Expenditure,3,0),"")</f>
        <v>0</v>
      </c>
      <c r="F21" s="572">
        <f>IFERROR(VLOOKUP($H$5,Expenditure,4,0),"")</f>
        <v>0</v>
      </c>
      <c r="G21" s="572">
        <f>IFERROR(VLOOKUP($H$5,Expenditure,5,0),"")</f>
        <v>0</v>
      </c>
      <c r="H21" s="572">
        <f>IFERROR(VLOOKUP($H$5,Expenditure,6,0),"")</f>
        <v>0</v>
      </c>
      <c r="I21" s="572">
        <f>IFERROR(VLOOKUP($H$5,Expenditure,7,0),"")</f>
        <v>0</v>
      </c>
      <c r="J21" s="573">
        <f>H21+I21</f>
        <v>0</v>
      </c>
      <c r="K21" s="573">
        <f>L21-I21</f>
        <v>5944956</v>
      </c>
      <c r="L21" s="574">
        <f>SUM(L9,L19,L20)</f>
        <v>5944956</v>
      </c>
      <c r="M21" s="575">
        <f>'प्रपत्र-8'!N86</f>
        <v>6063755</v>
      </c>
      <c r="N21" s="576"/>
      <c r="O21" s="577">
        <f>M21+N21</f>
        <v>6063755</v>
      </c>
      <c r="P21" s="595"/>
      <c r="Q21" s="595"/>
      <c r="R21" s="595"/>
      <c r="S21" s="595"/>
      <c r="T21" s="595"/>
      <c r="U21" s="26"/>
      <c r="V21" s="26"/>
      <c r="W21" s="26"/>
      <c r="X21" s="27"/>
      <c r="Y21" s="28"/>
      <c r="Z21" s="29"/>
    </row>
    <row r="22" spans="1:26" ht="20.5">
      <c r="A22" s="611"/>
      <c r="B22" s="605" t="s">
        <v>60</v>
      </c>
      <c r="C22" s="278"/>
      <c r="D22" s="569">
        <f>IFERROR(VLOOKUP($H$5,Expenditure,8,0),"")</f>
        <v>0</v>
      </c>
      <c r="E22" s="569">
        <f>IFERROR(VLOOKUP($H$5,Expenditure,9,0),"")</f>
        <v>0</v>
      </c>
      <c r="F22" s="569">
        <f>IFERROR(VLOOKUP($H$5,Expenditure,10,0),"")</f>
        <v>0</v>
      </c>
      <c r="G22" s="569">
        <f>IFERROR(VLOOKUP($H$5,Expenditure,11,0),"")</f>
        <v>0</v>
      </c>
      <c r="H22" s="569">
        <f>IFERROR(VLOOKUP($H$5,Expenditure,12,0),"")</f>
        <v>0</v>
      </c>
      <c r="I22" s="569">
        <f>IFERROR(VLOOKUP($H$5,Expenditure,13,0),"")</f>
        <v>0</v>
      </c>
      <c r="J22" s="570">
        <f>H22+I22</f>
        <v>0</v>
      </c>
      <c r="K22" s="570">
        <f>L22-I22</f>
        <v>21765</v>
      </c>
      <c r="L22" s="279">
        <f>'Master-1'!P86</f>
        <v>21765</v>
      </c>
      <c r="M22" s="280">
        <f>'प्रपत्र-8'!N87</f>
        <v>0</v>
      </c>
      <c r="N22" s="279"/>
      <c r="O22" s="279">
        <f t="shared" si="0"/>
        <v>0</v>
      </c>
      <c r="P22" s="281"/>
      <c r="Q22" s="281"/>
      <c r="R22" s="281"/>
      <c r="S22" s="281"/>
      <c r="T22" s="281"/>
      <c r="U22" s="26"/>
      <c r="V22" s="26"/>
      <c r="W22" s="26"/>
      <c r="X22" s="27"/>
      <c r="Y22" s="28"/>
      <c r="Z22" s="29"/>
    </row>
    <row r="23" spans="1:26" ht="20.5">
      <c r="A23" s="611"/>
      <c r="B23" s="606" t="s">
        <v>61</v>
      </c>
      <c r="C23" s="263"/>
      <c r="D23" s="569">
        <f>IFERROR(VLOOKUP($H$5,Expenditure,14,0),"")</f>
        <v>0</v>
      </c>
      <c r="E23" s="569">
        <f>IFERROR(VLOOKUP($H$5,Expenditure,15,0),"")</f>
        <v>0</v>
      </c>
      <c r="F23" s="569">
        <f>IFERROR(VLOOKUP($H$5,Expenditure,16,0),"")</f>
        <v>0</v>
      </c>
      <c r="G23" s="569">
        <f>IFERROR(VLOOKUP($H$5,Expenditure,17,0),"")</f>
        <v>0</v>
      </c>
      <c r="H23" s="569">
        <f>IFERROR(VLOOKUP($H$5,Expenditure,18,0),"")</f>
        <v>0</v>
      </c>
      <c r="I23" s="569">
        <f>IFERROR(VLOOKUP($H$5,Expenditure,19,0),"")</f>
        <v>0</v>
      </c>
      <c r="J23" s="277">
        <v>0</v>
      </c>
      <c r="K23" s="277">
        <v>0</v>
      </c>
      <c r="L23" s="266">
        <v>0</v>
      </c>
      <c r="M23" s="282">
        <f>'प्रपत्र-8'!N88</f>
        <v>0</v>
      </c>
      <c r="N23" s="266"/>
      <c r="O23" s="266">
        <f t="shared" si="0"/>
        <v>0</v>
      </c>
      <c r="P23" s="264"/>
      <c r="Q23" s="264"/>
      <c r="R23" s="264"/>
      <c r="S23" s="264"/>
      <c r="T23" s="264"/>
      <c r="U23" s="26"/>
      <c r="V23" s="26"/>
      <c r="W23" s="26"/>
      <c r="X23" s="27"/>
      <c r="Y23" s="28"/>
      <c r="Z23" s="29"/>
    </row>
    <row r="24" spans="1:26" ht="18">
      <c r="A24" s="611"/>
      <c r="B24" s="607" t="s">
        <v>78</v>
      </c>
      <c r="C24" s="283"/>
      <c r="D24" s="284">
        <f t="shared" ref="D24:L24" si="1">D22+D23</f>
        <v>0</v>
      </c>
      <c r="E24" s="284">
        <f t="shared" si="1"/>
        <v>0</v>
      </c>
      <c r="F24" s="284">
        <f t="shared" si="1"/>
        <v>0</v>
      </c>
      <c r="G24" s="284">
        <f t="shared" si="1"/>
        <v>0</v>
      </c>
      <c r="H24" s="284">
        <f t="shared" si="1"/>
        <v>0</v>
      </c>
      <c r="I24" s="284">
        <f t="shared" si="1"/>
        <v>0</v>
      </c>
      <c r="J24" s="284">
        <f t="shared" si="1"/>
        <v>0</v>
      </c>
      <c r="K24" s="284">
        <f t="shared" si="1"/>
        <v>21765</v>
      </c>
      <c r="L24" s="271">
        <f t="shared" si="1"/>
        <v>21765</v>
      </c>
      <c r="M24" s="272">
        <f>'प्रपत्र-8'!N89</f>
        <v>0</v>
      </c>
      <c r="N24" s="271"/>
      <c r="O24" s="271">
        <f t="shared" si="0"/>
        <v>0</v>
      </c>
      <c r="P24" s="269"/>
      <c r="Q24" s="269"/>
      <c r="R24" s="269"/>
      <c r="S24" s="269"/>
      <c r="T24" s="269"/>
      <c r="U24" s="26"/>
      <c r="V24" s="26"/>
      <c r="W24" s="26"/>
      <c r="X24" s="27"/>
      <c r="Y24" s="28"/>
      <c r="Z24" s="29"/>
    </row>
    <row r="25" spans="1:26" ht="20.5">
      <c r="A25" s="611"/>
      <c r="B25" s="604" t="s">
        <v>79</v>
      </c>
      <c r="C25" s="571"/>
      <c r="D25" s="581">
        <f t="shared" ref="D25:J25" si="2">D24+D21</f>
        <v>0</v>
      </c>
      <c r="E25" s="581">
        <f t="shared" si="2"/>
        <v>0</v>
      </c>
      <c r="F25" s="581">
        <f t="shared" si="2"/>
        <v>0</v>
      </c>
      <c r="G25" s="581">
        <f t="shared" si="2"/>
        <v>0</v>
      </c>
      <c r="H25" s="581">
        <f t="shared" si="2"/>
        <v>0</v>
      </c>
      <c r="I25" s="581">
        <f t="shared" si="2"/>
        <v>0</v>
      </c>
      <c r="J25" s="581">
        <f t="shared" si="2"/>
        <v>0</v>
      </c>
      <c r="K25" s="581">
        <f>K21+K24</f>
        <v>5966721</v>
      </c>
      <c r="L25" s="577">
        <f>L21+L24</f>
        <v>5966721</v>
      </c>
      <c r="M25" s="575">
        <f>M21+M24</f>
        <v>6063755</v>
      </c>
      <c r="N25" s="577"/>
      <c r="O25" s="577">
        <f t="shared" si="0"/>
        <v>6063755</v>
      </c>
      <c r="P25" s="595"/>
      <c r="Q25" s="595"/>
      <c r="R25" s="595"/>
      <c r="S25" s="595"/>
      <c r="T25" s="595"/>
      <c r="U25" s="26"/>
      <c r="V25" s="26"/>
      <c r="W25" s="26"/>
      <c r="X25" s="27"/>
      <c r="Y25" s="28"/>
      <c r="Z25" s="29"/>
    </row>
    <row r="26" spans="1:26" ht="20.5">
      <c r="A26" s="612"/>
      <c r="B26" s="608" t="str">
        <f>Expenditure!U4</f>
        <v>dk;kZy; O;;</v>
      </c>
      <c r="C26" s="278"/>
      <c r="D26" s="286">
        <f>IFERROR(VLOOKUP($H$5,Expenditure,20,0),"")</f>
        <v>0</v>
      </c>
      <c r="E26" s="286">
        <f>IFERROR(VLOOKUP($H$5,Expenditure,21,0),"")</f>
        <v>2500</v>
      </c>
      <c r="F26" s="286">
        <f>IFERROR(VLOOKUP($H$5,Expenditure,22,0),"")</f>
        <v>0</v>
      </c>
      <c r="G26" s="286">
        <f>IFERROR(VLOOKUP($H$5,Expenditure,23,0),"")</f>
        <v>0</v>
      </c>
      <c r="H26" s="286">
        <f>IFERROR(VLOOKUP($H$5,Expenditure,24,0),"")</f>
        <v>0</v>
      </c>
      <c r="I26" s="286">
        <f>IFERROR(VLOOKUP($H$5,Expenditure,25,0),"")</f>
        <v>0</v>
      </c>
      <c r="J26" s="578">
        <f t="shared" ref="J26:J31" si="3">H26+I26</f>
        <v>0</v>
      </c>
      <c r="K26" s="579">
        <f t="shared" ref="K26:K31" si="4">L26-I26</f>
        <v>0</v>
      </c>
      <c r="L26" s="288">
        <f>IFERROR(VLOOKUP($H$5,Expenditure,23,0),"")</f>
        <v>0</v>
      </c>
      <c r="M26" s="580">
        <f>L26</f>
        <v>0</v>
      </c>
      <c r="N26" s="279"/>
      <c r="O26" s="279">
        <f>M26+N26</f>
        <v>0</v>
      </c>
      <c r="P26" s="290"/>
      <c r="Q26" s="290"/>
      <c r="R26" s="290"/>
      <c r="S26" s="290"/>
      <c r="T26" s="290"/>
    </row>
    <row r="27" spans="1:26" ht="18.75" customHeight="1">
      <c r="A27" s="613"/>
      <c r="B27" s="608" t="str">
        <f>Expenditure!AA4</f>
        <v>fofo/k</v>
      </c>
      <c r="C27" s="263"/>
      <c r="D27" s="286">
        <f>IFERROR(VLOOKUP($H$5,Expenditure,26,0),"")</f>
        <v>0</v>
      </c>
      <c r="E27" s="286">
        <f>IFERROR(VLOOKUP($H$5,Expenditure,27,0),"")</f>
        <v>0</v>
      </c>
      <c r="F27" s="286">
        <f>IFERROR(VLOOKUP($H$5,Expenditure,28,0),"")</f>
        <v>0</v>
      </c>
      <c r="G27" s="286">
        <f>IFERROR(VLOOKUP($H$5,Expenditure,29,0),"")</f>
        <v>0</v>
      </c>
      <c r="H27" s="286">
        <f>IFERROR(VLOOKUP($H$5,Expenditure,30,0),"")</f>
        <v>0</v>
      </c>
      <c r="I27" s="286">
        <f>IFERROR(VLOOKUP($H$5,Expenditure,31,0),"")</f>
        <v>0</v>
      </c>
      <c r="J27" s="285">
        <f t="shared" si="3"/>
        <v>0</v>
      </c>
      <c r="K27" s="287">
        <f t="shared" si="4"/>
        <v>0</v>
      </c>
      <c r="L27" s="288">
        <f>IFERROR(VLOOKUP($H$5,Expenditure,29,0),"")</f>
        <v>0</v>
      </c>
      <c r="M27" s="289">
        <f t="shared" ref="M27:M35" si="5">L27</f>
        <v>0</v>
      </c>
      <c r="N27" s="266"/>
      <c r="O27" s="279">
        <f t="shared" ref="O27:O35" si="6">M27+N27</f>
        <v>0</v>
      </c>
      <c r="P27" s="291"/>
      <c r="Q27" s="291"/>
      <c r="R27" s="291"/>
      <c r="S27" s="291"/>
      <c r="T27" s="291"/>
    </row>
    <row r="28" spans="1:26" ht="18.75" customHeight="1">
      <c r="A28" s="613"/>
      <c r="B28" s="608" t="str">
        <f>Expenditure!AG4</f>
        <v>iqLrdky;</v>
      </c>
      <c r="C28" s="263"/>
      <c r="D28" s="286">
        <f>IFERROR(VLOOKUP($H$5,Expenditure,32,0),"")</f>
        <v>0</v>
      </c>
      <c r="E28" s="286">
        <f>IFERROR(VLOOKUP($H$5,Expenditure,33,0),"")</f>
        <v>0</v>
      </c>
      <c r="F28" s="286">
        <f>IFERROR(VLOOKUP($H$5,Expenditure,34,0),"")</f>
        <v>0</v>
      </c>
      <c r="G28" s="286">
        <f>IFERROR(VLOOKUP($H$5,Expenditure,35,0),"")</f>
        <v>0</v>
      </c>
      <c r="H28" s="286">
        <f>IFERROR(VLOOKUP($H$5,Expenditure,36,0),"")</f>
        <v>0</v>
      </c>
      <c r="I28" s="286">
        <f>IFERROR(VLOOKUP($H$5,Expenditure,37,0),"")</f>
        <v>0</v>
      </c>
      <c r="J28" s="285">
        <f>H28+I28</f>
        <v>0</v>
      </c>
      <c r="K28" s="287">
        <f t="shared" si="4"/>
        <v>0</v>
      </c>
      <c r="L28" s="288">
        <f>IFERROR(VLOOKUP($H$5,Expenditure,35,0),"")</f>
        <v>0</v>
      </c>
      <c r="M28" s="289">
        <f t="shared" si="5"/>
        <v>0</v>
      </c>
      <c r="N28" s="266"/>
      <c r="O28" s="279">
        <f t="shared" si="6"/>
        <v>0</v>
      </c>
      <c r="P28" s="291"/>
      <c r="Q28" s="291"/>
      <c r="R28" s="291"/>
      <c r="S28" s="291"/>
      <c r="T28" s="291"/>
    </row>
    <row r="29" spans="1:26" ht="18" customHeight="1">
      <c r="A29" s="613"/>
      <c r="B29" s="608" t="str">
        <f>Expenditure!AM4</f>
        <v>onhZ;ka</v>
      </c>
      <c r="C29" s="263"/>
      <c r="D29" s="286">
        <f>IFERROR(VLOOKUP($H$5,Expenditure,38,0),"")</f>
        <v>0</v>
      </c>
      <c r="E29" s="286">
        <f>IFERROR(VLOOKUP($H$5,Expenditure,39,0),"")</f>
        <v>0</v>
      </c>
      <c r="F29" s="286">
        <f>IFERROR(VLOOKUP($H$5,Expenditure,40,0),"")</f>
        <v>0</v>
      </c>
      <c r="G29" s="286">
        <f>IFERROR(VLOOKUP($H$5,Expenditure,41,0),"")</f>
        <v>0</v>
      </c>
      <c r="H29" s="286">
        <f>IFERROR(VLOOKUP($H$5,Expenditure,42,0),"")</f>
        <v>0</v>
      </c>
      <c r="I29" s="286">
        <f>IFERROR(VLOOKUP($H$5,Expenditure,43,0),"")</f>
        <v>0</v>
      </c>
      <c r="J29" s="285">
        <f t="shared" si="3"/>
        <v>0</v>
      </c>
      <c r="K29" s="287">
        <f t="shared" si="4"/>
        <v>0</v>
      </c>
      <c r="L29" s="288">
        <f>VARDI!L9</f>
        <v>0</v>
      </c>
      <c r="M29" s="289">
        <f t="shared" si="5"/>
        <v>0</v>
      </c>
      <c r="N29" s="506"/>
      <c r="O29" s="279">
        <f t="shared" si="6"/>
        <v>0</v>
      </c>
      <c r="P29" s="292"/>
      <c r="Q29" s="292"/>
      <c r="R29" s="292"/>
      <c r="S29" s="292"/>
      <c r="T29" s="292"/>
    </row>
    <row r="30" spans="1:26" ht="41">
      <c r="A30" s="613"/>
      <c r="B30" s="608" t="str">
        <f>Expenditure!AS4</f>
        <v>foHkkx dh fo- lsokvksa ij O;;</v>
      </c>
      <c r="C30" s="263"/>
      <c r="D30" s="286">
        <f>IFERROR(VLOOKUP($H$5,Expenditure,44,0),"")</f>
        <v>0</v>
      </c>
      <c r="E30" s="286">
        <f>IFERROR(VLOOKUP($H$5,Expenditure,45,0),"")</f>
        <v>0</v>
      </c>
      <c r="F30" s="286">
        <f>IFERROR(VLOOKUP($H$5,Expenditure,46,0),"")</f>
        <v>0</v>
      </c>
      <c r="G30" s="286">
        <f>IFERROR(VLOOKUP($H$5,Expenditure,47,0),"")</f>
        <v>0</v>
      </c>
      <c r="H30" s="286">
        <f>IFERROR(VLOOKUP($H$5,Expenditure,48,0),"")</f>
        <v>0</v>
      </c>
      <c r="I30" s="286">
        <f>IFERROR(VLOOKUP($H$5,Expenditure,49,0),"")</f>
        <v>0</v>
      </c>
      <c r="J30" s="285">
        <f t="shared" si="3"/>
        <v>0</v>
      </c>
      <c r="K30" s="287">
        <f t="shared" si="4"/>
        <v>0</v>
      </c>
      <c r="L30" s="288">
        <f>IFERROR(VLOOKUP($H$5,Expenditure,47,0),"")</f>
        <v>0</v>
      </c>
      <c r="M30" s="289">
        <f t="shared" si="5"/>
        <v>0</v>
      </c>
      <c r="N30" s="266"/>
      <c r="O30" s="279">
        <f t="shared" si="6"/>
        <v>0</v>
      </c>
      <c r="P30" s="292"/>
      <c r="Q30" s="292"/>
      <c r="R30" s="292"/>
      <c r="S30" s="292"/>
      <c r="T30" s="292"/>
    </row>
    <row r="31" spans="1:26" ht="20.5">
      <c r="A31" s="613"/>
      <c r="B31" s="608" t="str">
        <f>Expenditure!AY4</f>
        <v>vU; 1</v>
      </c>
      <c r="C31" s="268"/>
      <c r="D31" s="286">
        <f>IFERROR(VLOOKUP($H$5,Expenditure,50,0),"")</f>
        <v>0</v>
      </c>
      <c r="E31" s="286">
        <f>IFERROR(VLOOKUP($H$5,Expenditure,51,0),"")</f>
        <v>0</v>
      </c>
      <c r="F31" s="286">
        <f>IFERROR(VLOOKUP($H$5,Expenditure,52,0),"")</f>
        <v>0</v>
      </c>
      <c r="G31" s="286">
        <f>IFERROR(VLOOKUP($H$5,Expenditure,53,0),"")</f>
        <v>0</v>
      </c>
      <c r="H31" s="286">
        <f>IFERROR(VLOOKUP($H$5,Expenditure,54,0),"")</f>
        <v>0</v>
      </c>
      <c r="I31" s="286">
        <f>IFERROR(VLOOKUP($H$5,Expenditure,55,0),"")</f>
        <v>0</v>
      </c>
      <c r="J31" s="285">
        <f t="shared" si="3"/>
        <v>0</v>
      </c>
      <c r="K31" s="287">
        <f t="shared" si="4"/>
        <v>0</v>
      </c>
      <c r="L31" s="288">
        <f>IFERROR(VLOOKUP($H$5,Expenditure,53,0),"")</f>
        <v>0</v>
      </c>
      <c r="M31" s="289">
        <f t="shared" si="5"/>
        <v>0</v>
      </c>
      <c r="N31" s="271"/>
      <c r="O31" s="279">
        <f t="shared" si="6"/>
        <v>0</v>
      </c>
      <c r="P31" s="293"/>
      <c r="Q31" s="293"/>
      <c r="R31" s="293"/>
      <c r="S31" s="293"/>
      <c r="T31" s="293"/>
    </row>
    <row r="32" spans="1:26" ht="20.5">
      <c r="A32" s="613"/>
      <c r="B32" s="608" t="str">
        <f>Expenditure!BE4</f>
        <v>vU; 2</v>
      </c>
      <c r="C32" s="268"/>
      <c r="D32" s="286">
        <f>IFERROR(VLOOKUP($H$5,Expenditure,56,0),"")</f>
        <v>0</v>
      </c>
      <c r="E32" s="286">
        <f>IFERROR(VLOOKUP($H$5,Expenditure,57,0),"")</f>
        <v>0</v>
      </c>
      <c r="F32" s="286">
        <f>IFERROR(VLOOKUP($H$5,Expenditure,58,0),"")</f>
        <v>0</v>
      </c>
      <c r="G32" s="286">
        <f>IFERROR(VLOOKUP($H$5,Expenditure,59,0),"")</f>
        <v>0</v>
      </c>
      <c r="H32" s="286">
        <f>IFERROR(VLOOKUP($H$5,Expenditure,60,0),"")</f>
        <v>0</v>
      </c>
      <c r="I32" s="286">
        <f>IFERROR(VLOOKUP($H$5,Expenditure,61,0),"")</f>
        <v>0</v>
      </c>
      <c r="J32" s="285">
        <f t="shared" ref="J32:J34" si="7">H32+I32</f>
        <v>0</v>
      </c>
      <c r="K32" s="287">
        <f t="shared" ref="K32:K34" si="8">L32-I32</f>
        <v>0</v>
      </c>
      <c r="L32" s="288">
        <f>IFERROR(VLOOKUP($H$5,Expenditure,59,0),"")</f>
        <v>0</v>
      </c>
      <c r="M32" s="289">
        <f t="shared" ref="M32:M34" si="9">L32</f>
        <v>0</v>
      </c>
      <c r="N32" s="271"/>
      <c r="O32" s="279">
        <f t="shared" ref="O32:O34" si="10">M32+N32</f>
        <v>0</v>
      </c>
      <c r="P32" s="568"/>
      <c r="Q32" s="568"/>
      <c r="R32" s="568"/>
      <c r="S32" s="568"/>
      <c r="T32" s="568"/>
    </row>
    <row r="33" spans="1:20" ht="20.5">
      <c r="A33" s="613"/>
      <c r="B33" s="608" t="str">
        <f>Expenditure!BK4</f>
        <v>vU; 3</v>
      </c>
      <c r="C33" s="268"/>
      <c r="D33" s="286">
        <f>IFERROR(VLOOKUP($H$5,Expenditure,62,0),"")</f>
        <v>0</v>
      </c>
      <c r="E33" s="286">
        <f>IFERROR(VLOOKUP($H$5,Expenditure,63,0),"")</f>
        <v>0</v>
      </c>
      <c r="F33" s="286">
        <f>IFERROR(VLOOKUP($H$5,Expenditure,64,0),"")</f>
        <v>0</v>
      </c>
      <c r="G33" s="286">
        <f>IFERROR(VLOOKUP($H$5,Expenditure,65,0),"")</f>
        <v>0</v>
      </c>
      <c r="H33" s="286">
        <f>IFERROR(VLOOKUP($H$5,Expenditure,66,0),"")</f>
        <v>0</v>
      </c>
      <c r="I33" s="286">
        <f>IFERROR(VLOOKUP($H$5,Expenditure,67,0),"")</f>
        <v>0</v>
      </c>
      <c r="J33" s="285">
        <f t="shared" si="7"/>
        <v>0</v>
      </c>
      <c r="K33" s="287">
        <f t="shared" si="8"/>
        <v>0</v>
      </c>
      <c r="L33" s="288">
        <f>IFERROR(VLOOKUP($H$5,Expenditure,65,0),"")</f>
        <v>0</v>
      </c>
      <c r="M33" s="289">
        <f t="shared" si="9"/>
        <v>0</v>
      </c>
      <c r="N33" s="271"/>
      <c r="O33" s="279">
        <f t="shared" si="10"/>
        <v>0</v>
      </c>
      <c r="P33" s="568"/>
      <c r="Q33" s="568"/>
      <c r="R33" s="568"/>
      <c r="S33" s="568"/>
      <c r="T33" s="568"/>
    </row>
    <row r="34" spans="1:20" ht="20.5">
      <c r="A34" s="613"/>
      <c r="B34" s="609" t="str">
        <f>Expenditure!BQ4</f>
        <v>vU;-4</v>
      </c>
      <c r="C34" s="268"/>
      <c r="D34" s="286">
        <f>IFERROR(VLOOKUP($H$5,Expenditure,68,0),"")</f>
        <v>0</v>
      </c>
      <c r="E34" s="286">
        <f>IFERROR(VLOOKUP($H$5,Expenditure,69,0),"")</f>
        <v>0</v>
      </c>
      <c r="F34" s="286">
        <f>IFERROR(VLOOKUP($H$5,Expenditure,70,0),"")</f>
        <v>0</v>
      </c>
      <c r="G34" s="286">
        <f>IFERROR(VLOOKUP($H$5,Expenditure,71,0),"")</f>
        <v>0</v>
      </c>
      <c r="H34" s="286">
        <f>IFERROR(VLOOKUP($H$5,Expenditure,72,0),"")</f>
        <v>0</v>
      </c>
      <c r="I34" s="286">
        <f>IFERROR(VLOOKUP($H$5,Expenditure,73,0),"")</f>
        <v>0</v>
      </c>
      <c r="J34" s="285">
        <f t="shared" si="7"/>
        <v>0</v>
      </c>
      <c r="K34" s="287">
        <f t="shared" si="8"/>
        <v>0</v>
      </c>
      <c r="L34" s="288">
        <f>IFERROR(VLOOKUP($H$5,Expenditure,71,0),"")</f>
        <v>0</v>
      </c>
      <c r="M34" s="582">
        <f t="shared" si="9"/>
        <v>0</v>
      </c>
      <c r="N34" s="271"/>
      <c r="O34" s="276">
        <f t="shared" si="10"/>
        <v>0</v>
      </c>
      <c r="P34" s="568"/>
      <c r="Q34" s="568"/>
      <c r="R34" s="568"/>
      <c r="S34" s="568"/>
      <c r="T34" s="568"/>
    </row>
    <row r="35" spans="1:20" ht="21" thickBot="1">
      <c r="A35" s="613"/>
      <c r="B35" s="610" t="s">
        <v>30</v>
      </c>
      <c r="C35" s="584"/>
      <c r="D35" s="585">
        <f>SUM(D26:D34)</f>
        <v>0</v>
      </c>
      <c r="E35" s="585">
        <f t="shared" ref="E35:L35" si="11">SUM(E26:E34)</f>
        <v>2500</v>
      </c>
      <c r="F35" s="585">
        <f t="shared" si="11"/>
        <v>0</v>
      </c>
      <c r="G35" s="585">
        <f t="shared" si="11"/>
        <v>0</v>
      </c>
      <c r="H35" s="585">
        <f t="shared" si="11"/>
        <v>0</v>
      </c>
      <c r="I35" s="585">
        <f t="shared" si="11"/>
        <v>0</v>
      </c>
      <c r="J35" s="585">
        <f t="shared" si="11"/>
        <v>0</v>
      </c>
      <c r="K35" s="585">
        <f t="shared" si="11"/>
        <v>0</v>
      </c>
      <c r="L35" s="585">
        <f t="shared" si="11"/>
        <v>0</v>
      </c>
      <c r="M35" s="586">
        <f t="shared" si="5"/>
        <v>0</v>
      </c>
      <c r="N35" s="587"/>
      <c r="O35" s="588">
        <f t="shared" si="6"/>
        <v>0</v>
      </c>
      <c r="P35" s="600"/>
      <c r="Q35" s="600"/>
      <c r="R35" s="600"/>
      <c r="S35" s="600"/>
      <c r="T35" s="600"/>
    </row>
    <row r="36" spans="1:20" ht="37.15" customHeight="1" thickTop="1" thickBot="1">
      <c r="A36" s="589"/>
      <c r="B36" s="589" t="s">
        <v>20</v>
      </c>
      <c r="C36" s="590"/>
      <c r="D36" s="591">
        <f t="shared" ref="D36:K36" si="12">D35+D25</f>
        <v>0</v>
      </c>
      <c r="E36" s="591">
        <f t="shared" si="12"/>
        <v>2500</v>
      </c>
      <c r="F36" s="591">
        <f t="shared" si="12"/>
        <v>0</v>
      </c>
      <c r="G36" s="591">
        <f t="shared" si="12"/>
        <v>0</v>
      </c>
      <c r="H36" s="591">
        <f t="shared" si="12"/>
        <v>0</v>
      </c>
      <c r="I36" s="592">
        <v>0</v>
      </c>
      <c r="J36" s="591">
        <f t="shared" si="12"/>
        <v>0</v>
      </c>
      <c r="K36" s="591">
        <f t="shared" si="12"/>
        <v>5966721</v>
      </c>
      <c r="L36" s="591">
        <f>L35+L25</f>
        <v>5966721</v>
      </c>
      <c r="M36" s="593">
        <f>M35+M25</f>
        <v>6063755</v>
      </c>
      <c r="N36" s="591"/>
      <c r="O36" s="591">
        <f>M36+N36</f>
        <v>6063755</v>
      </c>
      <c r="P36" s="594"/>
      <c r="Q36" s="594"/>
      <c r="R36" s="594"/>
      <c r="S36" s="594"/>
      <c r="T36" s="594"/>
    </row>
    <row r="37" spans="1:20" ht="14.5" thickTop="1"/>
    <row r="38" spans="1:20" ht="36.75" customHeight="1">
      <c r="B38" s="1032" t="s">
        <v>132</v>
      </c>
      <c r="C38" s="1032"/>
      <c r="D38" s="1032"/>
      <c r="E38" s="1032"/>
      <c r="F38" s="1032"/>
    </row>
    <row r="39" spans="1:20" s="115" customFormat="1" ht="28.5" customHeight="1">
      <c r="B39" s="116" t="s">
        <v>117</v>
      </c>
      <c r="C39" s="1033" t="s">
        <v>32</v>
      </c>
      <c r="D39" s="1033"/>
      <c r="E39" s="1033"/>
      <c r="F39" s="1033" t="s">
        <v>118</v>
      </c>
      <c r="G39" s="1033"/>
      <c r="H39" s="1033" t="s">
        <v>119</v>
      </c>
      <c r="I39" s="1033"/>
      <c r="J39" s="1033"/>
      <c r="K39" s="1033" t="s">
        <v>33</v>
      </c>
      <c r="L39" s="1033"/>
      <c r="M39" s="1033" t="s">
        <v>120</v>
      </c>
      <c r="N39" s="1033"/>
      <c r="O39" s="1033" t="s">
        <v>121</v>
      </c>
      <c r="P39" s="1033"/>
      <c r="Q39" s="1033"/>
      <c r="R39" s="1033"/>
    </row>
    <row r="40" spans="1:20" s="117" customFormat="1" ht="17.25" customHeight="1">
      <c r="B40" s="118">
        <v>1</v>
      </c>
      <c r="C40" s="1046">
        <v>2</v>
      </c>
      <c r="D40" s="1046"/>
      <c r="E40" s="1046"/>
      <c r="F40" s="1046">
        <v>3</v>
      </c>
      <c r="G40" s="1046"/>
      <c r="H40" s="1046">
        <v>4</v>
      </c>
      <c r="I40" s="1046"/>
      <c r="J40" s="1046"/>
      <c r="K40" s="1046">
        <v>5</v>
      </c>
      <c r="L40" s="1046"/>
      <c r="M40" s="1046">
        <v>6</v>
      </c>
      <c r="N40" s="1046"/>
      <c r="O40" s="1046">
        <v>7</v>
      </c>
      <c r="P40" s="1046"/>
      <c r="Q40" s="1046"/>
      <c r="R40" s="1046"/>
    </row>
    <row r="41" spans="1:20" ht="32.25" customHeight="1">
      <c r="B41" s="119">
        <v>1</v>
      </c>
      <c r="C41" s="1047"/>
      <c r="D41" s="1048"/>
      <c r="E41" s="1049"/>
      <c r="F41" s="1047"/>
      <c r="G41" s="1049"/>
      <c r="H41" s="1047"/>
      <c r="I41" s="1048"/>
      <c r="J41" s="1049"/>
      <c r="K41" s="1047"/>
      <c r="L41" s="1049"/>
      <c r="M41" s="1047"/>
      <c r="N41" s="1049"/>
      <c r="O41" s="1047"/>
      <c r="P41" s="1048"/>
      <c r="Q41" s="1048"/>
      <c r="R41" s="1050"/>
    </row>
    <row r="42" spans="1:20" ht="32.25" customHeight="1">
      <c r="B42" s="120">
        <v>2</v>
      </c>
      <c r="C42" s="1051"/>
      <c r="D42" s="1052"/>
      <c r="E42" s="1054"/>
      <c r="F42" s="1051"/>
      <c r="G42" s="1054"/>
      <c r="H42" s="1051"/>
      <c r="I42" s="1052"/>
      <c r="J42" s="1054"/>
      <c r="K42" s="1051"/>
      <c r="L42" s="1054"/>
      <c r="M42" s="1051"/>
      <c r="N42" s="1054"/>
      <c r="O42" s="1051"/>
      <c r="P42" s="1052"/>
      <c r="Q42" s="1052"/>
      <c r="R42" s="1053"/>
    </row>
    <row r="43" spans="1:20" ht="32.25" customHeight="1">
      <c r="B43" s="120">
        <v>3</v>
      </c>
      <c r="C43" s="1051"/>
      <c r="D43" s="1052"/>
      <c r="E43" s="1054"/>
      <c r="F43" s="1051"/>
      <c r="G43" s="1054"/>
      <c r="H43" s="1051"/>
      <c r="I43" s="1052"/>
      <c r="J43" s="1054"/>
      <c r="K43" s="1051"/>
      <c r="L43" s="1054"/>
      <c r="M43" s="1051"/>
      <c r="N43" s="1054"/>
      <c r="O43" s="1051"/>
      <c r="P43" s="1052"/>
      <c r="Q43" s="1052"/>
      <c r="R43" s="1053"/>
    </row>
    <row r="44" spans="1:20" ht="32.25" customHeight="1">
      <c r="B44" s="120">
        <v>4</v>
      </c>
      <c r="C44" s="1051"/>
      <c r="D44" s="1052"/>
      <c r="E44" s="1054"/>
      <c r="F44" s="1051"/>
      <c r="G44" s="1054"/>
      <c r="H44" s="1051"/>
      <c r="I44" s="1052"/>
      <c r="J44" s="1054"/>
      <c r="K44" s="1051"/>
      <c r="L44" s="1054"/>
      <c r="M44" s="1051"/>
      <c r="N44" s="1054"/>
      <c r="O44" s="1051"/>
      <c r="P44" s="1052"/>
      <c r="Q44" s="1052"/>
      <c r="R44" s="1053"/>
    </row>
    <row r="45" spans="1:20" ht="32.25" customHeight="1">
      <c r="B45" s="120">
        <v>5</v>
      </c>
      <c r="C45" s="1051"/>
      <c r="D45" s="1052"/>
      <c r="E45" s="1054"/>
      <c r="F45" s="1051"/>
      <c r="G45" s="1054"/>
      <c r="H45" s="1051"/>
      <c r="I45" s="1052"/>
      <c r="J45" s="1054"/>
      <c r="K45" s="1051"/>
      <c r="L45" s="1054"/>
      <c r="M45" s="1051"/>
      <c r="N45" s="1054"/>
      <c r="O45" s="1051"/>
      <c r="P45" s="1052"/>
      <c r="Q45" s="1052"/>
      <c r="R45" s="1053"/>
    </row>
    <row r="46" spans="1:20" ht="32.25" customHeight="1">
      <c r="B46" s="120">
        <v>6</v>
      </c>
      <c r="C46" s="1051"/>
      <c r="D46" s="1052"/>
      <c r="E46" s="1054"/>
      <c r="F46" s="1051"/>
      <c r="G46" s="1054"/>
      <c r="H46" s="1051"/>
      <c r="I46" s="1052"/>
      <c r="J46" s="1054"/>
      <c r="K46" s="1051"/>
      <c r="L46" s="1054"/>
      <c r="M46" s="1051"/>
      <c r="N46" s="1054"/>
      <c r="O46" s="1051"/>
      <c r="P46" s="1052"/>
      <c r="Q46" s="1052"/>
      <c r="R46" s="1053"/>
    </row>
    <row r="47" spans="1:20" ht="32.25" customHeight="1">
      <c r="B47" s="120">
        <v>7</v>
      </c>
      <c r="C47" s="1051"/>
      <c r="D47" s="1052"/>
      <c r="E47" s="1054"/>
      <c r="F47" s="1051"/>
      <c r="G47" s="1054"/>
      <c r="H47" s="1051"/>
      <c r="I47" s="1052"/>
      <c r="J47" s="1054"/>
      <c r="K47" s="1051"/>
      <c r="L47" s="1054"/>
      <c r="M47" s="1051"/>
      <c r="N47" s="1054"/>
      <c r="O47" s="1051"/>
      <c r="P47" s="1052"/>
      <c r="Q47" s="1052"/>
      <c r="R47" s="1053"/>
    </row>
    <row r="50" spans="2:19" s="30" customFormat="1" ht="29.25" customHeight="1">
      <c r="B50" s="121" t="s">
        <v>122</v>
      </c>
    </row>
    <row r="51" spans="2:19" s="30" customFormat="1" ht="23">
      <c r="B51" s="122" t="s">
        <v>117</v>
      </c>
      <c r="C51" s="1055" t="s">
        <v>123</v>
      </c>
      <c r="D51" s="1055"/>
      <c r="E51" s="1055" t="s">
        <v>124</v>
      </c>
      <c r="F51" s="1055"/>
      <c r="G51" s="1055" t="s">
        <v>125</v>
      </c>
      <c r="H51" s="1055"/>
      <c r="I51" s="1055" t="s">
        <v>126</v>
      </c>
      <c r="J51" s="1055"/>
      <c r="K51" s="1055" t="s">
        <v>127</v>
      </c>
      <c r="L51" s="1055"/>
      <c r="M51" s="1055" t="s">
        <v>128</v>
      </c>
      <c r="N51" s="1055"/>
      <c r="O51" s="1055" t="s">
        <v>129</v>
      </c>
      <c r="P51" s="1055"/>
      <c r="Q51" s="1055"/>
      <c r="R51" s="1055" t="s">
        <v>130</v>
      </c>
      <c r="S51" s="1055"/>
    </row>
    <row r="52" spans="2:19" s="30" customFormat="1" ht="37.5" customHeight="1">
      <c r="B52" s="123">
        <v>1</v>
      </c>
      <c r="C52" s="1057"/>
      <c r="D52" s="1057"/>
      <c r="E52" s="1057"/>
      <c r="F52" s="1057"/>
      <c r="G52" s="1057"/>
      <c r="H52" s="1057"/>
      <c r="I52" s="1057"/>
      <c r="J52" s="1057"/>
      <c r="K52" s="1057"/>
      <c r="L52" s="1057"/>
      <c r="M52" s="1057"/>
      <c r="N52" s="1057"/>
      <c r="O52" s="1057"/>
      <c r="P52" s="1057"/>
      <c r="Q52" s="1057"/>
      <c r="R52" s="1057"/>
      <c r="S52" s="1058"/>
    </row>
    <row r="53" spans="2:19" s="30" customFormat="1" ht="37.5" customHeight="1">
      <c r="B53" s="124">
        <v>2</v>
      </c>
      <c r="C53" s="1056"/>
      <c r="D53" s="1056"/>
      <c r="E53" s="1056"/>
      <c r="F53" s="1056"/>
      <c r="G53" s="1056"/>
      <c r="H53" s="1056"/>
      <c r="I53" s="1056"/>
      <c r="J53" s="1056"/>
      <c r="K53" s="1056"/>
      <c r="L53" s="1056"/>
      <c r="M53" s="1056"/>
      <c r="N53" s="1056"/>
      <c r="O53" s="1056"/>
      <c r="P53" s="1056"/>
      <c r="Q53" s="1056"/>
      <c r="R53" s="1056"/>
      <c r="S53" s="1062"/>
    </row>
    <row r="54" spans="2:19" s="30" customFormat="1" ht="37.5" customHeight="1">
      <c r="B54" s="124">
        <v>3</v>
      </c>
      <c r="C54" s="1056"/>
      <c r="D54" s="1056"/>
      <c r="E54" s="1056"/>
      <c r="F54" s="1056"/>
      <c r="G54" s="1056"/>
      <c r="H54" s="1056"/>
      <c r="I54" s="1056"/>
      <c r="J54" s="1056"/>
      <c r="K54" s="1056"/>
      <c r="L54" s="1056"/>
      <c r="M54" s="1056"/>
      <c r="N54" s="1056"/>
      <c r="O54" s="1056"/>
      <c r="P54" s="1056"/>
      <c r="Q54" s="1056"/>
      <c r="R54" s="1056"/>
      <c r="S54" s="1062"/>
    </row>
    <row r="55" spans="2:19" s="30" customFormat="1" ht="37.5" customHeight="1">
      <c r="B55" s="124">
        <v>4</v>
      </c>
      <c r="C55" s="1056"/>
      <c r="D55" s="1056"/>
      <c r="E55" s="1056"/>
      <c r="F55" s="1056"/>
      <c r="G55" s="1056"/>
      <c r="H55" s="1056"/>
      <c r="I55" s="1056"/>
      <c r="J55" s="1056"/>
      <c r="K55" s="1056"/>
      <c r="L55" s="1056"/>
      <c r="M55" s="1056"/>
      <c r="N55" s="1056"/>
      <c r="O55" s="1056"/>
      <c r="P55" s="1056"/>
      <c r="Q55" s="1056"/>
      <c r="R55" s="1056"/>
      <c r="S55" s="1062"/>
    </row>
    <row r="56" spans="2:19" s="30" customFormat="1" ht="37.5" customHeight="1">
      <c r="B56" s="124">
        <v>5</v>
      </c>
      <c r="C56" s="1056"/>
      <c r="D56" s="1056"/>
      <c r="E56" s="1056"/>
      <c r="F56" s="1056"/>
      <c r="G56" s="1056"/>
      <c r="H56" s="1056"/>
      <c r="I56" s="1056"/>
      <c r="J56" s="1056"/>
      <c r="K56" s="1056"/>
      <c r="L56" s="1056"/>
      <c r="M56" s="1056"/>
      <c r="N56" s="1056"/>
      <c r="O56" s="1056"/>
      <c r="P56" s="1056"/>
      <c r="Q56" s="1056"/>
      <c r="R56" s="1056"/>
      <c r="S56" s="1062"/>
    </row>
    <row r="57" spans="2:19" s="30" customFormat="1" ht="37.5" customHeight="1">
      <c r="B57" s="125">
        <v>6</v>
      </c>
      <c r="C57" s="1059"/>
      <c r="D57" s="1059"/>
      <c r="E57" s="1059"/>
      <c r="F57" s="1059"/>
      <c r="G57" s="1059"/>
      <c r="H57" s="1059"/>
      <c r="I57" s="1059"/>
      <c r="J57" s="1059"/>
      <c r="K57" s="1059"/>
      <c r="L57" s="1059"/>
      <c r="M57" s="1059"/>
      <c r="N57" s="1059"/>
      <c r="O57" s="1059"/>
      <c r="P57" s="1059"/>
      <c r="Q57" s="1059"/>
      <c r="R57" s="1059"/>
      <c r="S57" s="1060"/>
    </row>
    <row r="59" spans="2:19" ht="20.5">
      <c r="B59" s="983" t="s">
        <v>131</v>
      </c>
      <c r="C59" s="983"/>
      <c r="D59" s="983"/>
      <c r="E59" s="983"/>
      <c r="F59" s="983"/>
      <c r="G59" s="983"/>
      <c r="H59" s="983"/>
      <c r="I59" s="983"/>
      <c r="J59" s="983"/>
      <c r="K59" s="983"/>
      <c r="L59" s="983"/>
      <c r="M59" s="983"/>
      <c r="N59" s="983"/>
      <c r="O59" s="983"/>
      <c r="P59" s="983"/>
      <c r="Q59" s="983"/>
    </row>
  </sheetData>
  <sheetProtection password="DBAD" sheet="1" objects="1" scenarios="1" formatCells="0" formatColumns="0" formatRows="0" insertRows="0"/>
  <autoFilter ref="A1:T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34">
    <mergeCell ref="R56:S56"/>
    <mergeCell ref="C55:D55"/>
    <mergeCell ref="E55:F55"/>
    <mergeCell ref="G55:H55"/>
    <mergeCell ref="M55:N55"/>
    <mergeCell ref="O55:Q55"/>
    <mergeCell ref="R55:S55"/>
    <mergeCell ref="C56:D56"/>
    <mergeCell ref="E56:F56"/>
    <mergeCell ref="G56:H56"/>
    <mergeCell ref="I56:J56"/>
    <mergeCell ref="K56:L56"/>
    <mergeCell ref="M56:N56"/>
    <mergeCell ref="O56:Q56"/>
    <mergeCell ref="M57:N57"/>
    <mergeCell ref="O57:Q57"/>
    <mergeCell ref="R57:S57"/>
    <mergeCell ref="B59:Q59"/>
    <mergeCell ref="A1:T1"/>
    <mergeCell ref="C57:D57"/>
    <mergeCell ref="E57:F57"/>
    <mergeCell ref="G57:H57"/>
    <mergeCell ref="I57:J57"/>
    <mergeCell ref="K57:L57"/>
    <mergeCell ref="M54:N54"/>
    <mergeCell ref="O54:Q54"/>
    <mergeCell ref="R54:S54"/>
    <mergeCell ref="C53:D53"/>
    <mergeCell ref="E53:F53"/>
    <mergeCell ref="G53:H53"/>
    <mergeCell ref="I53:J53"/>
    <mergeCell ref="K53:L53"/>
    <mergeCell ref="I55:J55"/>
    <mergeCell ref="K55:L55"/>
    <mergeCell ref="M53:N53"/>
    <mergeCell ref="O53:Q53"/>
    <mergeCell ref="R53:S53"/>
    <mergeCell ref="C54:D54"/>
    <mergeCell ref="C51:D51"/>
    <mergeCell ref="E51:F51"/>
    <mergeCell ref="G51:H51"/>
    <mergeCell ref="I51:J51"/>
    <mergeCell ref="K51:L51"/>
    <mergeCell ref="C52:D52"/>
    <mergeCell ref="E52:F52"/>
    <mergeCell ref="G52:H52"/>
    <mergeCell ref="I52:J52"/>
    <mergeCell ref="K52:L52"/>
    <mergeCell ref="K45:L45"/>
    <mergeCell ref="M45:N45"/>
    <mergeCell ref="O45:R45"/>
    <mergeCell ref="E54:F54"/>
    <mergeCell ref="G54:H54"/>
    <mergeCell ref="I54:J54"/>
    <mergeCell ref="K54:L54"/>
    <mergeCell ref="O52:Q52"/>
    <mergeCell ref="R52:S52"/>
    <mergeCell ref="M52:N52"/>
    <mergeCell ref="O44:R44"/>
    <mergeCell ref="C44:E44"/>
    <mergeCell ref="F44:G44"/>
    <mergeCell ref="H44:J44"/>
    <mergeCell ref="K44:L44"/>
    <mergeCell ref="H46:J46"/>
    <mergeCell ref="K46:L46"/>
    <mergeCell ref="M46:N46"/>
    <mergeCell ref="M51:N51"/>
    <mergeCell ref="O51:Q51"/>
    <mergeCell ref="R51:S51"/>
    <mergeCell ref="M44:N44"/>
    <mergeCell ref="O46:R46"/>
    <mergeCell ref="C47:E47"/>
    <mergeCell ref="F47:G47"/>
    <mergeCell ref="H47:J47"/>
    <mergeCell ref="K47:L47"/>
    <mergeCell ref="M47:N47"/>
    <mergeCell ref="O47:R47"/>
    <mergeCell ref="C46:E46"/>
    <mergeCell ref="F46:G46"/>
    <mergeCell ref="C45:E45"/>
    <mergeCell ref="F45:G45"/>
    <mergeCell ref="H45:J45"/>
    <mergeCell ref="O42:R42"/>
    <mergeCell ref="C43:E43"/>
    <mergeCell ref="F43:G43"/>
    <mergeCell ref="H43:J43"/>
    <mergeCell ref="K43:L43"/>
    <mergeCell ref="M43:N43"/>
    <mergeCell ref="O43:R43"/>
    <mergeCell ref="C42:E42"/>
    <mergeCell ref="F42:G42"/>
    <mergeCell ref="H42:J42"/>
    <mergeCell ref="K42:L42"/>
    <mergeCell ref="M42:N42"/>
    <mergeCell ref="O40:R40"/>
    <mergeCell ref="C41:E41"/>
    <mergeCell ref="F41:G41"/>
    <mergeCell ref="H41:J41"/>
    <mergeCell ref="K41:L41"/>
    <mergeCell ref="M41:N41"/>
    <mergeCell ref="O41:R41"/>
    <mergeCell ref="C40:E40"/>
    <mergeCell ref="F40:G40"/>
    <mergeCell ref="H40:J40"/>
    <mergeCell ref="K40:L40"/>
    <mergeCell ref="M40:N40"/>
    <mergeCell ref="B38:F38"/>
    <mergeCell ref="C39:E39"/>
    <mergeCell ref="F39:G39"/>
    <mergeCell ref="H39:J39"/>
    <mergeCell ref="K39:L39"/>
    <mergeCell ref="M39:N39"/>
    <mergeCell ref="O39:R39"/>
    <mergeCell ref="A6:A7"/>
    <mergeCell ref="B6:B7"/>
    <mergeCell ref="G6:G7"/>
    <mergeCell ref="D6:F6"/>
    <mergeCell ref="H6:J6"/>
    <mergeCell ref="L6:L7"/>
    <mergeCell ref="K6:K7"/>
    <mergeCell ref="C6:C7"/>
    <mergeCell ref="P6:R6"/>
    <mergeCell ref="M6:O6"/>
    <mergeCell ref="A2:R2"/>
    <mergeCell ref="A3:R3"/>
    <mergeCell ref="A4:D4"/>
    <mergeCell ref="L4:R4"/>
    <mergeCell ref="E4:K4"/>
    <mergeCell ref="T6:T7"/>
    <mergeCell ref="A5:G5"/>
    <mergeCell ref="H5:J5"/>
    <mergeCell ref="K5:L5"/>
    <mergeCell ref="S3:T3"/>
    <mergeCell ref="S2:T2"/>
  </mergeCells>
  <printOptions horizontalCentered="1"/>
  <pageMargins left="0.43307086614173229" right="0.43307086614173229" top="0" bottom="0.23622047244094491" header="0.31496062992125984" footer="0.31496062992125984"/>
  <pageSetup scale="50" fitToHeight="3" orientation="landscape" blackAndWhite="1" r:id="rId1"/>
  <headerFooter>
    <oddFooter>&amp;CProgrammed by Hans Raj Joshi Principal</oddFooter>
  </headerFooter>
  <rowBreaks count="1" manualBreakCount="1">
    <brk id="37" max="19" man="1"/>
  </rowBreaks>
</worksheet>
</file>

<file path=xl/worksheets/sheet8.xml><?xml version="1.0" encoding="utf-8"?>
<worksheet xmlns="http://schemas.openxmlformats.org/spreadsheetml/2006/main" xmlns:r="http://schemas.openxmlformats.org/officeDocument/2006/relationships">
  <sheetPr codeName="Sheet5">
    <tabColor rgb="FF002060"/>
    <pageSetUpPr fitToPage="1"/>
  </sheetPr>
  <dimension ref="A1:Y27"/>
  <sheetViews>
    <sheetView showGridLines="0" topLeftCell="A4" zoomScale="80" zoomScaleNormal="80" workbookViewId="0">
      <selection activeCell="N11" sqref="N11"/>
    </sheetView>
  </sheetViews>
  <sheetFormatPr defaultColWidth="9.1796875" defaultRowHeight="14"/>
  <cols>
    <col min="1" max="1" width="5.26953125" style="1" customWidth="1"/>
    <col min="2" max="2" width="6" style="1" customWidth="1"/>
    <col min="3" max="3" width="27" style="1" customWidth="1"/>
    <col min="4" max="4" width="15" style="1" customWidth="1"/>
    <col min="5" max="5" width="12.453125" style="1" customWidth="1"/>
    <col min="6" max="7" width="11.26953125" style="1" customWidth="1"/>
    <col min="8" max="8" width="12.453125" style="1" customWidth="1"/>
    <col min="9" max="9" width="10.453125" style="1" customWidth="1"/>
    <col min="10" max="10" width="11" style="1" customWidth="1"/>
    <col min="11" max="11" width="10.26953125" style="1" bestFit="1" customWidth="1"/>
    <col min="12" max="12" width="12.26953125" style="1" customWidth="1"/>
    <col min="13" max="13" width="12.7265625" style="1" customWidth="1"/>
    <col min="14" max="14" width="12.81640625" style="1" customWidth="1"/>
    <col min="15" max="15" width="7.1796875" style="1" customWidth="1"/>
    <col min="16" max="16" width="11.26953125" style="1" bestFit="1" customWidth="1"/>
    <col min="17" max="17" width="12.7265625" style="1" customWidth="1"/>
    <col min="18" max="18" width="5.08984375" style="1" customWidth="1"/>
    <col min="19" max="19" width="12.54296875" style="1" customWidth="1"/>
    <col min="20" max="21" width="9.81640625" style="1" bestFit="1" customWidth="1"/>
    <col min="22" max="22" width="9.1796875" style="1"/>
    <col min="23" max="24" width="9.54296875" style="1" bestFit="1" customWidth="1"/>
    <col min="25" max="25" width="15.7265625" style="1" customWidth="1"/>
    <col min="26" max="16384" width="9.1796875" style="1"/>
  </cols>
  <sheetData>
    <row r="1" spans="1:25" ht="20.5" customHeight="1">
      <c r="A1" s="630"/>
      <c r="B1" s="630"/>
      <c r="C1" s="630"/>
      <c r="D1" s="630"/>
      <c r="E1" s="630"/>
      <c r="F1" s="630"/>
      <c r="G1" s="630"/>
      <c r="H1" s="630"/>
      <c r="I1" s="630"/>
      <c r="J1" s="630"/>
      <c r="K1" s="630"/>
      <c r="L1" s="630"/>
      <c r="M1" s="630"/>
      <c r="N1" s="630"/>
      <c r="O1" s="630"/>
      <c r="P1" s="630"/>
      <c r="Q1" s="630"/>
      <c r="R1" s="630"/>
    </row>
    <row r="2" spans="1:25" ht="30.65" customHeight="1">
      <c r="A2" s="630"/>
      <c r="B2" s="1097" t="s">
        <v>75</v>
      </c>
      <c r="C2" s="1097"/>
      <c r="D2" s="1097"/>
      <c r="E2" s="1097"/>
      <c r="F2" s="1097"/>
      <c r="G2" s="1097"/>
      <c r="H2" s="1097"/>
      <c r="I2" s="1097"/>
      <c r="J2" s="1097"/>
      <c r="K2" s="1097"/>
      <c r="L2" s="1097"/>
      <c r="M2" s="1097"/>
      <c r="N2" s="1097"/>
      <c r="O2" s="1097"/>
      <c r="P2" s="1097"/>
      <c r="Q2" s="1097"/>
      <c r="R2" s="630"/>
      <c r="T2" s="631" t="s">
        <v>480</v>
      </c>
      <c r="U2" s="630"/>
      <c r="V2" s="630"/>
      <c r="W2" s="630"/>
    </row>
    <row r="3" spans="1:25" ht="30.65" customHeight="1">
      <c r="A3" s="630"/>
      <c r="B3" s="1099" t="s">
        <v>76</v>
      </c>
      <c r="C3" s="1099"/>
      <c r="D3" s="1099"/>
      <c r="E3" s="1099"/>
      <c r="F3" s="1099"/>
      <c r="G3" s="1099"/>
      <c r="H3" s="1099"/>
      <c r="I3" s="1099"/>
      <c r="J3" s="1099"/>
      <c r="K3" s="1099"/>
      <c r="L3" s="1099"/>
      <c r="M3" s="1099"/>
      <c r="N3" s="1099"/>
      <c r="O3" s="1099"/>
      <c r="P3" s="1099"/>
      <c r="Q3" s="1099"/>
      <c r="R3" s="630"/>
    </row>
    <row r="4" spans="1:25" ht="44.25" customHeight="1">
      <c r="A4" s="630"/>
      <c r="C4" s="1064" t="s">
        <v>458</v>
      </c>
      <c r="D4" s="1064"/>
      <c r="E4" s="1064"/>
      <c r="F4" s="1100" t="str">
        <f>'Data Entry'!H4</f>
        <v>2022-23</v>
      </c>
      <c r="G4" s="1100"/>
      <c r="H4" s="1100"/>
      <c r="I4" s="1064" t="s">
        <v>457</v>
      </c>
      <c r="J4" s="1064"/>
      <c r="K4" s="1064"/>
      <c r="L4" s="1100" t="str">
        <f>'Data Entry'!K4</f>
        <v>2023-24</v>
      </c>
      <c r="M4" s="1100"/>
      <c r="N4" s="156" t="s">
        <v>151</v>
      </c>
      <c r="O4" s="1098">
        <f>'Data Entry'!D4</f>
        <v>26214</v>
      </c>
      <c r="P4" s="1098"/>
      <c r="Q4" s="1098"/>
      <c r="R4" s="630"/>
    </row>
    <row r="5" spans="1:25" ht="23.25" customHeight="1">
      <c r="A5" s="630"/>
      <c r="B5" s="1094" t="s">
        <v>95</v>
      </c>
      <c r="C5" s="1094"/>
      <c r="D5" s="563"/>
      <c r="E5" s="1095" t="str">
        <f>'Data Entry'!D2</f>
        <v>dk;kZy; iz/kkukpk;Z jktdh; mPp ek/;fed fo|ky; 13Mhvks,y</v>
      </c>
      <c r="F5" s="1095"/>
      <c r="G5" s="1095"/>
      <c r="H5" s="1095"/>
      <c r="I5" s="1095"/>
      <c r="J5" s="1095"/>
      <c r="K5" s="1095"/>
      <c r="L5" s="1096" t="s">
        <v>40</v>
      </c>
      <c r="M5" s="1096"/>
      <c r="N5" s="1096"/>
      <c r="O5" s="1096"/>
      <c r="P5" s="1093" t="s">
        <v>107</v>
      </c>
      <c r="Q5" s="1093"/>
      <c r="R5" s="630"/>
    </row>
    <row r="6" spans="1:25" ht="39" customHeight="1">
      <c r="A6" s="630"/>
      <c r="B6" s="1085" t="s">
        <v>62</v>
      </c>
      <c r="C6" s="1089" t="s">
        <v>31</v>
      </c>
      <c r="D6" s="1090"/>
      <c r="E6" s="1087" t="s">
        <v>90</v>
      </c>
      <c r="F6" s="1088"/>
      <c r="G6" s="1088"/>
      <c r="H6" s="985" t="s">
        <v>627</v>
      </c>
      <c r="I6" s="1082" t="s">
        <v>91</v>
      </c>
      <c r="J6" s="1083"/>
      <c r="K6" s="1084"/>
      <c r="L6" s="985" t="s">
        <v>93</v>
      </c>
      <c r="M6" s="985" t="s">
        <v>69</v>
      </c>
      <c r="N6" s="985" t="s">
        <v>70</v>
      </c>
      <c r="O6" s="1082" t="s">
        <v>71</v>
      </c>
      <c r="P6" s="1083"/>
      <c r="Q6" s="1084"/>
      <c r="R6" s="630"/>
    </row>
    <row r="7" spans="1:25" ht="70.900000000000006" customHeight="1">
      <c r="A7" s="630"/>
      <c r="B7" s="1086"/>
      <c r="C7" s="1091"/>
      <c r="D7" s="1092"/>
      <c r="E7" s="828" t="s">
        <v>312</v>
      </c>
      <c r="F7" s="826" t="s">
        <v>371</v>
      </c>
      <c r="G7" s="826" t="s">
        <v>637</v>
      </c>
      <c r="H7" s="986"/>
      <c r="I7" s="244" t="s">
        <v>66</v>
      </c>
      <c r="J7" s="244" t="s">
        <v>67</v>
      </c>
      <c r="K7" s="244" t="s">
        <v>68</v>
      </c>
      <c r="L7" s="986"/>
      <c r="M7" s="986"/>
      <c r="N7" s="986"/>
      <c r="O7" s="244" t="s">
        <v>72</v>
      </c>
      <c r="P7" s="244" t="s">
        <v>73</v>
      </c>
      <c r="Q7" s="244" t="s">
        <v>74</v>
      </c>
      <c r="R7" s="630"/>
      <c r="S7" s="24"/>
      <c r="T7" s="25"/>
      <c r="U7" s="25"/>
      <c r="V7" s="25"/>
      <c r="W7" s="25"/>
      <c r="X7" s="25"/>
      <c r="Y7" s="25"/>
    </row>
    <row r="8" spans="1:25" s="132" customFormat="1" ht="15.75" customHeight="1">
      <c r="A8" s="630"/>
      <c r="B8" s="129">
        <v>1</v>
      </c>
      <c r="C8" s="1080">
        <v>2</v>
      </c>
      <c r="D8" s="1081"/>
      <c r="E8" s="129">
        <v>3</v>
      </c>
      <c r="F8" s="129">
        <v>4</v>
      </c>
      <c r="G8" s="129">
        <v>5</v>
      </c>
      <c r="H8" s="130">
        <v>6</v>
      </c>
      <c r="I8" s="130">
        <v>7</v>
      </c>
      <c r="J8" s="130">
        <v>8</v>
      </c>
      <c r="K8" s="129">
        <v>9</v>
      </c>
      <c r="L8" s="129">
        <v>10</v>
      </c>
      <c r="M8" s="129">
        <v>11</v>
      </c>
      <c r="N8" s="130">
        <v>12</v>
      </c>
      <c r="O8" s="130">
        <v>13</v>
      </c>
      <c r="P8" s="129">
        <v>14</v>
      </c>
      <c r="Q8" s="129">
        <v>15</v>
      </c>
      <c r="R8" s="630"/>
      <c r="S8" s="131"/>
      <c r="T8" s="131"/>
      <c r="U8" s="131"/>
      <c r="V8" s="131"/>
      <c r="W8" s="131"/>
      <c r="X8" s="131"/>
      <c r="Y8" s="131"/>
    </row>
    <row r="9" spans="1:25" ht="41.25" customHeight="1">
      <c r="A9" s="630"/>
      <c r="B9" s="1077">
        <v>1</v>
      </c>
      <c r="C9" s="1072" t="s">
        <v>479</v>
      </c>
      <c r="D9" s="33" t="s">
        <v>84</v>
      </c>
      <c r="E9" s="616">
        <v>0</v>
      </c>
      <c r="F9" s="616">
        <v>0</v>
      </c>
      <c r="G9" s="616">
        <v>0</v>
      </c>
      <c r="H9" s="616">
        <v>0</v>
      </c>
      <c r="I9" s="616"/>
      <c r="J9" s="616"/>
      <c r="K9" s="617">
        <f>SUM(I9:J9)</f>
        <v>0</v>
      </c>
      <c r="L9" s="616"/>
      <c r="M9" s="617">
        <f>J9+L9</f>
        <v>0</v>
      </c>
      <c r="N9" s="616">
        <v>0</v>
      </c>
      <c r="O9" s="31">
        <f>M9-H9</f>
        <v>0</v>
      </c>
      <c r="P9" s="31">
        <f>M9-K9</f>
        <v>0</v>
      </c>
      <c r="Q9" s="34">
        <f>N9-M9</f>
        <v>0</v>
      </c>
      <c r="R9" s="630"/>
      <c r="S9" s="26"/>
      <c r="T9" s="26"/>
      <c r="U9" s="26"/>
      <c r="V9" s="26"/>
      <c r="W9" s="27"/>
      <c r="X9" s="28"/>
      <c r="Y9" s="29"/>
    </row>
    <row r="10" spans="1:25" ht="41.25" customHeight="1">
      <c r="A10" s="630"/>
      <c r="B10" s="1078"/>
      <c r="C10" s="1073"/>
      <c r="D10" s="32" t="s">
        <v>85</v>
      </c>
      <c r="E10" s="618">
        <v>150</v>
      </c>
      <c r="F10" s="618">
        <v>235</v>
      </c>
      <c r="G10" s="618">
        <v>120</v>
      </c>
      <c r="H10" s="618">
        <v>150</v>
      </c>
      <c r="I10" s="618">
        <v>110</v>
      </c>
      <c r="J10" s="618">
        <v>10</v>
      </c>
      <c r="K10" s="617">
        <f t="shared" ref="K10:K17" si="0">SUM(I10:J10)</f>
        <v>120</v>
      </c>
      <c r="L10" s="618">
        <v>140</v>
      </c>
      <c r="M10" s="617">
        <f t="shared" ref="M10:M17" si="1">J10+L10</f>
        <v>150</v>
      </c>
      <c r="N10" s="618">
        <v>150</v>
      </c>
      <c r="O10" s="31">
        <f t="shared" ref="O10:O11" si="2">M10-H10</f>
        <v>0</v>
      </c>
      <c r="P10" s="31">
        <f t="shared" ref="P10:P11" si="3">M10-K10</f>
        <v>30</v>
      </c>
      <c r="Q10" s="34">
        <f t="shared" ref="Q10:Q11" si="4">N10-M10</f>
        <v>0</v>
      </c>
      <c r="R10" s="630"/>
      <c r="S10" s="26"/>
      <c r="T10" s="26"/>
      <c r="U10" s="26"/>
      <c r="V10" s="26"/>
      <c r="W10" s="27"/>
      <c r="X10" s="28"/>
      <c r="Y10" s="29"/>
    </row>
    <row r="11" spans="1:25" ht="41.25" customHeight="1">
      <c r="A11" s="630"/>
      <c r="B11" s="1078"/>
      <c r="C11" s="1074"/>
      <c r="D11" s="32" t="s">
        <v>86</v>
      </c>
      <c r="E11" s="618">
        <v>380</v>
      </c>
      <c r="F11" s="618">
        <v>310</v>
      </c>
      <c r="G11" s="618">
        <v>180</v>
      </c>
      <c r="H11" s="618">
        <v>350</v>
      </c>
      <c r="I11" s="618">
        <v>190</v>
      </c>
      <c r="J11" s="618">
        <v>230</v>
      </c>
      <c r="K11" s="617">
        <f t="shared" si="0"/>
        <v>420</v>
      </c>
      <c r="L11" s="618">
        <v>200</v>
      </c>
      <c r="M11" s="617">
        <f t="shared" si="1"/>
        <v>430</v>
      </c>
      <c r="N11" s="618">
        <v>450</v>
      </c>
      <c r="O11" s="31">
        <f t="shared" si="2"/>
        <v>80</v>
      </c>
      <c r="P11" s="31">
        <f t="shared" si="3"/>
        <v>10</v>
      </c>
      <c r="Q11" s="34">
        <f t="shared" si="4"/>
        <v>20</v>
      </c>
      <c r="R11" s="630"/>
      <c r="S11" s="26"/>
      <c r="T11" s="26"/>
      <c r="U11" s="26"/>
      <c r="V11" s="26"/>
      <c r="W11" s="27"/>
      <c r="X11" s="28"/>
      <c r="Y11" s="29"/>
    </row>
    <row r="12" spans="1:25" ht="41.25" customHeight="1">
      <c r="A12" s="630"/>
      <c r="B12" s="1079"/>
      <c r="C12" s="1075" t="s">
        <v>30</v>
      </c>
      <c r="D12" s="1076"/>
      <c r="E12" s="155">
        <f>SUM(E9:E11)</f>
        <v>530</v>
      </c>
      <c r="F12" s="155">
        <f t="shared" ref="F12:Q12" si="5">SUM(F9:F11)</f>
        <v>545</v>
      </c>
      <c r="G12" s="155">
        <f t="shared" si="5"/>
        <v>300</v>
      </c>
      <c r="H12" s="155">
        <f t="shared" si="5"/>
        <v>500</v>
      </c>
      <c r="I12" s="155">
        <f t="shared" si="5"/>
        <v>300</v>
      </c>
      <c r="J12" s="155">
        <f t="shared" si="5"/>
        <v>240</v>
      </c>
      <c r="K12" s="155">
        <f t="shared" si="0"/>
        <v>540</v>
      </c>
      <c r="L12" s="155">
        <f t="shared" si="5"/>
        <v>340</v>
      </c>
      <c r="M12" s="155">
        <f t="shared" si="1"/>
        <v>580</v>
      </c>
      <c r="N12" s="155">
        <f t="shared" si="5"/>
        <v>600</v>
      </c>
      <c r="O12" s="155">
        <f t="shared" si="5"/>
        <v>80</v>
      </c>
      <c r="P12" s="155">
        <f t="shared" si="5"/>
        <v>40</v>
      </c>
      <c r="Q12" s="155">
        <f t="shared" si="5"/>
        <v>20</v>
      </c>
      <c r="R12" s="630"/>
      <c r="S12" s="26"/>
      <c r="T12" s="26"/>
      <c r="U12" s="26"/>
      <c r="V12" s="26"/>
      <c r="W12" s="27"/>
      <c r="X12" s="28"/>
      <c r="Y12" s="29"/>
    </row>
    <row r="13" spans="1:25" ht="46" customHeight="1">
      <c r="A13" s="630"/>
      <c r="B13" s="35">
        <v>2</v>
      </c>
      <c r="C13" s="1068" t="s">
        <v>476</v>
      </c>
      <c r="D13" s="1069"/>
      <c r="E13" s="619">
        <v>0</v>
      </c>
      <c r="F13" s="619">
        <v>0</v>
      </c>
      <c r="G13" s="619">
        <v>30462</v>
      </c>
      <c r="H13" s="619">
        <v>0</v>
      </c>
      <c r="I13" s="619">
        <v>30462</v>
      </c>
      <c r="J13" s="619">
        <v>0</v>
      </c>
      <c r="K13" s="617">
        <f t="shared" si="0"/>
        <v>30462</v>
      </c>
      <c r="L13" s="619">
        <v>0</v>
      </c>
      <c r="M13" s="617">
        <f t="shared" si="1"/>
        <v>0</v>
      </c>
      <c r="N13" s="619">
        <v>0</v>
      </c>
      <c r="O13" s="620">
        <f>M13-H13</f>
        <v>0</v>
      </c>
      <c r="P13" s="620">
        <f>M13-K13</f>
        <v>-30462</v>
      </c>
      <c r="Q13" s="621">
        <f>N13-M13</f>
        <v>0</v>
      </c>
      <c r="R13" s="630"/>
      <c r="S13" s="26"/>
      <c r="T13" s="26"/>
      <c r="U13" s="26"/>
      <c r="V13" s="26"/>
      <c r="W13" s="27"/>
      <c r="X13" s="28"/>
      <c r="Y13" s="29"/>
    </row>
    <row r="14" spans="1:25" ht="41.25" customHeight="1">
      <c r="A14" s="630"/>
      <c r="B14" s="35">
        <v>3</v>
      </c>
      <c r="C14" s="1068" t="s">
        <v>477</v>
      </c>
      <c r="D14" s="1069"/>
      <c r="E14" s="619">
        <v>0</v>
      </c>
      <c r="F14" s="619">
        <v>0</v>
      </c>
      <c r="G14" s="619">
        <v>0</v>
      </c>
      <c r="H14" s="619">
        <v>0</v>
      </c>
      <c r="I14" s="619">
        <v>0</v>
      </c>
      <c r="J14" s="619">
        <v>0</v>
      </c>
      <c r="K14" s="617">
        <f t="shared" si="0"/>
        <v>0</v>
      </c>
      <c r="L14" s="619">
        <v>0</v>
      </c>
      <c r="M14" s="617">
        <f t="shared" si="1"/>
        <v>0</v>
      </c>
      <c r="N14" s="619">
        <v>0</v>
      </c>
      <c r="O14" s="620">
        <f t="shared" ref="O14:O17" si="6">M14-H14</f>
        <v>0</v>
      </c>
      <c r="P14" s="620">
        <f t="shared" ref="P14:P17" si="7">M14-K14</f>
        <v>0</v>
      </c>
      <c r="Q14" s="621">
        <f t="shared" ref="Q14:Q17" si="8">N14-M14</f>
        <v>0</v>
      </c>
      <c r="R14" s="630"/>
      <c r="S14" s="26"/>
      <c r="T14" s="26"/>
      <c r="U14" s="26"/>
      <c r="V14" s="26"/>
      <c r="W14" s="27"/>
      <c r="X14" s="28"/>
      <c r="Y14" s="29"/>
    </row>
    <row r="15" spans="1:25" ht="41.25" customHeight="1">
      <c r="A15" s="630"/>
      <c r="B15" s="35">
        <v>4</v>
      </c>
      <c r="C15" s="1068" t="s">
        <v>478</v>
      </c>
      <c r="D15" s="1069"/>
      <c r="E15" s="619">
        <v>0</v>
      </c>
      <c r="F15" s="619">
        <v>0</v>
      </c>
      <c r="G15" s="619">
        <v>0</v>
      </c>
      <c r="H15" s="619">
        <v>0</v>
      </c>
      <c r="I15" s="619">
        <v>0</v>
      </c>
      <c r="J15" s="619">
        <v>0</v>
      </c>
      <c r="K15" s="617">
        <f t="shared" si="0"/>
        <v>0</v>
      </c>
      <c r="L15" s="619">
        <v>0</v>
      </c>
      <c r="M15" s="617">
        <f t="shared" si="1"/>
        <v>0</v>
      </c>
      <c r="N15" s="619">
        <v>0</v>
      </c>
      <c r="O15" s="620">
        <f t="shared" si="6"/>
        <v>0</v>
      </c>
      <c r="P15" s="620">
        <f t="shared" si="7"/>
        <v>0</v>
      </c>
      <c r="Q15" s="621">
        <f t="shared" si="8"/>
        <v>0</v>
      </c>
      <c r="R15" s="630"/>
      <c r="S15" s="26"/>
      <c r="T15" s="26"/>
      <c r="U15" s="26"/>
      <c r="V15" s="26"/>
      <c r="W15" s="27"/>
      <c r="X15" s="28"/>
      <c r="Y15" s="29"/>
    </row>
    <row r="16" spans="1:25" ht="41.25" customHeight="1">
      <c r="A16" s="630"/>
      <c r="B16" s="35">
        <v>5</v>
      </c>
      <c r="C16" s="1070" t="s">
        <v>83</v>
      </c>
      <c r="D16" s="1071"/>
      <c r="E16" s="619">
        <v>0</v>
      </c>
      <c r="F16" s="619">
        <v>0</v>
      </c>
      <c r="G16" s="619">
        <v>0</v>
      </c>
      <c r="H16" s="619">
        <v>0</v>
      </c>
      <c r="I16" s="619">
        <v>0</v>
      </c>
      <c r="J16" s="619">
        <v>0</v>
      </c>
      <c r="K16" s="628"/>
      <c r="L16" s="619"/>
      <c r="M16" s="628"/>
      <c r="N16" s="619"/>
      <c r="O16" s="620"/>
      <c r="P16" s="620"/>
      <c r="Q16" s="621"/>
      <c r="R16" s="630"/>
      <c r="S16" s="26"/>
      <c r="T16" s="26"/>
      <c r="U16" s="26"/>
      <c r="V16" s="26"/>
      <c r="W16" s="27"/>
      <c r="X16" s="28"/>
      <c r="Y16" s="29"/>
    </row>
    <row r="17" spans="1:25" ht="41.25" customHeight="1" thickBot="1">
      <c r="A17" s="630"/>
      <c r="B17" s="35">
        <v>6</v>
      </c>
      <c r="C17" s="1070" t="s">
        <v>83</v>
      </c>
      <c r="D17" s="1071"/>
      <c r="E17" s="619"/>
      <c r="F17" s="619"/>
      <c r="G17" s="619"/>
      <c r="H17" s="619"/>
      <c r="I17" s="619"/>
      <c r="J17" s="619"/>
      <c r="K17" s="628">
        <f t="shared" si="0"/>
        <v>0</v>
      </c>
      <c r="L17" s="619"/>
      <c r="M17" s="628">
        <f t="shared" si="1"/>
        <v>0</v>
      </c>
      <c r="N17" s="619"/>
      <c r="O17" s="620">
        <f t="shared" si="6"/>
        <v>0</v>
      </c>
      <c r="P17" s="620">
        <f t="shared" si="7"/>
        <v>0</v>
      </c>
      <c r="Q17" s="621">
        <f t="shared" si="8"/>
        <v>0</v>
      </c>
      <c r="R17" s="630"/>
      <c r="S17" s="26"/>
      <c r="T17" s="26"/>
      <c r="U17" s="26"/>
      <c r="V17" s="26"/>
      <c r="W17" s="27"/>
      <c r="X17" s="28"/>
      <c r="Y17" s="29"/>
    </row>
    <row r="18" spans="1:25" ht="41.25" customHeight="1" thickTop="1" thickBot="1">
      <c r="A18" s="630"/>
      <c r="B18" s="1065" t="s">
        <v>30</v>
      </c>
      <c r="C18" s="1066"/>
      <c r="D18" s="1067"/>
      <c r="E18" s="629">
        <f>SUM(E12:E17)</f>
        <v>530</v>
      </c>
      <c r="F18" s="629">
        <f t="shared" ref="F18:Q18" si="9">SUM(F12:F17)</f>
        <v>545</v>
      </c>
      <c r="G18" s="629">
        <f t="shared" si="9"/>
        <v>30762</v>
      </c>
      <c r="H18" s="629">
        <f t="shared" si="9"/>
        <v>500</v>
      </c>
      <c r="I18" s="629">
        <f t="shared" si="9"/>
        <v>30762</v>
      </c>
      <c r="J18" s="629">
        <f t="shared" si="9"/>
        <v>240</v>
      </c>
      <c r="K18" s="629">
        <f t="shared" si="9"/>
        <v>31002</v>
      </c>
      <c r="L18" s="629">
        <f t="shared" si="9"/>
        <v>340</v>
      </c>
      <c r="M18" s="629">
        <f t="shared" si="9"/>
        <v>580</v>
      </c>
      <c r="N18" s="629">
        <f t="shared" si="9"/>
        <v>600</v>
      </c>
      <c r="O18" s="629">
        <f t="shared" si="9"/>
        <v>80</v>
      </c>
      <c r="P18" s="629">
        <f t="shared" si="9"/>
        <v>-30422</v>
      </c>
      <c r="Q18" s="629">
        <f t="shared" si="9"/>
        <v>20</v>
      </c>
      <c r="R18" s="630"/>
      <c r="S18" s="26"/>
      <c r="T18" s="26"/>
      <c r="U18" s="26"/>
      <c r="V18" s="26"/>
      <c r="W18" s="27"/>
      <c r="X18" s="28"/>
      <c r="Y18" s="29"/>
    </row>
    <row r="19" spans="1:25" ht="31" customHeight="1" thickTop="1">
      <c r="A19" s="630"/>
      <c r="B19" s="7"/>
      <c r="C19" s="7"/>
      <c r="D19" s="7"/>
      <c r="E19" s="622"/>
      <c r="F19" s="622"/>
      <c r="G19" s="622"/>
      <c r="H19" s="27"/>
      <c r="I19" s="622"/>
      <c r="J19" s="622"/>
      <c r="K19" s="622"/>
      <c r="L19" s="622"/>
      <c r="M19" s="623"/>
      <c r="N19" s="622"/>
      <c r="O19" s="624"/>
      <c r="P19" s="624"/>
      <c r="Q19" s="622"/>
      <c r="R19" s="630"/>
      <c r="S19" s="26"/>
      <c r="T19" s="26"/>
      <c r="U19" s="26"/>
      <c r="V19" s="26"/>
      <c r="W19" s="28"/>
      <c r="X19" s="28"/>
      <c r="Y19" s="29"/>
    </row>
    <row r="20" spans="1:25" ht="18">
      <c r="A20" s="630"/>
      <c r="B20" s="7"/>
      <c r="C20" s="7"/>
      <c r="D20" s="7"/>
      <c r="E20" s="622"/>
      <c r="F20" s="622"/>
      <c r="G20" s="622"/>
      <c r="H20" s="27"/>
      <c r="I20" s="622"/>
      <c r="J20" s="622"/>
      <c r="K20" s="622"/>
      <c r="L20" s="622"/>
      <c r="M20" s="1063" t="str">
        <f>'Master-1'!AB3</f>
        <v>iz/kkukpk;Z</v>
      </c>
      <c r="N20" s="1063"/>
      <c r="O20" s="1063"/>
      <c r="P20" s="1063"/>
      <c r="Q20" s="622"/>
      <c r="R20" s="630"/>
      <c r="S20" s="26"/>
      <c r="T20" s="26"/>
      <c r="U20" s="26"/>
      <c r="V20" s="26"/>
      <c r="W20" s="28"/>
      <c r="X20" s="28"/>
      <c r="Y20" s="29"/>
    </row>
    <row r="21" spans="1:25" ht="18">
      <c r="A21" s="630"/>
      <c r="B21" s="625"/>
      <c r="C21" s="7"/>
      <c r="D21" s="7"/>
      <c r="E21" s="622"/>
      <c r="F21" s="622"/>
      <c r="G21" s="622"/>
      <c r="H21" s="27"/>
      <c r="I21" s="622"/>
      <c r="J21" s="622"/>
      <c r="K21" s="622"/>
      <c r="L21" s="622"/>
      <c r="M21" s="1063" t="str">
        <f>'Master-1'!AB4</f>
        <v xml:space="preserve">jktdh; mPp ek/;fed fo|ky; </v>
      </c>
      <c r="N21" s="1063"/>
      <c r="O21" s="1063"/>
      <c r="P21" s="1063"/>
      <c r="Q21" s="622"/>
      <c r="R21" s="630"/>
      <c r="S21" s="26"/>
      <c r="T21" s="26"/>
      <c r="U21" s="26"/>
      <c r="V21" s="26"/>
      <c r="W21" s="28"/>
      <c r="X21" s="28"/>
      <c r="Y21" s="29"/>
    </row>
    <row r="22" spans="1:25" ht="18">
      <c r="A22" s="630"/>
      <c r="B22" s="7"/>
      <c r="C22" s="7"/>
      <c r="D22" s="7"/>
      <c r="E22" s="622"/>
      <c r="F22" s="622"/>
      <c r="G22" s="622"/>
      <c r="H22" s="27"/>
      <c r="I22" s="622"/>
      <c r="J22" s="622"/>
      <c r="K22" s="622"/>
      <c r="L22" s="622"/>
      <c r="M22" s="1063" t="str">
        <f>'Master-1'!AB5</f>
        <v>13Mhvks,y¼Jhxaxkuxj½</v>
      </c>
      <c r="N22" s="1063"/>
      <c r="O22" s="1063"/>
      <c r="P22" s="1063"/>
      <c r="Q22" s="622"/>
      <c r="R22" s="630"/>
      <c r="S22" s="26"/>
      <c r="T22" s="26"/>
      <c r="U22" s="26"/>
      <c r="V22" s="26"/>
      <c r="W22" s="28"/>
      <c r="X22" s="28"/>
      <c r="Y22" s="29"/>
    </row>
    <row r="23" spans="1:25" ht="15.5">
      <c r="A23" s="630"/>
      <c r="B23" s="630"/>
      <c r="C23" s="630"/>
      <c r="D23" s="630"/>
      <c r="E23" s="630"/>
      <c r="F23" s="630"/>
      <c r="G23" s="630"/>
      <c r="H23" s="630"/>
      <c r="I23" s="630"/>
      <c r="J23" s="630"/>
      <c r="K23" s="630"/>
      <c r="L23" s="630"/>
      <c r="M23" s="630"/>
      <c r="N23" s="630"/>
      <c r="O23" s="630"/>
      <c r="P23" s="630"/>
      <c r="Q23" s="630"/>
      <c r="R23" s="630"/>
      <c r="S23" s="26"/>
      <c r="T23" s="26"/>
      <c r="U23" s="26"/>
      <c r="V23" s="26"/>
      <c r="W23" s="28"/>
      <c r="X23" s="28"/>
      <c r="Y23" s="29"/>
    </row>
    <row r="24" spans="1:25" ht="18">
      <c r="B24" s="7"/>
      <c r="C24" s="7"/>
      <c r="D24" s="7"/>
      <c r="E24" s="626"/>
      <c r="F24" s="627"/>
      <c r="G24" s="622"/>
      <c r="H24" s="27"/>
      <c r="I24" s="622"/>
      <c r="J24" s="622"/>
      <c r="K24" s="622"/>
      <c r="L24" s="622"/>
      <c r="M24" s="623"/>
      <c r="N24" s="622"/>
      <c r="O24" s="624"/>
      <c r="P24" s="624"/>
      <c r="Q24" s="622"/>
      <c r="R24" s="23"/>
      <c r="S24" s="26"/>
      <c r="T24" s="26"/>
      <c r="U24" s="26"/>
      <c r="V24" s="26"/>
      <c r="W24" s="27"/>
      <c r="X24" s="28"/>
      <c r="Y24" s="29"/>
    </row>
    <row r="25" spans="1:25" ht="18">
      <c r="B25" s="7"/>
      <c r="C25" s="7"/>
      <c r="D25" s="7"/>
      <c r="E25" s="626"/>
      <c r="F25" s="627"/>
      <c r="G25" s="622"/>
      <c r="H25" s="27"/>
      <c r="I25" s="622"/>
      <c r="J25" s="622"/>
      <c r="K25" s="622"/>
      <c r="L25" s="622"/>
      <c r="M25" s="623"/>
      <c r="N25" s="622"/>
      <c r="O25" s="624"/>
      <c r="P25" s="624"/>
      <c r="Q25" s="622"/>
      <c r="R25" s="23"/>
      <c r="S25" s="26"/>
      <c r="T25" s="26"/>
      <c r="U25" s="26"/>
      <c r="V25" s="26"/>
      <c r="W25" s="27"/>
      <c r="X25" s="28"/>
      <c r="Y25" s="29"/>
    </row>
    <row r="26" spans="1:25" ht="18">
      <c r="B26" s="7"/>
      <c r="C26" s="7"/>
      <c r="D26" s="7"/>
      <c r="E26" s="626"/>
      <c r="F26" s="627"/>
      <c r="G26" s="622"/>
      <c r="H26" s="27"/>
      <c r="I26" s="622"/>
      <c r="J26" s="622"/>
      <c r="K26" s="622"/>
      <c r="L26" s="622"/>
      <c r="M26" s="623"/>
      <c r="N26" s="622"/>
      <c r="O26" s="624"/>
      <c r="P26" s="624"/>
      <c r="Q26" s="622"/>
      <c r="R26" s="23"/>
      <c r="S26" s="26"/>
      <c r="T26" s="26"/>
      <c r="U26" s="26"/>
      <c r="V26" s="26"/>
      <c r="W26" s="27"/>
      <c r="X26" s="28"/>
      <c r="Y26" s="29"/>
    </row>
    <row r="27" spans="1:25" ht="18">
      <c r="B27" s="7"/>
      <c r="C27" s="7"/>
      <c r="D27" s="7"/>
      <c r="E27" s="626"/>
      <c r="F27" s="627"/>
      <c r="G27" s="622"/>
      <c r="H27" s="27"/>
      <c r="I27" s="622"/>
      <c r="J27" s="435"/>
      <c r="K27" s="622"/>
      <c r="L27" s="622"/>
      <c r="M27" s="623"/>
      <c r="N27" s="622"/>
      <c r="O27" s="624"/>
      <c r="P27" s="624"/>
      <c r="Q27" s="622"/>
      <c r="R27" s="23"/>
      <c r="S27" s="26"/>
      <c r="T27" s="26"/>
      <c r="U27" s="26"/>
      <c r="V27" s="26"/>
      <c r="W27" s="27"/>
      <c r="X27" s="28"/>
      <c r="Y27" s="29"/>
    </row>
  </sheetData>
  <sheetProtection password="DBAD" sheet="1" objects="1" scenarios="1" formatColumns="0" formatRows="0"/>
  <mergeCells count="33">
    <mergeCell ref="P5:Q5"/>
    <mergeCell ref="B5:C5"/>
    <mergeCell ref="E5:K5"/>
    <mergeCell ref="L5:O5"/>
    <mergeCell ref="B2:Q2"/>
    <mergeCell ref="O4:Q4"/>
    <mergeCell ref="B3:Q3"/>
    <mergeCell ref="C4:E4"/>
    <mergeCell ref="F4:H4"/>
    <mergeCell ref="L4:M4"/>
    <mergeCell ref="O6:Q6"/>
    <mergeCell ref="L6:L7"/>
    <mergeCell ref="B6:B7"/>
    <mergeCell ref="E6:G6"/>
    <mergeCell ref="H6:H7"/>
    <mergeCell ref="I6:K6"/>
    <mergeCell ref="C6:D7"/>
    <mergeCell ref="M21:P21"/>
    <mergeCell ref="M22:P22"/>
    <mergeCell ref="I4:K4"/>
    <mergeCell ref="B18:D18"/>
    <mergeCell ref="M20:P20"/>
    <mergeCell ref="C13:D13"/>
    <mergeCell ref="C14:D14"/>
    <mergeCell ref="C15:D15"/>
    <mergeCell ref="C17:D17"/>
    <mergeCell ref="C16:D16"/>
    <mergeCell ref="C9:C11"/>
    <mergeCell ref="C12:D12"/>
    <mergeCell ref="B9:B12"/>
    <mergeCell ref="C8:D8"/>
    <mergeCell ref="M6:M7"/>
    <mergeCell ref="N6:N7"/>
  </mergeCells>
  <printOptions horizontalCentered="1"/>
  <pageMargins left="0.19685039370078741" right="0.19685039370078741" top="0" bottom="0.23622047244094491" header="0.31496062992125984" footer="0.31496062992125984"/>
  <pageSetup scale="68" orientation="landscape" blackAndWhite="1" r:id="rId1"/>
</worksheet>
</file>

<file path=xl/worksheets/sheet9.xml><?xml version="1.0" encoding="utf-8"?>
<worksheet xmlns="http://schemas.openxmlformats.org/spreadsheetml/2006/main" xmlns:r="http://schemas.openxmlformats.org/officeDocument/2006/relationships">
  <sheetPr codeName="Sheet20">
    <pageSetUpPr fitToPage="1"/>
  </sheetPr>
  <dimension ref="A1:P26"/>
  <sheetViews>
    <sheetView showWhiteSpace="0" zoomScaleNormal="100" workbookViewId="0">
      <selection activeCell="E13" sqref="E13"/>
    </sheetView>
  </sheetViews>
  <sheetFormatPr defaultRowHeight="14.5"/>
  <cols>
    <col min="1" max="1" width="3.7265625" customWidth="1"/>
    <col min="2" max="2" width="5.54296875" customWidth="1"/>
    <col min="3" max="3" width="23.26953125" customWidth="1"/>
    <col min="4" max="4" width="20.6328125" customWidth="1"/>
    <col min="5" max="5" width="17.08984375" customWidth="1"/>
    <col min="6" max="6" width="17" customWidth="1"/>
    <col min="7" max="7" width="10.81640625" customWidth="1"/>
    <col min="8" max="8" width="14.453125" customWidth="1"/>
    <col min="9" max="9" width="10" customWidth="1"/>
    <col min="10" max="10" width="18" customWidth="1"/>
    <col min="11" max="11" width="8.7265625" hidden="1" customWidth="1"/>
    <col min="12" max="12" width="4.6328125" customWidth="1"/>
  </cols>
  <sheetData>
    <row r="1" spans="1:16">
      <c r="A1" s="392"/>
      <c r="B1" s="392"/>
      <c r="C1" s="392"/>
      <c r="D1" s="392"/>
      <c r="E1" s="392"/>
      <c r="F1" s="392"/>
      <c r="G1" s="392"/>
      <c r="H1" s="392"/>
      <c r="I1" s="392"/>
      <c r="J1" s="392"/>
      <c r="K1" s="392"/>
      <c r="L1" s="392"/>
    </row>
    <row r="2" spans="1:16" ht="23.5" customHeight="1">
      <c r="A2" s="392"/>
      <c r="B2" s="1101" t="str">
        <f>'Data Entry'!D2</f>
        <v>dk;kZy; iz/kkukpk;Z jktdh; mPp ek/;fed fo|ky; 13Mhvks,y</v>
      </c>
      <c r="C2" s="1101"/>
      <c r="D2" s="1101"/>
      <c r="E2" s="1101"/>
      <c r="F2" s="1101"/>
      <c r="G2" s="1101"/>
      <c r="H2" s="1101"/>
      <c r="I2" s="1101"/>
      <c r="J2" s="1101"/>
      <c r="L2" s="392"/>
    </row>
    <row r="3" spans="1:16" ht="21">
      <c r="A3" s="392"/>
      <c r="B3" s="1106" t="s">
        <v>329</v>
      </c>
      <c r="C3" s="1107"/>
      <c r="D3" s="1108" t="str">
        <f>'Master-1'!F4</f>
        <v>2202-02-109-01-00</v>
      </c>
      <c r="E3" s="1109"/>
      <c r="F3" s="421" t="str">
        <f>'Master-1'!I4</f>
        <v>STATE FUND</v>
      </c>
      <c r="G3" s="1116" t="s">
        <v>212</v>
      </c>
      <c r="H3" s="1117"/>
      <c r="I3" s="422">
        <f>'Data Entry'!D4</f>
        <v>26214</v>
      </c>
      <c r="J3" s="228" t="str">
        <f>'प्रपत्र-8'!Q4</f>
        <v>RE-2022-23</v>
      </c>
      <c r="K3" t="s">
        <v>340</v>
      </c>
      <c r="L3" s="392"/>
    </row>
    <row r="4" spans="1:16" ht="20.5">
      <c r="A4" s="392"/>
      <c r="B4" s="1110" t="s">
        <v>330</v>
      </c>
      <c r="C4" s="1111"/>
      <c r="D4" s="1111"/>
      <c r="E4" s="1111"/>
      <c r="F4" s="1111"/>
      <c r="G4" s="1111"/>
      <c r="H4" s="1111"/>
      <c r="I4" s="1111"/>
      <c r="J4" s="228" t="str">
        <f>'प्रपत्र-8'!Q5</f>
        <v>BE-2023-24</v>
      </c>
      <c r="L4" s="392"/>
    </row>
    <row r="5" spans="1:16" ht="36.5" customHeight="1">
      <c r="A5" s="392"/>
      <c r="B5" s="1118" t="s">
        <v>216</v>
      </c>
      <c r="C5" s="1118" t="s">
        <v>331</v>
      </c>
      <c r="D5" s="1118" t="s">
        <v>32</v>
      </c>
      <c r="E5" s="1118" t="s">
        <v>332</v>
      </c>
      <c r="F5" s="1118" t="s">
        <v>333</v>
      </c>
      <c r="G5" s="1112" t="s">
        <v>406</v>
      </c>
      <c r="H5" s="1113"/>
      <c r="I5" s="1114" t="s">
        <v>407</v>
      </c>
      <c r="J5" s="1115"/>
      <c r="L5" s="392"/>
    </row>
    <row r="6" spans="1:16" ht="18">
      <c r="A6" s="392"/>
      <c r="B6" s="1119"/>
      <c r="C6" s="1119"/>
      <c r="D6" s="1119"/>
      <c r="E6" s="1119"/>
      <c r="F6" s="1119"/>
      <c r="G6" s="410" t="s">
        <v>334</v>
      </c>
      <c r="H6" s="410" t="s">
        <v>335</v>
      </c>
      <c r="I6" s="410" t="s">
        <v>334</v>
      </c>
      <c r="J6" s="410" t="s">
        <v>335</v>
      </c>
      <c r="L6" s="392"/>
    </row>
    <row r="7" spans="1:16" ht="18.5">
      <c r="A7" s="412">
        <v>1</v>
      </c>
      <c r="B7" s="423">
        <f t="shared" ref="B7:B18" si="0">IF(C7="","",B6+1)</f>
        <v>1</v>
      </c>
      <c r="C7" s="702" t="str">
        <f>IFERROR(VLOOKUP($K$3&amp;"_"&amp;$A7,'Master-1'!$T$10:$AB$35,3,0),"")</f>
        <v>vcl 3</v>
      </c>
      <c r="D7" s="424" t="str">
        <f>IFERROR(VLOOKUP($K$3&amp;"_"&amp;$A7,'Master-1'!$T$10:$AB$35,4,0),"")</f>
        <v>व्याख्याता स्कूल(शिक्षा)</v>
      </c>
      <c r="E7" s="535"/>
      <c r="F7" s="425">
        <f>IFERROR(VLOOKUP($K$3&amp;"_"&amp;$A7,'Master-1'!$T$10:$AB$35,5,0),"")</f>
        <v>31100</v>
      </c>
      <c r="G7" s="536">
        <v>12</v>
      </c>
      <c r="H7" s="425">
        <f>IFERROR(IF(C7="",0,F7*G7),"")</f>
        <v>373200</v>
      </c>
      <c r="I7" s="536">
        <v>12</v>
      </c>
      <c r="J7" s="425">
        <f>IFERROR(IF(C7="",0,F7*I7),"")</f>
        <v>373200</v>
      </c>
      <c r="L7" s="392"/>
    </row>
    <row r="8" spans="1:16" ht="18.5">
      <c r="A8" s="412">
        <v>2</v>
      </c>
      <c r="B8" s="423">
        <f t="shared" si="0"/>
        <v>2</v>
      </c>
      <c r="C8" s="702" t="str">
        <f>IFERROR(VLOOKUP($K$3&amp;"_"&amp;$A8,'Master-1'!$T$10:$AB$35,3,0),"")</f>
        <v>vcl 7</v>
      </c>
      <c r="D8" s="424" t="str">
        <f>IFERROR(VLOOKUP($K$3&amp;"_"&amp;$A8,'Master-1'!$T$10:$AB$35,4,0),"")</f>
        <v>वरिष्ठ अध्यापक</v>
      </c>
      <c r="E8" s="535"/>
      <c r="F8" s="425">
        <f>IFERROR(VLOOKUP($K$3&amp;"_"&amp;$A8,'Master-1'!$T$10:$AB$35,5,0),"")</f>
        <v>26500</v>
      </c>
      <c r="G8" s="536">
        <v>12</v>
      </c>
      <c r="H8" s="425">
        <f t="shared" ref="H8:H18" si="1">IFERROR(IF(C8="",0,F8*G8),"")</f>
        <v>318000</v>
      </c>
      <c r="I8" s="536">
        <v>12</v>
      </c>
      <c r="J8" s="425">
        <f t="shared" ref="J8:J18" si="2">IFERROR(IF(C8="",0,F8*I8),"")</f>
        <v>318000</v>
      </c>
      <c r="L8" s="392"/>
    </row>
    <row r="9" spans="1:16" ht="18.5">
      <c r="A9" s="412">
        <v>3</v>
      </c>
      <c r="B9" s="423">
        <f t="shared" si="0"/>
        <v>3</v>
      </c>
      <c r="C9" s="702" t="str">
        <f>IFERROR(VLOOKUP($K$3&amp;"_"&amp;$A9,'Master-1'!$T$10:$AB$35,3,0),"")</f>
        <v>vcl 8</v>
      </c>
      <c r="D9" s="424" t="str">
        <f>IFERROR(VLOOKUP($K$3&amp;"_"&amp;$A9,'Master-1'!$T$10:$AB$35,4,0),"")</f>
        <v>वरिष्ठ अध्यापक</v>
      </c>
      <c r="E9" s="535"/>
      <c r="F9" s="425">
        <f>IFERROR(VLOOKUP($K$3&amp;"_"&amp;$A9,'Master-1'!$T$10:$AB$35,5,0),"")</f>
        <v>26500</v>
      </c>
      <c r="G9" s="536">
        <v>12</v>
      </c>
      <c r="H9" s="425">
        <f t="shared" si="1"/>
        <v>318000</v>
      </c>
      <c r="I9" s="536">
        <v>12</v>
      </c>
      <c r="J9" s="425">
        <f t="shared" si="2"/>
        <v>318000</v>
      </c>
      <c r="L9" s="392"/>
    </row>
    <row r="10" spans="1:16" ht="18.5">
      <c r="A10" s="412">
        <v>4</v>
      </c>
      <c r="B10" s="423">
        <f t="shared" si="0"/>
        <v>4</v>
      </c>
      <c r="C10" s="702" t="str">
        <f>IFERROR(VLOOKUP($K$3&amp;"_"&amp;$A10,'Master-1'!$T$10:$AB$35,3,0),"")</f>
        <v>vcl 11</v>
      </c>
      <c r="D10" s="424" t="str">
        <f>IFERROR(VLOOKUP($K$3&amp;"_"&amp;$A10,'Master-1'!$T$10:$AB$35,4,0),"")</f>
        <v>कनिष्ठ सहायक</v>
      </c>
      <c r="E10" s="535"/>
      <c r="F10" s="425">
        <f>IFERROR(VLOOKUP($K$3&amp;"_"&amp;$A10,'Master-1'!$T$10:$AB$35,5,0),"")</f>
        <v>14600</v>
      </c>
      <c r="G10" s="536">
        <v>12</v>
      </c>
      <c r="H10" s="425">
        <f t="shared" si="1"/>
        <v>175200</v>
      </c>
      <c r="I10" s="536">
        <v>12</v>
      </c>
      <c r="J10" s="425">
        <f t="shared" si="2"/>
        <v>175200</v>
      </c>
      <c r="L10" s="392"/>
    </row>
    <row r="11" spans="1:16" ht="18.5">
      <c r="A11" s="412">
        <v>5</v>
      </c>
      <c r="B11" s="423" t="str">
        <f t="shared" si="0"/>
        <v/>
      </c>
      <c r="C11" s="702" t="str">
        <f>IFERROR(VLOOKUP($K$3&amp;"_"&amp;$A11,'Master-1'!$T$10:$AB$69,3,0),"")</f>
        <v/>
      </c>
      <c r="D11" s="424" t="str">
        <f>IFERROR(VLOOKUP($K$3&amp;"_"&amp;$A11,'Master-1'!$T$10:$AB$69,4,0),"")</f>
        <v/>
      </c>
      <c r="E11" s="535"/>
      <c r="F11" s="425" t="str">
        <f>IFERROR(VLOOKUP($K$3&amp;"_"&amp;$A11,'Master-1'!$T$10:$AB$69,5,0),"")</f>
        <v/>
      </c>
      <c r="G11" s="536">
        <v>12</v>
      </c>
      <c r="H11" s="425">
        <f t="shared" si="1"/>
        <v>0</v>
      </c>
      <c r="I11" s="536">
        <v>12</v>
      </c>
      <c r="J11" s="425">
        <f t="shared" si="2"/>
        <v>0</v>
      </c>
      <c r="L11" s="392"/>
      <c r="M11" s="558" t="s">
        <v>472</v>
      </c>
      <c r="N11" s="558"/>
      <c r="O11" s="558"/>
      <c r="P11" s="558"/>
    </row>
    <row r="12" spans="1:16" ht="18.5">
      <c r="A12" s="412">
        <v>6</v>
      </c>
      <c r="B12" s="423" t="str">
        <f t="shared" si="0"/>
        <v/>
      </c>
      <c r="C12" s="702" t="str">
        <f>IFERROR(VLOOKUP($K$3&amp;"_"&amp;$A12,'Master-1'!$T$10:$AB$35,3,0),"")</f>
        <v/>
      </c>
      <c r="D12" s="424" t="str">
        <f>IFERROR(VLOOKUP($K$3&amp;"_"&amp;$A12,'Master-1'!$T$10:$AB$35,4,0),"")</f>
        <v/>
      </c>
      <c r="E12" s="535"/>
      <c r="F12" s="425" t="str">
        <f>IFERROR(VLOOKUP($K$3&amp;"_"&amp;$A12,'Master-1'!$T$10:$AB$35,5,0),"")</f>
        <v/>
      </c>
      <c r="G12" s="536"/>
      <c r="H12" s="425">
        <f t="shared" si="1"/>
        <v>0</v>
      </c>
      <c r="I12" s="536"/>
      <c r="J12" s="425">
        <f t="shared" si="2"/>
        <v>0</v>
      </c>
      <c r="L12" s="392"/>
    </row>
    <row r="13" spans="1:16" ht="18.5">
      <c r="A13" s="412">
        <v>7</v>
      </c>
      <c r="B13" s="423" t="str">
        <f t="shared" si="0"/>
        <v/>
      </c>
      <c r="C13" s="702" t="str">
        <f>IFERROR(VLOOKUP($K$3&amp;"_"&amp;$A13,'Master-1'!$T$10:$AB$35,3,0),"")</f>
        <v/>
      </c>
      <c r="D13" s="424" t="str">
        <f>IFERROR(VLOOKUP($K$3&amp;"_"&amp;$A13,'Master-1'!$T$10:$AB$35,4,0),"")</f>
        <v/>
      </c>
      <c r="E13" s="535"/>
      <c r="F13" s="425" t="str">
        <f>IFERROR(VLOOKUP($K$3&amp;"_"&amp;$A13,'Master-1'!$T$10:$AB$35,5,0),"")</f>
        <v/>
      </c>
      <c r="G13" s="536"/>
      <c r="H13" s="425">
        <f t="shared" si="1"/>
        <v>0</v>
      </c>
      <c r="I13" s="536"/>
      <c r="J13" s="425">
        <f t="shared" si="2"/>
        <v>0</v>
      </c>
      <c r="L13" s="392"/>
    </row>
    <row r="14" spans="1:16" ht="18.5">
      <c r="A14" s="412">
        <v>8</v>
      </c>
      <c r="B14" s="423" t="str">
        <f t="shared" si="0"/>
        <v/>
      </c>
      <c r="C14" s="702" t="str">
        <f>IFERROR(VLOOKUP($K$3&amp;"_"&amp;$A14,'Master-1'!$T$10:$AB$35,3,0),"")</f>
        <v/>
      </c>
      <c r="D14" s="424" t="str">
        <f>IFERROR(VLOOKUP($K$3&amp;"_"&amp;$A14,'Master-1'!$T$10:$AB$35,4,0),"")</f>
        <v/>
      </c>
      <c r="E14" s="535"/>
      <c r="F14" s="425" t="str">
        <f>IFERROR(VLOOKUP($K$3&amp;"_"&amp;$A14,'Master-1'!$T$10:$AB$35,5,0),"")</f>
        <v/>
      </c>
      <c r="G14" s="536"/>
      <c r="H14" s="425">
        <f t="shared" si="1"/>
        <v>0</v>
      </c>
      <c r="I14" s="536"/>
      <c r="J14" s="425">
        <f t="shared" si="2"/>
        <v>0</v>
      </c>
      <c r="L14" s="392"/>
    </row>
    <row r="15" spans="1:16" ht="18.5">
      <c r="A15" s="412">
        <v>9</v>
      </c>
      <c r="B15" s="423" t="str">
        <f t="shared" si="0"/>
        <v/>
      </c>
      <c r="C15" s="702" t="str">
        <f>IFERROR(VLOOKUP($K$3&amp;"_"&amp;$A15,'Master-1'!$T$10:$AB$35,3,0),"")</f>
        <v/>
      </c>
      <c r="D15" s="424" t="str">
        <f>IFERROR(VLOOKUP($K$3&amp;"_"&amp;$A15,'Master-1'!$T$10:$AB$35,4,0),"")</f>
        <v/>
      </c>
      <c r="E15" s="535"/>
      <c r="F15" s="425" t="str">
        <f>IFERROR(VLOOKUP($K$3&amp;"_"&amp;$A15,'Master-1'!$T$10:$AB$35,5,0),"")</f>
        <v/>
      </c>
      <c r="G15" s="537"/>
      <c r="H15" s="425">
        <f t="shared" si="1"/>
        <v>0</v>
      </c>
      <c r="I15" s="537"/>
      <c r="J15" s="425">
        <f t="shared" si="2"/>
        <v>0</v>
      </c>
      <c r="L15" s="392"/>
    </row>
    <row r="16" spans="1:16" ht="18.5">
      <c r="A16" s="412">
        <v>10</v>
      </c>
      <c r="B16" s="423" t="str">
        <f t="shared" si="0"/>
        <v/>
      </c>
      <c r="C16" s="702" t="str">
        <f>IFERROR(VLOOKUP($K$3&amp;"_"&amp;$A16,'Master-1'!$T$10:$AB$35,3,0),"")</f>
        <v/>
      </c>
      <c r="D16" s="424" t="str">
        <f>IFERROR(VLOOKUP($K$3&amp;"_"&amp;$A16,'Master-1'!$T$10:$AB$35,4,0),"")</f>
        <v/>
      </c>
      <c r="E16" s="535"/>
      <c r="F16" s="425" t="str">
        <f>IFERROR(VLOOKUP($K$3&amp;"_"&amp;$A16,'Master-1'!$T$10:$AB$35,5,0),"")</f>
        <v/>
      </c>
      <c r="G16" s="537"/>
      <c r="H16" s="425">
        <f t="shared" si="1"/>
        <v>0</v>
      </c>
      <c r="I16" s="537"/>
      <c r="J16" s="425">
        <f t="shared" si="2"/>
        <v>0</v>
      </c>
      <c r="L16" s="392"/>
    </row>
    <row r="17" spans="1:12" ht="18.5">
      <c r="A17" s="412">
        <v>11</v>
      </c>
      <c r="B17" s="423" t="str">
        <f t="shared" si="0"/>
        <v/>
      </c>
      <c r="C17" s="702" t="str">
        <f>IFERROR(VLOOKUP($K$3&amp;"_"&amp;$A17,'Master-1'!$T$10:$AB$35,3,0),"")</f>
        <v/>
      </c>
      <c r="D17" s="424" t="str">
        <f>IFERROR(VLOOKUP($K$3&amp;"_"&amp;$A17,'Master-1'!$T$10:$AB$35,4,0),"")</f>
        <v/>
      </c>
      <c r="E17" s="535"/>
      <c r="F17" s="425" t="str">
        <f>IFERROR(VLOOKUP($K$3&amp;"_"&amp;$A17,'Master-1'!$T$10:$AB$35,5,0),"")</f>
        <v/>
      </c>
      <c r="G17" s="537"/>
      <c r="H17" s="425">
        <f t="shared" si="1"/>
        <v>0</v>
      </c>
      <c r="I17" s="537"/>
      <c r="J17" s="425">
        <f t="shared" si="2"/>
        <v>0</v>
      </c>
      <c r="L17" s="392"/>
    </row>
    <row r="18" spans="1:12" ht="18.5">
      <c r="A18" s="412">
        <v>12</v>
      </c>
      <c r="B18" s="423" t="str">
        <f t="shared" si="0"/>
        <v/>
      </c>
      <c r="C18" s="702" t="str">
        <f>IFERROR(VLOOKUP($K$3&amp;"_"&amp;$A18,'Master-1'!$T$10:$AB$35,3,0),"")</f>
        <v/>
      </c>
      <c r="D18" s="424" t="str">
        <f>IFERROR(VLOOKUP($K$3&amp;"_"&amp;$A18,'Master-1'!$T$10:$AB$35,4,0),"")</f>
        <v/>
      </c>
      <c r="E18" s="535"/>
      <c r="F18" s="425" t="str">
        <f>IFERROR(VLOOKUP($K$3&amp;"_"&amp;$A18,'Master-1'!$T$10:$AB$35,5,0),"")</f>
        <v/>
      </c>
      <c r="G18" s="537"/>
      <c r="H18" s="425">
        <f t="shared" si="1"/>
        <v>0</v>
      </c>
      <c r="I18" s="537"/>
      <c r="J18" s="425">
        <f t="shared" si="2"/>
        <v>0</v>
      </c>
      <c r="L18" s="392"/>
    </row>
    <row r="19" spans="1:12" ht="37.5" customHeight="1">
      <c r="A19" s="412">
        <v>13</v>
      </c>
      <c r="B19" s="411"/>
      <c r="C19" s="1102" t="s">
        <v>336</v>
      </c>
      <c r="D19" s="1103"/>
      <c r="E19" s="1103"/>
      <c r="F19" s="1103"/>
      <c r="G19" s="538"/>
      <c r="H19" s="539"/>
      <c r="I19" s="538"/>
      <c r="J19" s="539"/>
      <c r="L19" s="392"/>
    </row>
    <row r="20" spans="1:12" ht="18.5">
      <c r="A20" s="392"/>
      <c r="B20" s="1104" t="s">
        <v>337</v>
      </c>
      <c r="C20" s="1103"/>
      <c r="D20" s="1103"/>
      <c r="E20" s="1105"/>
      <c r="F20" s="426">
        <f>SUM(F7:F15)</f>
        <v>98700</v>
      </c>
      <c r="G20" s="427">
        <f>SUM(G7:G19)</f>
        <v>60</v>
      </c>
      <c r="H20" s="427">
        <f>SUM(H7:H19)</f>
        <v>1184400</v>
      </c>
      <c r="I20" s="428">
        <f>SUM(I7:I19)</f>
        <v>60</v>
      </c>
      <c r="J20" s="428">
        <f>SUM(J7:J19)</f>
        <v>1184400</v>
      </c>
      <c r="L20" s="392"/>
    </row>
    <row r="21" spans="1:12">
      <c r="A21" s="392"/>
      <c r="L21" s="392"/>
    </row>
    <row r="22" spans="1:12">
      <c r="A22" s="392"/>
      <c r="L22" s="392"/>
    </row>
    <row r="23" spans="1:12">
      <c r="A23" s="392"/>
      <c r="I23" s="403" t="str">
        <f>'Master-1'!AB3</f>
        <v>iz/kkukpk;Z</v>
      </c>
      <c r="L23" s="392"/>
    </row>
    <row r="24" spans="1:12">
      <c r="A24" s="392"/>
      <c r="I24" s="403" t="str">
        <f>'Master-1'!AB4</f>
        <v xml:space="preserve">jktdh; mPp ek/;fed fo|ky; </v>
      </c>
      <c r="L24" s="392"/>
    </row>
    <row r="25" spans="1:12">
      <c r="A25" s="392"/>
      <c r="I25" s="403" t="str">
        <f>'Master-1'!AB5</f>
        <v>13Mhvks,y¼Jhxaxkuxj½</v>
      </c>
      <c r="L25" s="392"/>
    </row>
    <row r="26" spans="1:12">
      <c r="A26" s="392"/>
      <c r="B26" s="392"/>
      <c r="C26" s="392"/>
      <c r="D26" s="392"/>
      <c r="E26" s="392"/>
      <c r="F26" s="392"/>
      <c r="G26" s="392"/>
      <c r="H26" s="392"/>
      <c r="I26" s="392"/>
      <c r="J26" s="392"/>
      <c r="K26" s="392"/>
      <c r="L26" s="392"/>
    </row>
  </sheetData>
  <sheetProtection formatCells="0" formatColumns="0" formatRows="0" insertRows="0"/>
  <mergeCells count="14">
    <mergeCell ref="B2:J2"/>
    <mergeCell ref="C19:F19"/>
    <mergeCell ref="B20:E20"/>
    <mergeCell ref="B3:C3"/>
    <mergeCell ref="D3:E3"/>
    <mergeCell ref="B4:I4"/>
    <mergeCell ref="G5:H5"/>
    <mergeCell ref="I5:J5"/>
    <mergeCell ref="G3:H3"/>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95" fitToHeight="0" orientation="landscape" blackAndWhite="1" r:id="rId1"/>
  <headerFooter>
    <oddFooter>&amp;CProgrammed by Hans Raj Joshi Principal</oddFooter>
  </headerFooter>
  <drawing r:id="rId2"/>
</worksheet>
</file>

<file path=xl/worksheets/sheet10.xml><?xml version="1.0" encoding="utf-8"?>
<worksheet xmlns="http://schemas.openxmlformats.org/spreadsheetml/2006/main" xmlns:r="http://schemas.openxmlformats.org/officeDocument/2006/relationships">
  <sheetPr codeName="Sheet6">
    <pageSetUpPr fitToPage="1"/>
  </sheetPr>
  <dimension ref="A1:AP15"/>
  <sheetViews>
    <sheetView showGridLines="0" workbookViewId="0">
      <selection activeCell="AQ10" sqref="AQ10"/>
    </sheetView>
  </sheetViews>
  <sheetFormatPr defaultRowHeight="14.5"/>
  <cols>
    <col min="1" max="1" width="4.1796875" customWidth="1"/>
    <col min="2" max="2" width="5.54296875" customWidth="1"/>
    <col min="3" max="3" width="7.7265625" customWidth="1"/>
    <col min="4" max="4" width="17.54296875" customWidth="1"/>
    <col min="5" max="30" width="4.90625" customWidth="1"/>
    <col min="31" max="40" width="4.90625" hidden="1" customWidth="1"/>
    <col min="42" max="42" width="3.7265625" customWidth="1"/>
  </cols>
  <sheetData>
    <row r="1" spans="1:42">
      <c r="A1" s="392"/>
      <c r="B1" s="392"/>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row>
    <row r="2" spans="1:42" ht="28">
      <c r="A2" s="392"/>
      <c r="B2" s="1120" t="str">
        <f>'Data Entry'!D2</f>
        <v>dk;kZy; iz/kkukpk;Z jktdh; mPp ek/;fed fo|ky; 13Mhvks,y</v>
      </c>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392"/>
    </row>
    <row r="3" spans="1:42" ht="23">
      <c r="A3" s="392"/>
      <c r="B3" s="1121" t="s">
        <v>311</v>
      </c>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1121"/>
      <c r="AJ3" s="1121"/>
      <c r="AK3" s="1121"/>
      <c r="AL3" s="1121"/>
      <c r="AM3" s="1121"/>
      <c r="AN3" s="1121"/>
      <c r="AO3" s="1121"/>
      <c r="AP3" s="392"/>
    </row>
    <row r="4" spans="1:42" ht="18.5">
      <c r="A4" s="392"/>
      <c r="D4" s="219" t="str">
        <f>'Master-1'!E4</f>
        <v>ctV en</v>
      </c>
      <c r="E4" s="1122" t="str">
        <f>'Master-1'!F4</f>
        <v>2202-02-109-01-00</v>
      </c>
      <c r="F4" s="1122"/>
      <c r="G4" s="1122"/>
      <c r="H4" s="1122"/>
      <c r="I4" s="1122"/>
      <c r="L4" s="1122" t="str">
        <f>'Master-1'!I4</f>
        <v>STATE FUND</v>
      </c>
      <c r="M4" s="1122"/>
      <c r="N4" s="1122"/>
      <c r="O4" s="1122"/>
      <c r="U4" s="1122" t="str">
        <f>'Data Entry'!B4</f>
        <v>OFFICE ID</v>
      </c>
      <c r="V4" s="1122"/>
      <c r="W4" s="1122"/>
      <c r="X4" s="1122">
        <f>'Data Entry'!D4</f>
        <v>26214</v>
      </c>
      <c r="Y4" s="1122"/>
      <c r="Z4" s="714"/>
      <c r="AA4" s="714"/>
      <c r="AB4" s="714"/>
      <c r="AC4" s="714"/>
      <c r="AD4" s="714"/>
      <c r="AE4" s="714"/>
      <c r="AF4" s="714"/>
      <c r="AG4" s="714"/>
      <c r="AH4" s="714"/>
      <c r="AI4" s="714"/>
      <c r="AJ4" s="714"/>
      <c r="AK4" s="714"/>
      <c r="AL4" s="714"/>
      <c r="AM4" s="714"/>
      <c r="AN4" s="714"/>
      <c r="AP4" s="392"/>
    </row>
    <row r="5" spans="1:42">
      <c r="A5" s="392"/>
      <c r="AP5" s="392"/>
    </row>
    <row r="6" spans="1:42" ht="132">
      <c r="A6" s="392"/>
      <c r="B6" s="296" t="s">
        <v>288</v>
      </c>
      <c r="C6" s="296" t="s">
        <v>310</v>
      </c>
      <c r="D6" s="296" t="s">
        <v>4</v>
      </c>
      <c r="E6" s="297" t="str">
        <f>Post_Data!C8</f>
        <v>प्रधानाचार्य</v>
      </c>
      <c r="F6" s="298" t="str">
        <f>Post_Data!C9</f>
        <v>प्रधानाध्यापक‌</v>
      </c>
      <c r="G6" s="298" t="str">
        <f>Post_Data!C10</f>
        <v>व्याख्याता स्कूल(शिक्षा)</v>
      </c>
      <c r="H6" s="298" t="str">
        <f>Post_Data!C11</f>
        <v>वरिष्ठ अध्यापक</v>
      </c>
      <c r="I6" s="298" t="str">
        <f>Post_Data!C12</f>
        <v>अध्यापक</v>
      </c>
      <c r="J6" s="298" t="str">
        <f>Post_Data!C13</f>
        <v>अध्यापक(III Gr) L-1</v>
      </c>
      <c r="K6" s="298" t="str">
        <f>Post_Data!C14</f>
        <v>अध्यापक(III Gr) L-2</v>
      </c>
      <c r="L6" s="298" t="str">
        <f>Post_Data!C15</f>
        <v>प्रशिक्षक</v>
      </c>
      <c r="M6" s="298" t="str">
        <f>Post_Data!C16</f>
        <v>शारीरिक शिक्षक श्रेणी I</v>
      </c>
      <c r="N6" s="298" t="str">
        <f>Post_Data!C17</f>
        <v>शारीरिक शिक्षक श्रेणी II</v>
      </c>
      <c r="O6" s="298" t="str">
        <f>Post_Data!C18</f>
        <v>शारीरिक शिक्षक श्रेणी III</v>
      </c>
      <c r="P6" s="298" t="str">
        <f>Post_Data!C19</f>
        <v>पुस्तकालय अध्यक्ष श्रेणी I</v>
      </c>
      <c r="Q6" s="298" t="str">
        <f>Post_Data!C20</f>
        <v>पुस्तकालय अध्यक्ष श्रेणी II</v>
      </c>
      <c r="R6" s="298" t="str">
        <f>Post_Data!C21</f>
        <v>पुस्तकालय अध्यक्ष श्रेणी III</v>
      </c>
      <c r="S6" s="298" t="str">
        <f>Post_Data!C22</f>
        <v>प्रयोगशाला सहायक II</v>
      </c>
      <c r="T6" s="298" t="str">
        <f>Post_Data!C23</f>
        <v>प्रयोगशाला सहायक III</v>
      </c>
      <c r="U6" s="298" t="str">
        <f>Post_Data!C24</f>
        <v>अतिरिक्त प्रशासनिक अधिकारी</v>
      </c>
      <c r="V6" s="298" t="str">
        <f>Post_Data!C25</f>
        <v>वरिष्ठ सहायक</v>
      </c>
      <c r="W6" s="298" t="str">
        <f>Post_Data!C26</f>
        <v>कनिष्ठ सहायक</v>
      </c>
      <c r="X6" s="298" t="str">
        <f>Post_Data!C27</f>
        <v>चतुर्थ श्रेणी कर्मचारी</v>
      </c>
      <c r="Y6" s="298" t="str">
        <f>Post_Data!C28</f>
        <v>प्रयोगशाला परिचारक</v>
      </c>
      <c r="Z6" s="298" t="str">
        <f>Post_Data!C29</f>
        <v>जमादार</v>
      </c>
      <c r="AA6" s="298" t="str">
        <f>Post_Data!C30</f>
        <v>प्रबोधक</v>
      </c>
      <c r="AB6" s="298" t="str">
        <f>Post_Data!C31</f>
        <v>प्रबोधक शा0शि0</v>
      </c>
      <c r="AC6" s="298" t="str">
        <f>Post_Data!C32</f>
        <v>प्रबोधक लेवल 1</v>
      </c>
      <c r="AD6" s="298" t="str">
        <f>Post_Data!C33</f>
        <v>प्रबोधक लेवल 2</v>
      </c>
      <c r="AE6" s="298">
        <f>Post_Data!C34</f>
        <v>0</v>
      </c>
      <c r="AF6" s="298">
        <f>Post_Data!C35</f>
        <v>0</v>
      </c>
      <c r="AG6" s="298">
        <f>Post_Data!C36</f>
        <v>0</v>
      </c>
      <c r="AH6" s="298">
        <f>Post_Data!C37</f>
        <v>0</v>
      </c>
      <c r="AI6" s="298">
        <f>Post_Data!C38</f>
        <v>0</v>
      </c>
      <c r="AJ6" s="298">
        <f>Post_Data!C39</f>
        <v>0</v>
      </c>
      <c r="AK6" s="298">
        <f>Post_Data!C40</f>
        <v>0</v>
      </c>
      <c r="AL6" s="298">
        <f>Post_Data!C41</f>
        <v>0</v>
      </c>
      <c r="AM6" s="298">
        <f>Post_Data!C42</f>
        <v>0</v>
      </c>
      <c r="AN6" s="298">
        <f>Post_Data!C43</f>
        <v>0</v>
      </c>
      <c r="AO6" s="299" t="s">
        <v>30</v>
      </c>
      <c r="AP6" s="392"/>
    </row>
    <row r="7" spans="1:42" ht="18">
      <c r="A7" s="392"/>
      <c r="B7" s="296">
        <v>1</v>
      </c>
      <c r="C7" s="296">
        <v>2</v>
      </c>
      <c r="D7" s="296">
        <v>3</v>
      </c>
      <c r="E7" s="296">
        <v>4</v>
      </c>
      <c r="F7" s="296">
        <v>5</v>
      </c>
      <c r="G7" s="296">
        <v>6</v>
      </c>
      <c r="H7" s="296">
        <v>7</v>
      </c>
      <c r="I7" s="296">
        <v>8</v>
      </c>
      <c r="J7" s="296">
        <v>9</v>
      </c>
      <c r="K7" s="296">
        <v>10</v>
      </c>
      <c r="L7" s="296">
        <v>11</v>
      </c>
      <c r="M7" s="296">
        <v>12</v>
      </c>
      <c r="N7" s="296">
        <v>13</v>
      </c>
      <c r="O7" s="296">
        <v>14</v>
      </c>
      <c r="P7" s="296">
        <v>15</v>
      </c>
      <c r="Q7" s="296">
        <v>16</v>
      </c>
      <c r="R7" s="296">
        <v>17</v>
      </c>
      <c r="S7" s="296">
        <v>18</v>
      </c>
      <c r="T7" s="296">
        <v>19</v>
      </c>
      <c r="U7" s="296">
        <v>20</v>
      </c>
      <c r="V7" s="296">
        <v>21</v>
      </c>
      <c r="W7" s="296">
        <v>22</v>
      </c>
      <c r="X7" s="296">
        <v>23</v>
      </c>
      <c r="Y7" s="296">
        <v>24</v>
      </c>
      <c r="Z7" s="296">
        <v>25</v>
      </c>
      <c r="AA7" s="296">
        <v>26</v>
      </c>
      <c r="AB7" s="296">
        <v>27</v>
      </c>
      <c r="AC7" s="296">
        <v>28</v>
      </c>
      <c r="AD7" s="296">
        <v>29</v>
      </c>
      <c r="AE7" s="296">
        <v>30</v>
      </c>
      <c r="AF7" s="296">
        <v>31</v>
      </c>
      <c r="AG7" s="296">
        <v>32</v>
      </c>
      <c r="AH7" s="296">
        <v>33</v>
      </c>
      <c r="AI7" s="296">
        <v>34</v>
      </c>
      <c r="AJ7" s="296">
        <v>35</v>
      </c>
      <c r="AK7" s="296">
        <v>36</v>
      </c>
      <c r="AL7" s="296">
        <v>37</v>
      </c>
      <c r="AM7" s="296">
        <v>38</v>
      </c>
      <c r="AN7" s="296">
        <v>39</v>
      </c>
      <c r="AO7" s="296">
        <v>40</v>
      </c>
      <c r="AP7" s="392"/>
    </row>
    <row r="8" spans="1:42" s="218" customFormat="1" ht="53.5" customHeight="1">
      <c r="A8" s="392"/>
      <c r="B8" s="300">
        <f>IF(D8="","",1)</f>
        <v>1</v>
      </c>
      <c r="C8" s="300">
        <f>'Data Entry'!D4</f>
        <v>26214</v>
      </c>
      <c r="D8" s="301" t="str">
        <f>'Data Entry'!D3</f>
        <v>jktdh; mPp ek/;fed fo|ky; 13Mhvks,y</v>
      </c>
      <c r="E8" s="302">
        <f>IFERROR(VLOOKUP(E6,Post_Data!$C$8:$S$44,13,FALSE),"")</f>
        <v>1</v>
      </c>
      <c r="F8" s="302">
        <f>IFERROR(VLOOKUP(F6,Post_Data!$C$8:$S$44,13,FALSE),"")</f>
        <v>0</v>
      </c>
      <c r="G8" s="302">
        <f>IFERROR(VLOOKUP(G6,Post_Data!$C$8:$S$44,13,FALSE),"")</f>
        <v>3</v>
      </c>
      <c r="H8" s="302">
        <f>IFERROR(VLOOKUP(H6,Post_Data!$C$8:$S$44,13,FALSE),"")</f>
        <v>5</v>
      </c>
      <c r="I8" s="302">
        <f>IFERROR(VLOOKUP(I6,Post_Data!$C$8:$S$44,13,FALSE),"")</f>
        <v>1</v>
      </c>
      <c r="J8" s="302">
        <f>IFERROR(VLOOKUP(J6,Post_Data!$C$8:$S$44,13,FALSE),"")</f>
        <v>0</v>
      </c>
      <c r="K8" s="302">
        <f>IFERROR(VLOOKUP(K6,Post_Data!$C$8:$S$44,13,FALSE),"")</f>
        <v>0</v>
      </c>
      <c r="L8" s="302">
        <f>IFERROR(VLOOKUP(L6,Post_Data!$C$8:$S$44,13,FALSE),"")</f>
        <v>0</v>
      </c>
      <c r="M8" s="302">
        <f>IFERROR(VLOOKUP(M6,Post_Data!$C$8:$S$44,13,FALSE),"")</f>
        <v>0</v>
      </c>
      <c r="N8" s="302">
        <f>IFERROR(VLOOKUP(N6,Post_Data!$C$8:$S$44,13,FALSE),"")</f>
        <v>0</v>
      </c>
      <c r="O8" s="302">
        <f>IFERROR(VLOOKUP(O6,Post_Data!$C$8:$S$44,13,FALSE),"")</f>
        <v>0</v>
      </c>
      <c r="P8" s="302">
        <f>IFERROR(VLOOKUP(P6,Post_Data!$C$8:$S$44,13,FALSE),"")</f>
        <v>0</v>
      </c>
      <c r="Q8" s="302">
        <f>IFERROR(VLOOKUP(Q6,Post_Data!$C$8:$S$44,13,FALSE),"")</f>
        <v>0</v>
      </c>
      <c r="R8" s="302">
        <f>IFERROR(VLOOKUP(R6,Post_Data!$C$8:$S$44,13,FALSE),"")</f>
        <v>0</v>
      </c>
      <c r="S8" s="302">
        <f>IFERROR(VLOOKUP(S6,Post_Data!$C$8:$S$44,13,FALSE),"")</f>
        <v>0</v>
      </c>
      <c r="T8" s="302">
        <f>IFERROR(VLOOKUP(T6,Post_Data!$C$8:$S$44,13,FALSE),"")</f>
        <v>0</v>
      </c>
      <c r="U8" s="302">
        <f>IFERROR(VLOOKUP(U6,Post_Data!$C$8:$S$44,13,FALSE),"")</f>
        <v>1</v>
      </c>
      <c r="V8" s="302">
        <f>IFERROR(VLOOKUP(V6,Post_Data!$C$8:$S$44,13,FALSE),"")</f>
        <v>1</v>
      </c>
      <c r="W8" s="302">
        <f>IFERROR(VLOOKUP(W6,Post_Data!$C$8:$S$44,13,FALSE),"")</f>
        <v>0</v>
      </c>
      <c r="X8" s="302">
        <f>IFERROR(VLOOKUP(X6,Post_Data!$C$8:$S$44,13,FALSE),"")</f>
        <v>0</v>
      </c>
      <c r="Y8" s="302">
        <f>IFERROR(VLOOKUP(Y6,Post_Data!$C$8:$S$44,13,FALSE),"")</f>
        <v>0</v>
      </c>
      <c r="Z8" s="302">
        <f>IFERROR(VLOOKUP(Z6,Post_Data!$C$8:$S$44,13,FALSE),"")</f>
        <v>0</v>
      </c>
      <c r="AA8" s="302">
        <f>IFERROR(VLOOKUP(AA6,Post_Data!$C$8:$S$44,13,FALSE),"")</f>
        <v>0</v>
      </c>
      <c r="AB8" s="302">
        <f>IFERROR(VLOOKUP(AB6,Post_Data!$C$8:$S$44,13,FALSE),"")</f>
        <v>0</v>
      </c>
      <c r="AC8" s="302">
        <f>IFERROR(VLOOKUP(AC6,Post_Data!$C$8:$S$44,13,FALSE),"")</f>
        <v>0</v>
      </c>
      <c r="AD8" s="302">
        <f>IFERROR(VLOOKUP(AD6,Post_Data!$C$8:$S$44,13,FALSE),"")</f>
        <v>0</v>
      </c>
      <c r="AE8" s="302" t="str">
        <f>IFERROR(VLOOKUP(AE6,Post_Data!$C$8:$S$44,13,FALSE),"")</f>
        <v/>
      </c>
      <c r="AF8" s="302" t="str">
        <f>IFERROR(VLOOKUP(AF6,Post_Data!$C$8:$S$44,13,FALSE),"")</f>
        <v/>
      </c>
      <c r="AG8" s="302" t="str">
        <f>IFERROR(VLOOKUP(AG6,Post_Data!$C$8:$S$44,13,FALSE),"")</f>
        <v/>
      </c>
      <c r="AH8" s="302" t="str">
        <f>IFERROR(VLOOKUP(AH6,Post_Data!$C$8:$S$44,13,FALSE),"")</f>
        <v/>
      </c>
      <c r="AI8" s="302" t="str">
        <f>IFERROR(VLOOKUP(AI6,Post_Data!$C$8:$S$44,13,FALSE),"")</f>
        <v/>
      </c>
      <c r="AJ8" s="302" t="str">
        <f>IFERROR(VLOOKUP(AJ6,Post_Data!$C$8:$S$44,13,FALSE),"")</f>
        <v/>
      </c>
      <c r="AK8" s="302" t="str">
        <f>IFERROR(VLOOKUP(AK6,Post_Data!$C$8:$S$44,13,FALSE),"")</f>
        <v/>
      </c>
      <c r="AL8" s="302" t="str">
        <f>IFERROR(VLOOKUP(AL6,Post_Data!$C$8:$S$44,13,FALSE),"")</f>
        <v/>
      </c>
      <c r="AM8" s="302" t="str">
        <f>IFERROR(VLOOKUP(AM6,Post_Data!$C$8:$S$44,13,FALSE),"")</f>
        <v/>
      </c>
      <c r="AN8" s="302" t="str">
        <f>IFERROR(VLOOKUP(AN6,Post_Data!$C$8:$S$44,13,FALSE),"")</f>
        <v/>
      </c>
      <c r="AO8" s="302">
        <f>SUM(E8:AN8)</f>
        <v>12</v>
      </c>
      <c r="AP8" s="392"/>
    </row>
    <row r="9" spans="1:42" ht="18">
      <c r="A9" s="392"/>
      <c r="B9" s="303"/>
      <c r="C9" s="304" t="s">
        <v>297</v>
      </c>
      <c r="D9" s="248"/>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92"/>
    </row>
    <row r="10" spans="1:42">
      <c r="A10" s="392"/>
      <c r="AP10" s="392"/>
    </row>
    <row r="11" spans="1:42">
      <c r="A11" s="392"/>
      <c r="V11" s="208" t="str">
        <f>'Master-1'!AB3</f>
        <v>iz/kkukpk;Z</v>
      </c>
      <c r="AP11" s="392"/>
    </row>
    <row r="12" spans="1:42">
      <c r="A12" s="392"/>
      <c r="V12" s="208" t="str">
        <f>'Master-1'!AB4</f>
        <v xml:space="preserve">jktdh; mPp ek/;fed fo|ky; </v>
      </c>
      <c r="AP12" s="392"/>
    </row>
    <row r="13" spans="1:42">
      <c r="A13" s="392"/>
      <c r="V13" s="208" t="str">
        <f>'Master-1'!AB5</f>
        <v>13Mhvks,y¼Jhxaxkuxj½</v>
      </c>
      <c r="AP13" s="392"/>
    </row>
    <row r="14" spans="1:42">
      <c r="A14" s="392"/>
      <c r="AP14" s="392"/>
    </row>
    <row r="15" spans="1:42">
      <c r="A15" s="392"/>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row>
  </sheetData>
  <sheetProtection formatColumns="0" formatRows="0"/>
  <mergeCells count="6">
    <mergeCell ref="B2:AO2"/>
    <mergeCell ref="B3:AO3"/>
    <mergeCell ref="X4:Y4"/>
    <mergeCell ref="E4:I4"/>
    <mergeCell ref="U4:W4"/>
    <mergeCell ref="L4:O4"/>
  </mergeCells>
  <pageMargins left="0.7" right="0.7" top="0.75" bottom="0.75" header="0.3" footer="0.3"/>
  <pageSetup paperSize="9" scale="78" fitToHeight="0" orientation="landscape" r:id="rId1"/>
</worksheet>
</file>

<file path=xl/worksheets/sheet11.xml><?xml version="1.0" encoding="utf-8"?>
<worksheet xmlns="http://schemas.openxmlformats.org/spreadsheetml/2006/main" xmlns:r="http://schemas.openxmlformats.org/officeDocument/2006/relationships">
  <sheetPr codeName="Sheet7">
    <tabColor rgb="FF7030A0"/>
    <pageSetUpPr fitToPage="1"/>
  </sheetPr>
  <dimension ref="A1:M16"/>
  <sheetViews>
    <sheetView showGridLines="0" tabSelected="1" topLeftCell="A4" zoomScaleNormal="100" workbookViewId="0">
      <selection activeCell="I10" sqref="I10"/>
    </sheetView>
  </sheetViews>
  <sheetFormatPr defaultColWidth="9.1796875" defaultRowHeight="14"/>
  <cols>
    <col min="1" max="1" width="3.81640625" style="248" customWidth="1"/>
    <col min="2" max="2" width="11.81640625" style="248" customWidth="1"/>
    <col min="3" max="3" width="13" style="248" customWidth="1"/>
    <col min="4" max="4" width="14.7265625" style="248" customWidth="1"/>
    <col min="5" max="5" width="17.7265625" style="248" customWidth="1"/>
    <col min="6" max="6" width="15.08984375" style="248" customWidth="1"/>
    <col min="7" max="7" width="15.54296875" style="248" customWidth="1"/>
    <col min="8" max="8" width="16" style="248" customWidth="1"/>
    <col min="9" max="9" width="14" style="248" customWidth="1"/>
    <col min="10" max="10" width="4.36328125" style="248" customWidth="1"/>
    <col min="11" max="16384" width="9.1796875" style="248"/>
  </cols>
  <sheetData>
    <row r="1" spans="1:13">
      <c r="A1" s="393"/>
      <c r="B1" s="393"/>
      <c r="C1" s="393"/>
      <c r="D1" s="393"/>
      <c r="E1" s="393"/>
      <c r="F1" s="393"/>
      <c r="G1" s="393"/>
      <c r="H1" s="393"/>
      <c r="I1" s="393"/>
      <c r="J1" s="393"/>
    </row>
    <row r="2" spans="1:13" ht="23">
      <c r="A2" s="393"/>
      <c r="B2" s="1123" t="str">
        <f>'Data Entry'!D2</f>
        <v>dk;kZy; iz/kkukpk;Z jktdh; mPp ek/;fed fo|ky; 13Mhvks,y</v>
      </c>
      <c r="C2" s="1123"/>
      <c r="D2" s="1123"/>
      <c r="E2" s="1123"/>
      <c r="F2" s="1123"/>
      <c r="G2" s="1123"/>
      <c r="H2" s="1123"/>
      <c r="I2" s="1123"/>
      <c r="J2" s="393"/>
    </row>
    <row r="3" spans="1:13" ht="25.5">
      <c r="A3" s="393"/>
      <c r="B3" s="1124" t="s">
        <v>0</v>
      </c>
      <c r="C3" s="1124"/>
      <c r="D3" s="1124"/>
      <c r="E3" s="1124"/>
      <c r="F3" s="1124"/>
      <c r="G3" s="1124"/>
      <c r="H3" s="1124"/>
      <c r="I3" s="1124"/>
      <c r="J3" s="393"/>
    </row>
    <row r="4" spans="1:13" ht="25.5">
      <c r="A4" s="393"/>
      <c r="B4" s="502"/>
      <c r="C4" s="502"/>
      <c r="D4" s="502"/>
      <c r="E4" s="502"/>
      <c r="F4" s="502"/>
      <c r="G4" s="502"/>
      <c r="H4" s="545" t="str">
        <f>'प्रपत्र-8'!Q4</f>
        <v>RE-2022-23</v>
      </c>
      <c r="I4" s="545" t="str">
        <f>'प्रपत्र-8'!Q5</f>
        <v>BE-2023-24</v>
      </c>
      <c r="J4" s="393"/>
    </row>
    <row r="5" spans="1:13" s="306" customFormat="1" ht="20.5">
      <c r="A5" s="393"/>
      <c r="B5" s="1127" t="str">
        <f>'Master-1'!F4</f>
        <v>2202-02-109-01-00</v>
      </c>
      <c r="C5" s="1127"/>
      <c r="D5" s="1129" t="s">
        <v>409</v>
      </c>
      <c r="E5" s="1129"/>
      <c r="F5" s="1129"/>
      <c r="G5" s="1130" t="str">
        <f>'Master-1'!I4</f>
        <v>STATE FUND</v>
      </c>
      <c r="H5" s="1130"/>
      <c r="I5" s="305" t="s">
        <v>1</v>
      </c>
      <c r="J5" s="393"/>
    </row>
    <row r="6" spans="1:13" ht="102.75" customHeight="1">
      <c r="A6" s="393"/>
      <c r="B6" s="1125" t="s">
        <v>2</v>
      </c>
      <c r="C6" s="1125" t="s">
        <v>3</v>
      </c>
      <c r="D6" s="1125" t="s">
        <v>4</v>
      </c>
      <c r="E6" s="1125" t="s">
        <v>638</v>
      </c>
      <c r="F6" s="1125" t="s">
        <v>639</v>
      </c>
      <c r="G6" s="1125" t="s">
        <v>640</v>
      </c>
      <c r="H6" s="307" t="s">
        <v>5</v>
      </c>
      <c r="I6" s="307" t="s">
        <v>641</v>
      </c>
      <c r="J6" s="393"/>
    </row>
    <row r="7" spans="1:13" ht="43.5" customHeight="1">
      <c r="A7" s="393"/>
      <c r="B7" s="1126"/>
      <c r="C7" s="1126"/>
      <c r="D7" s="1126"/>
      <c r="E7" s="1126"/>
      <c r="F7" s="1126"/>
      <c r="G7" s="1126"/>
      <c r="H7" s="307" t="s">
        <v>89</v>
      </c>
      <c r="I7" s="307" t="s">
        <v>6</v>
      </c>
      <c r="J7" s="393"/>
    </row>
    <row r="8" spans="1:13">
      <c r="A8" s="393"/>
      <c r="B8" s="308">
        <v>1</v>
      </c>
      <c r="C8" s="308">
        <v>2</v>
      </c>
      <c r="D8" s="308">
        <v>3</v>
      </c>
      <c r="E8" s="308">
        <v>4</v>
      </c>
      <c r="F8" s="308">
        <v>5</v>
      </c>
      <c r="G8" s="308">
        <v>6</v>
      </c>
      <c r="H8" s="308">
        <v>7</v>
      </c>
      <c r="I8" s="308">
        <v>8</v>
      </c>
      <c r="J8" s="393"/>
    </row>
    <row r="9" spans="1:13" ht="111.65" customHeight="1">
      <c r="A9" s="393"/>
      <c r="B9" s="307">
        <v>1</v>
      </c>
      <c r="C9" s="309">
        <f>'Data Entry'!D4</f>
        <v>26214</v>
      </c>
      <c r="D9" s="310" t="str">
        <f>'Data Entry'!D3</f>
        <v>jktdh; mPp ek/;fed fo|ky; 13Mhvks,y</v>
      </c>
      <c r="E9" s="311">
        <f>'प्रपत्र -9'!$G$21</f>
        <v>0</v>
      </c>
      <c r="F9" s="311">
        <f>'प्रपत्र -9'!$I$21</f>
        <v>0</v>
      </c>
      <c r="G9" s="311">
        <f>'प्रपत्र -9'!$K$21</f>
        <v>5944956</v>
      </c>
      <c r="H9" s="311">
        <f>F9+G9</f>
        <v>5944956</v>
      </c>
      <c r="I9" s="311">
        <f>G9</f>
        <v>5944956</v>
      </c>
      <c r="J9" s="393"/>
      <c r="M9" s="248" t="s">
        <v>170</v>
      </c>
    </row>
    <row r="10" spans="1:13" ht="20.5">
      <c r="A10" s="393"/>
      <c r="B10" s="307"/>
      <c r="C10" s="307"/>
      <c r="D10" s="307"/>
      <c r="E10" s="307"/>
      <c r="F10" s="307"/>
      <c r="G10" s="307"/>
      <c r="H10" s="307"/>
      <c r="I10" s="307"/>
      <c r="J10" s="393"/>
    </row>
    <row r="11" spans="1:13">
      <c r="A11" s="393"/>
      <c r="J11" s="393"/>
    </row>
    <row r="12" spans="1:13">
      <c r="A12" s="393"/>
      <c r="J12" s="393"/>
    </row>
    <row r="13" spans="1:13" ht="18">
      <c r="A13" s="393"/>
      <c r="H13" s="1128" t="str">
        <f>'Master-1'!AB3</f>
        <v>iz/kkukpk;Z</v>
      </c>
      <c r="I13" s="1128"/>
      <c r="J13" s="393"/>
    </row>
    <row r="14" spans="1:13" ht="18">
      <c r="A14" s="393"/>
      <c r="H14" s="1128" t="str">
        <f>'Master-1'!AB4</f>
        <v xml:space="preserve">jktdh; mPp ek/;fed fo|ky; </v>
      </c>
      <c r="I14" s="1128"/>
      <c r="J14" s="393"/>
    </row>
    <row r="15" spans="1:13" ht="18">
      <c r="A15" s="393"/>
      <c r="H15" s="1128" t="str">
        <f>'Master-1'!AB5</f>
        <v>13Mhvks,y¼Jhxaxkuxj½</v>
      </c>
      <c r="I15" s="1128"/>
      <c r="J15" s="393"/>
    </row>
    <row r="16" spans="1:13">
      <c r="A16" s="393"/>
      <c r="B16" s="393"/>
      <c r="C16" s="393"/>
      <c r="D16" s="393"/>
      <c r="E16" s="393"/>
      <c r="F16" s="393"/>
      <c r="G16" s="393"/>
      <c r="H16" s="393"/>
      <c r="I16" s="393"/>
      <c r="J16" s="393"/>
    </row>
  </sheetData>
  <sheetProtection password="DBAD" sheet="1" objects="1" scenarios="1" formatColumns="0" formatRows="0"/>
  <mergeCells count="14">
    <mergeCell ref="H14:I14"/>
    <mergeCell ref="H15:I15"/>
    <mergeCell ref="D5:F5"/>
    <mergeCell ref="G5:H5"/>
    <mergeCell ref="G6:G7"/>
    <mergeCell ref="H13:I13"/>
    <mergeCell ref="B2:I2"/>
    <mergeCell ref="B3:I3"/>
    <mergeCell ref="B6:B7"/>
    <mergeCell ref="C6:C7"/>
    <mergeCell ref="D6:D7"/>
    <mergeCell ref="E6:E7"/>
    <mergeCell ref="F6:F7"/>
    <mergeCell ref="B5:C5"/>
  </mergeCells>
  <hyperlinks>
    <hyperlink ref="F6" r:id="rId1"/>
  </hyperlinks>
  <printOptions horizontalCentered="1"/>
  <pageMargins left="0.70866141732283472" right="0.70866141732283472" top="0.35433070866141736" bottom="0.74803149606299213" header="0.31496062992125984" footer="0.31496062992125984"/>
  <pageSetup orientation="landscape" r:id="rId2"/>
</worksheet>
</file>

<file path=xl/worksheets/sheet12.xml><?xml version="1.0" encoding="utf-8"?>
<worksheet xmlns="http://schemas.openxmlformats.org/spreadsheetml/2006/main" xmlns:r="http://schemas.openxmlformats.org/officeDocument/2006/relationships">
  <sheetPr codeName="Sheet33">
    <tabColor rgb="FFFFFF00"/>
  </sheetPr>
  <dimension ref="A1:E55"/>
  <sheetViews>
    <sheetView topLeftCell="A7" workbookViewId="0">
      <selection activeCell="D5" sqref="D5"/>
    </sheetView>
  </sheetViews>
  <sheetFormatPr defaultRowHeight="14.5"/>
  <cols>
    <col min="1" max="1" width="3" customWidth="1"/>
    <col min="2" max="2" width="44.6328125" customWidth="1"/>
    <col min="3" max="3" width="22.36328125" customWidth="1"/>
    <col min="4" max="4" width="22.7265625" customWidth="1"/>
    <col min="5" max="5" width="3.36328125" customWidth="1"/>
  </cols>
  <sheetData>
    <row r="1" spans="1:5">
      <c r="A1" s="392"/>
      <c r="B1" s="392"/>
      <c r="C1" s="392"/>
      <c r="D1" s="392"/>
      <c r="E1" s="392"/>
    </row>
    <row r="2" spans="1:5" ht="18">
      <c r="A2" s="392"/>
      <c r="B2" s="1132" t="str">
        <f>'Data Entry'!D2</f>
        <v>dk;kZy; iz/kkukpk;Z jktdh; mPp ek/;fed fo|ky; 13Mhvks,y</v>
      </c>
      <c r="C2" s="1133"/>
      <c r="D2" s="1133"/>
      <c r="E2" s="392"/>
    </row>
    <row r="3" spans="1:5" ht="18">
      <c r="A3" s="392"/>
      <c r="B3" s="1132" t="s">
        <v>521</v>
      </c>
      <c r="C3" s="1133"/>
      <c r="D3" s="1133"/>
      <c r="E3" s="392"/>
    </row>
    <row r="4" spans="1:5">
      <c r="A4" s="392"/>
      <c r="B4" s="1134" t="str">
        <f>'Master-1'!F4&amp;" - "&amp;'Master-1'!I4</f>
        <v>2202-02-109-01-00 - STATE FUND</v>
      </c>
      <c r="C4" s="1134"/>
      <c r="D4" s="1134"/>
      <c r="E4" s="392"/>
    </row>
    <row r="5" spans="1:5" ht="36">
      <c r="A5" s="392"/>
      <c r="B5" s="672" t="s">
        <v>121</v>
      </c>
      <c r="C5" s="673" t="s">
        <v>642</v>
      </c>
      <c r="D5" s="673" t="s">
        <v>643</v>
      </c>
      <c r="E5" s="392"/>
    </row>
    <row r="6" spans="1:5" ht="18">
      <c r="A6" s="392"/>
      <c r="B6" s="674" t="s">
        <v>522</v>
      </c>
      <c r="C6" s="675"/>
      <c r="D6" s="675"/>
      <c r="E6" s="392"/>
    </row>
    <row r="7" spans="1:5" ht="17">
      <c r="A7" s="392"/>
      <c r="B7" s="676" t="s">
        <v>523</v>
      </c>
      <c r="C7" s="677">
        <f>'प्रपत्र-8'!O72</f>
        <v>2054400</v>
      </c>
      <c r="D7" s="677">
        <f>'प्रपत्र-8'!N72</f>
        <v>2116400</v>
      </c>
      <c r="E7" s="392"/>
    </row>
    <row r="8" spans="1:5" ht="17">
      <c r="A8" s="392"/>
      <c r="B8" s="676" t="s">
        <v>524</v>
      </c>
      <c r="C8" s="677">
        <f>'प्रपत्र-8'!O73</f>
        <v>1124400</v>
      </c>
      <c r="D8" s="677">
        <f>'प्रपत्र-8'!N73</f>
        <v>1158400</v>
      </c>
      <c r="E8" s="392"/>
    </row>
    <row r="9" spans="1:5" ht="18">
      <c r="A9" s="392"/>
      <c r="B9" s="678" t="s">
        <v>562</v>
      </c>
      <c r="C9" s="679">
        <f>SUM(C7:C8)</f>
        <v>3178800</v>
      </c>
      <c r="D9" s="679">
        <f>SUM(D7:D8)</f>
        <v>3274800</v>
      </c>
      <c r="E9" s="392"/>
    </row>
    <row r="10" spans="1:5" ht="18">
      <c r="A10" s="392"/>
      <c r="B10" s="680" t="s">
        <v>525</v>
      </c>
      <c r="C10" s="681"/>
      <c r="D10" s="682"/>
      <c r="E10" s="392"/>
    </row>
    <row r="11" spans="1:5" ht="17">
      <c r="A11" s="392"/>
      <c r="B11" s="676" t="s">
        <v>526</v>
      </c>
      <c r="C11" s="683">
        <f>'प्रपत्र-8'!O75</f>
        <v>1080792</v>
      </c>
      <c r="D11" s="683">
        <f>'प्रपत्र-8'!N75</f>
        <v>1113432</v>
      </c>
      <c r="E11" s="392"/>
    </row>
    <row r="12" spans="1:5" ht="17">
      <c r="A12" s="392"/>
      <c r="B12" s="676" t="s">
        <v>527</v>
      </c>
      <c r="C12" s="683">
        <f>'प्रपत्र-8'!O77</f>
        <v>23841</v>
      </c>
      <c r="D12" s="683">
        <f>'प्रपत्र-8'!N77</f>
        <v>0</v>
      </c>
      <c r="E12" s="392"/>
    </row>
    <row r="13" spans="1:5" ht="17">
      <c r="A13" s="392"/>
      <c r="B13" s="676" t="s">
        <v>528</v>
      </c>
      <c r="C13" s="683"/>
      <c r="D13" s="683"/>
      <c r="E13" s="392"/>
    </row>
    <row r="14" spans="1:5" ht="17">
      <c r="A14" s="392"/>
      <c r="B14" s="676" t="s">
        <v>529</v>
      </c>
      <c r="C14" s="683">
        <f>'प्रपत्र-8'!O76</f>
        <v>286092</v>
      </c>
      <c r="D14" s="683">
        <f>'प्रपत्र-8'!N76</f>
        <v>294732</v>
      </c>
      <c r="E14" s="392"/>
    </row>
    <row r="15" spans="1:5" ht="17">
      <c r="A15" s="392"/>
      <c r="B15" s="676" t="s">
        <v>530</v>
      </c>
      <c r="C15" s="683">
        <f>'प्रपत्र-8'!O79</f>
        <v>177483</v>
      </c>
      <c r="D15" s="683">
        <f>'प्रपत्र-8'!N79</f>
        <v>182843</v>
      </c>
      <c r="E15" s="392"/>
    </row>
    <row r="16" spans="1:5" ht="17">
      <c r="A16" s="392"/>
      <c r="B16" s="676" t="s">
        <v>531</v>
      </c>
      <c r="C16" s="683"/>
      <c r="D16" s="683"/>
      <c r="E16" s="392"/>
    </row>
    <row r="17" spans="1:5" ht="17">
      <c r="A17" s="392"/>
      <c r="B17" s="676" t="s">
        <v>532</v>
      </c>
      <c r="C17" s="683">
        <f>'प्रपत्र-8'!O78</f>
        <v>13548</v>
      </c>
      <c r="D17" s="683">
        <f>'प्रपत्र-8'!N78</f>
        <v>13548</v>
      </c>
      <c r="E17" s="392"/>
    </row>
    <row r="18" spans="1:5" ht="17">
      <c r="A18" s="392"/>
      <c r="B18" s="676" t="s">
        <v>533</v>
      </c>
      <c r="C18" s="683">
        <f>'प्रपत्र-8'!O85</f>
        <v>1184400</v>
      </c>
      <c r="D18" s="683">
        <f>'प्रपत्र-8'!N85</f>
        <v>1184400</v>
      </c>
      <c r="E18" s="392"/>
    </row>
    <row r="19" spans="1:5" ht="17">
      <c r="A19" s="392"/>
      <c r="B19" s="676" t="s">
        <v>534</v>
      </c>
      <c r="C19" s="683"/>
      <c r="D19" s="683"/>
      <c r="E19" s="392"/>
    </row>
    <row r="20" spans="1:5" ht="17">
      <c r="A20" s="392"/>
      <c r="B20" s="676" t="s">
        <v>535</v>
      </c>
      <c r="C20" s="683">
        <f>'प्रपत्र-8'!O80</f>
        <v>0</v>
      </c>
      <c r="D20" s="683">
        <f>'प्रपत्र-8'!N80</f>
        <v>0</v>
      </c>
      <c r="E20" s="392"/>
    </row>
    <row r="21" spans="1:5" ht="17">
      <c r="A21" s="392"/>
      <c r="B21" s="676" t="s">
        <v>536</v>
      </c>
      <c r="C21" s="683">
        <f>'प्रपत्र-8'!O81</f>
        <v>0</v>
      </c>
      <c r="D21" s="683">
        <f>'प्रपत्र-8'!N81</f>
        <v>0</v>
      </c>
      <c r="E21" s="392"/>
    </row>
    <row r="22" spans="1:5" ht="17">
      <c r="A22" s="392"/>
      <c r="B22" s="676" t="s">
        <v>537</v>
      </c>
      <c r="C22" s="683"/>
      <c r="D22" s="683"/>
      <c r="E22" s="392"/>
    </row>
    <row r="23" spans="1:5" ht="17">
      <c r="A23" s="392"/>
      <c r="B23" s="676" t="s">
        <v>538</v>
      </c>
      <c r="C23" s="683">
        <f>'प्रपत्र-8'!O83</f>
        <v>0</v>
      </c>
      <c r="D23" s="683">
        <f>'प्रपत्र-8'!N83</f>
        <v>0</v>
      </c>
      <c r="E23" s="392"/>
    </row>
    <row r="24" spans="1:5" ht="17">
      <c r="A24" s="392"/>
      <c r="B24" s="676" t="s">
        <v>539</v>
      </c>
      <c r="C24" s="683">
        <f>'प्रपत्र-8'!O82</f>
        <v>0</v>
      </c>
      <c r="D24" s="683">
        <f>'प्रपत्र-8'!N82</f>
        <v>0</v>
      </c>
      <c r="E24" s="392"/>
    </row>
    <row r="25" spans="1:5" ht="18">
      <c r="A25" s="392"/>
      <c r="B25" s="684" t="s">
        <v>563</v>
      </c>
      <c r="C25" s="685">
        <f>SUM(C11:C24)</f>
        <v>2766156</v>
      </c>
      <c r="D25" s="685">
        <f>SUM(D11:D24)</f>
        <v>2788955</v>
      </c>
      <c r="E25" s="392"/>
    </row>
    <row r="26" spans="1:5" ht="18">
      <c r="A26" s="392"/>
      <c r="B26" s="684" t="s">
        <v>564</v>
      </c>
      <c r="C26" s="685">
        <f>C9+C25</f>
        <v>5944956</v>
      </c>
      <c r="D26" s="685">
        <f>D9+D25</f>
        <v>6063755</v>
      </c>
      <c r="E26" s="392"/>
    </row>
    <row r="27" spans="1:5" ht="17">
      <c r="A27" s="392"/>
      <c r="B27" s="686" t="s">
        <v>540</v>
      </c>
      <c r="C27" s="683"/>
      <c r="D27" s="677"/>
      <c r="E27" s="392"/>
    </row>
    <row r="28" spans="1:5" ht="17">
      <c r="A28" s="392"/>
      <c r="B28" s="686" t="s">
        <v>541</v>
      </c>
      <c r="C28" s="683">
        <f>'प्रपत्र-8'!O87</f>
        <v>21765</v>
      </c>
      <c r="D28" s="677">
        <f>'प्रपत्र-8'!N87</f>
        <v>0</v>
      </c>
      <c r="E28" s="392"/>
    </row>
    <row r="29" spans="1:5" ht="17">
      <c r="A29" s="392"/>
      <c r="B29" s="686" t="s">
        <v>542</v>
      </c>
      <c r="C29" s="683">
        <f>'प्रपत्र-8'!O88</f>
        <v>0</v>
      </c>
      <c r="D29" s="677">
        <f>'प्रपत्र-8'!N88</f>
        <v>0</v>
      </c>
      <c r="E29" s="392"/>
    </row>
    <row r="30" spans="1:5" ht="18">
      <c r="A30" s="392"/>
      <c r="B30" s="684" t="s">
        <v>543</v>
      </c>
      <c r="C30" s="685">
        <f>SUM(C26:C29)</f>
        <v>5966721</v>
      </c>
      <c r="D30" s="685">
        <f>SUM(D26:D29)</f>
        <v>6063755</v>
      </c>
      <c r="E30" s="392"/>
    </row>
    <row r="31" spans="1:5" ht="17">
      <c r="A31" s="392"/>
      <c r="B31" s="686" t="s">
        <v>544</v>
      </c>
      <c r="C31" s="683">
        <f>'प्रपत्र -9'!L26</f>
        <v>0</v>
      </c>
      <c r="D31" s="683">
        <f>'प्रपत्र -9'!O26</f>
        <v>0</v>
      </c>
      <c r="E31" s="392"/>
    </row>
    <row r="32" spans="1:5" ht="17">
      <c r="A32" s="392"/>
      <c r="B32" s="686" t="s">
        <v>545</v>
      </c>
      <c r="C32" s="677"/>
      <c r="D32" s="677"/>
      <c r="E32" s="392"/>
    </row>
    <row r="33" spans="1:5" ht="17">
      <c r="A33" s="392"/>
      <c r="B33" s="686" t="s">
        <v>546</v>
      </c>
      <c r="C33" s="677"/>
      <c r="D33" s="677"/>
      <c r="E33" s="392"/>
    </row>
    <row r="34" spans="1:5" ht="17">
      <c r="A34" s="392"/>
      <c r="B34" s="686" t="s">
        <v>547</v>
      </c>
      <c r="C34" s="677"/>
      <c r="D34" s="677"/>
      <c r="E34" s="392"/>
    </row>
    <row r="35" spans="1:5" ht="17">
      <c r="A35" s="392"/>
      <c r="B35" s="686" t="s">
        <v>548</v>
      </c>
      <c r="C35" s="677"/>
      <c r="D35" s="677"/>
      <c r="E35" s="392"/>
    </row>
    <row r="36" spans="1:5" ht="17">
      <c r="A36" s="392"/>
      <c r="B36" s="686" t="s">
        <v>549</v>
      </c>
      <c r="C36" s="677"/>
      <c r="D36" s="677"/>
      <c r="E36" s="392"/>
    </row>
    <row r="37" spans="1:5" ht="17">
      <c r="A37" s="392"/>
      <c r="B37" s="686" t="s">
        <v>550</v>
      </c>
      <c r="C37" s="677"/>
      <c r="D37" s="677"/>
      <c r="E37" s="392"/>
    </row>
    <row r="38" spans="1:5" ht="17">
      <c r="A38" s="392"/>
      <c r="B38" s="686" t="s">
        <v>551</v>
      </c>
      <c r="C38" s="677">
        <f>'प्रपत्र -9'!L27</f>
        <v>0</v>
      </c>
      <c r="D38" s="677">
        <f>'प्रपत्र -9'!O27</f>
        <v>0</v>
      </c>
      <c r="E38" s="392"/>
    </row>
    <row r="39" spans="1:5" ht="17">
      <c r="A39" s="392"/>
      <c r="B39" s="686" t="s">
        <v>552</v>
      </c>
      <c r="C39" s="677">
        <f>'प्रपत्र -9'!L28</f>
        <v>0</v>
      </c>
      <c r="D39" s="677">
        <f>'प्रपत्र -9'!O28</f>
        <v>0</v>
      </c>
      <c r="E39" s="392"/>
    </row>
    <row r="40" spans="1:5" ht="17">
      <c r="A40" s="392"/>
      <c r="B40" s="686" t="s">
        <v>553</v>
      </c>
      <c r="C40" s="677"/>
      <c r="D40" s="677"/>
      <c r="E40" s="392"/>
    </row>
    <row r="41" spans="1:5" ht="17">
      <c r="A41" s="392"/>
      <c r="B41" s="686" t="s">
        <v>554</v>
      </c>
      <c r="C41" s="677">
        <f>'प्रपत्र -9'!L29</f>
        <v>0</v>
      </c>
      <c r="D41" s="677">
        <f>'प्रपत्र -9'!O29</f>
        <v>0</v>
      </c>
      <c r="E41" s="392"/>
    </row>
    <row r="42" spans="1:5" ht="17">
      <c r="A42" s="392"/>
      <c r="B42" s="686" t="s">
        <v>555</v>
      </c>
      <c r="C42" s="677"/>
      <c r="D42" s="677"/>
      <c r="E42" s="392"/>
    </row>
    <row r="43" spans="1:5" ht="17">
      <c r="A43" s="392"/>
      <c r="B43" s="686" t="s">
        <v>556</v>
      </c>
      <c r="C43" s="677">
        <f>'प्रपत्र -9'!L30</f>
        <v>0</v>
      </c>
      <c r="D43" s="677">
        <f>'प्रपत्र -9'!O30</f>
        <v>0</v>
      </c>
      <c r="E43" s="392"/>
    </row>
    <row r="44" spans="1:5" ht="17">
      <c r="A44" s="392"/>
      <c r="B44" s="686" t="s">
        <v>557</v>
      </c>
      <c r="C44" s="677"/>
      <c r="D44" s="677"/>
      <c r="E44" s="392"/>
    </row>
    <row r="45" spans="1:5" ht="18">
      <c r="A45" s="392"/>
      <c r="B45" s="687" t="s">
        <v>558</v>
      </c>
      <c r="C45" s="688">
        <f>SUM(C31:C44)</f>
        <v>0</v>
      </c>
      <c r="D45" s="688">
        <f>SUM(D31:D44)</f>
        <v>0</v>
      </c>
      <c r="E45" s="392"/>
    </row>
    <row r="46" spans="1:5" ht="18">
      <c r="A46" s="392"/>
      <c r="B46" s="687" t="s">
        <v>559</v>
      </c>
      <c r="C46" s="688">
        <f>C30</f>
        <v>5966721</v>
      </c>
      <c r="D46" s="688">
        <f>D30</f>
        <v>6063755</v>
      </c>
      <c r="E46" s="392"/>
    </row>
    <row r="47" spans="1:5" ht="18">
      <c r="A47" s="392"/>
      <c r="B47" s="684" t="s">
        <v>560</v>
      </c>
      <c r="C47" s="685">
        <f>SUM(C45:C46)</f>
        <v>5966721</v>
      </c>
      <c r="D47" s="685">
        <f>SUM(D45:D46)</f>
        <v>6063755</v>
      </c>
      <c r="E47" s="392"/>
    </row>
    <row r="48" spans="1:5">
      <c r="A48" s="392"/>
      <c r="B48" s="1135" t="s">
        <v>561</v>
      </c>
      <c r="C48" s="1135"/>
      <c r="D48" s="1135"/>
      <c r="E48" s="392"/>
    </row>
    <row r="49" spans="1:5">
      <c r="A49" s="392"/>
      <c r="B49" s="1136"/>
      <c r="C49" s="1136"/>
      <c r="D49" s="1136"/>
      <c r="E49" s="392"/>
    </row>
    <row r="50" spans="1:5" ht="11" customHeight="1">
      <c r="A50" s="392"/>
      <c r="B50" s="1136"/>
      <c r="C50" s="1136"/>
      <c r="D50" s="1136"/>
      <c r="E50" s="392"/>
    </row>
    <row r="51" spans="1:5">
      <c r="A51" s="392"/>
      <c r="B51" s="689"/>
      <c r="C51" s="1131" t="str">
        <f>'Master-1'!AB3</f>
        <v>iz/kkukpk;Z</v>
      </c>
      <c r="D51" s="1131"/>
      <c r="E51" s="392"/>
    </row>
    <row r="52" spans="1:5">
      <c r="A52" s="392"/>
      <c r="B52" s="550"/>
      <c r="C52" s="1131" t="str">
        <f>'Master-1'!AB4</f>
        <v xml:space="preserve">jktdh; mPp ek/;fed fo|ky; </v>
      </c>
      <c r="D52" s="1131"/>
      <c r="E52" s="392"/>
    </row>
    <row r="53" spans="1:5" ht="14.5" customHeight="1">
      <c r="A53" s="392"/>
      <c r="B53" s="550"/>
      <c r="C53" s="1131" t="str">
        <f>'Master-1'!AB5</f>
        <v>13Mhvks,y¼Jhxaxkuxj½</v>
      </c>
      <c r="D53" s="1131"/>
      <c r="E53" s="392"/>
    </row>
    <row r="54" spans="1:5" ht="14.5" customHeight="1">
      <c r="A54" s="392"/>
      <c r="B54" s="550"/>
      <c r="C54" s="717"/>
      <c r="D54" s="717"/>
      <c r="E54" s="392"/>
    </row>
    <row r="55" spans="1:5">
      <c r="A55" s="392"/>
      <c r="B55" s="392"/>
      <c r="C55" s="392"/>
      <c r="D55" s="392"/>
      <c r="E55" s="392"/>
    </row>
  </sheetData>
  <sheetProtection password="DBAD" sheet="1" objects="1" scenarios="1" formatCells="0" formatColumns="0" formatRows="0"/>
  <mergeCells count="7">
    <mergeCell ref="C53:D53"/>
    <mergeCell ref="C52:D52"/>
    <mergeCell ref="B2:D2"/>
    <mergeCell ref="B3:D3"/>
    <mergeCell ref="B4:D4"/>
    <mergeCell ref="B48:D50"/>
    <mergeCell ref="C51:D51"/>
  </mergeCells>
  <conditionalFormatting sqref="B48">
    <cfRule type="containsText" dxfId="0" priority="1" operator="containsText" text="in fjDr">
      <formula>NOT(ISERROR(SEARCH("in fjDr",B48)))</formula>
    </cfRule>
  </conditionalFormatting>
  <printOptions horizontalCentered="1" verticalCentered="1"/>
  <pageMargins left="0.31496062992125984" right="0.31496062992125984" top="0.35433070866141736" bottom="0.15748031496062992" header="0.31496062992125984" footer="0.31496062992125984"/>
  <pageSetup paperSize="9" scale="90" orientation="portrait" horizontalDpi="1200" verticalDpi="1200" r:id="rId1"/>
</worksheet>
</file>

<file path=xl/worksheets/sheet13.xml><?xml version="1.0" encoding="utf-8"?>
<worksheet xmlns="http://schemas.openxmlformats.org/spreadsheetml/2006/main" xmlns:r="http://schemas.openxmlformats.org/officeDocument/2006/relationships">
  <sheetPr codeName="Sheet8">
    <tabColor rgb="FF7030A0"/>
    <pageSetUpPr fitToPage="1"/>
  </sheetPr>
  <dimension ref="A1:AA998"/>
  <sheetViews>
    <sheetView showGridLines="0" zoomScaleNormal="100" workbookViewId="0">
      <selection activeCell="E44" sqref="E44"/>
    </sheetView>
  </sheetViews>
  <sheetFormatPr defaultColWidth="14.453125" defaultRowHeight="14.5"/>
  <cols>
    <col min="1" max="1" width="3.453125" style="389" customWidth="1"/>
    <col min="2" max="2" width="5.26953125" style="182" customWidth="1"/>
    <col min="3" max="3" width="6.7265625" style="182" customWidth="1"/>
    <col min="4" max="4" width="8.08984375" style="182" customWidth="1"/>
    <col min="5" max="5" width="32.81640625" style="182" customWidth="1"/>
    <col min="6" max="6" width="10.26953125" style="182" customWidth="1"/>
    <col min="7" max="7" width="12.08984375" style="182" customWidth="1"/>
    <col min="8" max="8" width="13.26953125" style="182" customWidth="1"/>
    <col min="9" max="9" width="12.54296875" style="182" customWidth="1"/>
    <col min="10" max="10" width="11.7265625" style="182" customWidth="1"/>
    <col min="11" max="11" width="10.54296875" style="182" customWidth="1"/>
    <col min="12" max="12" width="3.6328125" style="182" customWidth="1"/>
    <col min="13" max="27" width="9.08984375" style="182" customWidth="1"/>
    <col min="28" max="16384" width="14.453125" style="182"/>
  </cols>
  <sheetData>
    <row r="1" spans="1:27" ht="16" customHeight="1">
      <c r="A1" s="391"/>
      <c r="B1" s="391"/>
      <c r="C1" s="391"/>
      <c r="D1" s="391"/>
      <c r="E1" s="391"/>
      <c r="F1" s="391"/>
      <c r="G1" s="391"/>
      <c r="H1" s="391"/>
      <c r="I1" s="391"/>
      <c r="J1" s="391"/>
      <c r="K1" s="391"/>
      <c r="L1" s="391"/>
      <c r="M1" s="209"/>
      <c r="N1" s="209"/>
      <c r="O1" s="209"/>
      <c r="P1" s="209"/>
      <c r="Q1" s="209"/>
      <c r="R1" s="209"/>
      <c r="S1" s="209"/>
      <c r="T1" s="209"/>
      <c r="U1" s="209"/>
      <c r="V1" s="209"/>
      <c r="W1" s="209"/>
      <c r="X1" s="209"/>
      <c r="Y1" s="209"/>
      <c r="Z1" s="209"/>
      <c r="AA1" s="209"/>
    </row>
    <row r="2" spans="1:27" ht="25.5" customHeight="1">
      <c r="A2" s="391"/>
      <c r="B2" s="1147" t="str">
        <f>'Data Entry'!D2</f>
        <v>dk;kZy; iz/kkukpk;Z jktdh; mPp ek/;fed fo|ky; 13Mhvks,y</v>
      </c>
      <c r="C2" s="1148"/>
      <c r="D2" s="1148"/>
      <c r="E2" s="1148"/>
      <c r="F2" s="1148"/>
      <c r="G2" s="1148"/>
      <c r="H2" s="1148"/>
      <c r="I2" s="1148"/>
      <c r="J2" s="1148"/>
      <c r="K2" s="1148"/>
      <c r="L2" s="391"/>
      <c r="M2" s="209"/>
      <c r="N2" s="209"/>
      <c r="O2" s="209"/>
      <c r="P2" s="209"/>
      <c r="Q2" s="209"/>
      <c r="R2" s="209"/>
      <c r="S2" s="209"/>
      <c r="T2" s="209"/>
      <c r="U2" s="209"/>
      <c r="V2" s="209"/>
      <c r="W2" s="209"/>
      <c r="X2" s="209"/>
      <c r="Y2" s="209"/>
      <c r="Z2" s="209"/>
      <c r="AA2" s="209"/>
    </row>
    <row r="3" spans="1:27" ht="19.5" customHeight="1">
      <c r="A3" s="391"/>
      <c r="B3" s="1149" t="s">
        <v>274</v>
      </c>
      <c r="C3" s="1150"/>
      <c r="D3" s="1150"/>
      <c r="E3" s="1150"/>
      <c r="F3" s="1150"/>
      <c r="G3" s="1150"/>
      <c r="H3" s="1150"/>
      <c r="I3" s="1150"/>
      <c r="J3" s="1150"/>
      <c r="K3" s="313"/>
      <c r="L3" s="391"/>
      <c r="M3" s="209"/>
      <c r="N3" s="209"/>
      <c r="O3" s="209"/>
      <c r="P3" s="209"/>
      <c r="Q3" s="209"/>
      <c r="R3" s="209"/>
      <c r="S3" s="209"/>
      <c r="T3" s="209"/>
      <c r="U3" s="209"/>
      <c r="V3" s="209"/>
      <c r="W3" s="209"/>
      <c r="X3" s="209"/>
      <c r="Y3" s="209"/>
      <c r="Z3" s="209"/>
      <c r="AA3" s="209"/>
    </row>
    <row r="4" spans="1:27" ht="19.5" customHeight="1">
      <c r="A4" s="391"/>
      <c r="B4" s="1151" t="s">
        <v>275</v>
      </c>
      <c r="C4" s="1150"/>
      <c r="D4" s="1150"/>
      <c r="E4" s="1150"/>
      <c r="F4" s="1150"/>
      <c r="G4" s="1150"/>
      <c r="H4" s="1150"/>
      <c r="I4" s="1150"/>
      <c r="J4" s="1150"/>
      <c r="K4" s="1150"/>
      <c r="L4" s="391"/>
      <c r="M4" s="209"/>
      <c r="N4" s="209"/>
      <c r="O4" s="209"/>
      <c r="P4" s="209"/>
      <c r="Q4" s="209"/>
      <c r="R4" s="209"/>
      <c r="S4" s="209"/>
      <c r="T4" s="209"/>
      <c r="U4" s="209"/>
      <c r="V4" s="209"/>
      <c r="W4" s="209"/>
      <c r="X4" s="209"/>
      <c r="Y4" s="209"/>
      <c r="Z4" s="209"/>
      <c r="AA4" s="209"/>
    </row>
    <row r="5" spans="1:27" ht="22.5" customHeight="1">
      <c r="A5" s="391"/>
      <c r="B5" s="1152" t="s">
        <v>276</v>
      </c>
      <c r="C5" s="1153"/>
      <c r="D5" s="1153"/>
      <c r="E5" s="314" t="str">
        <f>'Master-1'!F4</f>
        <v>2202-02-109-01-00</v>
      </c>
      <c r="F5" s="314"/>
      <c r="G5" s="315" t="str">
        <f>'Master-1'!I4</f>
        <v>STATE FUND</v>
      </c>
      <c r="H5" s="312"/>
      <c r="I5" s="315" t="s">
        <v>212</v>
      </c>
      <c r="J5" s="314">
        <f>'Data Entry'!D4</f>
        <v>26214</v>
      </c>
      <c r="K5" s="316"/>
      <c r="L5" s="391"/>
      <c r="M5" s="209"/>
      <c r="N5" s="209"/>
      <c r="O5" s="209"/>
      <c r="P5" s="209"/>
      <c r="Q5" s="209"/>
      <c r="R5" s="209"/>
      <c r="S5" s="209"/>
      <c r="T5" s="209"/>
      <c r="U5" s="209"/>
      <c r="V5" s="209"/>
      <c r="W5" s="209"/>
      <c r="X5" s="209"/>
      <c r="Y5" s="209"/>
      <c r="Z5" s="209"/>
      <c r="AA5" s="209"/>
    </row>
    <row r="6" spans="1:27" ht="15" customHeight="1">
      <c r="A6" s="391"/>
      <c r="B6" s="1140" t="s">
        <v>216</v>
      </c>
      <c r="C6" s="1140" t="s">
        <v>277</v>
      </c>
      <c r="D6" s="1146" t="s">
        <v>251</v>
      </c>
      <c r="E6" s="1140" t="s">
        <v>7</v>
      </c>
      <c r="F6" s="1140" t="s">
        <v>252</v>
      </c>
      <c r="G6" s="1140" t="s">
        <v>278</v>
      </c>
      <c r="H6" s="1138" t="s">
        <v>279</v>
      </c>
      <c r="I6" s="1139"/>
      <c r="J6" s="1140" t="s">
        <v>280</v>
      </c>
      <c r="K6" s="1140" t="s">
        <v>281</v>
      </c>
      <c r="L6" s="391"/>
      <c r="M6" s="210"/>
      <c r="N6" s="210"/>
      <c r="O6" s="210"/>
      <c r="P6" s="210"/>
      <c r="Q6" s="210"/>
      <c r="R6" s="210"/>
      <c r="S6" s="210"/>
      <c r="T6" s="210"/>
      <c r="U6" s="210"/>
      <c r="V6" s="210"/>
      <c r="W6" s="210"/>
      <c r="X6" s="210"/>
      <c r="Y6" s="210"/>
      <c r="Z6" s="210"/>
      <c r="AA6" s="210"/>
    </row>
    <row r="7" spans="1:27" ht="38.25" customHeight="1">
      <c r="A7" s="391"/>
      <c r="B7" s="1141"/>
      <c r="C7" s="1141"/>
      <c r="D7" s="1141"/>
      <c r="E7" s="1141"/>
      <c r="F7" s="1141"/>
      <c r="G7" s="1141"/>
      <c r="H7" s="317" t="s">
        <v>282</v>
      </c>
      <c r="I7" s="317" t="s">
        <v>283</v>
      </c>
      <c r="J7" s="1141"/>
      <c r="K7" s="1141"/>
      <c r="L7" s="391"/>
      <c r="M7" s="210"/>
      <c r="N7" s="210"/>
      <c r="O7" s="210"/>
      <c r="P7" s="210"/>
      <c r="Q7" s="210"/>
      <c r="R7" s="210"/>
      <c r="S7" s="210"/>
      <c r="T7" s="210"/>
      <c r="U7" s="210"/>
      <c r="V7" s="210"/>
      <c r="W7" s="210"/>
      <c r="X7" s="210"/>
      <c r="Y7" s="210"/>
      <c r="Z7" s="210"/>
      <c r="AA7" s="210"/>
    </row>
    <row r="8" spans="1:27" ht="12" customHeight="1">
      <c r="A8" s="391"/>
      <c r="B8" s="318">
        <v>1</v>
      </c>
      <c r="C8" s="318">
        <v>2</v>
      </c>
      <c r="D8" s="318">
        <v>3</v>
      </c>
      <c r="E8" s="318">
        <v>4</v>
      </c>
      <c r="F8" s="318">
        <v>5</v>
      </c>
      <c r="G8" s="318">
        <v>6</v>
      </c>
      <c r="H8" s="318">
        <v>7</v>
      </c>
      <c r="I8" s="318">
        <v>8</v>
      </c>
      <c r="J8" s="318">
        <v>9</v>
      </c>
      <c r="K8" s="318">
        <v>10</v>
      </c>
      <c r="L8" s="391"/>
      <c r="M8" s="210"/>
      <c r="N8" s="210"/>
      <c r="O8" s="210"/>
      <c r="P8" s="210"/>
      <c r="Q8" s="210"/>
      <c r="R8" s="210"/>
      <c r="S8" s="210"/>
      <c r="T8" s="210"/>
      <c r="U8" s="210"/>
      <c r="V8" s="210"/>
      <c r="W8" s="210"/>
      <c r="X8" s="210"/>
      <c r="Y8" s="210"/>
      <c r="Z8" s="210"/>
      <c r="AA8" s="210"/>
    </row>
    <row r="9" spans="1:27" ht="18.75" customHeight="1">
      <c r="A9" s="391"/>
      <c r="B9" s="319">
        <f>[1]Master1!A9</f>
        <v>1</v>
      </c>
      <c r="C9" s="1142" t="str">
        <f>'Master-1'!F4</f>
        <v>2202-02-109-01-00</v>
      </c>
      <c r="D9" s="1142" t="str">
        <f>'Master-1'!I4</f>
        <v>STATE FUND</v>
      </c>
      <c r="E9" s="320" t="str">
        <f>Post_Data!C8</f>
        <v>प्रधानाचार्य</v>
      </c>
      <c r="F9" s="321" t="str">
        <f>Post_Data!D8</f>
        <v>L-16</v>
      </c>
      <c r="G9" s="321">
        <f>Post_Data!O8</f>
        <v>1</v>
      </c>
      <c r="H9" s="321">
        <f>Post_Data!P8</f>
        <v>1</v>
      </c>
      <c r="I9" s="321">
        <f>Post_Data!Q8</f>
        <v>0</v>
      </c>
      <c r="J9" s="321">
        <f>G9-(H9+I9)</f>
        <v>0</v>
      </c>
      <c r="K9" s="321"/>
      <c r="L9" s="391"/>
      <c r="M9" s="211"/>
      <c r="N9" s="211"/>
      <c r="O9" s="211"/>
      <c r="P9" s="211"/>
      <c r="Q9" s="211"/>
      <c r="R9" s="211"/>
      <c r="S9" s="211"/>
      <c r="T9" s="211"/>
      <c r="U9" s="211"/>
      <c r="V9" s="211"/>
      <c r="W9" s="211"/>
      <c r="X9" s="211"/>
      <c r="Y9" s="211"/>
      <c r="Z9" s="211"/>
      <c r="AA9" s="211"/>
    </row>
    <row r="10" spans="1:27" ht="18.75" customHeight="1">
      <c r="A10" s="391"/>
      <c r="B10" s="319">
        <f>[1]Master1!A10</f>
        <v>2</v>
      </c>
      <c r="C10" s="1143"/>
      <c r="D10" s="1143"/>
      <c r="E10" s="320" t="str">
        <f>Post_Data!C9</f>
        <v>प्रधानाध्यापक‌</v>
      </c>
      <c r="F10" s="321" t="str">
        <f>Post_Data!D9</f>
        <v>L-14</v>
      </c>
      <c r="G10" s="321">
        <f>Post_Data!O9</f>
        <v>0</v>
      </c>
      <c r="H10" s="321">
        <f>Post_Data!P9</f>
        <v>0</v>
      </c>
      <c r="I10" s="321">
        <f>Post_Data!Q9</f>
        <v>0</v>
      </c>
      <c r="J10" s="321">
        <f t="shared" ref="J10:J45" si="0">G10-(H10+I10)</f>
        <v>0</v>
      </c>
      <c r="K10" s="321"/>
      <c r="L10" s="391"/>
      <c r="M10" s="211"/>
      <c r="N10" s="211"/>
      <c r="O10" s="211"/>
      <c r="P10" s="211"/>
      <c r="Q10" s="211"/>
      <c r="R10" s="211"/>
      <c r="S10" s="211"/>
      <c r="T10" s="211"/>
      <c r="U10" s="211"/>
      <c r="V10" s="211"/>
      <c r="W10" s="211"/>
      <c r="X10" s="211"/>
      <c r="Y10" s="211"/>
      <c r="Z10" s="211"/>
      <c r="AA10" s="211"/>
    </row>
    <row r="11" spans="1:27" ht="18.75" customHeight="1">
      <c r="A11" s="391"/>
      <c r="B11" s="319">
        <f>[1]Master1!A11</f>
        <v>3</v>
      </c>
      <c r="C11" s="1143"/>
      <c r="D11" s="1143"/>
      <c r="E11" s="320" t="str">
        <f>Post_Data!C10</f>
        <v>व्याख्याता स्कूल(शिक्षा)</v>
      </c>
      <c r="F11" s="321" t="str">
        <f>Post_Data!D10</f>
        <v>L-12</v>
      </c>
      <c r="G11" s="321">
        <f>Post_Data!O10</f>
        <v>3</v>
      </c>
      <c r="H11" s="321">
        <f>Post_Data!P10</f>
        <v>0</v>
      </c>
      <c r="I11" s="321">
        <f>Post_Data!Q10</f>
        <v>3</v>
      </c>
      <c r="J11" s="321">
        <f t="shared" si="0"/>
        <v>0</v>
      </c>
      <c r="K11" s="321"/>
      <c r="L11" s="391"/>
      <c r="M11" s="211"/>
      <c r="N11" s="211"/>
      <c r="O11" s="211"/>
      <c r="P11" s="211"/>
      <c r="Q11" s="211"/>
      <c r="R11" s="211"/>
      <c r="S11" s="211"/>
      <c r="T11" s="211"/>
      <c r="U11" s="211"/>
      <c r="V11" s="211"/>
      <c r="W11" s="211"/>
      <c r="X11" s="211"/>
      <c r="Y11" s="211"/>
      <c r="Z11" s="211"/>
      <c r="AA11" s="211"/>
    </row>
    <row r="12" spans="1:27" ht="18.75" customHeight="1">
      <c r="A12" s="391"/>
      <c r="B12" s="319">
        <f>[1]Master1!A12</f>
        <v>4</v>
      </c>
      <c r="C12" s="1143"/>
      <c r="D12" s="1143"/>
      <c r="E12" s="320" t="str">
        <f>Post_Data!C11</f>
        <v>वरिष्ठ अध्यापक</v>
      </c>
      <c r="F12" s="321" t="str">
        <f>Post_Data!D11</f>
        <v>L-11</v>
      </c>
      <c r="G12" s="321">
        <f>Post_Data!O11</f>
        <v>5</v>
      </c>
      <c r="H12" s="321">
        <f>Post_Data!P11</f>
        <v>0</v>
      </c>
      <c r="I12" s="321">
        <f>Post_Data!Q11</f>
        <v>4</v>
      </c>
      <c r="J12" s="321">
        <f t="shared" si="0"/>
        <v>1</v>
      </c>
      <c r="K12" s="321"/>
      <c r="L12" s="391"/>
      <c r="M12" s="211"/>
      <c r="N12" s="211"/>
      <c r="O12" s="211"/>
      <c r="P12" s="211"/>
      <c r="Q12" s="211"/>
      <c r="R12" s="211"/>
      <c r="S12" s="211"/>
      <c r="T12" s="211"/>
      <c r="U12" s="211"/>
      <c r="V12" s="211"/>
      <c r="W12" s="211"/>
      <c r="X12" s="211"/>
      <c r="Y12" s="211"/>
      <c r="Z12" s="211"/>
      <c r="AA12" s="211"/>
    </row>
    <row r="13" spans="1:27" ht="18.75" customHeight="1">
      <c r="A13" s="391"/>
      <c r="B13" s="319">
        <f>[1]Master1!A13</f>
        <v>5</v>
      </c>
      <c r="C13" s="1143"/>
      <c r="D13" s="1143"/>
      <c r="E13" s="320" t="str">
        <f>Post_Data!C12</f>
        <v>अध्यापक</v>
      </c>
      <c r="F13" s="321" t="str">
        <f>Post_Data!D12</f>
        <v>L-10</v>
      </c>
      <c r="G13" s="321">
        <f>Post_Data!O12</f>
        <v>1</v>
      </c>
      <c r="H13" s="321">
        <f>Post_Data!P12</f>
        <v>0</v>
      </c>
      <c r="I13" s="321">
        <f>Post_Data!Q12</f>
        <v>0</v>
      </c>
      <c r="J13" s="321">
        <f t="shared" si="0"/>
        <v>1</v>
      </c>
      <c r="K13" s="321"/>
      <c r="L13" s="391"/>
      <c r="M13" s="211"/>
      <c r="N13" s="211"/>
      <c r="O13" s="211"/>
      <c r="P13" s="211"/>
      <c r="Q13" s="211"/>
      <c r="R13" s="211"/>
      <c r="S13" s="211"/>
      <c r="T13" s="211"/>
      <c r="U13" s="211"/>
      <c r="V13" s="211"/>
      <c r="W13" s="211"/>
      <c r="X13" s="211"/>
      <c r="Y13" s="211"/>
      <c r="Z13" s="211"/>
      <c r="AA13" s="211"/>
    </row>
    <row r="14" spans="1:27" ht="18.75" customHeight="1">
      <c r="A14" s="391"/>
      <c r="B14" s="319">
        <f>[1]Master1!A14</f>
        <v>6</v>
      </c>
      <c r="C14" s="1143"/>
      <c r="D14" s="1143"/>
      <c r="E14" s="320" t="str">
        <f>Post_Data!C13</f>
        <v>अध्यापक(III Gr) L-1</v>
      </c>
      <c r="F14" s="321" t="str">
        <f>Post_Data!D13</f>
        <v>L-10</v>
      </c>
      <c r="G14" s="321">
        <f>Post_Data!O13</f>
        <v>0</v>
      </c>
      <c r="H14" s="321">
        <f>Post_Data!P13</f>
        <v>0</v>
      </c>
      <c r="I14" s="321">
        <f>Post_Data!Q13</f>
        <v>0</v>
      </c>
      <c r="J14" s="321">
        <f t="shared" si="0"/>
        <v>0</v>
      </c>
      <c r="K14" s="321"/>
      <c r="L14" s="391"/>
      <c r="M14" s="211"/>
      <c r="N14" s="211"/>
      <c r="O14" s="211"/>
      <c r="P14" s="211"/>
      <c r="Q14" s="211"/>
      <c r="R14" s="211"/>
      <c r="S14" s="211"/>
      <c r="T14" s="211"/>
      <c r="U14" s="211"/>
      <c r="V14" s="211"/>
      <c r="W14" s="211"/>
      <c r="X14" s="211"/>
      <c r="Y14" s="211"/>
      <c r="Z14" s="211"/>
      <c r="AA14" s="211"/>
    </row>
    <row r="15" spans="1:27" ht="18.75" customHeight="1">
      <c r="A15" s="391"/>
      <c r="B15" s="319">
        <f>[1]Master1!A15</f>
        <v>7</v>
      </c>
      <c r="C15" s="1143"/>
      <c r="D15" s="1143"/>
      <c r="E15" s="320" t="str">
        <f>Post_Data!C14</f>
        <v>अध्यापक(III Gr) L-2</v>
      </c>
      <c r="F15" s="321" t="str">
        <f>Post_Data!D14</f>
        <v>L-10</v>
      </c>
      <c r="G15" s="321">
        <f>Post_Data!O14</f>
        <v>0</v>
      </c>
      <c r="H15" s="321">
        <f>Post_Data!P14</f>
        <v>0</v>
      </c>
      <c r="I15" s="321">
        <f>Post_Data!Q14</f>
        <v>0</v>
      </c>
      <c r="J15" s="321">
        <f t="shared" si="0"/>
        <v>0</v>
      </c>
      <c r="K15" s="321"/>
      <c r="L15" s="391"/>
      <c r="M15" s="211"/>
      <c r="N15" s="211"/>
      <c r="O15" s="211"/>
      <c r="P15" s="211"/>
      <c r="Q15" s="211"/>
      <c r="R15" s="211"/>
      <c r="S15" s="211"/>
      <c r="T15" s="211"/>
      <c r="U15" s="211"/>
      <c r="V15" s="211"/>
      <c r="W15" s="211"/>
      <c r="X15" s="211"/>
      <c r="Y15" s="211"/>
      <c r="Z15" s="211"/>
      <c r="AA15" s="211"/>
    </row>
    <row r="16" spans="1:27" ht="18.75" customHeight="1">
      <c r="A16" s="391"/>
      <c r="B16" s="319">
        <f>[1]Master1!A16</f>
        <v>8</v>
      </c>
      <c r="C16" s="1143"/>
      <c r="D16" s="1143"/>
      <c r="E16" s="320" t="str">
        <f>Post_Data!C15</f>
        <v>प्रशिक्षक</v>
      </c>
      <c r="F16" s="321" t="str">
        <f>Post_Data!D15</f>
        <v>L-11</v>
      </c>
      <c r="G16" s="321">
        <f>Post_Data!O15</f>
        <v>0</v>
      </c>
      <c r="H16" s="321">
        <f>Post_Data!P15</f>
        <v>0</v>
      </c>
      <c r="I16" s="321">
        <f>Post_Data!Q15</f>
        <v>0</v>
      </c>
      <c r="J16" s="321">
        <f t="shared" si="0"/>
        <v>0</v>
      </c>
      <c r="K16" s="321"/>
      <c r="L16" s="391"/>
      <c r="M16" s="211"/>
      <c r="N16" s="211"/>
      <c r="O16" s="211"/>
      <c r="P16" s="211"/>
      <c r="Q16" s="211"/>
      <c r="R16" s="211"/>
      <c r="S16" s="211"/>
      <c r="T16" s="211"/>
      <c r="U16" s="211"/>
      <c r="V16" s="211"/>
      <c r="W16" s="211"/>
      <c r="X16" s="211"/>
      <c r="Y16" s="211"/>
      <c r="Z16" s="211"/>
      <c r="AA16" s="211"/>
    </row>
    <row r="17" spans="1:27" ht="18.75" customHeight="1">
      <c r="A17" s="391"/>
      <c r="B17" s="319">
        <f>[1]Master1!A17</f>
        <v>9</v>
      </c>
      <c r="C17" s="1143"/>
      <c r="D17" s="1143"/>
      <c r="E17" s="320" t="str">
        <f>Post_Data!C16</f>
        <v>शारीरिक शिक्षक श्रेणी I</v>
      </c>
      <c r="F17" s="321" t="str">
        <f>Post_Data!D16</f>
        <v>L-10</v>
      </c>
      <c r="G17" s="321">
        <f>Post_Data!O16</f>
        <v>0</v>
      </c>
      <c r="H17" s="321">
        <f>Post_Data!P16</f>
        <v>0</v>
      </c>
      <c r="I17" s="321">
        <f>Post_Data!Q16</f>
        <v>0</v>
      </c>
      <c r="J17" s="321">
        <f t="shared" si="0"/>
        <v>0</v>
      </c>
      <c r="K17" s="321"/>
      <c r="L17" s="391"/>
      <c r="M17" s="211"/>
      <c r="N17" s="211"/>
      <c r="O17" s="211"/>
      <c r="P17" s="211"/>
      <c r="Q17" s="211"/>
      <c r="R17" s="211"/>
      <c r="S17" s="211"/>
      <c r="T17" s="211"/>
      <c r="U17" s="211"/>
      <c r="V17" s="211"/>
      <c r="W17" s="211"/>
      <c r="X17" s="211"/>
      <c r="Y17" s="211"/>
      <c r="Z17" s="211"/>
      <c r="AA17" s="211"/>
    </row>
    <row r="18" spans="1:27" ht="18.75" customHeight="1">
      <c r="A18" s="391"/>
      <c r="B18" s="319">
        <f>[1]Master1!A18</f>
        <v>10</v>
      </c>
      <c r="C18" s="1143"/>
      <c r="D18" s="1143"/>
      <c r="E18" s="320" t="str">
        <f>Post_Data!C17</f>
        <v>शारीरिक शिक्षक श्रेणी II</v>
      </c>
      <c r="F18" s="321" t="str">
        <f>Post_Data!D17</f>
        <v>L-12</v>
      </c>
      <c r="G18" s="321">
        <f>Post_Data!O17</f>
        <v>0</v>
      </c>
      <c r="H18" s="321">
        <f>Post_Data!P17</f>
        <v>0</v>
      </c>
      <c r="I18" s="321">
        <f>Post_Data!Q17</f>
        <v>0</v>
      </c>
      <c r="J18" s="321">
        <f t="shared" si="0"/>
        <v>0</v>
      </c>
      <c r="K18" s="321"/>
      <c r="L18" s="391"/>
      <c r="M18" s="211"/>
      <c r="N18" s="211"/>
      <c r="O18" s="211"/>
      <c r="P18" s="211"/>
      <c r="Q18" s="211"/>
      <c r="R18" s="211"/>
      <c r="S18" s="211"/>
      <c r="T18" s="211"/>
      <c r="U18" s="211"/>
      <c r="V18" s="211"/>
      <c r="W18" s="211"/>
      <c r="X18" s="211"/>
      <c r="Y18" s="211"/>
      <c r="Z18" s="211"/>
      <c r="AA18" s="211"/>
    </row>
    <row r="19" spans="1:27" ht="18.75" customHeight="1">
      <c r="A19" s="391"/>
      <c r="B19" s="319">
        <f>[1]Master1!A19</f>
        <v>11</v>
      </c>
      <c r="C19" s="1143"/>
      <c r="D19" s="1143"/>
      <c r="E19" s="320" t="str">
        <f>Post_Data!C18</f>
        <v>शारीरिक शिक्षक श्रेणी III</v>
      </c>
      <c r="F19" s="321" t="str">
        <f>Post_Data!D18</f>
        <v>L-11</v>
      </c>
      <c r="G19" s="321">
        <f>Post_Data!O18</f>
        <v>0</v>
      </c>
      <c r="H19" s="321">
        <f>Post_Data!P18</f>
        <v>0</v>
      </c>
      <c r="I19" s="321">
        <f>Post_Data!Q18</f>
        <v>0</v>
      </c>
      <c r="J19" s="321">
        <f t="shared" si="0"/>
        <v>0</v>
      </c>
      <c r="K19" s="321"/>
      <c r="L19" s="391"/>
      <c r="M19" s="211"/>
      <c r="N19" s="211"/>
      <c r="O19" s="211"/>
      <c r="P19" s="211"/>
      <c r="Q19" s="211"/>
      <c r="R19" s="211"/>
      <c r="S19" s="211"/>
      <c r="T19" s="211"/>
      <c r="U19" s="211"/>
      <c r="V19" s="211"/>
      <c r="W19" s="211"/>
      <c r="X19" s="211"/>
      <c r="Y19" s="211"/>
      <c r="Z19" s="211"/>
      <c r="AA19" s="211"/>
    </row>
    <row r="20" spans="1:27" ht="18.75" customHeight="1">
      <c r="A20" s="391"/>
      <c r="B20" s="319">
        <f>[1]Master1!A20</f>
        <v>12</v>
      </c>
      <c r="C20" s="1143"/>
      <c r="D20" s="1143"/>
      <c r="E20" s="320" t="str">
        <f>Post_Data!C19</f>
        <v>पुस्तकालय अध्यक्ष श्रेणी I</v>
      </c>
      <c r="F20" s="321" t="str">
        <f>Post_Data!D19</f>
        <v>L-10</v>
      </c>
      <c r="G20" s="321">
        <f>Post_Data!O19</f>
        <v>0</v>
      </c>
      <c r="H20" s="321">
        <f>Post_Data!P19</f>
        <v>0</v>
      </c>
      <c r="I20" s="321">
        <f>Post_Data!Q19</f>
        <v>0</v>
      </c>
      <c r="J20" s="321">
        <f t="shared" si="0"/>
        <v>0</v>
      </c>
      <c r="K20" s="321"/>
      <c r="L20" s="391"/>
      <c r="M20" s="211"/>
      <c r="N20" s="211"/>
      <c r="O20" s="211"/>
      <c r="P20" s="211"/>
      <c r="Q20" s="211"/>
      <c r="R20" s="211"/>
      <c r="S20" s="211"/>
      <c r="T20" s="211"/>
      <c r="U20" s="211"/>
      <c r="V20" s="211"/>
      <c r="W20" s="211"/>
      <c r="X20" s="211"/>
      <c r="Y20" s="211"/>
      <c r="Z20" s="211"/>
      <c r="AA20" s="211"/>
    </row>
    <row r="21" spans="1:27" ht="18.75" customHeight="1">
      <c r="A21" s="391"/>
      <c r="B21" s="319">
        <f>[1]Master1!A21</f>
        <v>13</v>
      </c>
      <c r="C21" s="1143"/>
      <c r="D21" s="1143"/>
      <c r="E21" s="320" t="str">
        <f>Post_Data!C20</f>
        <v>पुस्तकालय अध्यक्ष श्रेणी II</v>
      </c>
      <c r="F21" s="321" t="str">
        <f>Post_Data!D20</f>
        <v>L-10</v>
      </c>
      <c r="G21" s="321">
        <f>Post_Data!O20</f>
        <v>0</v>
      </c>
      <c r="H21" s="321">
        <f>Post_Data!P20</f>
        <v>0</v>
      </c>
      <c r="I21" s="321">
        <f>Post_Data!Q20</f>
        <v>0</v>
      </c>
      <c r="J21" s="321">
        <f t="shared" si="0"/>
        <v>0</v>
      </c>
      <c r="K21" s="321"/>
      <c r="L21" s="391"/>
      <c r="M21" s="211"/>
      <c r="N21" s="211"/>
      <c r="O21" s="211"/>
      <c r="P21" s="211"/>
      <c r="Q21" s="211"/>
      <c r="R21" s="211"/>
      <c r="S21" s="211"/>
      <c r="T21" s="211"/>
      <c r="U21" s="211"/>
      <c r="V21" s="211"/>
      <c r="W21" s="211"/>
      <c r="X21" s="211"/>
      <c r="Y21" s="211"/>
      <c r="Z21" s="211"/>
      <c r="AA21" s="211"/>
    </row>
    <row r="22" spans="1:27" ht="18.75" customHeight="1">
      <c r="A22" s="391"/>
      <c r="B22" s="319">
        <f>[1]Master1!A22</f>
        <v>14</v>
      </c>
      <c r="C22" s="1143"/>
      <c r="D22" s="1143"/>
      <c r="E22" s="320" t="str">
        <f>Post_Data!C21</f>
        <v>पुस्तकालय अध्यक्ष श्रेणी III</v>
      </c>
      <c r="F22" s="321" t="str">
        <f>Post_Data!D21</f>
        <v>L-8</v>
      </c>
      <c r="G22" s="321">
        <f>Post_Data!O21</f>
        <v>0</v>
      </c>
      <c r="H22" s="321">
        <f>Post_Data!P21</f>
        <v>0</v>
      </c>
      <c r="I22" s="321">
        <f>Post_Data!Q21</f>
        <v>0</v>
      </c>
      <c r="J22" s="321">
        <f t="shared" si="0"/>
        <v>0</v>
      </c>
      <c r="K22" s="321"/>
      <c r="L22" s="391"/>
      <c r="M22" s="211"/>
      <c r="N22" s="211"/>
      <c r="O22" s="211"/>
      <c r="P22" s="211"/>
      <c r="Q22" s="211"/>
      <c r="R22" s="211"/>
      <c r="S22" s="211"/>
      <c r="T22" s="211"/>
      <c r="U22" s="211"/>
      <c r="V22" s="211"/>
      <c r="W22" s="211"/>
      <c r="X22" s="211"/>
      <c r="Y22" s="211"/>
      <c r="Z22" s="211"/>
      <c r="AA22" s="211"/>
    </row>
    <row r="23" spans="1:27" ht="18.75" customHeight="1">
      <c r="A23" s="391"/>
      <c r="B23" s="319">
        <f>[1]Master1!A23</f>
        <v>15</v>
      </c>
      <c r="C23" s="1143"/>
      <c r="D23" s="1143"/>
      <c r="E23" s="320" t="str">
        <f>Post_Data!C22</f>
        <v>प्रयोगशाला सहायक II</v>
      </c>
      <c r="F23" s="321" t="str">
        <f>Post_Data!D22</f>
        <v>L-11</v>
      </c>
      <c r="G23" s="321">
        <f>Post_Data!O22</f>
        <v>0</v>
      </c>
      <c r="H23" s="321">
        <f>Post_Data!P22</f>
        <v>0</v>
      </c>
      <c r="I23" s="321">
        <f>Post_Data!Q22</f>
        <v>0</v>
      </c>
      <c r="J23" s="321">
        <f t="shared" si="0"/>
        <v>0</v>
      </c>
      <c r="K23" s="321"/>
      <c r="L23" s="391"/>
      <c r="M23" s="211"/>
      <c r="N23" s="211"/>
      <c r="O23" s="211"/>
      <c r="P23" s="211"/>
      <c r="Q23" s="211"/>
      <c r="R23" s="211"/>
      <c r="S23" s="211"/>
      <c r="T23" s="211"/>
      <c r="U23" s="211"/>
      <c r="V23" s="211"/>
      <c r="W23" s="211"/>
      <c r="X23" s="211"/>
      <c r="Y23" s="211"/>
      <c r="Z23" s="211"/>
      <c r="AA23" s="211"/>
    </row>
    <row r="24" spans="1:27" ht="18.75" customHeight="1">
      <c r="A24" s="391"/>
      <c r="B24" s="319">
        <f>[1]Master1!A24</f>
        <v>16</v>
      </c>
      <c r="C24" s="1143"/>
      <c r="D24" s="1143"/>
      <c r="E24" s="320" t="str">
        <f>Post_Data!C23</f>
        <v>प्रयोगशाला सहायक III</v>
      </c>
      <c r="F24" s="321" t="str">
        <f>Post_Data!D23</f>
        <v>L-8</v>
      </c>
      <c r="G24" s="321">
        <f>Post_Data!O23</f>
        <v>0</v>
      </c>
      <c r="H24" s="321">
        <f>Post_Data!P23</f>
        <v>0</v>
      </c>
      <c r="I24" s="321">
        <f>Post_Data!Q23</f>
        <v>0</v>
      </c>
      <c r="J24" s="321">
        <f t="shared" si="0"/>
        <v>0</v>
      </c>
      <c r="K24" s="321"/>
      <c r="L24" s="391"/>
      <c r="M24" s="211"/>
      <c r="N24" s="211"/>
      <c r="O24" s="211"/>
      <c r="P24" s="211"/>
      <c r="Q24" s="211"/>
      <c r="R24" s="211"/>
      <c r="S24" s="211"/>
      <c r="T24" s="211"/>
      <c r="U24" s="211"/>
      <c r="V24" s="211"/>
      <c r="W24" s="211"/>
      <c r="X24" s="211"/>
      <c r="Y24" s="211"/>
      <c r="Z24" s="211"/>
      <c r="AA24" s="211"/>
    </row>
    <row r="25" spans="1:27" ht="18.75" customHeight="1">
      <c r="A25" s="391"/>
      <c r="B25" s="319">
        <f>[1]Master1!A25</f>
        <v>17</v>
      </c>
      <c r="C25" s="1143"/>
      <c r="D25" s="1143"/>
      <c r="E25" s="320" t="str">
        <f>Post_Data!C24</f>
        <v>अतिरिक्त प्रशासनिक अधिकारी</v>
      </c>
      <c r="F25" s="321" t="str">
        <f>Post_Data!D24</f>
        <v>L-5</v>
      </c>
      <c r="G25" s="321">
        <f>Post_Data!O24</f>
        <v>1</v>
      </c>
      <c r="H25" s="321">
        <f>Post_Data!P24</f>
        <v>0</v>
      </c>
      <c r="I25" s="321">
        <f>Post_Data!Q24</f>
        <v>0</v>
      </c>
      <c r="J25" s="321">
        <f t="shared" si="0"/>
        <v>1</v>
      </c>
      <c r="K25" s="321"/>
      <c r="L25" s="391"/>
      <c r="M25" s="211"/>
      <c r="N25" s="211"/>
      <c r="O25" s="211"/>
      <c r="P25" s="211"/>
      <c r="Q25" s="211"/>
      <c r="R25" s="211"/>
      <c r="S25" s="211"/>
      <c r="T25" s="211"/>
      <c r="U25" s="211"/>
      <c r="V25" s="211"/>
      <c r="W25" s="211"/>
      <c r="X25" s="211"/>
      <c r="Y25" s="211"/>
      <c r="Z25" s="211"/>
      <c r="AA25" s="211"/>
    </row>
    <row r="26" spans="1:27" ht="18.75" customHeight="1">
      <c r="A26" s="391"/>
      <c r="B26" s="319">
        <f>[1]Master1!A26</f>
        <v>18</v>
      </c>
      <c r="C26" s="1143"/>
      <c r="D26" s="1143"/>
      <c r="E26" s="320" t="str">
        <f>Post_Data!C25</f>
        <v>वरिष्ठ सहायक</v>
      </c>
      <c r="F26" s="321" t="str">
        <f>Post_Data!D25</f>
        <v>L-1</v>
      </c>
      <c r="G26" s="321">
        <f>Post_Data!O25</f>
        <v>1</v>
      </c>
      <c r="H26" s="321">
        <f>Post_Data!P25</f>
        <v>0</v>
      </c>
      <c r="I26" s="321">
        <f>Post_Data!Q25</f>
        <v>0</v>
      </c>
      <c r="J26" s="321">
        <f t="shared" si="0"/>
        <v>1</v>
      </c>
      <c r="K26" s="321"/>
      <c r="L26" s="391"/>
      <c r="M26" s="209"/>
      <c r="N26" s="209"/>
      <c r="O26" s="209"/>
      <c r="P26" s="209"/>
      <c r="Q26" s="209"/>
      <c r="R26" s="209"/>
      <c r="S26" s="209"/>
      <c r="T26" s="209"/>
      <c r="U26" s="209"/>
      <c r="V26" s="209"/>
      <c r="W26" s="209"/>
      <c r="X26" s="209"/>
      <c r="Y26" s="209"/>
      <c r="Z26" s="209"/>
      <c r="AA26" s="209"/>
    </row>
    <row r="27" spans="1:27" ht="18.75" customHeight="1">
      <c r="A27" s="391"/>
      <c r="B27" s="319">
        <f>[1]Master1!A27</f>
        <v>19</v>
      </c>
      <c r="C27" s="1143"/>
      <c r="D27" s="1143"/>
      <c r="E27" s="320" t="str">
        <f>Post_Data!C26</f>
        <v>कनिष्ठ सहायक</v>
      </c>
      <c r="F27" s="321" t="str">
        <f>Post_Data!D26</f>
        <v>L-1</v>
      </c>
      <c r="G27" s="321">
        <f>Post_Data!O26</f>
        <v>0</v>
      </c>
      <c r="H27" s="321">
        <f>Post_Data!P26</f>
        <v>0</v>
      </c>
      <c r="I27" s="321">
        <f>Post_Data!Q26</f>
        <v>1</v>
      </c>
      <c r="J27" s="321">
        <f t="shared" si="0"/>
        <v>-1</v>
      </c>
      <c r="K27" s="321"/>
      <c r="L27" s="391"/>
      <c r="M27" s="209"/>
      <c r="N27" s="209"/>
      <c r="O27" s="209"/>
      <c r="P27" s="209"/>
      <c r="Q27" s="209"/>
      <c r="R27" s="209"/>
      <c r="S27" s="209"/>
      <c r="T27" s="209"/>
      <c r="U27" s="209"/>
      <c r="V27" s="209"/>
      <c r="W27" s="209"/>
      <c r="X27" s="209"/>
      <c r="Y27" s="209"/>
      <c r="Z27" s="209"/>
      <c r="AA27" s="209"/>
    </row>
    <row r="28" spans="1:27" ht="18.75" customHeight="1">
      <c r="A28" s="391"/>
      <c r="B28" s="319">
        <f>[1]Master1!A28</f>
        <v>20</v>
      </c>
      <c r="C28" s="1143"/>
      <c r="D28" s="1143"/>
      <c r="E28" s="320" t="str">
        <f>Post_Data!C27</f>
        <v>चतुर्थ श्रेणी कर्मचारी</v>
      </c>
      <c r="F28" s="321">
        <f>Post_Data!D27</f>
        <v>0</v>
      </c>
      <c r="G28" s="321">
        <f>Post_Data!O27</f>
        <v>0</v>
      </c>
      <c r="H28" s="321">
        <f>Post_Data!P27</f>
        <v>0</v>
      </c>
      <c r="I28" s="321">
        <f>Post_Data!Q27</f>
        <v>0</v>
      </c>
      <c r="J28" s="321">
        <f t="shared" si="0"/>
        <v>0</v>
      </c>
      <c r="K28" s="322"/>
      <c r="L28" s="391"/>
      <c r="M28" s="209"/>
      <c r="N28" s="209"/>
      <c r="O28" s="209"/>
      <c r="P28" s="209"/>
      <c r="Q28" s="209"/>
      <c r="R28" s="209"/>
      <c r="S28" s="209"/>
      <c r="T28" s="209"/>
      <c r="U28" s="209"/>
      <c r="V28" s="209"/>
      <c r="W28" s="209"/>
      <c r="X28" s="209"/>
      <c r="Y28" s="209"/>
      <c r="Z28" s="209"/>
      <c r="AA28" s="209"/>
    </row>
    <row r="29" spans="1:27" ht="18.75" customHeight="1">
      <c r="A29" s="391"/>
      <c r="B29" s="319">
        <f>[1]Master1!A29</f>
        <v>21</v>
      </c>
      <c r="C29" s="1143"/>
      <c r="D29" s="1143"/>
      <c r="E29" s="320" t="str">
        <f>Post_Data!C28</f>
        <v>प्रयोगशाला परिचारक</v>
      </c>
      <c r="F29" s="321">
        <f>Post_Data!D28</f>
        <v>0</v>
      </c>
      <c r="G29" s="321">
        <f>Post_Data!O28</f>
        <v>0</v>
      </c>
      <c r="H29" s="321">
        <f>Post_Data!P28</f>
        <v>0</v>
      </c>
      <c r="I29" s="321">
        <f>Post_Data!Q28</f>
        <v>0</v>
      </c>
      <c r="J29" s="321">
        <f t="shared" si="0"/>
        <v>0</v>
      </c>
      <c r="K29" s="322"/>
      <c r="L29" s="391"/>
      <c r="M29" s="209"/>
      <c r="N29" s="209"/>
      <c r="O29" s="209"/>
      <c r="P29" s="209"/>
      <c r="Q29" s="209"/>
      <c r="R29" s="209"/>
      <c r="S29" s="209"/>
      <c r="T29" s="209"/>
      <c r="U29" s="209"/>
      <c r="V29" s="209"/>
      <c r="W29" s="209"/>
      <c r="X29" s="209"/>
      <c r="Y29" s="209"/>
      <c r="Z29" s="209"/>
      <c r="AA29" s="209"/>
    </row>
    <row r="30" spans="1:27" ht="18.75" customHeight="1">
      <c r="A30" s="391"/>
      <c r="B30" s="319">
        <f>[1]Master1!A30</f>
        <v>22</v>
      </c>
      <c r="C30" s="1143"/>
      <c r="D30" s="1143"/>
      <c r="E30" s="320" t="str">
        <f>Post_Data!C29</f>
        <v>जमादार</v>
      </c>
      <c r="F30" s="321">
        <f>Post_Data!D29</f>
        <v>0</v>
      </c>
      <c r="G30" s="321">
        <f>Post_Data!O29</f>
        <v>0</v>
      </c>
      <c r="H30" s="321">
        <f>Post_Data!P29</f>
        <v>0</v>
      </c>
      <c r="I30" s="321">
        <f>Post_Data!Q29</f>
        <v>0</v>
      </c>
      <c r="J30" s="321">
        <f t="shared" si="0"/>
        <v>0</v>
      </c>
      <c r="K30" s="322"/>
      <c r="L30" s="391"/>
      <c r="M30" s="209"/>
      <c r="N30" s="209"/>
      <c r="O30" s="209"/>
      <c r="P30" s="209"/>
      <c r="Q30" s="209"/>
      <c r="R30" s="209"/>
      <c r="S30" s="209"/>
      <c r="T30" s="209"/>
      <c r="U30" s="209"/>
      <c r="V30" s="209"/>
      <c r="W30" s="209"/>
      <c r="X30" s="209"/>
      <c r="Y30" s="209"/>
      <c r="Z30" s="209"/>
      <c r="AA30" s="209"/>
    </row>
    <row r="31" spans="1:27" ht="18.75" customHeight="1">
      <c r="A31" s="391"/>
      <c r="B31" s="319">
        <f>[1]Master1!A31</f>
        <v>23</v>
      </c>
      <c r="C31" s="1143"/>
      <c r="D31" s="1143"/>
      <c r="E31" s="320" t="str">
        <f>Post_Data!C30</f>
        <v>प्रबोधक</v>
      </c>
      <c r="F31" s="321">
        <f>Post_Data!D30</f>
        <v>0</v>
      </c>
      <c r="G31" s="321">
        <f>Post_Data!O30</f>
        <v>0</v>
      </c>
      <c r="H31" s="321">
        <f>Post_Data!P30</f>
        <v>0</v>
      </c>
      <c r="I31" s="321">
        <f>Post_Data!Q30</f>
        <v>0</v>
      </c>
      <c r="J31" s="321">
        <f t="shared" si="0"/>
        <v>0</v>
      </c>
      <c r="K31" s="322"/>
      <c r="L31" s="391"/>
      <c r="M31" s="209"/>
      <c r="N31" s="209"/>
      <c r="O31" s="209"/>
      <c r="P31" s="209"/>
      <c r="Q31" s="209"/>
      <c r="R31" s="209"/>
      <c r="S31" s="209"/>
      <c r="T31" s="209"/>
      <c r="U31" s="209"/>
      <c r="V31" s="209"/>
      <c r="W31" s="209"/>
      <c r="X31" s="209"/>
      <c r="Y31" s="209"/>
      <c r="Z31" s="209"/>
      <c r="AA31" s="209"/>
    </row>
    <row r="32" spans="1:27" ht="18.75" customHeight="1">
      <c r="A32" s="391"/>
      <c r="B32" s="319">
        <f>[1]Master1!A32</f>
        <v>24</v>
      </c>
      <c r="C32" s="1143"/>
      <c r="D32" s="1143"/>
      <c r="E32" s="320" t="str">
        <f>Post_Data!C31</f>
        <v>प्रबोधक शा0शि0</v>
      </c>
      <c r="F32" s="321">
        <f>Post_Data!D31</f>
        <v>0</v>
      </c>
      <c r="G32" s="321">
        <f>Post_Data!O31</f>
        <v>0</v>
      </c>
      <c r="H32" s="321">
        <f>Post_Data!P31</f>
        <v>0</v>
      </c>
      <c r="I32" s="321">
        <f>Post_Data!Q31</f>
        <v>0</v>
      </c>
      <c r="J32" s="321">
        <f t="shared" si="0"/>
        <v>0</v>
      </c>
      <c r="K32" s="322"/>
      <c r="L32" s="391"/>
      <c r="M32" s="209"/>
      <c r="N32" s="209"/>
      <c r="O32" s="209"/>
      <c r="P32" s="209"/>
      <c r="Q32" s="209"/>
      <c r="R32" s="209"/>
      <c r="S32" s="209"/>
      <c r="T32" s="209"/>
      <c r="U32" s="209"/>
      <c r="V32" s="209"/>
      <c r="W32" s="209"/>
      <c r="X32" s="209"/>
      <c r="Y32" s="209"/>
      <c r="Z32" s="209"/>
      <c r="AA32" s="209"/>
    </row>
    <row r="33" spans="1:27" ht="18.75" customHeight="1">
      <c r="A33" s="391"/>
      <c r="B33" s="319">
        <f>[1]Master1!A33</f>
        <v>25</v>
      </c>
      <c r="C33" s="1143"/>
      <c r="D33" s="1143"/>
      <c r="E33" s="320" t="str">
        <f>Post_Data!C32</f>
        <v>प्रबोधक लेवल 1</v>
      </c>
      <c r="F33" s="321">
        <f>Post_Data!D32</f>
        <v>0</v>
      </c>
      <c r="G33" s="321">
        <f>Post_Data!O32</f>
        <v>0</v>
      </c>
      <c r="H33" s="321">
        <f>Post_Data!P32</f>
        <v>0</v>
      </c>
      <c r="I33" s="321">
        <f>Post_Data!Q32</f>
        <v>0</v>
      </c>
      <c r="J33" s="321">
        <f t="shared" si="0"/>
        <v>0</v>
      </c>
      <c r="K33" s="322"/>
      <c r="L33" s="391"/>
      <c r="M33" s="209"/>
      <c r="N33" s="209"/>
      <c r="O33" s="209"/>
      <c r="P33" s="209"/>
      <c r="Q33" s="209"/>
      <c r="R33" s="209"/>
      <c r="S33" s="209"/>
      <c r="T33" s="209"/>
      <c r="U33" s="209"/>
      <c r="V33" s="209"/>
      <c r="W33" s="209"/>
      <c r="X33" s="209"/>
      <c r="Y33" s="209"/>
      <c r="Z33" s="209"/>
      <c r="AA33" s="209"/>
    </row>
    <row r="34" spans="1:27" ht="18.75" customHeight="1">
      <c r="A34" s="391"/>
      <c r="B34" s="319">
        <f>[1]Master1!A34</f>
        <v>26</v>
      </c>
      <c r="C34" s="1143"/>
      <c r="D34" s="1143"/>
      <c r="E34" s="320" t="str">
        <f>Post_Data!C33</f>
        <v>प्रबोधक लेवल 2</v>
      </c>
      <c r="F34" s="321">
        <f>Post_Data!D33</f>
        <v>0</v>
      </c>
      <c r="G34" s="321">
        <f>Post_Data!O33</f>
        <v>0</v>
      </c>
      <c r="H34" s="321">
        <f>Post_Data!P33</f>
        <v>0</v>
      </c>
      <c r="I34" s="321">
        <f>Post_Data!Q33</f>
        <v>0</v>
      </c>
      <c r="J34" s="321">
        <f t="shared" si="0"/>
        <v>0</v>
      </c>
      <c r="K34" s="322"/>
      <c r="L34" s="391"/>
      <c r="M34" s="209"/>
      <c r="N34" s="209"/>
      <c r="O34" s="209"/>
      <c r="P34" s="209"/>
      <c r="Q34" s="209"/>
      <c r="R34" s="209"/>
      <c r="S34" s="209"/>
      <c r="T34" s="209"/>
      <c r="U34" s="209"/>
      <c r="V34" s="209"/>
      <c r="W34" s="209"/>
      <c r="X34" s="209"/>
      <c r="Y34" s="209"/>
      <c r="Z34" s="209"/>
      <c r="AA34" s="209"/>
    </row>
    <row r="35" spans="1:27" ht="18.75" customHeight="1">
      <c r="A35" s="391"/>
      <c r="B35" s="319">
        <f>[1]Master1!A35</f>
        <v>27</v>
      </c>
      <c r="C35" s="1143"/>
      <c r="D35" s="1143"/>
      <c r="E35" s="320">
        <f>Post_Data!C34</f>
        <v>0</v>
      </c>
      <c r="F35" s="321">
        <f>Post_Data!D34</f>
        <v>0</v>
      </c>
      <c r="G35" s="321">
        <f>Post_Data!O34</f>
        <v>0</v>
      </c>
      <c r="H35" s="321">
        <f>Post_Data!P34</f>
        <v>0</v>
      </c>
      <c r="I35" s="321">
        <f>Post_Data!Q34</f>
        <v>0</v>
      </c>
      <c r="J35" s="321">
        <f t="shared" si="0"/>
        <v>0</v>
      </c>
      <c r="K35" s="322"/>
      <c r="L35" s="391"/>
      <c r="M35" s="209"/>
      <c r="N35" s="209"/>
      <c r="O35" s="209"/>
      <c r="P35" s="209"/>
      <c r="Q35" s="209"/>
      <c r="R35" s="209"/>
      <c r="S35" s="209"/>
      <c r="T35" s="209"/>
      <c r="U35" s="209"/>
      <c r="V35" s="209"/>
      <c r="W35" s="209"/>
      <c r="X35" s="209"/>
      <c r="Y35" s="209"/>
      <c r="Z35" s="209"/>
      <c r="AA35" s="209"/>
    </row>
    <row r="36" spans="1:27" ht="18.75" customHeight="1">
      <c r="A36" s="391"/>
      <c r="B36" s="319">
        <f>[1]Master1!A36</f>
        <v>28</v>
      </c>
      <c r="C36" s="1143"/>
      <c r="D36" s="1143"/>
      <c r="E36" s="320">
        <f>Post_Data!C35</f>
        <v>0</v>
      </c>
      <c r="F36" s="321">
        <f>Post_Data!D35</f>
        <v>0</v>
      </c>
      <c r="G36" s="321">
        <f>Post_Data!O35</f>
        <v>0</v>
      </c>
      <c r="H36" s="321">
        <f>Post_Data!P35</f>
        <v>0</v>
      </c>
      <c r="I36" s="321">
        <f>Post_Data!Q35</f>
        <v>0</v>
      </c>
      <c r="J36" s="321">
        <f t="shared" si="0"/>
        <v>0</v>
      </c>
      <c r="K36" s="322"/>
      <c r="L36" s="391"/>
      <c r="M36" s="209"/>
      <c r="N36" s="209"/>
      <c r="O36" s="209"/>
      <c r="P36" s="209"/>
      <c r="Q36" s="209"/>
      <c r="R36" s="209"/>
      <c r="S36" s="209"/>
      <c r="T36" s="209"/>
      <c r="U36" s="209"/>
      <c r="V36" s="209"/>
      <c r="W36" s="209"/>
      <c r="X36" s="209"/>
      <c r="Y36" s="209"/>
      <c r="Z36" s="209"/>
      <c r="AA36" s="209"/>
    </row>
    <row r="37" spans="1:27" ht="18.75" customHeight="1">
      <c r="A37" s="391"/>
      <c r="B37" s="319">
        <f>[1]Master1!A37</f>
        <v>29</v>
      </c>
      <c r="C37" s="1143"/>
      <c r="D37" s="1143"/>
      <c r="E37" s="320">
        <f>Post_Data!C36</f>
        <v>0</v>
      </c>
      <c r="F37" s="321">
        <f>Post_Data!D36</f>
        <v>0</v>
      </c>
      <c r="G37" s="321">
        <f>Post_Data!O36</f>
        <v>0</v>
      </c>
      <c r="H37" s="321">
        <f>Post_Data!P36</f>
        <v>0</v>
      </c>
      <c r="I37" s="321">
        <f>Post_Data!Q36</f>
        <v>0</v>
      </c>
      <c r="J37" s="321">
        <f t="shared" si="0"/>
        <v>0</v>
      </c>
      <c r="K37" s="322"/>
      <c r="L37" s="391"/>
      <c r="M37" s="209"/>
      <c r="N37" s="209"/>
      <c r="O37" s="209"/>
      <c r="P37" s="209"/>
      <c r="Q37" s="209"/>
      <c r="R37" s="209"/>
      <c r="S37" s="209"/>
      <c r="T37" s="209"/>
      <c r="U37" s="209"/>
      <c r="V37" s="209"/>
      <c r="W37" s="209"/>
      <c r="X37" s="209"/>
      <c r="Y37" s="209"/>
      <c r="Z37" s="209"/>
      <c r="AA37" s="209"/>
    </row>
    <row r="38" spans="1:27" ht="18.75" customHeight="1">
      <c r="A38" s="391"/>
      <c r="B38" s="319">
        <f>[1]Master1!A38</f>
        <v>30</v>
      </c>
      <c r="C38" s="1143"/>
      <c r="D38" s="1143"/>
      <c r="E38" s="320">
        <f>Post_Data!C37</f>
        <v>0</v>
      </c>
      <c r="F38" s="321">
        <f>Post_Data!D37</f>
        <v>0</v>
      </c>
      <c r="G38" s="321">
        <f>Post_Data!O37</f>
        <v>0</v>
      </c>
      <c r="H38" s="321">
        <f>Post_Data!P37</f>
        <v>0</v>
      </c>
      <c r="I38" s="321">
        <f>Post_Data!Q37</f>
        <v>0</v>
      </c>
      <c r="J38" s="321">
        <f t="shared" si="0"/>
        <v>0</v>
      </c>
      <c r="K38" s="322"/>
      <c r="L38" s="391"/>
      <c r="M38" s="209"/>
      <c r="N38" s="209"/>
      <c r="O38" s="209"/>
      <c r="P38" s="209"/>
      <c r="Q38" s="209"/>
      <c r="R38" s="209"/>
      <c r="S38" s="209"/>
      <c r="T38" s="209"/>
      <c r="U38" s="209"/>
      <c r="V38" s="209"/>
      <c r="W38" s="209"/>
      <c r="X38" s="209"/>
      <c r="Y38" s="209"/>
      <c r="Z38" s="209"/>
      <c r="AA38" s="209"/>
    </row>
    <row r="39" spans="1:27" ht="22" customHeight="1">
      <c r="A39" s="391"/>
      <c r="B39" s="319">
        <f>[1]Master1!A39</f>
        <v>31</v>
      </c>
      <c r="C39" s="1143"/>
      <c r="D39" s="1143"/>
      <c r="E39" s="323">
        <f>Post_Data!C38</f>
        <v>0</v>
      </c>
      <c r="F39" s="321">
        <f>Post_Data!D38</f>
        <v>0</v>
      </c>
      <c r="G39" s="321">
        <f>Post_Data!O38</f>
        <v>0</v>
      </c>
      <c r="H39" s="321">
        <f>Post_Data!P38</f>
        <v>0</v>
      </c>
      <c r="I39" s="321">
        <f>Post_Data!Q38</f>
        <v>0</v>
      </c>
      <c r="J39" s="321">
        <f t="shared" si="0"/>
        <v>0</v>
      </c>
      <c r="K39" s="322"/>
      <c r="L39" s="391"/>
      <c r="M39" s="209"/>
      <c r="N39" s="209"/>
      <c r="O39" s="209"/>
      <c r="P39" s="209"/>
      <c r="Q39" s="209"/>
      <c r="R39" s="209"/>
      <c r="S39" s="209"/>
      <c r="T39" s="209"/>
      <c r="U39" s="209"/>
      <c r="V39" s="209"/>
      <c r="W39" s="209"/>
      <c r="X39" s="209"/>
      <c r="Y39" s="209"/>
      <c r="Z39" s="209"/>
      <c r="AA39" s="209"/>
    </row>
    <row r="40" spans="1:27" ht="22" customHeight="1">
      <c r="A40" s="391"/>
      <c r="B40" s="319">
        <f>[1]Master1!A40</f>
        <v>32</v>
      </c>
      <c r="C40" s="1143"/>
      <c r="D40" s="1143"/>
      <c r="E40" s="323">
        <f>Post_Data!C39</f>
        <v>0</v>
      </c>
      <c r="F40" s="321">
        <f>Post_Data!D39</f>
        <v>0</v>
      </c>
      <c r="G40" s="321">
        <f>Post_Data!O39</f>
        <v>0</v>
      </c>
      <c r="H40" s="321">
        <f>Post_Data!P39</f>
        <v>0</v>
      </c>
      <c r="I40" s="321">
        <f>Post_Data!Q39</f>
        <v>0</v>
      </c>
      <c r="J40" s="321">
        <f t="shared" si="0"/>
        <v>0</v>
      </c>
      <c r="K40" s="322"/>
      <c r="L40" s="391"/>
      <c r="M40" s="209"/>
      <c r="N40" s="209"/>
      <c r="O40" s="209"/>
      <c r="P40" s="209"/>
      <c r="Q40" s="209"/>
      <c r="R40" s="209"/>
      <c r="S40" s="209"/>
      <c r="T40" s="209"/>
      <c r="U40" s="209"/>
      <c r="V40" s="209"/>
      <c r="W40" s="209"/>
      <c r="X40" s="209"/>
      <c r="Y40" s="209"/>
      <c r="Z40" s="209"/>
      <c r="AA40" s="209"/>
    </row>
    <row r="41" spans="1:27" ht="22" customHeight="1">
      <c r="A41" s="391"/>
      <c r="B41" s="319">
        <f>[1]Master1!A41</f>
        <v>33</v>
      </c>
      <c r="C41" s="1143"/>
      <c r="D41" s="1143"/>
      <c r="E41" s="323">
        <f>Post_Data!C40</f>
        <v>0</v>
      </c>
      <c r="F41" s="321">
        <f>Post_Data!D40</f>
        <v>0</v>
      </c>
      <c r="G41" s="321">
        <f>Post_Data!O40</f>
        <v>0</v>
      </c>
      <c r="H41" s="321">
        <f>Post_Data!P40</f>
        <v>0</v>
      </c>
      <c r="I41" s="321">
        <f>Post_Data!Q40</f>
        <v>0</v>
      </c>
      <c r="J41" s="321">
        <f t="shared" si="0"/>
        <v>0</v>
      </c>
      <c r="K41" s="322"/>
      <c r="L41" s="391"/>
      <c r="M41" s="209"/>
      <c r="N41" s="209"/>
      <c r="O41" s="209"/>
      <c r="P41" s="209"/>
      <c r="Q41" s="209"/>
      <c r="R41" s="209"/>
      <c r="S41" s="209"/>
      <c r="T41" s="209"/>
      <c r="U41" s="209"/>
      <c r="V41" s="209"/>
      <c r="W41" s="209"/>
      <c r="X41" s="209"/>
      <c r="Y41" s="209"/>
      <c r="Z41" s="209"/>
      <c r="AA41" s="209"/>
    </row>
    <row r="42" spans="1:27" ht="22" customHeight="1">
      <c r="A42" s="391"/>
      <c r="B42" s="319">
        <f>[1]Master1!A42</f>
        <v>34</v>
      </c>
      <c r="C42" s="1143"/>
      <c r="D42" s="1143"/>
      <c r="E42" s="323">
        <f>Post_Data!C41</f>
        <v>0</v>
      </c>
      <c r="F42" s="321">
        <f>Post_Data!D41</f>
        <v>0</v>
      </c>
      <c r="G42" s="321">
        <f>Post_Data!O41</f>
        <v>0</v>
      </c>
      <c r="H42" s="321">
        <f>Post_Data!P41</f>
        <v>0</v>
      </c>
      <c r="I42" s="321">
        <f>Post_Data!Q41</f>
        <v>0</v>
      </c>
      <c r="J42" s="321">
        <f t="shared" si="0"/>
        <v>0</v>
      </c>
      <c r="K42" s="322"/>
      <c r="L42" s="391"/>
      <c r="M42" s="209"/>
      <c r="N42" s="209"/>
      <c r="O42" s="209"/>
      <c r="P42" s="209"/>
      <c r="Q42" s="209"/>
      <c r="R42" s="209"/>
      <c r="S42" s="209"/>
      <c r="T42" s="209"/>
      <c r="U42" s="209"/>
      <c r="V42" s="209"/>
      <c r="W42" s="209"/>
      <c r="X42" s="209"/>
      <c r="Y42" s="209"/>
      <c r="Z42" s="209"/>
      <c r="AA42" s="209"/>
    </row>
    <row r="43" spans="1:27" ht="22" customHeight="1">
      <c r="A43" s="391"/>
      <c r="B43" s="319">
        <f>[1]Master1!A43</f>
        <v>35</v>
      </c>
      <c r="C43" s="1143"/>
      <c r="D43" s="1143"/>
      <c r="E43" s="323">
        <f>Post_Data!C42</f>
        <v>0</v>
      </c>
      <c r="F43" s="321">
        <f>Post_Data!D42</f>
        <v>0</v>
      </c>
      <c r="G43" s="321">
        <f>Post_Data!O42</f>
        <v>0</v>
      </c>
      <c r="H43" s="321">
        <f>Post_Data!P42</f>
        <v>0</v>
      </c>
      <c r="I43" s="321">
        <f>Post_Data!Q42</f>
        <v>0</v>
      </c>
      <c r="J43" s="321">
        <f t="shared" si="0"/>
        <v>0</v>
      </c>
      <c r="K43" s="322"/>
      <c r="L43" s="391"/>
      <c r="M43" s="209"/>
      <c r="N43" s="209"/>
      <c r="O43" s="209"/>
      <c r="P43" s="209"/>
      <c r="Q43" s="209"/>
      <c r="R43" s="209"/>
      <c r="S43" s="209"/>
      <c r="T43" s="209"/>
      <c r="U43" s="209"/>
      <c r="V43" s="209"/>
      <c r="W43" s="209"/>
      <c r="X43" s="209"/>
      <c r="Y43" s="209"/>
      <c r="Z43" s="209"/>
      <c r="AA43" s="209"/>
    </row>
    <row r="44" spans="1:27" ht="22" customHeight="1">
      <c r="A44" s="391"/>
      <c r="B44" s="319">
        <f>[1]Master1!A44</f>
        <v>36</v>
      </c>
      <c r="C44" s="1141"/>
      <c r="D44" s="1141"/>
      <c r="E44" s="323">
        <f>Post_Data!C43</f>
        <v>0</v>
      </c>
      <c r="F44" s="321">
        <f>Post_Data!D43</f>
        <v>0</v>
      </c>
      <c r="G44" s="321">
        <f>Post_Data!O43</f>
        <v>0</v>
      </c>
      <c r="H44" s="321">
        <f>Post_Data!P43</f>
        <v>0</v>
      </c>
      <c r="I44" s="321">
        <f>Post_Data!Q43</f>
        <v>0</v>
      </c>
      <c r="J44" s="321">
        <f t="shared" si="0"/>
        <v>0</v>
      </c>
      <c r="K44" s="322"/>
      <c r="L44" s="391"/>
      <c r="M44" s="209"/>
      <c r="N44" s="209"/>
      <c r="O44" s="209"/>
      <c r="P44" s="209"/>
      <c r="Q44" s="209"/>
      <c r="R44" s="209"/>
      <c r="S44" s="209"/>
      <c r="T44" s="209"/>
      <c r="U44" s="209"/>
      <c r="V44" s="209"/>
      <c r="W44" s="209"/>
      <c r="X44" s="209"/>
      <c r="Y44" s="209"/>
      <c r="Z44" s="209"/>
      <c r="AA44" s="209"/>
    </row>
    <row r="45" spans="1:27" ht="18.75" customHeight="1">
      <c r="A45" s="391"/>
      <c r="B45" s="1144" t="s">
        <v>284</v>
      </c>
      <c r="C45" s="1145"/>
      <c r="D45" s="1145"/>
      <c r="E45" s="1145"/>
      <c r="F45" s="1139"/>
      <c r="G45" s="321">
        <f>Post_Data!O44</f>
        <v>12</v>
      </c>
      <c r="H45" s="321">
        <f>Post_Data!P44</f>
        <v>1</v>
      </c>
      <c r="I45" s="321">
        <f>Post_Data!Q44</f>
        <v>8</v>
      </c>
      <c r="J45" s="321">
        <f t="shared" si="0"/>
        <v>3</v>
      </c>
      <c r="K45" s="322"/>
      <c r="L45" s="391"/>
      <c r="M45" s="209"/>
      <c r="N45" s="209"/>
      <c r="O45" s="209"/>
      <c r="P45" s="209"/>
      <c r="Q45" s="209"/>
      <c r="R45" s="209"/>
      <c r="S45" s="209"/>
      <c r="T45" s="209"/>
      <c r="U45" s="209"/>
      <c r="V45" s="209"/>
      <c r="W45" s="209"/>
      <c r="X45" s="209"/>
      <c r="Y45" s="209"/>
      <c r="Z45" s="209"/>
      <c r="AA45" s="209"/>
    </row>
    <row r="46" spans="1:27" ht="12" customHeight="1">
      <c r="A46" s="391"/>
      <c r="B46" s="209"/>
      <c r="C46" s="209"/>
      <c r="D46" s="209"/>
      <c r="E46" s="209"/>
      <c r="F46" s="209"/>
      <c r="G46" s="209"/>
      <c r="H46" s="209"/>
      <c r="I46" s="209"/>
      <c r="J46" s="209"/>
      <c r="K46" s="209"/>
      <c r="L46" s="391"/>
      <c r="M46" s="209"/>
      <c r="N46" s="209"/>
      <c r="O46" s="209"/>
      <c r="P46" s="209"/>
      <c r="Q46" s="209"/>
      <c r="R46" s="209"/>
      <c r="S46" s="209"/>
      <c r="T46" s="209"/>
      <c r="U46" s="209"/>
      <c r="V46" s="209"/>
      <c r="W46" s="209"/>
      <c r="X46" s="209"/>
      <c r="Y46" s="209"/>
      <c r="Z46" s="209"/>
      <c r="AA46" s="209"/>
    </row>
    <row r="47" spans="1:27" ht="12" customHeight="1">
      <c r="A47" s="391"/>
      <c r="B47" s="209"/>
      <c r="C47" s="209"/>
      <c r="D47" s="209"/>
      <c r="E47" s="209"/>
      <c r="F47" s="209"/>
      <c r="G47" s="209"/>
      <c r="H47" s="209"/>
      <c r="I47" s="209"/>
      <c r="J47" s="209"/>
      <c r="K47" s="209"/>
      <c r="L47" s="391"/>
      <c r="M47" s="209"/>
      <c r="N47" s="209"/>
      <c r="O47" s="209"/>
      <c r="P47" s="209"/>
      <c r="Q47" s="209"/>
      <c r="R47" s="209"/>
      <c r="S47" s="209"/>
      <c r="T47" s="209"/>
      <c r="U47" s="209"/>
      <c r="V47" s="209"/>
      <c r="W47" s="209"/>
      <c r="X47" s="209"/>
      <c r="Y47" s="209"/>
      <c r="Z47" s="209"/>
      <c r="AA47" s="209"/>
    </row>
    <row r="48" spans="1:27" ht="12" customHeight="1">
      <c r="A48" s="391"/>
      <c r="B48" s="209"/>
      <c r="C48" s="209"/>
      <c r="D48" s="209"/>
      <c r="E48" s="209"/>
      <c r="F48" s="209"/>
      <c r="G48" s="209"/>
      <c r="H48" s="209"/>
      <c r="I48" s="1137" t="str">
        <f>[1]Master1!L2</f>
        <v>iz/kkukpk;Z</v>
      </c>
      <c r="J48" s="1107"/>
      <c r="K48" s="1107"/>
      <c r="L48" s="391"/>
      <c r="M48" s="209"/>
      <c r="N48" s="209"/>
      <c r="O48" s="209"/>
      <c r="P48" s="209"/>
      <c r="Q48" s="209"/>
      <c r="R48" s="209"/>
      <c r="S48" s="209"/>
      <c r="T48" s="209"/>
      <c r="U48" s="209"/>
      <c r="V48" s="209"/>
      <c r="W48" s="209"/>
      <c r="X48" s="209"/>
      <c r="Y48" s="209"/>
      <c r="Z48" s="209"/>
      <c r="AA48" s="209"/>
    </row>
    <row r="49" spans="1:27" ht="12" customHeight="1">
      <c r="A49" s="391"/>
      <c r="B49" s="209"/>
      <c r="C49" s="209"/>
      <c r="D49" s="209"/>
      <c r="E49" s="209"/>
      <c r="F49" s="209"/>
      <c r="G49" s="209"/>
      <c r="H49" s="209"/>
      <c r="I49" s="1137" t="str">
        <f>[1]Master1!L3</f>
        <v xml:space="preserve">jktdh; mPp ek/;fed fo|ky; </v>
      </c>
      <c r="J49" s="1107"/>
      <c r="K49" s="1107"/>
      <c r="L49" s="391"/>
      <c r="M49" s="209"/>
      <c r="N49" s="209"/>
      <c r="O49" s="209"/>
      <c r="P49" s="209"/>
      <c r="Q49" s="209"/>
      <c r="R49" s="209"/>
      <c r="S49" s="209"/>
      <c r="T49" s="209"/>
      <c r="U49" s="209"/>
      <c r="V49" s="209"/>
      <c r="W49" s="209"/>
      <c r="X49" s="209"/>
      <c r="Y49" s="209"/>
      <c r="Z49" s="209"/>
      <c r="AA49" s="209"/>
    </row>
    <row r="50" spans="1:27" ht="12" customHeight="1">
      <c r="A50" s="391"/>
      <c r="B50" s="209"/>
      <c r="C50" s="394"/>
      <c r="D50" s="394"/>
      <c r="E50" s="394"/>
      <c r="F50" s="209"/>
      <c r="G50" s="181"/>
      <c r="H50" s="209"/>
      <c r="I50" s="1137" t="str">
        <f>[1]Master1!L4</f>
        <v>13Mhvks,y¼Jhxaxkuxj½</v>
      </c>
      <c r="J50" s="1107"/>
      <c r="K50" s="1107"/>
      <c r="L50" s="391"/>
      <c r="M50" s="209"/>
      <c r="N50" s="209"/>
      <c r="O50" s="209"/>
      <c r="P50" s="209"/>
      <c r="Q50" s="209"/>
      <c r="R50" s="209"/>
      <c r="S50" s="209"/>
      <c r="T50" s="209"/>
      <c r="U50" s="209"/>
      <c r="V50" s="209"/>
      <c r="W50" s="209"/>
      <c r="X50" s="209"/>
      <c r="Y50" s="209"/>
      <c r="Z50" s="209"/>
      <c r="AA50" s="209"/>
    </row>
    <row r="51" spans="1:27" ht="12" customHeight="1">
      <c r="A51" s="391"/>
      <c r="B51" s="391"/>
      <c r="C51" s="391"/>
      <c r="D51" s="391"/>
      <c r="E51" s="391"/>
      <c r="F51" s="391"/>
      <c r="G51" s="391"/>
      <c r="H51" s="391"/>
      <c r="I51" s="391"/>
      <c r="J51" s="391"/>
      <c r="K51" s="391"/>
      <c r="L51" s="391"/>
      <c r="M51" s="209"/>
      <c r="N51" s="209"/>
      <c r="O51" s="209"/>
      <c r="P51" s="209"/>
      <c r="Q51" s="209"/>
      <c r="R51" s="209"/>
      <c r="S51" s="209"/>
      <c r="T51" s="209"/>
      <c r="U51" s="209"/>
      <c r="V51" s="209"/>
      <c r="W51" s="209"/>
      <c r="X51" s="209"/>
      <c r="Y51" s="209"/>
      <c r="Z51" s="209"/>
      <c r="AA51" s="209"/>
    </row>
    <row r="52" spans="1:27" ht="12" customHeight="1">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ht="12" customHeight="1">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ht="12" customHeight="1">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ht="12" customHeight="1">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ht="12" customHeight="1">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ht="12" customHeight="1">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ht="12" customHeight="1">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ht="12" customHeight="1">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ht="12" customHeight="1">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ht="12" customHeight="1">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ht="12" customHeight="1">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ht="12" customHeight="1">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ht="12" customHeight="1">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row r="65" spans="2:27" ht="12" customHeight="1">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row>
    <row r="66" spans="2:27" ht="12" customHeight="1">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row>
    <row r="67" spans="2:27" ht="12" customHeight="1">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row>
    <row r="68" spans="2:27" ht="12" customHeight="1">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row>
    <row r="69" spans="2:27" ht="12" customHeight="1">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row>
    <row r="70" spans="2:27" ht="12" customHeight="1">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row>
    <row r="71" spans="2:27" ht="12" customHeight="1">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row>
    <row r="72" spans="2:27" ht="12" customHeight="1">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row>
    <row r="73" spans="2:27" ht="12" customHeight="1">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row>
    <row r="74" spans="2:27" ht="12" customHeight="1">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row>
    <row r="75" spans="2:27" ht="12" customHeight="1">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row>
    <row r="76" spans="2:27" ht="12" customHeight="1">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row>
    <row r="77" spans="2:27" ht="12" customHeight="1">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row>
    <row r="78" spans="2:27" ht="12" customHeight="1">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row>
    <row r="79" spans="2:27" ht="12" customHeight="1">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row>
    <row r="80" spans="2:27" ht="12" customHeight="1">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row>
    <row r="81" spans="2:27" ht="12" customHeight="1">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row>
    <row r="82" spans="2:27" ht="12" customHeight="1">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row>
    <row r="83" spans="2:27" ht="12" customHeight="1">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row>
    <row r="84" spans="2:27" ht="12" customHeight="1">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row>
    <row r="85" spans="2:27" ht="12" customHeight="1">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row>
    <row r="86" spans="2:27" ht="12" customHeight="1">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row>
    <row r="87" spans="2:27" ht="12" customHeight="1">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row>
    <row r="88" spans="2:27" ht="12" customHeight="1">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row>
    <row r="89" spans="2:27" ht="12" customHeight="1">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row>
    <row r="90" spans="2:27" ht="12" customHeight="1">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row>
    <row r="91" spans="2:27" ht="12" customHeight="1">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row>
    <row r="92" spans="2:27" ht="12" customHeight="1">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row>
    <row r="93" spans="2:27" ht="12" customHeight="1">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row>
    <row r="94" spans="2:27" ht="12" customHeight="1">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row>
    <row r="95" spans="2:27" ht="12" customHeight="1">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row>
    <row r="96" spans="2:27" ht="12" customHeight="1">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row>
    <row r="97" spans="2:27" ht="12" customHeight="1">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row>
    <row r="98" spans="2:27" ht="12" customHeight="1">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row>
    <row r="99" spans="2:27" ht="12" customHeight="1">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row>
    <row r="100" spans="2:27" ht="12" customHeight="1">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row>
    <row r="101" spans="2:27" ht="12" customHeight="1">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row>
    <row r="102" spans="2:27" ht="12" customHeight="1">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row>
    <row r="103" spans="2:27" ht="12" customHeight="1">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row>
    <row r="104" spans="2:27" ht="12" customHeight="1">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row>
    <row r="105" spans="2:27" ht="12" customHeight="1">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row>
    <row r="106" spans="2:27" ht="12" customHeight="1">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row>
    <row r="107" spans="2:27" ht="12" customHeight="1">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row>
    <row r="108" spans="2:27" ht="12" customHeight="1">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row>
    <row r="109" spans="2:27" ht="12" customHeight="1">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row>
    <row r="110" spans="2:27" ht="12" customHeight="1">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row>
    <row r="111" spans="2:27" ht="12" customHeight="1">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row>
    <row r="112" spans="2:27" ht="12" customHeight="1">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row>
    <row r="113" spans="2:27" ht="12" customHeight="1">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row>
    <row r="114" spans="2:27" ht="12" customHeight="1">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row>
    <row r="115" spans="2:27" ht="12" customHeight="1">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row>
    <row r="116" spans="2:27" ht="12" customHeight="1">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row>
    <row r="117" spans="2:27" ht="12" customHeight="1">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row>
    <row r="118" spans="2:27" ht="12" customHeight="1">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row>
    <row r="119" spans="2:27" ht="12" customHeight="1">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row>
    <row r="120" spans="2:27" ht="12" customHeight="1">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row>
    <row r="121" spans="2:27" ht="12" customHeight="1">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row>
    <row r="122" spans="2:27" ht="12" customHeight="1">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row>
    <row r="123" spans="2:27" ht="12" customHeight="1">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row>
    <row r="124" spans="2:27" ht="12" customHeight="1">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row>
    <row r="125" spans="2:27" ht="12" customHeight="1">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row>
    <row r="126" spans="2:27" ht="12" customHeight="1">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row>
    <row r="127" spans="2:27" ht="12" customHeight="1">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row>
    <row r="128" spans="2:27" ht="12" customHeight="1">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row>
    <row r="129" spans="2:27" ht="12" customHeight="1">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row>
    <row r="130" spans="2:27" ht="12" customHeight="1">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row>
    <row r="131" spans="2:27" ht="12" customHeight="1">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row>
    <row r="132" spans="2:27" ht="12" customHeight="1">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row>
    <row r="133" spans="2:27" ht="12" customHeight="1">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row>
    <row r="134" spans="2:27" ht="12" customHeight="1">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row>
    <row r="135" spans="2:27" ht="12" customHeight="1">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row>
    <row r="136" spans="2:27" ht="12" customHeight="1">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row>
    <row r="137" spans="2:27" ht="12" customHeight="1">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row>
    <row r="138" spans="2:27" ht="12" customHeight="1">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row>
    <row r="139" spans="2:27" ht="12" customHeight="1">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row>
    <row r="140" spans="2:27" ht="12" customHeight="1">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row>
    <row r="141" spans="2:27" ht="12" customHeight="1">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row>
    <row r="142" spans="2:27" ht="12" customHeight="1">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row>
    <row r="143" spans="2:27" ht="12" customHeight="1">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row>
    <row r="144" spans="2:27" ht="12" customHeight="1">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row>
    <row r="145" spans="2:27" ht="12" customHeight="1">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row>
    <row r="146" spans="2:27" ht="12" customHeight="1">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row>
    <row r="147" spans="2:27" ht="12" customHeight="1">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row>
    <row r="148" spans="2:27" ht="12" customHeight="1">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row>
    <row r="149" spans="2:27" ht="12" customHeight="1">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row>
    <row r="150" spans="2:27" ht="12" customHeight="1">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row>
    <row r="151" spans="2:27" ht="12" customHeight="1">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row>
    <row r="152" spans="2:27" ht="12" customHeight="1">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row>
    <row r="153" spans="2:27" ht="12" customHeight="1">
      <c r="B153" s="209"/>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row>
    <row r="154" spans="2:27" ht="12" customHeight="1">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row>
    <row r="155" spans="2:27" ht="12" customHeight="1">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row>
    <row r="156" spans="2:27" ht="12" customHeight="1">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row>
    <row r="157" spans="2:27" ht="12" customHeight="1">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row>
    <row r="158" spans="2:27" ht="12" customHeight="1">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row>
    <row r="159" spans="2:27" ht="12" customHeight="1">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row>
    <row r="160" spans="2:27" ht="12" customHeight="1">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row>
    <row r="161" spans="2:27" ht="12" customHeight="1">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row>
    <row r="162" spans="2:27" ht="12" customHeight="1">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row>
    <row r="163" spans="2:27" ht="12" customHeight="1">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row>
    <row r="164" spans="2:27" ht="12" customHeight="1">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row>
    <row r="165" spans="2:27" ht="12" customHeight="1">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row>
    <row r="166" spans="2:27" ht="12" customHeight="1">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row>
    <row r="167" spans="2:27" ht="12" customHeight="1">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row>
    <row r="168" spans="2:27" ht="12" customHeight="1">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row>
    <row r="169" spans="2:27" ht="12" customHeight="1">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row>
    <row r="170" spans="2:27" ht="12" customHeight="1">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row>
    <row r="171" spans="2:27" ht="12" customHeight="1">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row>
    <row r="172" spans="2:27" ht="12" customHeight="1">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row>
    <row r="173" spans="2:27" ht="12" customHeight="1">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row>
    <row r="174" spans="2:27" ht="12" customHeight="1">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row>
    <row r="175" spans="2:27" ht="12" customHeight="1">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row>
    <row r="176" spans="2:27" ht="12" customHeight="1">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row>
    <row r="177" spans="2:27" ht="12" customHeight="1">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row>
    <row r="178" spans="2:27" ht="12" customHeight="1">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row>
    <row r="179" spans="2:27" ht="12" customHeight="1">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row>
    <row r="180" spans="2:27" ht="12" customHeight="1">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row>
    <row r="181" spans="2:27" ht="12" customHeight="1">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row>
    <row r="182" spans="2:27" ht="12" customHeight="1">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row>
    <row r="183" spans="2:27" ht="12" customHeight="1">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row>
    <row r="184" spans="2:27" ht="12" customHeight="1">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row>
    <row r="185" spans="2:27" ht="12" customHeight="1">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row>
    <row r="186" spans="2:27" ht="12" customHeight="1">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row>
    <row r="187" spans="2:27" ht="12" customHeight="1">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row>
    <row r="188" spans="2:27" ht="12" customHeight="1">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row>
    <row r="189" spans="2:27" ht="12" customHeight="1">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row>
    <row r="190" spans="2:27" ht="12" customHeight="1">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row>
    <row r="191" spans="2:27" ht="12" customHeight="1">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row>
    <row r="192" spans="2:27" ht="12" customHeight="1">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row>
    <row r="193" spans="2:27" ht="12" customHeight="1">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row>
    <row r="194" spans="2:27" ht="12" customHeight="1">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row>
    <row r="195" spans="2:27" ht="12" customHeight="1">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row>
    <row r="196" spans="2:27" ht="12" customHeight="1">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row>
    <row r="197" spans="2:27" ht="12" customHeight="1">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row>
    <row r="198" spans="2:27" ht="12" customHeight="1">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row>
    <row r="199" spans="2:27" ht="12" customHeight="1">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row>
    <row r="200" spans="2:27" ht="12" customHeight="1">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row>
    <row r="201" spans="2:27" ht="12" customHeight="1">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row>
    <row r="202" spans="2:27" ht="12" customHeight="1">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row>
    <row r="203" spans="2:27" ht="12" customHeight="1">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row>
    <row r="204" spans="2:27" ht="12" customHeight="1">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row>
    <row r="205" spans="2:27" ht="12" customHeight="1">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row>
    <row r="206" spans="2:27" ht="12" customHeight="1">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row>
    <row r="207" spans="2:27" ht="12" customHeight="1">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row>
    <row r="208" spans="2:27" ht="12" customHeight="1">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row>
    <row r="209" spans="2:27" ht="12" customHeight="1">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row>
    <row r="210" spans="2:27" ht="12" customHeight="1">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row>
    <row r="211" spans="2:27" ht="12" customHeight="1">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row>
    <row r="212" spans="2:27" ht="12" customHeight="1">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row>
    <row r="213" spans="2:27" ht="12" customHeight="1">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row>
    <row r="214" spans="2:27" ht="12" customHeight="1">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row>
    <row r="215" spans="2:27" ht="12" customHeight="1">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row>
    <row r="216" spans="2:27" ht="12" customHeight="1">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row>
    <row r="217" spans="2:27" ht="12" customHeight="1">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row>
    <row r="218" spans="2:27" ht="12" customHeight="1">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row>
    <row r="219" spans="2:27" ht="12" customHeight="1">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row>
    <row r="220" spans="2:27" ht="12" customHeight="1">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row>
    <row r="221" spans="2:27" ht="12" customHeight="1">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row>
    <row r="222" spans="2:27" ht="12" customHeight="1">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row>
    <row r="223" spans="2:27" ht="12" customHeight="1">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row>
    <row r="224" spans="2:27" ht="12" customHeight="1">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row>
    <row r="225" spans="2:27" ht="12" customHeight="1">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row>
    <row r="226" spans="2:27" ht="12" customHeight="1">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row>
    <row r="227" spans="2:27" ht="12" customHeight="1">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row>
    <row r="228" spans="2:27" ht="12" customHeight="1">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row>
    <row r="229" spans="2:27" ht="12" customHeight="1">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row>
    <row r="230" spans="2:27" ht="12" customHeight="1">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row>
    <row r="231" spans="2:27" ht="12" customHeight="1">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row>
    <row r="232" spans="2:27" ht="12" customHeight="1">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row>
    <row r="233" spans="2:27" ht="12" customHeight="1">
      <c r="B233" s="209"/>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row>
    <row r="234" spans="2:27" ht="12" customHeight="1">
      <c r="B234" s="209"/>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row>
    <row r="235" spans="2:27" ht="12" customHeight="1">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row>
    <row r="236" spans="2:27" ht="12" customHeight="1">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row>
    <row r="237" spans="2:27" ht="12" customHeight="1">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row>
    <row r="238" spans="2:27" ht="12" customHeight="1">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row>
    <row r="239" spans="2:27" ht="12" customHeight="1">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row>
    <row r="240" spans="2:27" ht="12" customHeight="1">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row>
    <row r="241" spans="2:27" ht="12" customHeight="1">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row>
    <row r="242" spans="2:27" ht="12" customHeight="1">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row>
    <row r="243" spans="2:27" ht="12" customHeight="1">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row>
    <row r="244" spans="2:27" ht="12" customHeight="1">
      <c r="B244" s="209"/>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row>
    <row r="245" spans="2:27" ht="12" customHeight="1">
      <c r="B245" s="209"/>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row>
    <row r="246" spans="2:27" ht="12" customHeight="1">
      <c r="B246" s="209"/>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row>
    <row r="247" spans="2:27" ht="12" customHeight="1">
      <c r="B247" s="209"/>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row>
    <row r="248" spans="2:27" ht="12" customHeight="1">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row>
    <row r="249" spans="2:27" ht="12" customHeight="1">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row>
    <row r="250" spans="2:27" ht="12" customHeight="1">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row>
    <row r="251" spans="2:27" ht="12" customHeight="1">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row>
    <row r="252" spans="2:27" ht="12" customHeight="1">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row>
    <row r="253" spans="2:27" ht="12" customHeight="1">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row>
    <row r="254" spans="2:27" ht="12" customHeight="1">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row>
    <row r="255" spans="2:27" ht="12" customHeight="1">
      <c r="B255" s="209"/>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row>
    <row r="256" spans="2:27" ht="12" customHeight="1">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row>
    <row r="257" spans="2:27" ht="12" customHeight="1">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row>
    <row r="258" spans="2:27" ht="12" customHeight="1">
      <c r="B258" s="209"/>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row>
    <row r="259" spans="2:27" ht="12" customHeight="1">
      <c r="B259" s="209"/>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row>
    <row r="260" spans="2:27" ht="12" customHeight="1">
      <c r="B260" s="209"/>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row>
    <row r="261" spans="2:27" ht="12" customHeight="1">
      <c r="B261" s="209"/>
      <c r="C261" s="209"/>
      <c r="D261" s="209"/>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row>
    <row r="262" spans="2:27" ht="12" customHeight="1">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row>
    <row r="263" spans="2:27" ht="12" customHeight="1">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row>
    <row r="264" spans="2:27" ht="12" customHeight="1">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row>
    <row r="265" spans="2:27" ht="12" customHeight="1">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row>
    <row r="266" spans="2:27" ht="12" customHeight="1">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row>
    <row r="267" spans="2:27" ht="12" customHeight="1">
      <c r="B267" s="209"/>
      <c r="C267" s="209"/>
      <c r="D267" s="209"/>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row>
    <row r="268" spans="2:27" ht="12" customHeight="1">
      <c r="B268" s="209"/>
      <c r="C268" s="209"/>
      <c r="D268" s="209"/>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row>
    <row r="269" spans="2:27" ht="12" customHeight="1">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row>
    <row r="270" spans="2:27" ht="12" customHeight="1">
      <c r="B270" s="209"/>
      <c r="C270" s="209"/>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row>
    <row r="271" spans="2:27" ht="12" customHeight="1">
      <c r="B271" s="209"/>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row>
    <row r="272" spans="2:27" ht="12" customHeight="1">
      <c r="B272" s="209"/>
      <c r="C272" s="209"/>
      <c r="D272" s="209"/>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row>
    <row r="273" spans="2:27" ht="12" customHeight="1">
      <c r="B273" s="209"/>
      <c r="C273" s="209"/>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row>
    <row r="274" spans="2:27" ht="12" customHeight="1">
      <c r="B274" s="209"/>
      <c r="C274" s="209"/>
      <c r="D274" s="209"/>
      <c r="E274" s="209"/>
      <c r="F274" s="209"/>
      <c r="G274" s="209"/>
      <c r="H274" s="209"/>
      <c r="I274" s="209"/>
      <c r="J274" s="209"/>
      <c r="K274" s="209"/>
      <c r="L274" s="209"/>
      <c r="M274" s="209"/>
      <c r="N274" s="209"/>
      <c r="O274" s="209"/>
      <c r="P274" s="209"/>
      <c r="Q274" s="209"/>
      <c r="R274" s="209"/>
      <c r="S274" s="209"/>
      <c r="T274" s="209"/>
      <c r="U274" s="209"/>
      <c r="V274" s="209"/>
      <c r="W274" s="209"/>
      <c r="X274" s="209"/>
      <c r="Y274" s="209"/>
      <c r="Z274" s="209"/>
      <c r="AA274" s="209"/>
    </row>
    <row r="275" spans="2:27" ht="12" customHeight="1">
      <c r="B275" s="209"/>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row>
    <row r="276" spans="2:27" ht="12" customHeight="1">
      <c r="B276" s="209"/>
      <c r="C276" s="209"/>
      <c r="D276" s="209"/>
      <c r="E276" s="209"/>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row>
    <row r="277" spans="2:27" ht="12" customHeight="1">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row>
    <row r="278" spans="2:27" ht="12" customHeight="1">
      <c r="B278" s="209"/>
      <c r="C278" s="209"/>
      <c r="D278" s="209"/>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row>
    <row r="279" spans="2:27" ht="12" customHeight="1">
      <c r="B279" s="209"/>
      <c r="C279" s="209"/>
      <c r="D279" s="209"/>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row>
    <row r="280" spans="2:27" ht="12" customHeight="1">
      <c r="B280" s="209"/>
      <c r="C280" s="209"/>
      <c r="D280" s="209"/>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row>
    <row r="281" spans="2:27" ht="12" customHeight="1">
      <c r="B281" s="209"/>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row>
    <row r="282" spans="2:27" ht="12" customHeight="1">
      <c r="B282" s="209"/>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row>
    <row r="283" spans="2:27" ht="12" customHeight="1">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row>
    <row r="284" spans="2:27" ht="12" customHeight="1">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row>
    <row r="285" spans="2:27" ht="12" customHeight="1">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row>
    <row r="286" spans="2:27" ht="12" customHeight="1">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row>
    <row r="287" spans="2:27" ht="12" customHeight="1">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row>
    <row r="288" spans="2:27" ht="12" customHeight="1">
      <c r="B288" s="209"/>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row>
    <row r="289" spans="2:27" ht="12" customHeight="1">
      <c r="B289" s="209"/>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row>
    <row r="290" spans="2:27" ht="12" customHeight="1">
      <c r="B290" s="209"/>
      <c r="C290" s="209"/>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row>
    <row r="291" spans="2:27" ht="12" customHeight="1">
      <c r="B291" s="209"/>
      <c r="C291" s="209"/>
      <c r="D291" s="209"/>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row>
    <row r="292" spans="2:27" ht="12" customHeight="1">
      <c r="B292" s="209"/>
      <c r="C292" s="209"/>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row>
    <row r="293" spans="2:27" ht="12" customHeight="1">
      <c r="B293" s="209"/>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row>
    <row r="294" spans="2:27" ht="12" customHeight="1">
      <c r="B294" s="209"/>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row>
    <row r="295" spans="2:27" ht="12" customHeight="1">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row>
    <row r="296" spans="2:27" ht="12" customHeight="1">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row>
    <row r="297" spans="2:27" ht="12" customHeight="1">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row>
    <row r="298" spans="2:27" ht="12" customHeight="1">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row>
    <row r="299" spans="2:27" ht="12" customHeight="1">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row>
    <row r="300" spans="2:27" ht="12" customHeight="1">
      <c r="B300" s="209"/>
      <c r="C300" s="209"/>
      <c r="D300" s="209"/>
      <c r="E300" s="209"/>
      <c r="F300" s="209"/>
      <c r="G300" s="209"/>
      <c r="H300" s="209"/>
      <c r="I300" s="209"/>
      <c r="J300" s="209"/>
      <c r="K300" s="209"/>
      <c r="L300" s="209"/>
      <c r="M300" s="209"/>
      <c r="N300" s="209"/>
      <c r="O300" s="209"/>
      <c r="P300" s="209"/>
      <c r="Q300" s="209"/>
      <c r="R300" s="209"/>
      <c r="S300" s="209"/>
      <c r="T300" s="209"/>
      <c r="U300" s="209"/>
      <c r="V300" s="209"/>
      <c r="W300" s="209"/>
      <c r="X300" s="209"/>
      <c r="Y300" s="209"/>
      <c r="Z300" s="209"/>
      <c r="AA300" s="209"/>
    </row>
    <row r="301" spans="2:27" ht="12" customHeight="1">
      <c r="B301" s="209"/>
      <c r="C301" s="209"/>
      <c r="D301" s="209"/>
      <c r="E301" s="209"/>
      <c r="F301" s="209"/>
      <c r="G301" s="209"/>
      <c r="H301" s="209"/>
      <c r="I301" s="209"/>
      <c r="J301" s="209"/>
      <c r="K301" s="209"/>
      <c r="L301" s="209"/>
      <c r="M301" s="209"/>
      <c r="N301" s="209"/>
      <c r="O301" s="209"/>
      <c r="P301" s="209"/>
      <c r="Q301" s="209"/>
      <c r="R301" s="209"/>
      <c r="S301" s="209"/>
      <c r="T301" s="209"/>
      <c r="U301" s="209"/>
      <c r="V301" s="209"/>
      <c r="W301" s="209"/>
      <c r="X301" s="209"/>
      <c r="Y301" s="209"/>
      <c r="Z301" s="209"/>
      <c r="AA301" s="209"/>
    </row>
    <row r="302" spans="2:27" ht="12" customHeight="1">
      <c r="B302" s="209"/>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row>
    <row r="303" spans="2:27" ht="12" customHeight="1">
      <c r="B303" s="209"/>
      <c r="C303" s="209"/>
      <c r="D303" s="209"/>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row>
    <row r="304" spans="2:27" ht="12" customHeight="1">
      <c r="B304" s="209"/>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row>
    <row r="305" spans="2:27" ht="12" customHeight="1">
      <c r="B305" s="209"/>
      <c r="C305" s="209"/>
      <c r="D305" s="209"/>
      <c r="E305" s="209"/>
      <c r="F305" s="209"/>
      <c r="G305" s="209"/>
      <c r="H305" s="209"/>
      <c r="I305" s="209"/>
      <c r="J305" s="209"/>
      <c r="K305" s="209"/>
      <c r="L305" s="209"/>
      <c r="M305" s="209"/>
      <c r="N305" s="209"/>
      <c r="O305" s="209"/>
      <c r="P305" s="209"/>
      <c r="Q305" s="209"/>
      <c r="R305" s="209"/>
      <c r="S305" s="209"/>
      <c r="T305" s="209"/>
      <c r="U305" s="209"/>
      <c r="V305" s="209"/>
      <c r="W305" s="209"/>
      <c r="X305" s="209"/>
      <c r="Y305" s="209"/>
      <c r="Z305" s="209"/>
      <c r="AA305" s="209"/>
    </row>
    <row r="306" spans="2:27" ht="12" customHeight="1">
      <c r="B306" s="209"/>
      <c r="C306" s="209"/>
      <c r="D306" s="209"/>
      <c r="E306" s="209"/>
      <c r="F306" s="209"/>
      <c r="G306" s="209"/>
      <c r="H306" s="209"/>
      <c r="I306" s="209"/>
      <c r="J306" s="209"/>
      <c r="K306" s="209"/>
      <c r="L306" s="209"/>
      <c r="M306" s="209"/>
      <c r="N306" s="209"/>
      <c r="O306" s="209"/>
      <c r="P306" s="209"/>
      <c r="Q306" s="209"/>
      <c r="R306" s="209"/>
      <c r="S306" s="209"/>
      <c r="T306" s="209"/>
      <c r="U306" s="209"/>
      <c r="V306" s="209"/>
      <c r="W306" s="209"/>
      <c r="X306" s="209"/>
      <c r="Y306" s="209"/>
      <c r="Z306" s="209"/>
      <c r="AA306" s="209"/>
    </row>
    <row r="307" spans="2:27" ht="12" customHeight="1">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row>
    <row r="308" spans="2:27" ht="12" customHeight="1">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row>
    <row r="309" spans="2:27" ht="12" customHeight="1">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row>
    <row r="310" spans="2:27" ht="12" customHeight="1">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row>
    <row r="311" spans="2:27" ht="12" customHeight="1">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row>
    <row r="312" spans="2:27" ht="12" customHeight="1">
      <c r="B312" s="209"/>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row>
    <row r="313" spans="2:27" ht="12" customHeight="1">
      <c r="B313" s="209"/>
      <c r="C313" s="209"/>
      <c r="D313" s="209"/>
      <c r="E313" s="209"/>
      <c r="F313" s="209"/>
      <c r="G313" s="209"/>
      <c r="H313" s="209"/>
      <c r="I313" s="209"/>
      <c r="J313" s="209"/>
      <c r="K313" s="209"/>
      <c r="L313" s="209"/>
      <c r="M313" s="209"/>
      <c r="N313" s="209"/>
      <c r="O313" s="209"/>
      <c r="P313" s="209"/>
      <c r="Q313" s="209"/>
      <c r="R313" s="209"/>
      <c r="S313" s="209"/>
      <c r="T313" s="209"/>
      <c r="U313" s="209"/>
      <c r="V313" s="209"/>
      <c r="W313" s="209"/>
      <c r="X313" s="209"/>
      <c r="Y313" s="209"/>
      <c r="Z313" s="209"/>
      <c r="AA313" s="209"/>
    </row>
    <row r="314" spans="2:27" ht="12" customHeight="1">
      <c r="B314" s="209"/>
      <c r="C314" s="209"/>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c r="AA314" s="209"/>
    </row>
    <row r="315" spans="2:27" ht="12" customHeight="1">
      <c r="B315" s="209"/>
      <c r="C315" s="209"/>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c r="AA315" s="209"/>
    </row>
    <row r="316" spans="2:27" ht="12" customHeight="1">
      <c r="B316" s="209"/>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row>
    <row r="317" spans="2:27" ht="12" customHeight="1">
      <c r="B317" s="209"/>
      <c r="C317" s="209"/>
      <c r="D317" s="209"/>
      <c r="E317" s="209"/>
      <c r="F317" s="209"/>
      <c r="G317" s="209"/>
      <c r="H317" s="209"/>
      <c r="I317" s="209"/>
      <c r="J317" s="209"/>
      <c r="K317" s="209"/>
      <c r="L317" s="209"/>
      <c r="M317" s="209"/>
      <c r="N317" s="209"/>
      <c r="O317" s="209"/>
      <c r="P317" s="209"/>
      <c r="Q317" s="209"/>
      <c r="R317" s="209"/>
      <c r="S317" s="209"/>
      <c r="T317" s="209"/>
      <c r="U317" s="209"/>
      <c r="V317" s="209"/>
      <c r="W317" s="209"/>
      <c r="X317" s="209"/>
      <c r="Y317" s="209"/>
      <c r="Z317" s="209"/>
      <c r="AA317" s="209"/>
    </row>
    <row r="318" spans="2:27" ht="12" customHeight="1">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row>
    <row r="319" spans="2:27" ht="12" customHeight="1">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row>
    <row r="320" spans="2:27" ht="12" customHeight="1">
      <c r="B320" s="209"/>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row>
    <row r="321" spans="2:27" ht="12" customHeight="1">
      <c r="B321" s="209"/>
      <c r="C321" s="209"/>
      <c r="D321" s="209"/>
      <c r="E321" s="209"/>
      <c r="F321" s="209"/>
      <c r="G321" s="209"/>
      <c r="H321" s="209"/>
      <c r="I321" s="209"/>
      <c r="J321" s="209"/>
      <c r="K321" s="209"/>
      <c r="L321" s="209"/>
      <c r="M321" s="209"/>
      <c r="N321" s="209"/>
      <c r="O321" s="209"/>
      <c r="P321" s="209"/>
      <c r="Q321" s="209"/>
      <c r="R321" s="209"/>
      <c r="S321" s="209"/>
      <c r="T321" s="209"/>
      <c r="U321" s="209"/>
      <c r="V321" s="209"/>
      <c r="W321" s="209"/>
      <c r="X321" s="209"/>
      <c r="Y321" s="209"/>
      <c r="Z321" s="209"/>
      <c r="AA321" s="209"/>
    </row>
    <row r="322" spans="2:27" ht="12" customHeight="1">
      <c r="B322" s="209"/>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c r="AA322" s="209"/>
    </row>
    <row r="323" spans="2:27" ht="12" customHeight="1">
      <c r="B323" s="209"/>
      <c r="C323" s="209"/>
      <c r="D323" s="209"/>
      <c r="E323" s="209"/>
      <c r="F323" s="209"/>
      <c r="G323" s="209"/>
      <c r="H323" s="209"/>
      <c r="I323" s="209"/>
      <c r="J323" s="209"/>
      <c r="K323" s="209"/>
      <c r="L323" s="209"/>
      <c r="M323" s="209"/>
      <c r="N323" s="209"/>
      <c r="O323" s="209"/>
      <c r="P323" s="209"/>
      <c r="Q323" s="209"/>
      <c r="R323" s="209"/>
      <c r="S323" s="209"/>
      <c r="T323" s="209"/>
      <c r="U323" s="209"/>
      <c r="V323" s="209"/>
      <c r="W323" s="209"/>
      <c r="X323" s="209"/>
      <c r="Y323" s="209"/>
      <c r="Z323" s="209"/>
      <c r="AA323" s="209"/>
    </row>
    <row r="324" spans="2:27" ht="12" customHeight="1">
      <c r="B324" s="209"/>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row>
    <row r="325" spans="2:27" ht="12" customHeight="1">
      <c r="B325" s="209"/>
      <c r="C325" s="209"/>
      <c r="D325" s="209"/>
      <c r="E325" s="209"/>
      <c r="F325" s="209"/>
      <c r="G325" s="209"/>
      <c r="H325" s="209"/>
      <c r="I325" s="209"/>
      <c r="J325" s="209"/>
      <c r="K325" s="209"/>
      <c r="L325" s="209"/>
      <c r="M325" s="209"/>
      <c r="N325" s="209"/>
      <c r="O325" s="209"/>
      <c r="P325" s="209"/>
      <c r="Q325" s="209"/>
      <c r="R325" s="209"/>
      <c r="S325" s="209"/>
      <c r="T325" s="209"/>
      <c r="U325" s="209"/>
      <c r="V325" s="209"/>
      <c r="W325" s="209"/>
      <c r="X325" s="209"/>
      <c r="Y325" s="209"/>
      <c r="Z325" s="209"/>
      <c r="AA325" s="209"/>
    </row>
    <row r="326" spans="2:27" ht="12" customHeight="1">
      <c r="B326" s="209"/>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209"/>
    </row>
    <row r="327" spans="2:27" ht="12" customHeight="1">
      <c r="B327" s="209"/>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c r="AA327" s="209"/>
    </row>
    <row r="328" spans="2:27" ht="12" customHeight="1">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row>
    <row r="329" spans="2:27" ht="12" customHeight="1">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row>
    <row r="330" spans="2:27" ht="12" customHeight="1">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row>
    <row r="331" spans="2:27" ht="12" customHeight="1">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row>
    <row r="332" spans="2:27" ht="12" customHeight="1">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row>
    <row r="333" spans="2:27" ht="12" customHeight="1">
      <c r="B333" s="209"/>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c r="AA333" s="209"/>
    </row>
    <row r="334" spans="2:27" ht="12" customHeight="1">
      <c r="B334" s="209"/>
      <c r="C334" s="209"/>
      <c r="D334" s="209"/>
      <c r="E334" s="209"/>
      <c r="F334" s="209"/>
      <c r="G334" s="209"/>
      <c r="H334" s="209"/>
      <c r="I334" s="209"/>
      <c r="J334" s="209"/>
      <c r="K334" s="209"/>
      <c r="L334" s="209"/>
      <c r="M334" s="209"/>
      <c r="N334" s="209"/>
      <c r="O334" s="209"/>
      <c r="P334" s="209"/>
      <c r="Q334" s="209"/>
      <c r="R334" s="209"/>
      <c r="S334" s="209"/>
      <c r="T334" s="209"/>
      <c r="U334" s="209"/>
      <c r="V334" s="209"/>
      <c r="W334" s="209"/>
      <c r="X334" s="209"/>
      <c r="Y334" s="209"/>
      <c r="Z334" s="209"/>
      <c r="AA334" s="209"/>
    </row>
    <row r="335" spans="2:27" ht="12" customHeight="1">
      <c r="B335" s="209"/>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row>
    <row r="336" spans="2:27" ht="12" customHeight="1">
      <c r="B336" s="209"/>
      <c r="C336" s="209"/>
      <c r="D336" s="209"/>
      <c r="E336" s="209"/>
      <c r="F336" s="209"/>
      <c r="G336" s="209"/>
      <c r="H336" s="209"/>
      <c r="I336" s="209"/>
      <c r="J336" s="209"/>
      <c r="K336" s="209"/>
      <c r="L336" s="209"/>
      <c r="M336" s="209"/>
      <c r="N336" s="209"/>
      <c r="O336" s="209"/>
      <c r="P336" s="209"/>
      <c r="Q336" s="209"/>
      <c r="R336" s="209"/>
      <c r="S336" s="209"/>
      <c r="T336" s="209"/>
      <c r="U336" s="209"/>
      <c r="V336" s="209"/>
      <c r="W336" s="209"/>
      <c r="X336" s="209"/>
      <c r="Y336" s="209"/>
      <c r="Z336" s="209"/>
      <c r="AA336" s="209"/>
    </row>
    <row r="337" spans="2:27" ht="12" customHeight="1">
      <c r="B337" s="209"/>
      <c r="C337" s="209"/>
      <c r="D337" s="209"/>
      <c r="E337" s="209"/>
      <c r="F337" s="209"/>
      <c r="G337" s="209"/>
      <c r="H337" s="209"/>
      <c r="I337" s="209"/>
      <c r="J337" s="209"/>
      <c r="K337" s="209"/>
      <c r="L337" s="209"/>
      <c r="M337" s="209"/>
      <c r="N337" s="209"/>
      <c r="O337" s="209"/>
      <c r="P337" s="209"/>
      <c r="Q337" s="209"/>
      <c r="R337" s="209"/>
      <c r="S337" s="209"/>
      <c r="T337" s="209"/>
      <c r="U337" s="209"/>
      <c r="V337" s="209"/>
      <c r="W337" s="209"/>
      <c r="X337" s="209"/>
      <c r="Y337" s="209"/>
      <c r="Z337" s="209"/>
      <c r="AA337" s="209"/>
    </row>
    <row r="338" spans="2:27" ht="12" customHeight="1">
      <c r="B338" s="209"/>
      <c r="C338" s="209"/>
      <c r="D338" s="209"/>
      <c r="E338" s="209"/>
      <c r="F338" s="209"/>
      <c r="G338" s="209"/>
      <c r="H338" s="209"/>
      <c r="I338" s="209"/>
      <c r="J338" s="209"/>
      <c r="K338" s="209"/>
      <c r="L338" s="209"/>
      <c r="M338" s="209"/>
      <c r="N338" s="209"/>
      <c r="O338" s="209"/>
      <c r="P338" s="209"/>
      <c r="Q338" s="209"/>
      <c r="R338" s="209"/>
      <c r="S338" s="209"/>
      <c r="T338" s="209"/>
      <c r="U338" s="209"/>
      <c r="V338" s="209"/>
      <c r="W338" s="209"/>
      <c r="X338" s="209"/>
      <c r="Y338" s="209"/>
      <c r="Z338" s="209"/>
      <c r="AA338" s="209"/>
    </row>
    <row r="339" spans="2:27" ht="12" customHeight="1">
      <c r="B339" s="209"/>
      <c r="C339" s="209"/>
      <c r="D339" s="209"/>
      <c r="E339" s="209"/>
      <c r="F339" s="209"/>
      <c r="G339" s="209"/>
      <c r="H339" s="209"/>
      <c r="I339" s="209"/>
      <c r="J339" s="209"/>
      <c r="K339" s="209"/>
      <c r="L339" s="209"/>
      <c r="M339" s="209"/>
      <c r="N339" s="209"/>
      <c r="O339" s="209"/>
      <c r="P339" s="209"/>
      <c r="Q339" s="209"/>
      <c r="R339" s="209"/>
      <c r="S339" s="209"/>
      <c r="T339" s="209"/>
      <c r="U339" s="209"/>
      <c r="V339" s="209"/>
      <c r="W339" s="209"/>
      <c r="X339" s="209"/>
      <c r="Y339" s="209"/>
      <c r="Z339" s="209"/>
      <c r="AA339" s="209"/>
    </row>
    <row r="340" spans="2:27" ht="12" customHeight="1">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row>
    <row r="341" spans="2:27" ht="12" customHeight="1">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row>
    <row r="342" spans="2:27" ht="12" customHeight="1">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row>
    <row r="343" spans="2:27" ht="12" customHeight="1">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row>
    <row r="344" spans="2:27" ht="12" customHeight="1">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row>
    <row r="345" spans="2:27" ht="12" customHeight="1">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row>
    <row r="346" spans="2:27" ht="12" customHeight="1">
      <c r="B346" s="209"/>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c r="AA346" s="209"/>
    </row>
    <row r="347" spans="2:27" ht="12" customHeight="1">
      <c r="B347" s="209"/>
      <c r="C347" s="209"/>
      <c r="D347" s="209"/>
      <c r="E347" s="209"/>
      <c r="F347" s="209"/>
      <c r="G347" s="209"/>
      <c r="H347" s="209"/>
      <c r="I347" s="209"/>
      <c r="J347" s="209"/>
      <c r="K347" s="209"/>
      <c r="L347" s="209"/>
      <c r="M347" s="209"/>
      <c r="N347" s="209"/>
      <c r="O347" s="209"/>
      <c r="P347" s="209"/>
      <c r="Q347" s="209"/>
      <c r="R347" s="209"/>
      <c r="S347" s="209"/>
      <c r="T347" s="209"/>
      <c r="U347" s="209"/>
      <c r="V347" s="209"/>
      <c r="W347" s="209"/>
      <c r="X347" s="209"/>
      <c r="Y347" s="209"/>
      <c r="Z347" s="209"/>
      <c r="AA347" s="209"/>
    </row>
    <row r="348" spans="2:27" ht="12" customHeight="1">
      <c r="B348" s="209"/>
      <c r="C348" s="209"/>
      <c r="D348" s="209"/>
      <c r="E348" s="209"/>
      <c r="F348" s="209"/>
      <c r="G348" s="209"/>
      <c r="H348" s="209"/>
      <c r="I348" s="209"/>
      <c r="J348" s="209"/>
      <c r="K348" s="209"/>
      <c r="L348" s="209"/>
      <c r="M348" s="209"/>
      <c r="N348" s="209"/>
      <c r="O348" s="209"/>
      <c r="P348" s="209"/>
      <c r="Q348" s="209"/>
      <c r="R348" s="209"/>
      <c r="S348" s="209"/>
      <c r="T348" s="209"/>
      <c r="U348" s="209"/>
      <c r="V348" s="209"/>
      <c r="W348" s="209"/>
      <c r="X348" s="209"/>
      <c r="Y348" s="209"/>
      <c r="Z348" s="209"/>
      <c r="AA348" s="209"/>
    </row>
    <row r="349" spans="2:27" ht="12" customHeight="1">
      <c r="B349" s="209"/>
      <c r="C349" s="209"/>
      <c r="D349" s="209"/>
      <c r="E349" s="209"/>
      <c r="F349" s="209"/>
      <c r="G349" s="209"/>
      <c r="H349" s="209"/>
      <c r="I349" s="209"/>
      <c r="J349" s="209"/>
      <c r="K349" s="209"/>
      <c r="L349" s="209"/>
      <c r="M349" s="209"/>
      <c r="N349" s="209"/>
      <c r="O349" s="209"/>
      <c r="P349" s="209"/>
      <c r="Q349" s="209"/>
      <c r="R349" s="209"/>
      <c r="S349" s="209"/>
      <c r="T349" s="209"/>
      <c r="U349" s="209"/>
      <c r="V349" s="209"/>
      <c r="W349" s="209"/>
      <c r="X349" s="209"/>
      <c r="Y349" s="209"/>
      <c r="Z349" s="209"/>
      <c r="AA349" s="209"/>
    </row>
    <row r="350" spans="2:27" ht="12" customHeight="1">
      <c r="B350" s="209"/>
      <c r="C350" s="209"/>
      <c r="D350" s="209"/>
      <c r="E350" s="209"/>
      <c r="F350" s="209"/>
      <c r="G350" s="209"/>
      <c r="H350" s="209"/>
      <c r="I350" s="209"/>
      <c r="J350" s="209"/>
      <c r="K350" s="209"/>
      <c r="L350" s="209"/>
      <c r="M350" s="209"/>
      <c r="N350" s="209"/>
      <c r="O350" s="209"/>
      <c r="P350" s="209"/>
      <c r="Q350" s="209"/>
      <c r="R350" s="209"/>
      <c r="S350" s="209"/>
      <c r="T350" s="209"/>
      <c r="U350" s="209"/>
      <c r="V350" s="209"/>
      <c r="W350" s="209"/>
      <c r="X350" s="209"/>
      <c r="Y350" s="209"/>
      <c r="Z350" s="209"/>
      <c r="AA350" s="209"/>
    </row>
    <row r="351" spans="2:27" ht="12" customHeight="1">
      <c r="B351" s="209"/>
      <c r="C351" s="209"/>
      <c r="D351" s="209"/>
      <c r="E351" s="209"/>
      <c r="F351" s="209"/>
      <c r="G351" s="209"/>
      <c r="H351" s="209"/>
      <c r="I351" s="209"/>
      <c r="J351" s="209"/>
      <c r="K351" s="209"/>
      <c r="L351" s="209"/>
      <c r="M351" s="209"/>
      <c r="N351" s="209"/>
      <c r="O351" s="209"/>
      <c r="P351" s="209"/>
      <c r="Q351" s="209"/>
      <c r="R351" s="209"/>
      <c r="S351" s="209"/>
      <c r="T351" s="209"/>
      <c r="U351" s="209"/>
      <c r="V351" s="209"/>
      <c r="W351" s="209"/>
      <c r="X351" s="209"/>
      <c r="Y351" s="209"/>
      <c r="Z351" s="209"/>
      <c r="AA351" s="209"/>
    </row>
    <row r="352" spans="2:27" ht="12" customHeight="1">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row>
    <row r="353" spans="2:27" ht="12" customHeight="1">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row>
    <row r="354" spans="2:27" ht="12" customHeight="1">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row>
    <row r="355" spans="2:27" ht="12" customHeight="1">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row>
    <row r="356" spans="2:27" ht="12" customHeight="1">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row>
    <row r="357" spans="2:27" ht="12" customHeight="1">
      <c r="B357" s="209"/>
      <c r="C357" s="209"/>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c r="AA357" s="209"/>
    </row>
    <row r="358" spans="2:27" ht="12" customHeight="1">
      <c r="B358" s="209"/>
      <c r="C358" s="209"/>
      <c r="D358" s="209"/>
      <c r="E358" s="209"/>
      <c r="F358" s="209"/>
      <c r="G358" s="209"/>
      <c r="H358" s="209"/>
      <c r="I358" s="209"/>
      <c r="J358" s="209"/>
      <c r="K358" s="209"/>
      <c r="L358" s="209"/>
      <c r="M358" s="209"/>
      <c r="N358" s="209"/>
      <c r="O358" s="209"/>
      <c r="P358" s="209"/>
      <c r="Q358" s="209"/>
      <c r="R358" s="209"/>
      <c r="S358" s="209"/>
      <c r="T358" s="209"/>
      <c r="U358" s="209"/>
      <c r="V358" s="209"/>
      <c r="W358" s="209"/>
      <c r="X358" s="209"/>
      <c r="Y358" s="209"/>
      <c r="Z358" s="209"/>
      <c r="AA358" s="209"/>
    </row>
    <row r="359" spans="2:27" ht="12" customHeight="1">
      <c r="B359" s="209"/>
      <c r="C359" s="209"/>
      <c r="D359" s="209"/>
      <c r="E359" s="209"/>
      <c r="F359" s="209"/>
      <c r="G359" s="209"/>
      <c r="H359" s="209"/>
      <c r="I359" s="209"/>
      <c r="J359" s="209"/>
      <c r="K359" s="209"/>
      <c r="L359" s="209"/>
      <c r="M359" s="209"/>
      <c r="N359" s="209"/>
      <c r="O359" s="209"/>
      <c r="P359" s="209"/>
      <c r="Q359" s="209"/>
      <c r="R359" s="209"/>
      <c r="S359" s="209"/>
      <c r="T359" s="209"/>
      <c r="U359" s="209"/>
      <c r="V359" s="209"/>
      <c r="W359" s="209"/>
      <c r="X359" s="209"/>
      <c r="Y359" s="209"/>
      <c r="Z359" s="209"/>
      <c r="AA359" s="209"/>
    </row>
    <row r="360" spans="2:27" ht="12" customHeight="1">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c r="AA360" s="209"/>
    </row>
    <row r="361" spans="2:27" ht="12" customHeight="1">
      <c r="B361" s="209"/>
      <c r="C361" s="209"/>
      <c r="D361" s="209"/>
      <c r="E361" s="209"/>
      <c r="F361" s="209"/>
      <c r="G361" s="209"/>
      <c r="H361" s="209"/>
      <c r="I361" s="209"/>
      <c r="J361" s="209"/>
      <c r="K361" s="209"/>
      <c r="L361" s="209"/>
      <c r="M361" s="209"/>
      <c r="N361" s="209"/>
      <c r="O361" s="209"/>
      <c r="P361" s="209"/>
      <c r="Q361" s="209"/>
      <c r="R361" s="209"/>
      <c r="S361" s="209"/>
      <c r="T361" s="209"/>
      <c r="U361" s="209"/>
      <c r="V361" s="209"/>
      <c r="W361" s="209"/>
      <c r="X361" s="209"/>
      <c r="Y361" s="209"/>
      <c r="Z361" s="209"/>
      <c r="AA361" s="209"/>
    </row>
    <row r="362" spans="2:27" ht="12" customHeight="1">
      <c r="B362" s="209"/>
      <c r="C362" s="209"/>
      <c r="D362" s="209"/>
      <c r="E362" s="209"/>
      <c r="F362" s="209"/>
      <c r="G362" s="209"/>
      <c r="H362" s="209"/>
      <c r="I362" s="209"/>
      <c r="J362" s="209"/>
      <c r="K362" s="209"/>
      <c r="L362" s="209"/>
      <c r="M362" s="209"/>
      <c r="N362" s="209"/>
      <c r="O362" s="209"/>
      <c r="P362" s="209"/>
      <c r="Q362" s="209"/>
      <c r="R362" s="209"/>
      <c r="S362" s="209"/>
      <c r="T362" s="209"/>
      <c r="U362" s="209"/>
      <c r="V362" s="209"/>
      <c r="W362" s="209"/>
      <c r="X362" s="209"/>
      <c r="Y362" s="209"/>
      <c r="Z362" s="209"/>
      <c r="AA362" s="209"/>
    </row>
    <row r="363" spans="2:27" ht="12" customHeight="1">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c r="Z363" s="209"/>
      <c r="AA363" s="209"/>
    </row>
    <row r="364" spans="2:27" ht="12" customHeight="1">
      <c r="B364" s="209"/>
      <c r="C364" s="209"/>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c r="Z364" s="209"/>
      <c r="AA364" s="209"/>
    </row>
    <row r="365" spans="2:27" ht="12" customHeight="1">
      <c r="B365" s="209"/>
      <c r="C365" s="209"/>
      <c r="D365" s="209"/>
      <c r="E365" s="209"/>
      <c r="F365" s="209"/>
      <c r="G365" s="209"/>
      <c r="H365" s="209"/>
      <c r="I365" s="209"/>
      <c r="J365" s="209"/>
      <c r="K365" s="209"/>
      <c r="L365" s="209"/>
      <c r="M365" s="209"/>
      <c r="N365" s="209"/>
      <c r="O365" s="209"/>
      <c r="P365" s="209"/>
      <c r="Q365" s="209"/>
      <c r="R365" s="209"/>
      <c r="S365" s="209"/>
      <c r="T365" s="209"/>
      <c r="U365" s="209"/>
      <c r="V365" s="209"/>
      <c r="W365" s="209"/>
      <c r="X365" s="209"/>
      <c r="Y365" s="209"/>
      <c r="Z365" s="209"/>
      <c r="AA365" s="209"/>
    </row>
    <row r="366" spans="2:27" ht="12" customHeight="1">
      <c r="B366" s="209"/>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c r="Z366" s="209"/>
      <c r="AA366" s="209"/>
    </row>
    <row r="367" spans="2:27" ht="12" customHeight="1">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row>
    <row r="368" spans="2:27" ht="12" customHeight="1">
      <c r="B368" s="209"/>
      <c r="C368" s="209"/>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row>
    <row r="369" spans="2:27" ht="12" customHeight="1">
      <c r="B369" s="209"/>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row>
    <row r="370" spans="2:27" ht="12" customHeight="1">
      <c r="B370" s="209"/>
      <c r="C370" s="209"/>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c r="Z370" s="209"/>
      <c r="AA370" s="209"/>
    </row>
    <row r="371" spans="2:27" ht="12" customHeight="1">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c r="Z371" s="209"/>
      <c r="AA371" s="209"/>
    </row>
    <row r="372" spans="2:27" ht="12" customHeight="1">
      <c r="B372" s="209"/>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row>
    <row r="373" spans="2:27" ht="12" customHeight="1">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row>
    <row r="374" spans="2:27" ht="12" customHeight="1">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row>
    <row r="375" spans="2:27" ht="12" customHeight="1">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row>
    <row r="376" spans="2:27" ht="12" customHeight="1">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c r="AA376" s="209"/>
    </row>
    <row r="377" spans="2:27" ht="12" customHeight="1">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row>
    <row r="378" spans="2:27" ht="12" customHeight="1">
      <c r="B378" s="209"/>
      <c r="C378" s="209"/>
      <c r="D378" s="209"/>
      <c r="E378" s="209"/>
      <c r="F378" s="209"/>
      <c r="G378" s="209"/>
      <c r="H378" s="209"/>
      <c r="I378" s="209"/>
      <c r="J378" s="209"/>
      <c r="K378" s="209"/>
      <c r="L378" s="209"/>
      <c r="M378" s="209"/>
      <c r="N378" s="209"/>
      <c r="O378" s="209"/>
      <c r="P378" s="209"/>
      <c r="Q378" s="209"/>
      <c r="R378" s="209"/>
      <c r="S378" s="209"/>
      <c r="T378" s="209"/>
      <c r="U378" s="209"/>
      <c r="V378" s="209"/>
      <c r="W378" s="209"/>
      <c r="X378" s="209"/>
      <c r="Y378" s="209"/>
      <c r="Z378" s="209"/>
      <c r="AA378" s="209"/>
    </row>
    <row r="379" spans="2:27" ht="12" customHeight="1">
      <c r="B379" s="209"/>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c r="AA379" s="209"/>
    </row>
    <row r="380" spans="2:27" ht="12" customHeight="1">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c r="Z380" s="209"/>
      <c r="AA380" s="209"/>
    </row>
    <row r="381" spans="2:27" ht="12" customHeight="1">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c r="Z381" s="209"/>
      <c r="AA381" s="209"/>
    </row>
    <row r="382" spans="2:27" ht="12" customHeight="1">
      <c r="B382" s="209"/>
      <c r="C382" s="209"/>
      <c r="D382" s="209"/>
      <c r="E382" s="209"/>
      <c r="F382" s="209"/>
      <c r="G382" s="209"/>
      <c r="H382" s="209"/>
      <c r="I382" s="209"/>
      <c r="J382" s="209"/>
      <c r="K382" s="209"/>
      <c r="L382" s="209"/>
      <c r="M382" s="209"/>
      <c r="N382" s="209"/>
      <c r="O382" s="209"/>
      <c r="P382" s="209"/>
      <c r="Q382" s="209"/>
      <c r="R382" s="209"/>
      <c r="S382" s="209"/>
      <c r="T382" s="209"/>
      <c r="U382" s="209"/>
      <c r="V382" s="209"/>
      <c r="W382" s="209"/>
      <c r="X382" s="209"/>
      <c r="Y382" s="209"/>
      <c r="Z382" s="209"/>
      <c r="AA382" s="209"/>
    </row>
    <row r="383" spans="2:27" ht="12" customHeight="1">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row>
    <row r="384" spans="2:27" ht="12" customHeight="1">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c r="Z384" s="209"/>
      <c r="AA384" s="209"/>
    </row>
    <row r="385" spans="2:27" ht="12" customHeight="1">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row>
    <row r="386" spans="2:27" ht="12" customHeight="1">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row>
    <row r="387" spans="2:27" ht="12" customHeight="1">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row>
    <row r="388" spans="2:27" ht="12" customHeight="1">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row>
    <row r="389" spans="2:27" ht="12" customHeight="1">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row>
    <row r="390" spans="2:27" ht="12" customHeight="1">
      <c r="B390" s="209"/>
      <c r="C390" s="209"/>
      <c r="D390" s="209"/>
      <c r="E390" s="209"/>
      <c r="F390" s="209"/>
      <c r="G390" s="209"/>
      <c r="H390" s="209"/>
      <c r="I390" s="209"/>
      <c r="J390" s="209"/>
      <c r="K390" s="209"/>
      <c r="L390" s="209"/>
      <c r="M390" s="209"/>
      <c r="N390" s="209"/>
      <c r="O390" s="209"/>
      <c r="P390" s="209"/>
      <c r="Q390" s="209"/>
      <c r="R390" s="209"/>
      <c r="S390" s="209"/>
      <c r="T390" s="209"/>
      <c r="U390" s="209"/>
      <c r="V390" s="209"/>
      <c r="W390" s="209"/>
      <c r="X390" s="209"/>
      <c r="Y390" s="209"/>
      <c r="Z390" s="209"/>
      <c r="AA390" s="209"/>
    </row>
    <row r="391" spans="2:27" ht="12" customHeight="1">
      <c r="B391" s="209"/>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row>
    <row r="392" spans="2:27" ht="12" customHeight="1">
      <c r="B392" s="209"/>
      <c r="C392" s="209"/>
      <c r="D392" s="209"/>
      <c r="E392" s="209"/>
      <c r="F392" s="209"/>
      <c r="G392" s="209"/>
      <c r="H392" s="209"/>
      <c r="I392" s="209"/>
      <c r="J392" s="209"/>
      <c r="K392" s="209"/>
      <c r="L392" s="209"/>
      <c r="M392" s="209"/>
      <c r="N392" s="209"/>
      <c r="O392" s="209"/>
      <c r="P392" s="209"/>
      <c r="Q392" s="209"/>
      <c r="R392" s="209"/>
      <c r="S392" s="209"/>
      <c r="T392" s="209"/>
      <c r="U392" s="209"/>
      <c r="V392" s="209"/>
      <c r="W392" s="209"/>
      <c r="X392" s="209"/>
      <c r="Y392" s="209"/>
      <c r="Z392" s="209"/>
      <c r="AA392" s="209"/>
    </row>
    <row r="393" spans="2:27" ht="12" customHeight="1">
      <c r="B393" s="209"/>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row>
    <row r="394" spans="2:27" ht="12" customHeight="1">
      <c r="B394" s="209"/>
      <c r="C394" s="209"/>
      <c r="D394" s="209"/>
      <c r="E394" s="209"/>
      <c r="F394" s="209"/>
      <c r="G394" s="209"/>
      <c r="H394" s="209"/>
      <c r="I394" s="209"/>
      <c r="J394" s="209"/>
      <c r="K394" s="209"/>
      <c r="L394" s="209"/>
      <c r="M394" s="209"/>
      <c r="N394" s="209"/>
      <c r="O394" s="209"/>
      <c r="P394" s="209"/>
      <c r="Q394" s="209"/>
      <c r="R394" s="209"/>
      <c r="S394" s="209"/>
      <c r="T394" s="209"/>
      <c r="U394" s="209"/>
      <c r="V394" s="209"/>
      <c r="W394" s="209"/>
      <c r="X394" s="209"/>
      <c r="Y394" s="209"/>
      <c r="Z394" s="209"/>
      <c r="AA394" s="209"/>
    </row>
    <row r="395" spans="2:27" ht="12" customHeight="1">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row>
    <row r="396" spans="2:27" ht="12" customHeight="1">
      <c r="B396" s="209"/>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row>
    <row r="397" spans="2:27" ht="12" customHeight="1">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row>
    <row r="398" spans="2:27" ht="12" customHeight="1">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row>
    <row r="399" spans="2:27" ht="12" customHeight="1">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row>
    <row r="400" spans="2:27" ht="12" customHeight="1">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row>
    <row r="401" spans="2:27" ht="12" customHeight="1">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row>
    <row r="402" spans="2:27" ht="12" customHeight="1">
      <c r="B402" s="209"/>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c r="AA402" s="209"/>
    </row>
    <row r="403" spans="2:27" ht="12" customHeight="1">
      <c r="B403" s="209"/>
      <c r="C403" s="209"/>
      <c r="D403" s="209"/>
      <c r="E403" s="209"/>
      <c r="F403" s="209"/>
      <c r="G403" s="209"/>
      <c r="H403" s="209"/>
      <c r="I403" s="209"/>
      <c r="J403" s="209"/>
      <c r="K403" s="209"/>
      <c r="L403" s="209"/>
      <c r="M403" s="209"/>
      <c r="N403" s="209"/>
      <c r="O403" s="209"/>
      <c r="P403" s="209"/>
      <c r="Q403" s="209"/>
      <c r="R403" s="209"/>
      <c r="S403" s="209"/>
      <c r="T403" s="209"/>
      <c r="U403" s="209"/>
      <c r="V403" s="209"/>
      <c r="W403" s="209"/>
      <c r="X403" s="209"/>
      <c r="Y403" s="209"/>
      <c r="Z403" s="209"/>
      <c r="AA403" s="209"/>
    </row>
    <row r="404" spans="2:27" ht="12" customHeight="1">
      <c r="B404" s="209"/>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c r="AA404" s="209"/>
    </row>
    <row r="405" spans="2:27" ht="12" customHeight="1">
      <c r="B405" s="209"/>
      <c r="C405" s="209"/>
      <c r="D405" s="209"/>
      <c r="E405" s="209"/>
      <c r="F405" s="209"/>
      <c r="G405" s="209"/>
      <c r="H405" s="209"/>
      <c r="I405" s="209"/>
      <c r="J405" s="209"/>
      <c r="K405" s="209"/>
      <c r="L405" s="209"/>
      <c r="M405" s="209"/>
      <c r="N405" s="209"/>
      <c r="O405" s="209"/>
      <c r="P405" s="209"/>
      <c r="Q405" s="209"/>
      <c r="R405" s="209"/>
      <c r="S405" s="209"/>
      <c r="T405" s="209"/>
      <c r="U405" s="209"/>
      <c r="V405" s="209"/>
      <c r="W405" s="209"/>
      <c r="X405" s="209"/>
      <c r="Y405" s="209"/>
      <c r="Z405" s="209"/>
      <c r="AA405" s="209"/>
    </row>
    <row r="406" spans="2:27" ht="12" customHeight="1">
      <c r="B406" s="209"/>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row>
    <row r="407" spans="2:27" ht="12" customHeight="1">
      <c r="B407" s="209"/>
      <c r="C407" s="209"/>
      <c r="D407" s="209"/>
      <c r="E407" s="209"/>
      <c r="F407" s="209"/>
      <c r="G407" s="209"/>
      <c r="H407" s="209"/>
      <c r="I407" s="209"/>
      <c r="J407" s="209"/>
      <c r="K407" s="209"/>
      <c r="L407" s="209"/>
      <c r="M407" s="209"/>
      <c r="N407" s="209"/>
      <c r="O407" s="209"/>
      <c r="P407" s="209"/>
      <c r="Q407" s="209"/>
      <c r="R407" s="209"/>
      <c r="S407" s="209"/>
      <c r="T407" s="209"/>
      <c r="U407" s="209"/>
      <c r="V407" s="209"/>
      <c r="W407" s="209"/>
      <c r="X407" s="209"/>
      <c r="Y407" s="209"/>
      <c r="Z407" s="209"/>
      <c r="AA407" s="209"/>
    </row>
    <row r="408" spans="2:27" ht="12" customHeight="1">
      <c r="B408" s="209"/>
      <c r="C408" s="209"/>
      <c r="D408" s="209"/>
      <c r="E408" s="209"/>
      <c r="F408" s="209"/>
      <c r="G408" s="209"/>
      <c r="H408" s="209"/>
      <c r="I408" s="209"/>
      <c r="J408" s="209"/>
      <c r="K408" s="209"/>
      <c r="L408" s="209"/>
      <c r="M408" s="209"/>
      <c r="N408" s="209"/>
      <c r="O408" s="209"/>
      <c r="P408" s="209"/>
      <c r="Q408" s="209"/>
      <c r="R408" s="209"/>
      <c r="S408" s="209"/>
      <c r="T408" s="209"/>
      <c r="U408" s="209"/>
      <c r="V408" s="209"/>
      <c r="W408" s="209"/>
      <c r="X408" s="209"/>
      <c r="Y408" s="209"/>
      <c r="Z408" s="209"/>
      <c r="AA408" s="209"/>
    </row>
    <row r="409" spans="2:27" ht="12" customHeight="1">
      <c r="B409" s="209"/>
      <c r="C409" s="209"/>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c r="AA409" s="209"/>
    </row>
    <row r="410" spans="2:27" ht="12" customHeight="1">
      <c r="B410" s="209"/>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row>
    <row r="411" spans="2:27" ht="12" customHeight="1">
      <c r="B411" s="209"/>
      <c r="C411" s="209"/>
      <c r="D411" s="209"/>
      <c r="E411" s="209"/>
      <c r="F411" s="209"/>
      <c r="G411" s="209"/>
      <c r="H411" s="209"/>
      <c r="I411" s="209"/>
      <c r="J411" s="209"/>
      <c r="K411" s="209"/>
      <c r="L411" s="209"/>
      <c r="M411" s="209"/>
      <c r="N411" s="209"/>
      <c r="O411" s="209"/>
      <c r="P411" s="209"/>
      <c r="Q411" s="209"/>
      <c r="R411" s="209"/>
      <c r="S411" s="209"/>
      <c r="T411" s="209"/>
      <c r="U411" s="209"/>
      <c r="V411" s="209"/>
      <c r="W411" s="209"/>
      <c r="X411" s="209"/>
      <c r="Y411" s="209"/>
      <c r="Z411" s="209"/>
      <c r="AA411" s="209"/>
    </row>
    <row r="412" spans="2:27" ht="12" customHeight="1">
      <c r="B412" s="209"/>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c r="AA412" s="209"/>
    </row>
    <row r="413" spans="2:27" ht="12" customHeight="1">
      <c r="B413" s="209"/>
      <c r="C413" s="209"/>
      <c r="D413" s="209"/>
      <c r="E413" s="209"/>
      <c r="F413" s="209"/>
      <c r="G413" s="209"/>
      <c r="H413" s="209"/>
      <c r="I413" s="209"/>
      <c r="J413" s="209"/>
      <c r="K413" s="209"/>
      <c r="L413" s="209"/>
      <c r="M413" s="209"/>
      <c r="N413" s="209"/>
      <c r="O413" s="209"/>
      <c r="P413" s="209"/>
      <c r="Q413" s="209"/>
      <c r="R413" s="209"/>
      <c r="S413" s="209"/>
      <c r="T413" s="209"/>
      <c r="U413" s="209"/>
      <c r="V413" s="209"/>
      <c r="W413" s="209"/>
      <c r="X413" s="209"/>
      <c r="Y413" s="209"/>
      <c r="Z413" s="209"/>
      <c r="AA413" s="209"/>
    </row>
    <row r="414" spans="2:27" ht="12" customHeight="1">
      <c r="B414" s="209"/>
      <c r="C414" s="209"/>
      <c r="D414" s="209"/>
      <c r="E414" s="209"/>
      <c r="F414" s="209"/>
      <c r="G414" s="209"/>
      <c r="H414" s="209"/>
      <c r="I414" s="209"/>
      <c r="J414" s="209"/>
      <c r="K414" s="209"/>
      <c r="L414" s="209"/>
      <c r="M414" s="209"/>
      <c r="N414" s="209"/>
      <c r="O414" s="209"/>
      <c r="P414" s="209"/>
      <c r="Q414" s="209"/>
      <c r="R414" s="209"/>
      <c r="S414" s="209"/>
      <c r="T414" s="209"/>
      <c r="U414" s="209"/>
      <c r="V414" s="209"/>
      <c r="W414" s="209"/>
      <c r="X414" s="209"/>
      <c r="Y414" s="209"/>
      <c r="Z414" s="209"/>
      <c r="AA414" s="209"/>
    </row>
    <row r="415" spans="2:27" ht="12" customHeight="1">
      <c r="B415" s="209"/>
      <c r="C415" s="209"/>
      <c r="D415" s="209"/>
      <c r="E415" s="209"/>
      <c r="F415" s="209"/>
      <c r="G415" s="209"/>
      <c r="H415" s="209"/>
      <c r="I415" s="209"/>
      <c r="J415" s="209"/>
      <c r="K415" s="209"/>
      <c r="L415" s="209"/>
      <c r="M415" s="209"/>
      <c r="N415" s="209"/>
      <c r="O415" s="209"/>
      <c r="P415" s="209"/>
      <c r="Q415" s="209"/>
      <c r="R415" s="209"/>
      <c r="S415" s="209"/>
      <c r="T415" s="209"/>
      <c r="U415" s="209"/>
      <c r="V415" s="209"/>
      <c r="W415" s="209"/>
      <c r="X415" s="209"/>
      <c r="Y415" s="209"/>
      <c r="Z415" s="209"/>
      <c r="AA415" s="209"/>
    </row>
    <row r="416" spans="2:27" ht="12" customHeight="1">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row>
    <row r="417" spans="2:27" ht="12" customHeight="1">
      <c r="B417" s="209"/>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row>
    <row r="418" spans="2:27" ht="12" customHeight="1">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row>
    <row r="419" spans="2:27" ht="12" customHeight="1">
      <c r="B419" s="209"/>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row>
    <row r="420" spans="2:27" ht="12" customHeight="1">
      <c r="B420" s="209"/>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row>
    <row r="421" spans="2:27" ht="12" customHeight="1">
      <c r="B421" s="209"/>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row>
    <row r="422" spans="2:27" ht="12" customHeight="1">
      <c r="B422" s="209"/>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c r="AA422" s="209"/>
    </row>
    <row r="423" spans="2:27" ht="12" customHeight="1">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c r="AA423" s="209"/>
    </row>
    <row r="424" spans="2:27" ht="12" customHeight="1">
      <c r="B424" s="209"/>
      <c r="C424" s="209"/>
      <c r="D424" s="209"/>
      <c r="E424" s="209"/>
      <c r="F424" s="209"/>
      <c r="G424" s="209"/>
      <c r="H424" s="209"/>
      <c r="I424" s="209"/>
      <c r="J424" s="209"/>
      <c r="K424" s="209"/>
      <c r="L424" s="209"/>
      <c r="M424" s="209"/>
      <c r="N424" s="209"/>
      <c r="O424" s="209"/>
      <c r="P424" s="209"/>
      <c r="Q424" s="209"/>
      <c r="R424" s="209"/>
      <c r="S424" s="209"/>
      <c r="T424" s="209"/>
      <c r="U424" s="209"/>
      <c r="V424" s="209"/>
      <c r="W424" s="209"/>
      <c r="X424" s="209"/>
      <c r="Y424" s="209"/>
      <c r="Z424" s="209"/>
      <c r="AA424" s="209"/>
    </row>
    <row r="425" spans="2:27" ht="12" customHeight="1">
      <c r="B425" s="209"/>
      <c r="C425" s="209"/>
      <c r="D425" s="209"/>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c r="AA425" s="209"/>
    </row>
    <row r="426" spans="2:27" ht="12" customHeight="1">
      <c r="B426" s="209"/>
      <c r="C426" s="209"/>
      <c r="D426" s="209"/>
      <c r="E426" s="209"/>
      <c r="F426" s="209"/>
      <c r="G426" s="209"/>
      <c r="H426" s="209"/>
      <c r="I426" s="209"/>
      <c r="J426" s="209"/>
      <c r="K426" s="209"/>
      <c r="L426" s="209"/>
      <c r="M426" s="209"/>
      <c r="N426" s="209"/>
      <c r="O426" s="209"/>
      <c r="P426" s="209"/>
      <c r="Q426" s="209"/>
      <c r="R426" s="209"/>
      <c r="S426" s="209"/>
      <c r="T426" s="209"/>
      <c r="U426" s="209"/>
      <c r="V426" s="209"/>
      <c r="W426" s="209"/>
      <c r="X426" s="209"/>
      <c r="Y426" s="209"/>
      <c r="Z426" s="209"/>
      <c r="AA426" s="209"/>
    </row>
    <row r="427" spans="2:27" ht="12" customHeight="1">
      <c r="B427" s="209"/>
      <c r="C427" s="209"/>
      <c r="D427" s="209"/>
      <c r="E427" s="209"/>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row>
    <row r="428" spans="2:27" ht="12" customHeight="1">
      <c r="B428" s="209"/>
      <c r="C428" s="209"/>
      <c r="D428" s="209"/>
      <c r="E428" s="209"/>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row>
    <row r="429" spans="2:27" ht="12" customHeight="1">
      <c r="B429" s="209"/>
      <c r="C429" s="209"/>
      <c r="D429" s="209"/>
      <c r="E429" s="209"/>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row>
    <row r="430" spans="2:27" ht="12" customHeight="1">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row>
    <row r="431" spans="2:27" ht="12" customHeight="1">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row>
    <row r="432" spans="2:27" ht="12" customHeight="1">
      <c r="B432" s="209"/>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c r="AA432" s="209"/>
    </row>
    <row r="433" spans="2:27" ht="12" customHeight="1">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c r="AA433" s="209"/>
    </row>
    <row r="434" spans="2:27" ht="12" customHeight="1">
      <c r="B434" s="209"/>
      <c r="C434" s="209"/>
      <c r="D434" s="209"/>
      <c r="E434" s="209"/>
      <c r="F434" s="209"/>
      <c r="G434" s="209"/>
      <c r="H434" s="209"/>
      <c r="I434" s="209"/>
      <c r="J434" s="209"/>
      <c r="K434" s="209"/>
      <c r="L434" s="209"/>
      <c r="M434" s="209"/>
      <c r="N434" s="209"/>
      <c r="O434" s="209"/>
      <c r="P434" s="209"/>
      <c r="Q434" s="209"/>
      <c r="R434" s="209"/>
      <c r="S434" s="209"/>
      <c r="T434" s="209"/>
      <c r="U434" s="209"/>
      <c r="V434" s="209"/>
      <c r="W434" s="209"/>
      <c r="X434" s="209"/>
      <c r="Y434" s="209"/>
      <c r="Z434" s="209"/>
      <c r="AA434" s="209"/>
    </row>
    <row r="435" spans="2:27" ht="12" customHeight="1">
      <c r="B435" s="209"/>
      <c r="C435" s="209"/>
      <c r="D435" s="209"/>
      <c r="E435" s="209"/>
      <c r="F435" s="209"/>
      <c r="G435" s="209"/>
      <c r="H435" s="209"/>
      <c r="I435" s="209"/>
      <c r="J435" s="209"/>
      <c r="K435" s="209"/>
      <c r="L435" s="209"/>
      <c r="M435" s="209"/>
      <c r="N435" s="209"/>
      <c r="O435" s="209"/>
      <c r="P435" s="209"/>
      <c r="Q435" s="209"/>
      <c r="R435" s="209"/>
      <c r="S435" s="209"/>
      <c r="T435" s="209"/>
      <c r="U435" s="209"/>
      <c r="V435" s="209"/>
      <c r="W435" s="209"/>
      <c r="X435" s="209"/>
      <c r="Y435" s="209"/>
      <c r="Z435" s="209"/>
      <c r="AA435" s="209"/>
    </row>
    <row r="436" spans="2:27" ht="12" customHeight="1">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row>
    <row r="437" spans="2:27" ht="12" customHeight="1">
      <c r="B437" s="209"/>
      <c r="C437" s="209"/>
      <c r="D437" s="209"/>
      <c r="E437" s="209"/>
      <c r="F437" s="209"/>
      <c r="G437" s="209"/>
      <c r="H437" s="209"/>
      <c r="I437" s="209"/>
      <c r="J437" s="209"/>
      <c r="K437" s="209"/>
      <c r="L437" s="209"/>
      <c r="M437" s="209"/>
      <c r="N437" s="209"/>
      <c r="O437" s="209"/>
      <c r="P437" s="209"/>
      <c r="Q437" s="209"/>
      <c r="R437" s="209"/>
      <c r="S437" s="209"/>
      <c r="T437" s="209"/>
      <c r="U437" s="209"/>
      <c r="V437" s="209"/>
      <c r="W437" s="209"/>
      <c r="X437" s="209"/>
      <c r="Y437" s="209"/>
      <c r="Z437" s="209"/>
      <c r="AA437" s="209"/>
    </row>
    <row r="438" spans="2:27" ht="12" customHeight="1">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c r="AA438" s="209"/>
    </row>
    <row r="439" spans="2:27" ht="12" customHeight="1">
      <c r="B439" s="209"/>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row>
    <row r="440" spans="2:27" ht="12" customHeight="1">
      <c r="B440" s="209"/>
      <c r="C440" s="209"/>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09"/>
      <c r="Z440" s="209"/>
      <c r="AA440" s="209"/>
    </row>
    <row r="441" spans="2:27" ht="12" customHeight="1">
      <c r="B441" s="209"/>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row>
    <row r="442" spans="2:27" ht="12" customHeight="1">
      <c r="B442" s="209"/>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209"/>
    </row>
    <row r="443" spans="2:27" ht="12" customHeight="1">
      <c r="B443" s="209"/>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row>
    <row r="444" spans="2:27" ht="12" customHeight="1">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row>
    <row r="445" spans="2:27" ht="12" customHeight="1">
      <c r="B445" s="209"/>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row>
    <row r="446" spans="2:27" ht="12" customHeight="1">
      <c r="B446" s="209"/>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c r="AA446" s="209"/>
    </row>
    <row r="447" spans="2:27" ht="12" customHeight="1">
      <c r="B447" s="209"/>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row>
    <row r="448" spans="2:27" ht="12" customHeight="1">
      <c r="B448" s="209"/>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c r="AA448" s="209"/>
    </row>
    <row r="449" spans="2:27" ht="12" customHeight="1">
      <c r="B449" s="209"/>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row>
    <row r="450" spans="2:27" ht="12" customHeight="1">
      <c r="B450" s="209"/>
      <c r="C450" s="209"/>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row>
    <row r="451" spans="2:27" ht="12" customHeight="1">
      <c r="B451" s="209"/>
      <c r="C451" s="209"/>
      <c r="D451" s="209"/>
      <c r="E451" s="209"/>
      <c r="F451" s="209"/>
      <c r="G451" s="209"/>
      <c r="H451" s="209"/>
      <c r="I451" s="209"/>
      <c r="J451" s="209"/>
      <c r="K451" s="209"/>
      <c r="L451" s="209"/>
      <c r="M451" s="209"/>
      <c r="N451" s="209"/>
      <c r="O451" s="209"/>
      <c r="P451" s="209"/>
      <c r="Q451" s="209"/>
      <c r="R451" s="209"/>
      <c r="S451" s="209"/>
      <c r="T451" s="209"/>
      <c r="U451" s="209"/>
      <c r="V451" s="209"/>
      <c r="W451" s="209"/>
      <c r="X451" s="209"/>
      <c r="Y451" s="209"/>
      <c r="Z451" s="209"/>
      <c r="AA451" s="209"/>
    </row>
    <row r="452" spans="2:27" ht="12" customHeight="1">
      <c r="B452" s="209"/>
      <c r="C452" s="209"/>
      <c r="D452" s="209"/>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c r="AA452" s="209"/>
    </row>
    <row r="453" spans="2:27" ht="12" customHeight="1">
      <c r="B453" s="209"/>
      <c r="C453" s="209"/>
      <c r="D453" s="209"/>
      <c r="E453" s="209"/>
      <c r="F453" s="209"/>
      <c r="G453" s="209"/>
      <c r="H453" s="209"/>
      <c r="I453" s="209"/>
      <c r="J453" s="209"/>
      <c r="K453" s="209"/>
      <c r="L453" s="209"/>
      <c r="M453" s="209"/>
      <c r="N453" s="209"/>
      <c r="O453" s="209"/>
      <c r="P453" s="209"/>
      <c r="Q453" s="209"/>
      <c r="R453" s="209"/>
      <c r="S453" s="209"/>
      <c r="T453" s="209"/>
      <c r="U453" s="209"/>
      <c r="V453" s="209"/>
      <c r="W453" s="209"/>
      <c r="X453" s="209"/>
      <c r="Y453" s="209"/>
      <c r="Z453" s="209"/>
      <c r="AA453" s="209"/>
    </row>
    <row r="454" spans="2:27" ht="12" customHeight="1">
      <c r="B454" s="209"/>
      <c r="C454" s="209"/>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c r="AA454" s="209"/>
    </row>
    <row r="455" spans="2:27" ht="12" customHeight="1">
      <c r="B455" s="209"/>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c r="AA455" s="209"/>
    </row>
    <row r="456" spans="2:27" ht="12" customHeight="1">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c r="AA456" s="209"/>
    </row>
    <row r="457" spans="2:27" ht="12" customHeight="1">
      <c r="B457" s="209"/>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row>
    <row r="458" spans="2:27" ht="12" customHeight="1">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c r="AA458" s="209"/>
    </row>
    <row r="459" spans="2:27" ht="12" customHeight="1">
      <c r="B459" s="209"/>
      <c r="C459" s="209"/>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row>
    <row r="460" spans="2:27" ht="12" customHeight="1">
      <c r="B460" s="209"/>
      <c r="C460" s="209"/>
      <c r="D460" s="209"/>
      <c r="E460" s="209"/>
      <c r="F460" s="209"/>
      <c r="G460" s="209"/>
      <c r="H460" s="209"/>
      <c r="I460" s="209"/>
      <c r="J460" s="209"/>
      <c r="K460" s="209"/>
      <c r="L460" s="209"/>
      <c r="M460" s="209"/>
      <c r="N460" s="209"/>
      <c r="O460" s="209"/>
      <c r="P460" s="209"/>
      <c r="Q460" s="209"/>
      <c r="R460" s="209"/>
      <c r="S460" s="209"/>
      <c r="T460" s="209"/>
      <c r="U460" s="209"/>
      <c r="V460" s="209"/>
      <c r="W460" s="209"/>
      <c r="X460" s="209"/>
      <c r="Y460" s="209"/>
      <c r="Z460" s="209"/>
      <c r="AA460" s="209"/>
    </row>
    <row r="461" spans="2:27" ht="12" customHeight="1">
      <c r="B461" s="209"/>
      <c r="C461" s="209"/>
      <c r="D461" s="209"/>
      <c r="E461" s="209"/>
      <c r="F461" s="209"/>
      <c r="G461" s="209"/>
      <c r="H461" s="209"/>
      <c r="I461" s="209"/>
      <c r="J461" s="209"/>
      <c r="K461" s="209"/>
      <c r="L461" s="209"/>
      <c r="M461" s="209"/>
      <c r="N461" s="209"/>
      <c r="O461" s="209"/>
      <c r="P461" s="209"/>
      <c r="Q461" s="209"/>
      <c r="R461" s="209"/>
      <c r="S461" s="209"/>
      <c r="T461" s="209"/>
      <c r="U461" s="209"/>
      <c r="V461" s="209"/>
      <c r="W461" s="209"/>
      <c r="X461" s="209"/>
      <c r="Y461" s="209"/>
      <c r="Z461" s="209"/>
      <c r="AA461" s="209"/>
    </row>
    <row r="462" spans="2:27" ht="12" customHeight="1">
      <c r="B462" s="209"/>
      <c r="C462" s="209"/>
      <c r="D462" s="209"/>
      <c r="E462" s="209"/>
      <c r="F462" s="209"/>
      <c r="G462" s="209"/>
      <c r="H462" s="209"/>
      <c r="I462" s="209"/>
      <c r="J462" s="209"/>
      <c r="K462" s="209"/>
      <c r="L462" s="209"/>
      <c r="M462" s="209"/>
      <c r="N462" s="209"/>
      <c r="O462" s="209"/>
      <c r="P462" s="209"/>
      <c r="Q462" s="209"/>
      <c r="R462" s="209"/>
      <c r="S462" s="209"/>
      <c r="T462" s="209"/>
      <c r="U462" s="209"/>
      <c r="V462" s="209"/>
      <c r="W462" s="209"/>
      <c r="X462" s="209"/>
      <c r="Y462" s="209"/>
      <c r="Z462" s="209"/>
      <c r="AA462" s="209"/>
    </row>
    <row r="463" spans="2:27" ht="12" customHeight="1">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row>
    <row r="464" spans="2:27" ht="12" customHeight="1">
      <c r="B464" s="209"/>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c r="AA464" s="209"/>
    </row>
    <row r="465" spans="2:27" ht="12" customHeight="1">
      <c r="B465" s="209"/>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c r="AA465" s="209"/>
    </row>
    <row r="466" spans="2:27" ht="12" customHeight="1">
      <c r="B466" s="209"/>
      <c r="C466" s="209"/>
      <c r="D466" s="209"/>
      <c r="E466" s="209"/>
      <c r="F466" s="209"/>
      <c r="G466" s="209"/>
      <c r="H466" s="209"/>
      <c r="I466" s="209"/>
      <c r="J466" s="209"/>
      <c r="K466" s="209"/>
      <c r="L466" s="209"/>
      <c r="M466" s="209"/>
      <c r="N466" s="209"/>
      <c r="O466" s="209"/>
      <c r="P466" s="209"/>
      <c r="Q466" s="209"/>
      <c r="R466" s="209"/>
      <c r="S466" s="209"/>
      <c r="T466" s="209"/>
      <c r="U466" s="209"/>
      <c r="V466" s="209"/>
      <c r="W466" s="209"/>
      <c r="X466" s="209"/>
      <c r="Y466" s="209"/>
      <c r="Z466" s="209"/>
      <c r="AA466" s="209"/>
    </row>
    <row r="467" spans="2:27" ht="12" customHeight="1">
      <c r="B467" s="209"/>
      <c r="C467" s="209"/>
      <c r="D467" s="209"/>
      <c r="E467" s="209"/>
      <c r="F467" s="209"/>
      <c r="G467" s="209"/>
      <c r="H467" s="209"/>
      <c r="I467" s="209"/>
      <c r="J467" s="209"/>
      <c r="K467" s="209"/>
      <c r="L467" s="209"/>
      <c r="M467" s="209"/>
      <c r="N467" s="209"/>
      <c r="O467" s="209"/>
      <c r="P467" s="209"/>
      <c r="Q467" s="209"/>
      <c r="R467" s="209"/>
      <c r="S467" s="209"/>
      <c r="T467" s="209"/>
      <c r="U467" s="209"/>
      <c r="V467" s="209"/>
      <c r="W467" s="209"/>
      <c r="X467" s="209"/>
      <c r="Y467" s="209"/>
      <c r="Z467" s="209"/>
      <c r="AA467" s="209"/>
    </row>
    <row r="468" spans="2:27" ht="12" customHeight="1">
      <c r="B468" s="209"/>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row>
    <row r="469" spans="2:27" ht="12" customHeight="1">
      <c r="B469" s="209"/>
      <c r="C469" s="209"/>
      <c r="D469" s="209"/>
      <c r="E469" s="209"/>
      <c r="F469" s="209"/>
      <c r="G469" s="209"/>
      <c r="H469" s="209"/>
      <c r="I469" s="209"/>
      <c r="J469" s="209"/>
      <c r="K469" s="209"/>
      <c r="L469" s="209"/>
      <c r="M469" s="209"/>
      <c r="N469" s="209"/>
      <c r="O469" s="209"/>
      <c r="P469" s="209"/>
      <c r="Q469" s="209"/>
      <c r="R469" s="209"/>
      <c r="S469" s="209"/>
      <c r="T469" s="209"/>
      <c r="U469" s="209"/>
      <c r="V469" s="209"/>
      <c r="W469" s="209"/>
      <c r="X469" s="209"/>
      <c r="Y469" s="209"/>
      <c r="Z469" s="209"/>
      <c r="AA469" s="209"/>
    </row>
    <row r="470" spans="2:27" ht="12" customHeight="1">
      <c r="B470" s="209"/>
      <c r="C470" s="209"/>
      <c r="D470" s="209"/>
      <c r="E470" s="209"/>
      <c r="F470" s="209"/>
      <c r="G470" s="209"/>
      <c r="H470" s="209"/>
      <c r="I470" s="209"/>
      <c r="J470" s="209"/>
      <c r="K470" s="209"/>
      <c r="L470" s="209"/>
      <c r="M470" s="209"/>
      <c r="N470" s="209"/>
      <c r="O470" s="209"/>
      <c r="P470" s="209"/>
      <c r="Q470" s="209"/>
      <c r="R470" s="209"/>
      <c r="S470" s="209"/>
      <c r="T470" s="209"/>
      <c r="U470" s="209"/>
      <c r="V470" s="209"/>
      <c r="W470" s="209"/>
      <c r="X470" s="209"/>
      <c r="Y470" s="209"/>
      <c r="Z470" s="209"/>
      <c r="AA470" s="209"/>
    </row>
    <row r="471" spans="2:27" ht="12" customHeight="1">
      <c r="B471" s="209"/>
      <c r="C471" s="209"/>
      <c r="D471" s="209"/>
      <c r="E471" s="209"/>
      <c r="F471" s="209"/>
      <c r="G471" s="209"/>
      <c r="H471" s="209"/>
      <c r="I471" s="209"/>
      <c r="J471" s="209"/>
      <c r="K471" s="209"/>
      <c r="L471" s="209"/>
      <c r="M471" s="209"/>
      <c r="N471" s="209"/>
      <c r="O471" s="209"/>
      <c r="P471" s="209"/>
      <c r="Q471" s="209"/>
      <c r="R471" s="209"/>
      <c r="S471" s="209"/>
      <c r="T471" s="209"/>
      <c r="U471" s="209"/>
      <c r="V471" s="209"/>
      <c r="W471" s="209"/>
      <c r="X471" s="209"/>
      <c r="Y471" s="209"/>
      <c r="Z471" s="209"/>
      <c r="AA471" s="209"/>
    </row>
    <row r="472" spans="2:27" ht="12" customHeight="1">
      <c r="B472" s="209"/>
      <c r="C472" s="209"/>
      <c r="D472" s="209"/>
      <c r="E472" s="209"/>
      <c r="F472" s="209"/>
      <c r="G472" s="209"/>
      <c r="H472" s="209"/>
      <c r="I472" s="209"/>
      <c r="J472" s="209"/>
      <c r="K472" s="209"/>
      <c r="L472" s="209"/>
      <c r="M472" s="209"/>
      <c r="N472" s="209"/>
      <c r="O472" s="209"/>
      <c r="P472" s="209"/>
      <c r="Q472" s="209"/>
      <c r="R472" s="209"/>
      <c r="S472" s="209"/>
      <c r="T472" s="209"/>
      <c r="U472" s="209"/>
      <c r="V472" s="209"/>
      <c r="W472" s="209"/>
      <c r="X472" s="209"/>
      <c r="Y472" s="209"/>
      <c r="Z472" s="209"/>
      <c r="AA472" s="209"/>
    </row>
    <row r="473" spans="2:27" ht="12" customHeight="1">
      <c r="B473" s="209"/>
      <c r="C473" s="209"/>
      <c r="D473" s="209"/>
      <c r="E473" s="209"/>
      <c r="F473" s="209"/>
      <c r="G473" s="209"/>
      <c r="H473" s="209"/>
      <c r="I473" s="209"/>
      <c r="J473" s="209"/>
      <c r="K473" s="209"/>
      <c r="L473" s="209"/>
      <c r="M473" s="209"/>
      <c r="N473" s="209"/>
      <c r="O473" s="209"/>
      <c r="P473" s="209"/>
      <c r="Q473" s="209"/>
      <c r="R473" s="209"/>
      <c r="S473" s="209"/>
      <c r="T473" s="209"/>
      <c r="U473" s="209"/>
      <c r="V473" s="209"/>
      <c r="W473" s="209"/>
      <c r="X473" s="209"/>
      <c r="Y473" s="209"/>
      <c r="Z473" s="209"/>
      <c r="AA473" s="209"/>
    </row>
    <row r="474" spans="2:27" ht="12" customHeight="1">
      <c r="B474" s="209"/>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c r="AA474" s="209"/>
    </row>
    <row r="475" spans="2:27" ht="12" customHeight="1">
      <c r="B475" s="209"/>
      <c r="C475" s="209"/>
      <c r="D475" s="209"/>
      <c r="E475" s="209"/>
      <c r="F475" s="209"/>
      <c r="G475" s="209"/>
      <c r="H475" s="209"/>
      <c r="I475" s="209"/>
      <c r="J475" s="209"/>
      <c r="K475" s="209"/>
      <c r="L475" s="209"/>
      <c r="M475" s="209"/>
      <c r="N475" s="209"/>
      <c r="O475" s="209"/>
      <c r="P475" s="209"/>
      <c r="Q475" s="209"/>
      <c r="R475" s="209"/>
      <c r="S475" s="209"/>
      <c r="T475" s="209"/>
      <c r="U475" s="209"/>
      <c r="V475" s="209"/>
      <c r="W475" s="209"/>
      <c r="X475" s="209"/>
      <c r="Y475" s="209"/>
      <c r="Z475" s="209"/>
      <c r="AA475" s="209"/>
    </row>
    <row r="476" spans="2:27" ht="12" customHeight="1">
      <c r="B476" s="209"/>
      <c r="C476" s="209"/>
      <c r="D476" s="209"/>
      <c r="E476" s="209"/>
      <c r="F476" s="209"/>
      <c r="G476" s="209"/>
      <c r="H476" s="209"/>
      <c r="I476" s="209"/>
      <c r="J476" s="209"/>
      <c r="K476" s="209"/>
      <c r="L476" s="209"/>
      <c r="M476" s="209"/>
      <c r="N476" s="209"/>
      <c r="O476" s="209"/>
      <c r="P476" s="209"/>
      <c r="Q476" s="209"/>
      <c r="R476" s="209"/>
      <c r="S476" s="209"/>
      <c r="T476" s="209"/>
      <c r="U476" s="209"/>
      <c r="V476" s="209"/>
      <c r="W476" s="209"/>
      <c r="X476" s="209"/>
      <c r="Y476" s="209"/>
      <c r="Z476" s="209"/>
      <c r="AA476" s="209"/>
    </row>
    <row r="477" spans="2:27" ht="12" customHeight="1">
      <c r="B477" s="209"/>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row>
    <row r="478" spans="2:27" ht="12" customHeight="1">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09"/>
      <c r="Z478" s="209"/>
      <c r="AA478" s="209"/>
    </row>
    <row r="479" spans="2:27" ht="12" customHeight="1">
      <c r="B479" s="209"/>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row>
    <row r="480" spans="2:27" ht="12" customHeight="1">
      <c r="B480" s="209"/>
      <c r="C480" s="209"/>
      <c r="D480" s="209"/>
      <c r="E480" s="209"/>
      <c r="F480" s="209"/>
      <c r="G480" s="209"/>
      <c r="H480" s="209"/>
      <c r="I480" s="209"/>
      <c r="J480" s="209"/>
      <c r="K480" s="209"/>
      <c r="L480" s="209"/>
      <c r="M480" s="209"/>
      <c r="N480" s="209"/>
      <c r="O480" s="209"/>
      <c r="P480" s="209"/>
      <c r="Q480" s="209"/>
      <c r="R480" s="209"/>
      <c r="S480" s="209"/>
      <c r="T480" s="209"/>
      <c r="U480" s="209"/>
      <c r="V480" s="209"/>
      <c r="W480" s="209"/>
      <c r="X480" s="209"/>
      <c r="Y480" s="209"/>
      <c r="Z480" s="209"/>
      <c r="AA480" s="209"/>
    </row>
    <row r="481" spans="2:27" ht="12" customHeight="1">
      <c r="B481" s="209"/>
      <c r="C481" s="209"/>
      <c r="D481" s="209"/>
      <c r="E481" s="209"/>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row>
    <row r="482" spans="2:27" ht="12" customHeight="1">
      <c r="B482" s="209"/>
      <c r="C482" s="209"/>
      <c r="D482" s="209"/>
      <c r="E482" s="209"/>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row>
    <row r="483" spans="2:27" ht="12" customHeight="1">
      <c r="B483" s="209"/>
      <c r="C483" s="209"/>
      <c r="D483" s="209"/>
      <c r="E483" s="209"/>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row>
    <row r="484" spans="2:27" ht="12" customHeight="1">
      <c r="B484" s="209"/>
      <c r="C484" s="209"/>
      <c r="D484" s="209"/>
      <c r="E484" s="209"/>
      <c r="F484" s="209"/>
      <c r="G484" s="209"/>
      <c r="H484" s="209"/>
      <c r="I484" s="209"/>
      <c r="J484" s="209"/>
      <c r="K484" s="209"/>
      <c r="L484" s="209"/>
      <c r="M484" s="209"/>
      <c r="N484" s="209"/>
      <c r="O484" s="209"/>
      <c r="P484" s="209"/>
      <c r="Q484" s="209"/>
      <c r="R484" s="209"/>
      <c r="S484" s="209"/>
      <c r="T484" s="209"/>
      <c r="U484" s="209"/>
      <c r="V484" s="209"/>
      <c r="W484" s="209"/>
      <c r="X484" s="209"/>
      <c r="Y484" s="209"/>
      <c r="Z484" s="209"/>
      <c r="AA484" s="209"/>
    </row>
    <row r="485" spans="2:27" ht="12" customHeight="1">
      <c r="B485" s="209"/>
      <c r="C485" s="209"/>
      <c r="D485" s="209"/>
      <c r="E485" s="209"/>
      <c r="F485" s="209"/>
      <c r="G485" s="209"/>
      <c r="H485" s="209"/>
      <c r="I485" s="209"/>
      <c r="J485" s="209"/>
      <c r="K485" s="209"/>
      <c r="L485" s="209"/>
      <c r="M485" s="209"/>
      <c r="N485" s="209"/>
      <c r="O485" s="209"/>
      <c r="P485" s="209"/>
      <c r="Q485" s="209"/>
      <c r="R485" s="209"/>
      <c r="S485" s="209"/>
      <c r="T485" s="209"/>
      <c r="U485" s="209"/>
      <c r="V485" s="209"/>
      <c r="W485" s="209"/>
      <c r="X485" s="209"/>
      <c r="Y485" s="209"/>
      <c r="Z485" s="209"/>
      <c r="AA485" s="209"/>
    </row>
    <row r="486" spans="2:27" ht="12" customHeight="1">
      <c r="B486" s="209"/>
      <c r="C486" s="209"/>
      <c r="D486" s="209"/>
      <c r="E486" s="209"/>
      <c r="F486" s="209"/>
      <c r="G486" s="209"/>
      <c r="H486" s="209"/>
      <c r="I486" s="209"/>
      <c r="J486" s="209"/>
      <c r="K486" s="209"/>
      <c r="L486" s="209"/>
      <c r="M486" s="209"/>
      <c r="N486" s="209"/>
      <c r="O486" s="209"/>
      <c r="P486" s="209"/>
      <c r="Q486" s="209"/>
      <c r="R486" s="209"/>
      <c r="S486" s="209"/>
      <c r="T486" s="209"/>
      <c r="U486" s="209"/>
      <c r="V486" s="209"/>
      <c r="W486" s="209"/>
      <c r="X486" s="209"/>
      <c r="Y486" s="209"/>
      <c r="Z486" s="209"/>
      <c r="AA486" s="209"/>
    </row>
    <row r="487" spans="2:27" ht="12" customHeight="1">
      <c r="B487" s="209"/>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c r="AA487" s="209"/>
    </row>
    <row r="488" spans="2:27" ht="12" customHeight="1">
      <c r="B488" s="209"/>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c r="AA488" s="209"/>
    </row>
    <row r="489" spans="2:27" ht="12" customHeight="1">
      <c r="B489" s="209"/>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c r="AA489" s="209"/>
    </row>
    <row r="490" spans="2:27" ht="12" customHeight="1">
      <c r="B490" s="209"/>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c r="AA490" s="209"/>
    </row>
    <row r="491" spans="2:27" ht="12" customHeight="1">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row>
    <row r="492" spans="2:27" ht="12" customHeight="1">
      <c r="B492" s="209"/>
      <c r="C492" s="209"/>
      <c r="D492" s="209"/>
      <c r="E492" s="209"/>
      <c r="F492" s="209"/>
      <c r="G492" s="209"/>
      <c r="H492" s="209"/>
      <c r="I492" s="209"/>
      <c r="J492" s="209"/>
      <c r="K492" s="209"/>
      <c r="L492" s="209"/>
      <c r="M492" s="209"/>
      <c r="N492" s="209"/>
      <c r="O492" s="209"/>
      <c r="P492" s="209"/>
      <c r="Q492" s="209"/>
      <c r="R492" s="209"/>
      <c r="S492" s="209"/>
      <c r="T492" s="209"/>
      <c r="U492" s="209"/>
      <c r="V492" s="209"/>
      <c r="W492" s="209"/>
      <c r="X492" s="209"/>
      <c r="Y492" s="209"/>
      <c r="Z492" s="209"/>
      <c r="AA492" s="209"/>
    </row>
    <row r="493" spans="2:27" ht="12" customHeight="1">
      <c r="B493" s="209"/>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row>
    <row r="494" spans="2:27" ht="12" customHeight="1">
      <c r="B494" s="209"/>
      <c r="C494" s="209"/>
      <c r="D494" s="209"/>
      <c r="E494" s="209"/>
      <c r="F494" s="209"/>
      <c r="G494" s="209"/>
      <c r="H494" s="209"/>
      <c r="I494" s="209"/>
      <c r="J494" s="209"/>
      <c r="K494" s="209"/>
      <c r="L494" s="209"/>
      <c r="M494" s="209"/>
      <c r="N494" s="209"/>
      <c r="O494" s="209"/>
      <c r="P494" s="209"/>
      <c r="Q494" s="209"/>
      <c r="R494" s="209"/>
      <c r="S494" s="209"/>
      <c r="T494" s="209"/>
      <c r="U494" s="209"/>
      <c r="V494" s="209"/>
      <c r="W494" s="209"/>
      <c r="X494" s="209"/>
      <c r="Y494" s="209"/>
      <c r="Z494" s="209"/>
      <c r="AA494" s="209"/>
    </row>
    <row r="495" spans="2:27" ht="12" customHeight="1">
      <c r="B495" s="209"/>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row>
    <row r="496" spans="2:27" ht="12" customHeight="1">
      <c r="B496" s="209"/>
      <c r="C496" s="209"/>
      <c r="D496" s="209"/>
      <c r="E496" s="209"/>
      <c r="F496" s="209"/>
      <c r="G496" s="209"/>
      <c r="H496" s="209"/>
      <c r="I496" s="209"/>
      <c r="J496" s="209"/>
      <c r="K496" s="209"/>
      <c r="L496" s="209"/>
      <c r="M496" s="209"/>
      <c r="N496" s="209"/>
      <c r="O496" s="209"/>
      <c r="P496" s="209"/>
      <c r="Q496" s="209"/>
      <c r="R496" s="209"/>
      <c r="S496" s="209"/>
      <c r="T496" s="209"/>
      <c r="U496" s="209"/>
      <c r="V496" s="209"/>
      <c r="W496" s="209"/>
      <c r="X496" s="209"/>
      <c r="Y496" s="209"/>
      <c r="Z496" s="209"/>
      <c r="AA496" s="209"/>
    </row>
    <row r="497" spans="2:27" ht="12" customHeight="1">
      <c r="B497" s="209"/>
      <c r="C497" s="209"/>
      <c r="D497" s="209"/>
      <c r="E497" s="209"/>
      <c r="F497" s="209"/>
      <c r="G497" s="209"/>
      <c r="H497" s="209"/>
      <c r="I497" s="209"/>
      <c r="J497" s="209"/>
      <c r="K497" s="209"/>
      <c r="L497" s="209"/>
      <c r="M497" s="209"/>
      <c r="N497" s="209"/>
      <c r="O497" s="209"/>
      <c r="P497" s="209"/>
      <c r="Q497" s="209"/>
      <c r="R497" s="209"/>
      <c r="S497" s="209"/>
      <c r="T497" s="209"/>
      <c r="U497" s="209"/>
      <c r="V497" s="209"/>
      <c r="W497" s="209"/>
      <c r="X497" s="209"/>
      <c r="Y497" s="209"/>
      <c r="Z497" s="209"/>
      <c r="AA497" s="209"/>
    </row>
    <row r="498" spans="2:27" ht="12" customHeight="1">
      <c r="B498" s="209"/>
      <c r="C498" s="209"/>
      <c r="D498" s="209"/>
      <c r="E498" s="209"/>
      <c r="F498" s="209"/>
      <c r="G498" s="209"/>
      <c r="H498" s="209"/>
      <c r="I498" s="209"/>
      <c r="J498" s="209"/>
      <c r="K498" s="209"/>
      <c r="L498" s="209"/>
      <c r="M498" s="209"/>
      <c r="N498" s="209"/>
      <c r="O498" s="209"/>
      <c r="P498" s="209"/>
      <c r="Q498" s="209"/>
      <c r="R498" s="209"/>
      <c r="S498" s="209"/>
      <c r="T498" s="209"/>
      <c r="U498" s="209"/>
      <c r="V498" s="209"/>
      <c r="W498" s="209"/>
      <c r="X498" s="209"/>
      <c r="Y498" s="209"/>
      <c r="Z498" s="209"/>
      <c r="AA498" s="209"/>
    </row>
    <row r="499" spans="2:27" ht="12" customHeight="1">
      <c r="B499" s="209"/>
      <c r="C499" s="209"/>
      <c r="D499" s="209"/>
      <c r="E499" s="209"/>
      <c r="F499" s="209"/>
      <c r="G499" s="209"/>
      <c r="H499" s="209"/>
      <c r="I499" s="209"/>
      <c r="J499" s="209"/>
      <c r="K499" s="209"/>
      <c r="L499" s="209"/>
      <c r="M499" s="209"/>
      <c r="N499" s="209"/>
      <c r="O499" s="209"/>
      <c r="P499" s="209"/>
      <c r="Q499" s="209"/>
      <c r="R499" s="209"/>
      <c r="S499" s="209"/>
      <c r="T499" s="209"/>
      <c r="U499" s="209"/>
      <c r="V499" s="209"/>
      <c r="W499" s="209"/>
      <c r="X499" s="209"/>
      <c r="Y499" s="209"/>
      <c r="Z499" s="209"/>
      <c r="AA499" s="209"/>
    </row>
    <row r="500" spans="2:27" ht="12" customHeight="1">
      <c r="B500" s="209"/>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c r="AA500" s="209"/>
    </row>
    <row r="501" spans="2:27" ht="12" customHeight="1">
      <c r="B501" s="209"/>
      <c r="C501" s="209"/>
      <c r="D501" s="209"/>
      <c r="E501" s="209"/>
      <c r="F501" s="209"/>
      <c r="G501" s="209"/>
      <c r="H501" s="209"/>
      <c r="I501" s="209"/>
      <c r="J501" s="209"/>
      <c r="K501" s="209"/>
      <c r="L501" s="209"/>
      <c r="M501" s="209"/>
      <c r="N501" s="209"/>
      <c r="O501" s="209"/>
      <c r="P501" s="209"/>
      <c r="Q501" s="209"/>
      <c r="R501" s="209"/>
      <c r="S501" s="209"/>
      <c r="T501" s="209"/>
      <c r="U501" s="209"/>
      <c r="V501" s="209"/>
      <c r="W501" s="209"/>
      <c r="X501" s="209"/>
      <c r="Y501" s="209"/>
      <c r="Z501" s="209"/>
      <c r="AA501" s="209"/>
    </row>
    <row r="502" spans="2:27" ht="12" customHeight="1">
      <c r="B502" s="209"/>
      <c r="C502" s="209"/>
      <c r="D502" s="209"/>
      <c r="E502" s="209"/>
      <c r="F502" s="209"/>
      <c r="G502" s="209"/>
      <c r="H502" s="209"/>
      <c r="I502" s="209"/>
      <c r="J502" s="209"/>
      <c r="K502" s="209"/>
      <c r="L502" s="209"/>
      <c r="M502" s="209"/>
      <c r="N502" s="209"/>
      <c r="O502" s="209"/>
      <c r="P502" s="209"/>
      <c r="Q502" s="209"/>
      <c r="R502" s="209"/>
      <c r="S502" s="209"/>
      <c r="T502" s="209"/>
      <c r="U502" s="209"/>
      <c r="V502" s="209"/>
      <c r="W502" s="209"/>
      <c r="X502" s="209"/>
      <c r="Y502" s="209"/>
      <c r="Z502" s="209"/>
      <c r="AA502" s="209"/>
    </row>
    <row r="503" spans="2:27" ht="12" customHeight="1">
      <c r="B503" s="209"/>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row>
    <row r="504" spans="2:27" ht="12" customHeight="1">
      <c r="B504" s="209"/>
      <c r="C504" s="209"/>
      <c r="D504" s="209"/>
      <c r="E504" s="209"/>
      <c r="F504" s="209"/>
      <c r="G504" s="209"/>
      <c r="H504" s="209"/>
      <c r="I504" s="209"/>
      <c r="J504" s="209"/>
      <c r="K504" s="209"/>
      <c r="L504" s="209"/>
      <c r="M504" s="209"/>
      <c r="N504" s="209"/>
      <c r="O504" s="209"/>
      <c r="P504" s="209"/>
      <c r="Q504" s="209"/>
      <c r="R504" s="209"/>
      <c r="S504" s="209"/>
      <c r="T504" s="209"/>
      <c r="U504" s="209"/>
      <c r="V504" s="209"/>
      <c r="W504" s="209"/>
      <c r="X504" s="209"/>
      <c r="Y504" s="209"/>
      <c r="Z504" s="209"/>
      <c r="AA504" s="209"/>
    </row>
    <row r="505" spans="2:27" ht="12" customHeight="1">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row>
    <row r="506" spans="2:27" ht="12" customHeight="1">
      <c r="B506" s="209"/>
      <c r="C506" s="209"/>
      <c r="D506" s="209"/>
      <c r="E506" s="209"/>
      <c r="F506" s="209"/>
      <c r="G506" s="209"/>
      <c r="H506" s="209"/>
      <c r="I506" s="209"/>
      <c r="J506" s="209"/>
      <c r="K506" s="209"/>
      <c r="L506" s="209"/>
      <c r="M506" s="209"/>
      <c r="N506" s="209"/>
      <c r="O506" s="209"/>
      <c r="P506" s="209"/>
      <c r="Q506" s="209"/>
      <c r="R506" s="209"/>
      <c r="S506" s="209"/>
      <c r="T506" s="209"/>
      <c r="U506" s="209"/>
      <c r="V506" s="209"/>
      <c r="W506" s="209"/>
      <c r="X506" s="209"/>
      <c r="Y506" s="209"/>
      <c r="Z506" s="209"/>
      <c r="AA506" s="209"/>
    </row>
    <row r="507" spans="2:27" ht="12" customHeight="1">
      <c r="B507" s="209"/>
      <c r="C507" s="209"/>
      <c r="D507" s="209"/>
      <c r="E507" s="209"/>
      <c r="F507" s="209"/>
      <c r="G507" s="209"/>
      <c r="H507" s="209"/>
      <c r="I507" s="209"/>
      <c r="J507" s="209"/>
      <c r="K507" s="209"/>
      <c r="L507" s="209"/>
      <c r="M507" s="209"/>
      <c r="N507" s="209"/>
      <c r="O507" s="209"/>
      <c r="P507" s="209"/>
      <c r="Q507" s="209"/>
      <c r="R507" s="209"/>
      <c r="S507" s="209"/>
      <c r="T507" s="209"/>
      <c r="U507" s="209"/>
      <c r="V507" s="209"/>
      <c r="W507" s="209"/>
      <c r="X507" s="209"/>
      <c r="Y507" s="209"/>
      <c r="Z507" s="209"/>
      <c r="AA507" s="209"/>
    </row>
    <row r="508" spans="2:27" ht="12" customHeight="1">
      <c r="B508" s="209"/>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09"/>
      <c r="Z508" s="209"/>
      <c r="AA508" s="209"/>
    </row>
    <row r="509" spans="2:27" ht="12" customHeight="1">
      <c r="B509" s="209"/>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row>
    <row r="510" spans="2:27" ht="12" customHeight="1">
      <c r="B510" s="209"/>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row>
    <row r="511" spans="2:27" ht="12" customHeight="1">
      <c r="B511" s="209"/>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c r="AA511" s="209"/>
    </row>
    <row r="512" spans="2:27" ht="12" customHeight="1">
      <c r="B512" s="209"/>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row>
    <row r="513" spans="2:27" ht="12" customHeight="1">
      <c r="B513" s="209"/>
      <c r="C513" s="209"/>
      <c r="D513" s="209"/>
      <c r="E513" s="209"/>
      <c r="F513" s="209"/>
      <c r="G513" s="209"/>
      <c r="H513" s="209"/>
      <c r="I513" s="209"/>
      <c r="J513" s="209"/>
      <c r="K513" s="209"/>
      <c r="L513" s="209"/>
      <c r="M513" s="209"/>
      <c r="N513" s="209"/>
      <c r="O513" s="209"/>
      <c r="P513" s="209"/>
      <c r="Q513" s="209"/>
      <c r="R513" s="209"/>
      <c r="S513" s="209"/>
      <c r="T513" s="209"/>
      <c r="U513" s="209"/>
      <c r="V513" s="209"/>
      <c r="W513" s="209"/>
      <c r="X513" s="209"/>
      <c r="Y513" s="209"/>
      <c r="Z513" s="209"/>
      <c r="AA513" s="209"/>
    </row>
    <row r="514" spans="2:27" ht="12" customHeight="1">
      <c r="B514" s="209"/>
      <c r="C514" s="209"/>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09"/>
      <c r="Z514" s="209"/>
      <c r="AA514" s="209"/>
    </row>
    <row r="515" spans="2:27" ht="12" customHeight="1">
      <c r="B515" s="209"/>
      <c r="C515" s="209"/>
      <c r="D515" s="209"/>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row>
    <row r="516" spans="2:27" ht="12" customHeight="1">
      <c r="B516" s="209"/>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row>
    <row r="517" spans="2:27" ht="12" customHeight="1">
      <c r="B517" s="209"/>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09"/>
      <c r="Z517" s="209"/>
      <c r="AA517" s="209"/>
    </row>
    <row r="518" spans="2:27" ht="12" customHeight="1">
      <c r="B518" s="209"/>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row>
    <row r="519" spans="2:27" ht="12" customHeight="1">
      <c r="B519" s="209"/>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09"/>
      <c r="Z519" s="209"/>
      <c r="AA519" s="209"/>
    </row>
    <row r="520" spans="2:27" ht="12" customHeight="1">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row>
    <row r="521" spans="2:27" ht="12" customHeight="1">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row>
    <row r="522" spans="2:27" ht="12" customHeight="1">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row>
    <row r="523" spans="2:27" ht="12" customHeight="1">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row>
    <row r="524" spans="2:27" ht="12" customHeight="1">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row>
    <row r="525" spans="2:27" ht="12" customHeight="1">
      <c r="B525" s="209"/>
      <c r="C525" s="209"/>
      <c r="D525" s="209"/>
      <c r="E525" s="209"/>
      <c r="F525" s="209"/>
      <c r="G525" s="209"/>
      <c r="H525" s="209"/>
      <c r="I525" s="209"/>
      <c r="J525" s="209"/>
      <c r="K525" s="209"/>
      <c r="L525" s="209"/>
      <c r="M525" s="209"/>
      <c r="N525" s="209"/>
      <c r="O525" s="209"/>
      <c r="P525" s="209"/>
      <c r="Q525" s="209"/>
      <c r="R525" s="209"/>
      <c r="S525" s="209"/>
      <c r="T525" s="209"/>
      <c r="U525" s="209"/>
      <c r="V525" s="209"/>
      <c r="W525" s="209"/>
      <c r="X525" s="209"/>
      <c r="Y525" s="209"/>
      <c r="Z525" s="209"/>
      <c r="AA525" s="209"/>
    </row>
    <row r="526" spans="2:27" ht="12" customHeight="1">
      <c r="B526" s="209"/>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c r="AA526" s="209"/>
    </row>
    <row r="527" spans="2:27" ht="12" customHeight="1">
      <c r="B527" s="209"/>
      <c r="C527" s="209"/>
      <c r="D527" s="209"/>
      <c r="E527" s="209"/>
      <c r="F527" s="209"/>
      <c r="G527" s="209"/>
      <c r="H527" s="209"/>
      <c r="I527" s="209"/>
      <c r="J527" s="209"/>
      <c r="K527" s="209"/>
      <c r="L527" s="209"/>
      <c r="M527" s="209"/>
      <c r="N527" s="209"/>
      <c r="O527" s="209"/>
      <c r="P527" s="209"/>
      <c r="Q527" s="209"/>
      <c r="R527" s="209"/>
      <c r="S527" s="209"/>
      <c r="T527" s="209"/>
      <c r="U527" s="209"/>
      <c r="V527" s="209"/>
      <c r="W527" s="209"/>
      <c r="X527" s="209"/>
      <c r="Y527" s="209"/>
      <c r="Z527" s="209"/>
      <c r="AA527" s="209"/>
    </row>
    <row r="528" spans="2:27" ht="12" customHeight="1">
      <c r="B528" s="209"/>
      <c r="C528" s="209"/>
      <c r="D528" s="209"/>
      <c r="E528" s="209"/>
      <c r="F528" s="209"/>
      <c r="G528" s="209"/>
      <c r="H528" s="209"/>
      <c r="I528" s="209"/>
      <c r="J528" s="209"/>
      <c r="K528" s="209"/>
      <c r="L528" s="209"/>
      <c r="M528" s="209"/>
      <c r="N528" s="209"/>
      <c r="O528" s="209"/>
      <c r="P528" s="209"/>
      <c r="Q528" s="209"/>
      <c r="R528" s="209"/>
      <c r="S528" s="209"/>
      <c r="T528" s="209"/>
      <c r="U528" s="209"/>
      <c r="V528" s="209"/>
      <c r="W528" s="209"/>
      <c r="X528" s="209"/>
      <c r="Y528" s="209"/>
      <c r="Z528" s="209"/>
      <c r="AA528" s="209"/>
    </row>
    <row r="529" spans="2:27" ht="12" customHeight="1">
      <c r="B529" s="209"/>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row>
    <row r="530" spans="2:27" ht="12" customHeight="1">
      <c r="B530" s="209"/>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row>
    <row r="531" spans="2:27" ht="12" customHeight="1">
      <c r="B531" s="209"/>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row>
    <row r="532" spans="2:27" ht="12" customHeight="1">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c r="AA532" s="209"/>
    </row>
    <row r="533" spans="2:27" ht="12" customHeight="1">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row>
    <row r="534" spans="2:27" ht="12" customHeight="1">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row>
    <row r="535" spans="2:27" ht="12" customHeight="1">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row>
    <row r="536" spans="2:27" ht="12" customHeight="1">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row>
    <row r="537" spans="2:27" ht="12" customHeight="1">
      <c r="B537" s="209"/>
      <c r="C537" s="209"/>
      <c r="D537" s="209"/>
      <c r="E537" s="209"/>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row>
    <row r="538" spans="2:27" ht="12" customHeight="1">
      <c r="B538" s="209"/>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row>
    <row r="539" spans="2:27" ht="12" customHeight="1">
      <c r="B539" s="209"/>
      <c r="C539" s="209"/>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c r="Z539" s="209"/>
      <c r="AA539" s="209"/>
    </row>
    <row r="540" spans="2:27" ht="12" customHeight="1">
      <c r="B540" s="209"/>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row>
    <row r="541" spans="2:27" ht="12" customHeight="1">
      <c r="B541" s="209"/>
      <c r="C541" s="209"/>
      <c r="D541" s="209"/>
      <c r="E541" s="209"/>
      <c r="F541" s="209"/>
      <c r="G541" s="209"/>
      <c r="H541" s="209"/>
      <c r="I541" s="209"/>
      <c r="J541" s="209"/>
      <c r="K541" s="209"/>
      <c r="L541" s="209"/>
      <c r="M541" s="209"/>
      <c r="N541" s="209"/>
      <c r="O541" s="209"/>
      <c r="P541" s="209"/>
      <c r="Q541" s="209"/>
      <c r="R541" s="209"/>
      <c r="S541" s="209"/>
      <c r="T541" s="209"/>
      <c r="U541" s="209"/>
      <c r="V541" s="209"/>
      <c r="W541" s="209"/>
      <c r="X541" s="209"/>
      <c r="Y541" s="209"/>
      <c r="Z541" s="209"/>
      <c r="AA541" s="209"/>
    </row>
    <row r="542" spans="2:27" ht="12" customHeight="1">
      <c r="B542" s="209"/>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row>
    <row r="543" spans="2:27" ht="12" customHeight="1">
      <c r="B543" s="209"/>
      <c r="C543" s="209"/>
      <c r="D543" s="209"/>
      <c r="E543" s="209"/>
      <c r="F543" s="209"/>
      <c r="G543" s="209"/>
      <c r="H543" s="209"/>
      <c r="I543" s="209"/>
      <c r="J543" s="209"/>
      <c r="K543" s="209"/>
      <c r="L543" s="209"/>
      <c r="M543" s="209"/>
      <c r="N543" s="209"/>
      <c r="O543" s="209"/>
      <c r="P543" s="209"/>
      <c r="Q543" s="209"/>
      <c r="R543" s="209"/>
      <c r="S543" s="209"/>
      <c r="T543" s="209"/>
      <c r="U543" s="209"/>
      <c r="V543" s="209"/>
      <c r="W543" s="209"/>
      <c r="X543" s="209"/>
      <c r="Y543" s="209"/>
      <c r="Z543" s="209"/>
      <c r="AA543" s="209"/>
    </row>
    <row r="544" spans="2:27" ht="12" customHeight="1">
      <c r="B544" s="209"/>
      <c r="C544" s="209"/>
      <c r="D544" s="209"/>
      <c r="E544" s="209"/>
      <c r="F544" s="209"/>
      <c r="G544" s="209"/>
      <c r="H544" s="209"/>
      <c r="I544" s="209"/>
      <c r="J544" s="209"/>
      <c r="K544" s="209"/>
      <c r="L544" s="209"/>
      <c r="M544" s="209"/>
      <c r="N544" s="209"/>
      <c r="O544" s="209"/>
      <c r="P544" s="209"/>
      <c r="Q544" s="209"/>
      <c r="R544" s="209"/>
      <c r="S544" s="209"/>
      <c r="T544" s="209"/>
      <c r="U544" s="209"/>
      <c r="V544" s="209"/>
      <c r="W544" s="209"/>
      <c r="X544" s="209"/>
      <c r="Y544" s="209"/>
      <c r="Z544" s="209"/>
      <c r="AA544" s="209"/>
    </row>
    <row r="545" spans="2:27" ht="12" customHeight="1">
      <c r="B545" s="209"/>
      <c r="C545" s="209"/>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c r="AA545" s="209"/>
    </row>
    <row r="546" spans="2:27" ht="12" customHeight="1">
      <c r="B546" s="209"/>
      <c r="C546" s="209"/>
      <c r="D546" s="209"/>
      <c r="E546" s="209"/>
      <c r="F546" s="209"/>
      <c r="G546" s="209"/>
      <c r="H546" s="209"/>
      <c r="I546" s="209"/>
      <c r="J546" s="209"/>
      <c r="K546" s="209"/>
      <c r="L546" s="209"/>
      <c r="M546" s="209"/>
      <c r="N546" s="209"/>
      <c r="O546" s="209"/>
      <c r="P546" s="209"/>
      <c r="Q546" s="209"/>
      <c r="R546" s="209"/>
      <c r="S546" s="209"/>
      <c r="T546" s="209"/>
      <c r="U546" s="209"/>
      <c r="V546" s="209"/>
      <c r="W546" s="209"/>
      <c r="X546" s="209"/>
      <c r="Y546" s="209"/>
      <c r="Z546" s="209"/>
      <c r="AA546" s="209"/>
    </row>
    <row r="547" spans="2:27" ht="12" customHeight="1">
      <c r="B547" s="209"/>
      <c r="C547" s="209"/>
      <c r="D547" s="209"/>
      <c r="E547" s="209"/>
      <c r="F547" s="209"/>
      <c r="G547" s="209"/>
      <c r="H547" s="209"/>
      <c r="I547" s="209"/>
      <c r="J547" s="209"/>
      <c r="K547" s="209"/>
      <c r="L547" s="209"/>
      <c r="M547" s="209"/>
      <c r="N547" s="209"/>
      <c r="O547" s="209"/>
      <c r="P547" s="209"/>
      <c r="Q547" s="209"/>
      <c r="R547" s="209"/>
      <c r="S547" s="209"/>
      <c r="T547" s="209"/>
      <c r="U547" s="209"/>
      <c r="V547" s="209"/>
      <c r="W547" s="209"/>
      <c r="X547" s="209"/>
      <c r="Y547" s="209"/>
      <c r="Z547" s="209"/>
      <c r="AA547" s="209"/>
    </row>
    <row r="548" spans="2:27" ht="12" customHeight="1">
      <c r="B548" s="209"/>
      <c r="C548" s="209"/>
      <c r="D548" s="209"/>
      <c r="E548" s="209"/>
      <c r="F548" s="209"/>
      <c r="G548" s="209"/>
      <c r="H548" s="209"/>
      <c r="I548" s="209"/>
      <c r="J548" s="209"/>
      <c r="K548" s="209"/>
      <c r="L548" s="209"/>
      <c r="M548" s="209"/>
      <c r="N548" s="209"/>
      <c r="O548" s="209"/>
      <c r="P548" s="209"/>
      <c r="Q548" s="209"/>
      <c r="R548" s="209"/>
      <c r="S548" s="209"/>
      <c r="T548" s="209"/>
      <c r="U548" s="209"/>
      <c r="V548" s="209"/>
      <c r="W548" s="209"/>
      <c r="X548" s="209"/>
      <c r="Y548" s="209"/>
      <c r="Z548" s="209"/>
      <c r="AA548" s="209"/>
    </row>
    <row r="549" spans="2:27" ht="12" customHeight="1">
      <c r="B549" s="209"/>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row>
    <row r="550" spans="2:27" ht="12" customHeight="1">
      <c r="B550" s="209"/>
      <c r="C550" s="209"/>
      <c r="D550" s="209"/>
      <c r="E550" s="209"/>
      <c r="F550" s="209"/>
      <c r="G550" s="209"/>
      <c r="H550" s="209"/>
      <c r="I550" s="209"/>
      <c r="J550" s="209"/>
      <c r="K550" s="209"/>
      <c r="L550" s="209"/>
      <c r="M550" s="209"/>
      <c r="N550" s="209"/>
      <c r="O550" s="209"/>
      <c r="P550" s="209"/>
      <c r="Q550" s="209"/>
      <c r="R550" s="209"/>
      <c r="S550" s="209"/>
      <c r="T550" s="209"/>
      <c r="U550" s="209"/>
      <c r="V550" s="209"/>
      <c r="W550" s="209"/>
      <c r="X550" s="209"/>
      <c r="Y550" s="209"/>
      <c r="Z550" s="209"/>
      <c r="AA550" s="209"/>
    </row>
    <row r="551" spans="2:27" ht="12" customHeight="1">
      <c r="B551" s="209"/>
      <c r="C551" s="209"/>
      <c r="D551" s="209"/>
      <c r="E551" s="209"/>
      <c r="F551" s="209"/>
      <c r="G551" s="209"/>
      <c r="H551" s="209"/>
      <c r="I551" s="209"/>
      <c r="J551" s="209"/>
      <c r="K551" s="209"/>
      <c r="L551" s="209"/>
      <c r="M551" s="209"/>
      <c r="N551" s="209"/>
      <c r="O551" s="209"/>
      <c r="P551" s="209"/>
      <c r="Q551" s="209"/>
      <c r="R551" s="209"/>
      <c r="S551" s="209"/>
      <c r="T551" s="209"/>
      <c r="U551" s="209"/>
      <c r="V551" s="209"/>
      <c r="W551" s="209"/>
      <c r="X551" s="209"/>
      <c r="Y551" s="209"/>
      <c r="Z551" s="209"/>
      <c r="AA551" s="209"/>
    </row>
    <row r="552" spans="2:27" ht="12" customHeight="1">
      <c r="B552" s="209"/>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row>
    <row r="553" spans="2:27" ht="12" customHeight="1">
      <c r="B553" s="209"/>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c r="AA553" s="209"/>
    </row>
    <row r="554" spans="2:27" ht="12" customHeight="1">
      <c r="B554" s="209"/>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row>
    <row r="555" spans="2:27" ht="12" customHeight="1">
      <c r="B555" s="209"/>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c r="AA555" s="209"/>
    </row>
    <row r="556" spans="2:27" ht="12" customHeight="1">
      <c r="B556" s="209"/>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row>
    <row r="557" spans="2:27" ht="12" customHeight="1">
      <c r="B557" s="209"/>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row>
    <row r="558" spans="2:27" ht="12" customHeight="1">
      <c r="B558" s="209"/>
      <c r="C558" s="209"/>
      <c r="D558" s="209"/>
      <c r="E558" s="209"/>
      <c r="F558" s="209"/>
      <c r="G558" s="209"/>
      <c r="H558" s="209"/>
      <c r="I558" s="209"/>
      <c r="J558" s="209"/>
      <c r="K558" s="209"/>
      <c r="L558" s="209"/>
      <c r="M558" s="209"/>
      <c r="N558" s="209"/>
      <c r="O558" s="209"/>
      <c r="P558" s="209"/>
      <c r="Q558" s="209"/>
      <c r="R558" s="209"/>
      <c r="S558" s="209"/>
      <c r="T558" s="209"/>
      <c r="U558" s="209"/>
      <c r="V558" s="209"/>
      <c r="W558" s="209"/>
      <c r="X558" s="209"/>
      <c r="Y558" s="209"/>
      <c r="Z558" s="209"/>
      <c r="AA558" s="209"/>
    </row>
    <row r="559" spans="2:27" ht="12" customHeight="1">
      <c r="B559" s="209"/>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row>
    <row r="560" spans="2:27" ht="12" customHeight="1">
      <c r="B560" s="209"/>
      <c r="C560" s="209"/>
      <c r="D560" s="209"/>
      <c r="E560" s="209"/>
      <c r="F560" s="209"/>
      <c r="G560" s="209"/>
      <c r="H560" s="209"/>
      <c r="I560" s="209"/>
      <c r="J560" s="209"/>
      <c r="K560" s="209"/>
      <c r="L560" s="209"/>
      <c r="M560" s="209"/>
      <c r="N560" s="209"/>
      <c r="O560" s="209"/>
      <c r="P560" s="209"/>
      <c r="Q560" s="209"/>
      <c r="R560" s="209"/>
      <c r="S560" s="209"/>
      <c r="T560" s="209"/>
      <c r="U560" s="209"/>
      <c r="V560" s="209"/>
      <c r="W560" s="209"/>
      <c r="X560" s="209"/>
      <c r="Y560" s="209"/>
      <c r="Z560" s="209"/>
      <c r="AA560" s="209"/>
    </row>
    <row r="561" spans="2:27" ht="12" customHeight="1">
      <c r="B561" s="209"/>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row>
    <row r="562" spans="2:27" ht="12" customHeight="1">
      <c r="B562" s="209"/>
      <c r="C562" s="209"/>
      <c r="D562" s="209"/>
      <c r="E562" s="209"/>
      <c r="F562" s="209"/>
      <c r="G562" s="209"/>
      <c r="H562" s="209"/>
      <c r="I562" s="209"/>
      <c r="J562" s="209"/>
      <c r="K562" s="209"/>
      <c r="L562" s="209"/>
      <c r="M562" s="209"/>
      <c r="N562" s="209"/>
      <c r="O562" s="209"/>
      <c r="P562" s="209"/>
      <c r="Q562" s="209"/>
      <c r="R562" s="209"/>
      <c r="S562" s="209"/>
      <c r="T562" s="209"/>
      <c r="U562" s="209"/>
      <c r="V562" s="209"/>
      <c r="W562" s="209"/>
      <c r="X562" s="209"/>
      <c r="Y562" s="209"/>
      <c r="Z562" s="209"/>
      <c r="AA562" s="209"/>
    </row>
    <row r="563" spans="2:27" ht="12" customHeight="1">
      <c r="B563" s="209"/>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row>
    <row r="564" spans="2:27" ht="12" customHeight="1">
      <c r="B564" s="209"/>
      <c r="C564" s="209"/>
      <c r="D564" s="209"/>
      <c r="E564" s="209"/>
      <c r="F564" s="209"/>
      <c r="G564" s="209"/>
      <c r="H564" s="209"/>
      <c r="I564" s="209"/>
      <c r="J564" s="209"/>
      <c r="K564" s="209"/>
      <c r="L564" s="209"/>
      <c r="M564" s="209"/>
      <c r="N564" s="209"/>
      <c r="O564" s="209"/>
      <c r="P564" s="209"/>
      <c r="Q564" s="209"/>
      <c r="R564" s="209"/>
      <c r="S564" s="209"/>
      <c r="T564" s="209"/>
      <c r="U564" s="209"/>
      <c r="V564" s="209"/>
      <c r="W564" s="209"/>
      <c r="X564" s="209"/>
      <c r="Y564" s="209"/>
      <c r="Z564" s="209"/>
      <c r="AA564" s="209"/>
    </row>
    <row r="565" spans="2:27" ht="12" customHeight="1">
      <c r="B565" s="209"/>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row>
    <row r="566" spans="2:27" ht="12" customHeight="1">
      <c r="B566" s="209"/>
      <c r="C566" s="209"/>
      <c r="D566" s="209"/>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c r="AA566" s="209"/>
    </row>
    <row r="567" spans="2:27" ht="12" customHeight="1">
      <c r="B567" s="209"/>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row>
    <row r="568" spans="2:27" ht="12" customHeight="1">
      <c r="B568" s="209"/>
      <c r="C568" s="209"/>
      <c r="D568" s="209"/>
      <c r="E568" s="209"/>
      <c r="F568" s="209"/>
      <c r="G568" s="209"/>
      <c r="H568" s="209"/>
      <c r="I568" s="209"/>
      <c r="J568" s="209"/>
      <c r="K568" s="209"/>
      <c r="L568" s="209"/>
      <c r="M568" s="209"/>
      <c r="N568" s="209"/>
      <c r="O568" s="209"/>
      <c r="P568" s="209"/>
      <c r="Q568" s="209"/>
      <c r="R568" s="209"/>
      <c r="S568" s="209"/>
      <c r="T568" s="209"/>
      <c r="U568" s="209"/>
      <c r="V568" s="209"/>
      <c r="W568" s="209"/>
      <c r="X568" s="209"/>
      <c r="Y568" s="209"/>
      <c r="Z568" s="209"/>
      <c r="AA568" s="209"/>
    </row>
    <row r="569" spans="2:27" ht="12" customHeight="1">
      <c r="B569" s="209"/>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row>
    <row r="570" spans="2:27" ht="12" customHeight="1">
      <c r="B570" s="209"/>
      <c r="C570" s="209"/>
      <c r="D570" s="209"/>
      <c r="E570" s="209"/>
      <c r="F570" s="209"/>
      <c r="G570" s="209"/>
      <c r="H570" s="209"/>
      <c r="I570" s="209"/>
      <c r="J570" s="209"/>
      <c r="K570" s="209"/>
      <c r="L570" s="209"/>
      <c r="M570" s="209"/>
      <c r="N570" s="209"/>
      <c r="O570" s="209"/>
      <c r="P570" s="209"/>
      <c r="Q570" s="209"/>
      <c r="R570" s="209"/>
      <c r="S570" s="209"/>
      <c r="T570" s="209"/>
      <c r="U570" s="209"/>
      <c r="V570" s="209"/>
      <c r="W570" s="209"/>
      <c r="X570" s="209"/>
      <c r="Y570" s="209"/>
      <c r="Z570" s="209"/>
      <c r="AA570" s="209"/>
    </row>
    <row r="571" spans="2:27" ht="12" customHeight="1">
      <c r="B571" s="209"/>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row>
    <row r="572" spans="2:27" ht="12" customHeight="1">
      <c r="B572" s="209"/>
      <c r="C572" s="209"/>
      <c r="D572" s="209"/>
      <c r="E572" s="209"/>
      <c r="F572" s="209"/>
      <c r="G572" s="209"/>
      <c r="H572" s="209"/>
      <c r="I572" s="209"/>
      <c r="J572" s="209"/>
      <c r="K572" s="209"/>
      <c r="L572" s="209"/>
      <c r="M572" s="209"/>
      <c r="N572" s="209"/>
      <c r="O572" s="209"/>
      <c r="P572" s="209"/>
      <c r="Q572" s="209"/>
      <c r="R572" s="209"/>
      <c r="S572" s="209"/>
      <c r="T572" s="209"/>
      <c r="U572" s="209"/>
      <c r="V572" s="209"/>
      <c r="W572" s="209"/>
      <c r="X572" s="209"/>
      <c r="Y572" s="209"/>
      <c r="Z572" s="209"/>
      <c r="AA572" s="209"/>
    </row>
    <row r="573" spans="2:27" ht="12" customHeight="1">
      <c r="B573" s="209"/>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row>
    <row r="574" spans="2:27" ht="12" customHeight="1">
      <c r="B574" s="209"/>
      <c r="C574" s="209"/>
      <c r="D574" s="209"/>
      <c r="E574" s="209"/>
      <c r="F574" s="209"/>
      <c r="G574" s="209"/>
      <c r="H574" s="209"/>
      <c r="I574" s="209"/>
      <c r="J574" s="209"/>
      <c r="K574" s="209"/>
      <c r="L574" s="209"/>
      <c r="M574" s="209"/>
      <c r="N574" s="209"/>
      <c r="O574" s="209"/>
      <c r="P574" s="209"/>
      <c r="Q574" s="209"/>
      <c r="R574" s="209"/>
      <c r="S574" s="209"/>
      <c r="T574" s="209"/>
      <c r="U574" s="209"/>
      <c r="V574" s="209"/>
      <c r="W574" s="209"/>
      <c r="X574" s="209"/>
      <c r="Y574" s="209"/>
      <c r="Z574" s="209"/>
      <c r="AA574" s="209"/>
    </row>
    <row r="575" spans="2:27" ht="12" customHeight="1">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row>
    <row r="576" spans="2:27" ht="12" customHeight="1">
      <c r="B576" s="209"/>
      <c r="C576" s="209"/>
      <c r="D576" s="209"/>
      <c r="E576" s="209"/>
      <c r="F576" s="209"/>
      <c r="G576" s="209"/>
      <c r="H576" s="209"/>
      <c r="I576" s="209"/>
      <c r="J576" s="209"/>
      <c r="K576" s="209"/>
      <c r="L576" s="209"/>
      <c r="M576" s="209"/>
      <c r="N576" s="209"/>
      <c r="O576" s="209"/>
      <c r="P576" s="209"/>
      <c r="Q576" s="209"/>
      <c r="R576" s="209"/>
      <c r="S576" s="209"/>
      <c r="T576" s="209"/>
      <c r="U576" s="209"/>
      <c r="V576" s="209"/>
      <c r="W576" s="209"/>
      <c r="X576" s="209"/>
      <c r="Y576" s="209"/>
      <c r="Z576" s="209"/>
      <c r="AA576" s="209"/>
    </row>
    <row r="577" spans="2:27" ht="12" customHeight="1">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row>
    <row r="578" spans="2:27" ht="12" customHeight="1">
      <c r="B578" s="209"/>
      <c r="C578" s="209"/>
      <c r="D578" s="209"/>
      <c r="E578" s="209"/>
      <c r="F578" s="209"/>
      <c r="G578" s="209"/>
      <c r="H578" s="209"/>
      <c r="I578" s="209"/>
      <c r="J578" s="209"/>
      <c r="K578" s="209"/>
      <c r="L578" s="209"/>
      <c r="M578" s="209"/>
      <c r="N578" s="209"/>
      <c r="O578" s="209"/>
      <c r="P578" s="209"/>
      <c r="Q578" s="209"/>
      <c r="R578" s="209"/>
      <c r="S578" s="209"/>
      <c r="T578" s="209"/>
      <c r="U578" s="209"/>
      <c r="V578" s="209"/>
      <c r="W578" s="209"/>
      <c r="X578" s="209"/>
      <c r="Y578" s="209"/>
      <c r="Z578" s="209"/>
      <c r="AA578" s="209"/>
    </row>
    <row r="579" spans="2:27" ht="12" customHeight="1">
      <c r="B579" s="209"/>
      <c r="C579" s="209"/>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row>
    <row r="580" spans="2:27" ht="12" customHeight="1">
      <c r="B580" s="209"/>
      <c r="C580" s="209"/>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row>
    <row r="581" spans="2:27" ht="12" customHeight="1">
      <c r="B581" s="209"/>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row>
    <row r="582" spans="2:27" ht="12" customHeight="1">
      <c r="B582" s="209"/>
      <c r="C582" s="209"/>
      <c r="D582" s="209"/>
      <c r="E582" s="209"/>
      <c r="F582" s="209"/>
      <c r="G582" s="209"/>
      <c r="H582" s="209"/>
      <c r="I582" s="209"/>
      <c r="J582" s="209"/>
      <c r="K582" s="209"/>
      <c r="L582" s="209"/>
      <c r="M582" s="209"/>
      <c r="N582" s="209"/>
      <c r="O582" s="209"/>
      <c r="P582" s="209"/>
      <c r="Q582" s="209"/>
      <c r="R582" s="209"/>
      <c r="S582" s="209"/>
      <c r="T582" s="209"/>
      <c r="U582" s="209"/>
      <c r="V582" s="209"/>
      <c r="W582" s="209"/>
      <c r="X582" s="209"/>
      <c r="Y582" s="209"/>
      <c r="Z582" s="209"/>
      <c r="AA582" s="209"/>
    </row>
    <row r="583" spans="2:27" ht="12" customHeight="1">
      <c r="B583" s="209"/>
      <c r="C583" s="209"/>
      <c r="D583" s="209"/>
      <c r="E583" s="209"/>
      <c r="F583" s="209"/>
      <c r="G583" s="209"/>
      <c r="H583" s="209"/>
      <c r="I583" s="209"/>
      <c r="J583" s="209"/>
      <c r="K583" s="209"/>
      <c r="L583" s="209"/>
      <c r="M583" s="209"/>
      <c r="N583" s="209"/>
      <c r="O583" s="209"/>
      <c r="P583" s="209"/>
      <c r="Q583" s="209"/>
      <c r="R583" s="209"/>
      <c r="S583" s="209"/>
      <c r="T583" s="209"/>
      <c r="U583" s="209"/>
      <c r="V583" s="209"/>
      <c r="W583" s="209"/>
      <c r="X583" s="209"/>
      <c r="Y583" s="209"/>
      <c r="Z583" s="209"/>
      <c r="AA583" s="209"/>
    </row>
    <row r="584" spans="2:27" ht="12" customHeight="1">
      <c r="B584" s="209"/>
      <c r="C584" s="209"/>
      <c r="D584" s="209"/>
      <c r="E584" s="209"/>
      <c r="F584" s="209"/>
      <c r="G584" s="209"/>
      <c r="H584" s="209"/>
      <c r="I584" s="209"/>
      <c r="J584" s="209"/>
      <c r="K584" s="209"/>
      <c r="L584" s="209"/>
      <c r="M584" s="209"/>
      <c r="N584" s="209"/>
      <c r="O584" s="209"/>
      <c r="P584" s="209"/>
      <c r="Q584" s="209"/>
      <c r="R584" s="209"/>
      <c r="S584" s="209"/>
      <c r="T584" s="209"/>
      <c r="U584" s="209"/>
      <c r="V584" s="209"/>
      <c r="W584" s="209"/>
      <c r="X584" s="209"/>
      <c r="Y584" s="209"/>
      <c r="Z584" s="209"/>
      <c r="AA584" s="209"/>
    </row>
    <row r="585" spans="2:27" ht="12" customHeight="1">
      <c r="B585" s="209"/>
      <c r="C585" s="209"/>
      <c r="D585" s="209"/>
      <c r="E585" s="209"/>
      <c r="F585" s="209"/>
      <c r="G585" s="209"/>
      <c r="H585" s="209"/>
      <c r="I585" s="209"/>
      <c r="J585" s="209"/>
      <c r="K585" s="209"/>
      <c r="L585" s="209"/>
      <c r="M585" s="209"/>
      <c r="N585" s="209"/>
      <c r="O585" s="209"/>
      <c r="P585" s="209"/>
      <c r="Q585" s="209"/>
      <c r="R585" s="209"/>
      <c r="S585" s="209"/>
      <c r="T585" s="209"/>
      <c r="U585" s="209"/>
      <c r="V585" s="209"/>
      <c r="W585" s="209"/>
      <c r="X585" s="209"/>
      <c r="Y585" s="209"/>
      <c r="Z585" s="209"/>
      <c r="AA585" s="209"/>
    </row>
    <row r="586" spans="2:27" ht="12" customHeight="1">
      <c r="B586" s="209"/>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209"/>
    </row>
    <row r="587" spans="2:27" ht="12" customHeight="1">
      <c r="B587" s="209"/>
      <c r="C587" s="209"/>
      <c r="D587" s="209"/>
      <c r="E587" s="209"/>
      <c r="F587" s="209"/>
      <c r="G587" s="209"/>
      <c r="H587" s="209"/>
      <c r="I587" s="209"/>
      <c r="J587" s="209"/>
      <c r="K587" s="209"/>
      <c r="L587" s="209"/>
      <c r="M587" s="209"/>
      <c r="N587" s="209"/>
      <c r="O587" s="209"/>
      <c r="P587" s="209"/>
      <c r="Q587" s="209"/>
      <c r="R587" s="209"/>
      <c r="S587" s="209"/>
      <c r="T587" s="209"/>
      <c r="U587" s="209"/>
      <c r="V587" s="209"/>
      <c r="W587" s="209"/>
      <c r="X587" s="209"/>
      <c r="Y587" s="209"/>
      <c r="Z587" s="209"/>
      <c r="AA587" s="209"/>
    </row>
    <row r="588" spans="2:27" ht="12" customHeight="1">
      <c r="B588" s="209"/>
      <c r="C588" s="209"/>
      <c r="D588" s="209"/>
      <c r="E588" s="209"/>
      <c r="F588" s="209"/>
      <c r="G588" s="209"/>
      <c r="H588" s="209"/>
      <c r="I588" s="209"/>
      <c r="J588" s="209"/>
      <c r="K588" s="209"/>
      <c r="L588" s="209"/>
      <c r="M588" s="209"/>
      <c r="N588" s="209"/>
      <c r="O588" s="209"/>
      <c r="P588" s="209"/>
      <c r="Q588" s="209"/>
      <c r="R588" s="209"/>
      <c r="S588" s="209"/>
      <c r="T588" s="209"/>
      <c r="U588" s="209"/>
      <c r="V588" s="209"/>
      <c r="W588" s="209"/>
      <c r="X588" s="209"/>
      <c r="Y588" s="209"/>
      <c r="Z588" s="209"/>
      <c r="AA588" s="209"/>
    </row>
    <row r="589" spans="2:27" ht="12" customHeight="1">
      <c r="B589" s="209"/>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row>
    <row r="590" spans="2:27" ht="12" customHeight="1">
      <c r="B590" s="209"/>
      <c r="C590" s="209"/>
      <c r="D590" s="209"/>
      <c r="E590" s="209"/>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row>
    <row r="591" spans="2:27" ht="12" customHeight="1">
      <c r="B591" s="209"/>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row>
    <row r="592" spans="2:27" ht="12" customHeight="1">
      <c r="B592" s="209"/>
      <c r="C592" s="209"/>
      <c r="D592" s="209"/>
      <c r="E592" s="209"/>
      <c r="F592" s="209"/>
      <c r="G592" s="209"/>
      <c r="H592" s="209"/>
      <c r="I592" s="209"/>
      <c r="J592" s="209"/>
      <c r="K592" s="209"/>
      <c r="L592" s="209"/>
      <c r="M592" s="209"/>
      <c r="N592" s="209"/>
      <c r="O592" s="209"/>
      <c r="P592" s="209"/>
      <c r="Q592" s="209"/>
      <c r="R592" s="209"/>
      <c r="S592" s="209"/>
      <c r="T592" s="209"/>
      <c r="U592" s="209"/>
      <c r="V592" s="209"/>
      <c r="W592" s="209"/>
      <c r="X592" s="209"/>
      <c r="Y592" s="209"/>
      <c r="Z592" s="209"/>
      <c r="AA592" s="209"/>
    </row>
    <row r="593" spans="2:27" ht="12" customHeight="1">
      <c r="B593" s="209"/>
      <c r="C593" s="209"/>
      <c r="D593" s="209"/>
      <c r="E593" s="209"/>
      <c r="F593" s="209"/>
      <c r="G593" s="209"/>
      <c r="H593" s="209"/>
      <c r="I593" s="209"/>
      <c r="J593" s="209"/>
      <c r="K593" s="209"/>
      <c r="L593" s="209"/>
      <c r="M593" s="209"/>
      <c r="N593" s="209"/>
      <c r="O593" s="209"/>
      <c r="P593" s="209"/>
      <c r="Q593" s="209"/>
      <c r="R593" s="209"/>
      <c r="S593" s="209"/>
      <c r="T593" s="209"/>
      <c r="U593" s="209"/>
      <c r="V593" s="209"/>
      <c r="W593" s="209"/>
      <c r="X593" s="209"/>
      <c r="Y593" s="209"/>
      <c r="Z593" s="209"/>
      <c r="AA593" s="209"/>
    </row>
    <row r="594" spans="2:27" ht="12" customHeight="1">
      <c r="B594" s="209"/>
      <c r="C594" s="209"/>
      <c r="D594" s="209"/>
      <c r="E594" s="209"/>
      <c r="F594" s="209"/>
      <c r="G594" s="209"/>
      <c r="H594" s="209"/>
      <c r="I594" s="209"/>
      <c r="J594" s="209"/>
      <c r="K594" s="209"/>
      <c r="L594" s="209"/>
      <c r="M594" s="209"/>
      <c r="N594" s="209"/>
      <c r="O594" s="209"/>
      <c r="P594" s="209"/>
      <c r="Q594" s="209"/>
      <c r="R594" s="209"/>
      <c r="S594" s="209"/>
      <c r="T594" s="209"/>
      <c r="U594" s="209"/>
      <c r="V594" s="209"/>
      <c r="W594" s="209"/>
      <c r="X594" s="209"/>
      <c r="Y594" s="209"/>
      <c r="Z594" s="209"/>
      <c r="AA594" s="209"/>
    </row>
    <row r="595" spans="2:27" ht="12" customHeight="1">
      <c r="B595" s="209"/>
      <c r="C595" s="209"/>
      <c r="D595" s="209"/>
      <c r="E595" s="209"/>
      <c r="F595" s="209"/>
      <c r="G595" s="209"/>
      <c r="H595" s="209"/>
      <c r="I595" s="209"/>
      <c r="J595" s="209"/>
      <c r="K595" s="209"/>
      <c r="L595" s="209"/>
      <c r="M595" s="209"/>
      <c r="N595" s="209"/>
      <c r="O595" s="209"/>
      <c r="P595" s="209"/>
      <c r="Q595" s="209"/>
      <c r="R595" s="209"/>
      <c r="S595" s="209"/>
      <c r="T595" s="209"/>
      <c r="U595" s="209"/>
      <c r="V595" s="209"/>
      <c r="W595" s="209"/>
      <c r="X595" s="209"/>
      <c r="Y595" s="209"/>
      <c r="Z595" s="209"/>
      <c r="AA595" s="209"/>
    </row>
    <row r="596" spans="2:27" ht="12" customHeight="1">
      <c r="B596" s="209"/>
      <c r="C596" s="209"/>
      <c r="D596" s="209"/>
      <c r="E596" s="209"/>
      <c r="F596" s="209"/>
      <c r="G596" s="209"/>
      <c r="H596" s="209"/>
      <c r="I596" s="209"/>
      <c r="J596" s="209"/>
      <c r="K596" s="209"/>
      <c r="L596" s="209"/>
      <c r="M596" s="209"/>
      <c r="N596" s="209"/>
      <c r="O596" s="209"/>
      <c r="P596" s="209"/>
      <c r="Q596" s="209"/>
      <c r="R596" s="209"/>
      <c r="S596" s="209"/>
      <c r="T596" s="209"/>
      <c r="U596" s="209"/>
      <c r="V596" s="209"/>
      <c r="W596" s="209"/>
      <c r="X596" s="209"/>
      <c r="Y596" s="209"/>
      <c r="Z596" s="209"/>
      <c r="AA596" s="209"/>
    </row>
    <row r="597" spans="2:27" ht="12" customHeight="1">
      <c r="B597" s="209"/>
      <c r="C597" s="209"/>
      <c r="D597" s="209"/>
      <c r="E597" s="209"/>
      <c r="F597" s="209"/>
      <c r="G597" s="209"/>
      <c r="H597" s="209"/>
      <c r="I597" s="209"/>
      <c r="J597" s="209"/>
      <c r="K597" s="209"/>
      <c r="L597" s="209"/>
      <c r="M597" s="209"/>
      <c r="N597" s="209"/>
      <c r="O597" s="209"/>
      <c r="P597" s="209"/>
      <c r="Q597" s="209"/>
      <c r="R597" s="209"/>
      <c r="S597" s="209"/>
      <c r="T597" s="209"/>
      <c r="U597" s="209"/>
      <c r="V597" s="209"/>
      <c r="W597" s="209"/>
      <c r="X597" s="209"/>
      <c r="Y597" s="209"/>
      <c r="Z597" s="209"/>
      <c r="AA597" s="209"/>
    </row>
    <row r="598" spans="2:27" ht="12" customHeight="1">
      <c r="B598" s="209"/>
      <c r="C598" s="209"/>
      <c r="D598" s="209"/>
      <c r="E598" s="209"/>
      <c r="F598" s="209"/>
      <c r="G598" s="209"/>
      <c r="H598" s="209"/>
      <c r="I598" s="209"/>
      <c r="J598" s="209"/>
      <c r="K598" s="209"/>
      <c r="L598" s="209"/>
      <c r="M598" s="209"/>
      <c r="N598" s="209"/>
      <c r="O598" s="209"/>
      <c r="P598" s="209"/>
      <c r="Q598" s="209"/>
      <c r="R598" s="209"/>
      <c r="S598" s="209"/>
      <c r="T598" s="209"/>
      <c r="U598" s="209"/>
      <c r="V598" s="209"/>
      <c r="W598" s="209"/>
      <c r="X598" s="209"/>
      <c r="Y598" s="209"/>
      <c r="Z598" s="209"/>
      <c r="AA598" s="209"/>
    </row>
    <row r="599" spans="2:27" ht="12" customHeight="1">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c r="AA599" s="209"/>
    </row>
    <row r="600" spans="2:27" ht="12" customHeight="1">
      <c r="B600" s="209"/>
      <c r="C600" s="209"/>
      <c r="D600" s="209"/>
      <c r="E600" s="209"/>
      <c r="F600" s="209"/>
      <c r="G600" s="209"/>
      <c r="H600" s="209"/>
      <c r="I600" s="209"/>
      <c r="J600" s="209"/>
      <c r="K600" s="209"/>
      <c r="L600" s="209"/>
      <c r="M600" s="209"/>
      <c r="N600" s="209"/>
      <c r="O600" s="209"/>
      <c r="P600" s="209"/>
      <c r="Q600" s="209"/>
      <c r="R600" s="209"/>
      <c r="S600" s="209"/>
      <c r="T600" s="209"/>
      <c r="U600" s="209"/>
      <c r="V600" s="209"/>
      <c r="W600" s="209"/>
      <c r="X600" s="209"/>
      <c r="Y600" s="209"/>
      <c r="Z600" s="209"/>
      <c r="AA600" s="209"/>
    </row>
    <row r="601" spans="2:27" ht="12" customHeight="1">
      <c r="B601" s="209"/>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row>
    <row r="602" spans="2:27" ht="12" customHeight="1">
      <c r="B602" s="209"/>
      <c r="C602" s="209"/>
      <c r="D602" s="209"/>
      <c r="E602" s="209"/>
      <c r="F602" s="209"/>
      <c r="G602" s="209"/>
      <c r="H602" s="209"/>
      <c r="I602" s="209"/>
      <c r="J602" s="209"/>
      <c r="K602" s="209"/>
      <c r="L602" s="209"/>
      <c r="M602" s="209"/>
      <c r="N602" s="209"/>
      <c r="O602" s="209"/>
      <c r="P602" s="209"/>
      <c r="Q602" s="209"/>
      <c r="R602" s="209"/>
      <c r="S602" s="209"/>
      <c r="T602" s="209"/>
      <c r="U602" s="209"/>
      <c r="V602" s="209"/>
      <c r="W602" s="209"/>
      <c r="X602" s="209"/>
      <c r="Y602" s="209"/>
      <c r="Z602" s="209"/>
      <c r="AA602" s="209"/>
    </row>
    <row r="603" spans="2:27" ht="12" customHeight="1">
      <c r="B603" s="209"/>
      <c r="C603" s="209"/>
      <c r="D603" s="209"/>
      <c r="E603" s="209"/>
      <c r="F603" s="209"/>
      <c r="G603" s="209"/>
      <c r="H603" s="209"/>
      <c r="I603" s="209"/>
      <c r="J603" s="209"/>
      <c r="K603" s="209"/>
      <c r="L603" s="209"/>
      <c r="M603" s="209"/>
      <c r="N603" s="209"/>
      <c r="O603" s="209"/>
      <c r="P603" s="209"/>
      <c r="Q603" s="209"/>
      <c r="R603" s="209"/>
      <c r="S603" s="209"/>
      <c r="T603" s="209"/>
      <c r="U603" s="209"/>
      <c r="V603" s="209"/>
      <c r="W603" s="209"/>
      <c r="X603" s="209"/>
      <c r="Y603" s="209"/>
      <c r="Z603" s="209"/>
      <c r="AA603" s="209"/>
    </row>
    <row r="604" spans="2:27" ht="12" customHeight="1">
      <c r="B604" s="209"/>
      <c r="C604" s="209"/>
      <c r="D604" s="209"/>
      <c r="E604" s="209"/>
      <c r="F604" s="209"/>
      <c r="G604" s="209"/>
      <c r="H604" s="209"/>
      <c r="I604" s="209"/>
      <c r="J604" s="209"/>
      <c r="K604" s="209"/>
      <c r="L604" s="209"/>
      <c r="M604" s="209"/>
      <c r="N604" s="209"/>
      <c r="O604" s="209"/>
      <c r="P604" s="209"/>
      <c r="Q604" s="209"/>
      <c r="R604" s="209"/>
      <c r="S604" s="209"/>
      <c r="T604" s="209"/>
      <c r="U604" s="209"/>
      <c r="V604" s="209"/>
      <c r="W604" s="209"/>
      <c r="X604" s="209"/>
      <c r="Y604" s="209"/>
      <c r="Z604" s="209"/>
      <c r="AA604" s="209"/>
    </row>
    <row r="605" spans="2:27" ht="12" customHeight="1">
      <c r="B605" s="209"/>
      <c r="C605" s="209"/>
      <c r="D605" s="209"/>
      <c r="E605" s="209"/>
      <c r="F605" s="209"/>
      <c r="G605" s="209"/>
      <c r="H605" s="209"/>
      <c r="I605" s="209"/>
      <c r="J605" s="209"/>
      <c r="K605" s="209"/>
      <c r="L605" s="209"/>
      <c r="M605" s="209"/>
      <c r="N605" s="209"/>
      <c r="O605" s="209"/>
      <c r="P605" s="209"/>
      <c r="Q605" s="209"/>
      <c r="R605" s="209"/>
      <c r="S605" s="209"/>
      <c r="T605" s="209"/>
      <c r="U605" s="209"/>
      <c r="V605" s="209"/>
      <c r="W605" s="209"/>
      <c r="X605" s="209"/>
      <c r="Y605" s="209"/>
      <c r="Z605" s="209"/>
      <c r="AA605" s="209"/>
    </row>
    <row r="606" spans="2:27" ht="12" customHeight="1">
      <c r="B606" s="209"/>
      <c r="C606" s="209"/>
      <c r="D606" s="209"/>
      <c r="E606" s="209"/>
      <c r="F606" s="209"/>
      <c r="G606" s="209"/>
      <c r="H606" s="209"/>
      <c r="I606" s="209"/>
      <c r="J606" s="209"/>
      <c r="K606" s="209"/>
      <c r="L606" s="209"/>
      <c r="M606" s="209"/>
      <c r="N606" s="209"/>
      <c r="O606" s="209"/>
      <c r="P606" s="209"/>
      <c r="Q606" s="209"/>
      <c r="R606" s="209"/>
      <c r="S606" s="209"/>
      <c r="T606" s="209"/>
      <c r="U606" s="209"/>
      <c r="V606" s="209"/>
      <c r="W606" s="209"/>
      <c r="X606" s="209"/>
      <c r="Y606" s="209"/>
      <c r="Z606" s="209"/>
      <c r="AA606" s="209"/>
    </row>
    <row r="607" spans="2:27" ht="12" customHeight="1">
      <c r="B607" s="209"/>
      <c r="C607" s="209"/>
      <c r="D607" s="209"/>
      <c r="E607" s="209"/>
      <c r="F607" s="209"/>
      <c r="G607" s="209"/>
      <c r="H607" s="209"/>
      <c r="I607" s="209"/>
      <c r="J607" s="209"/>
      <c r="K607" s="209"/>
      <c r="L607" s="209"/>
      <c r="M607" s="209"/>
      <c r="N607" s="209"/>
      <c r="O607" s="209"/>
      <c r="P607" s="209"/>
      <c r="Q607" s="209"/>
      <c r="R607" s="209"/>
      <c r="S607" s="209"/>
      <c r="T607" s="209"/>
      <c r="U607" s="209"/>
      <c r="V607" s="209"/>
      <c r="W607" s="209"/>
      <c r="X607" s="209"/>
      <c r="Y607" s="209"/>
      <c r="Z607" s="209"/>
      <c r="AA607" s="209"/>
    </row>
    <row r="608" spans="2:27" ht="12" customHeight="1">
      <c r="B608" s="209"/>
      <c r="C608" s="209"/>
      <c r="D608" s="209"/>
      <c r="E608" s="209"/>
      <c r="F608" s="209"/>
      <c r="G608" s="209"/>
      <c r="H608" s="209"/>
      <c r="I608" s="209"/>
      <c r="J608" s="209"/>
      <c r="K608" s="209"/>
      <c r="L608" s="209"/>
      <c r="M608" s="209"/>
      <c r="N608" s="209"/>
      <c r="O608" s="209"/>
      <c r="P608" s="209"/>
      <c r="Q608" s="209"/>
      <c r="R608" s="209"/>
      <c r="S608" s="209"/>
      <c r="T608" s="209"/>
      <c r="U608" s="209"/>
      <c r="V608" s="209"/>
      <c r="W608" s="209"/>
      <c r="X608" s="209"/>
      <c r="Y608" s="209"/>
      <c r="Z608" s="209"/>
      <c r="AA608" s="209"/>
    </row>
    <row r="609" spans="2:27" ht="12" customHeight="1">
      <c r="B609" s="209"/>
      <c r="C609" s="209"/>
      <c r="D609" s="209"/>
      <c r="E609" s="209"/>
      <c r="F609" s="209"/>
      <c r="G609" s="209"/>
      <c r="H609" s="209"/>
      <c r="I609" s="209"/>
      <c r="J609" s="209"/>
      <c r="K609" s="209"/>
      <c r="L609" s="209"/>
      <c r="M609" s="209"/>
      <c r="N609" s="209"/>
      <c r="O609" s="209"/>
      <c r="P609" s="209"/>
      <c r="Q609" s="209"/>
      <c r="R609" s="209"/>
      <c r="S609" s="209"/>
      <c r="T609" s="209"/>
      <c r="U609" s="209"/>
      <c r="V609" s="209"/>
      <c r="W609" s="209"/>
      <c r="X609" s="209"/>
      <c r="Y609" s="209"/>
      <c r="Z609" s="209"/>
      <c r="AA609" s="209"/>
    </row>
    <row r="610" spans="2:27" ht="12" customHeight="1">
      <c r="B610" s="209"/>
      <c r="C610" s="209"/>
      <c r="D610" s="209"/>
      <c r="E610" s="209"/>
      <c r="F610" s="209"/>
      <c r="G610" s="209"/>
      <c r="H610" s="209"/>
      <c r="I610" s="209"/>
      <c r="J610" s="209"/>
      <c r="K610" s="209"/>
      <c r="L610" s="209"/>
      <c r="M610" s="209"/>
      <c r="N610" s="209"/>
      <c r="O610" s="209"/>
      <c r="P610" s="209"/>
      <c r="Q610" s="209"/>
      <c r="R610" s="209"/>
      <c r="S610" s="209"/>
      <c r="T610" s="209"/>
      <c r="U610" s="209"/>
      <c r="V610" s="209"/>
      <c r="W610" s="209"/>
      <c r="X610" s="209"/>
      <c r="Y610" s="209"/>
      <c r="Z610" s="209"/>
      <c r="AA610" s="209"/>
    </row>
    <row r="611" spans="2:27" ht="12" customHeight="1">
      <c r="B611" s="209"/>
      <c r="C611" s="209"/>
      <c r="D611" s="209"/>
      <c r="E611" s="209"/>
      <c r="F611" s="209"/>
      <c r="G611" s="209"/>
      <c r="H611" s="209"/>
      <c r="I611" s="209"/>
      <c r="J611" s="209"/>
      <c r="K611" s="209"/>
      <c r="L611" s="209"/>
      <c r="M611" s="209"/>
      <c r="N611" s="209"/>
      <c r="O611" s="209"/>
      <c r="P611" s="209"/>
      <c r="Q611" s="209"/>
      <c r="R611" s="209"/>
      <c r="S611" s="209"/>
      <c r="T611" s="209"/>
      <c r="U611" s="209"/>
      <c r="V611" s="209"/>
      <c r="W611" s="209"/>
      <c r="X611" s="209"/>
      <c r="Y611" s="209"/>
      <c r="Z611" s="209"/>
      <c r="AA611" s="209"/>
    </row>
    <row r="612" spans="2:27" ht="12" customHeight="1">
      <c r="B612" s="209"/>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row>
    <row r="613" spans="2:27" ht="12" customHeight="1">
      <c r="B613" s="209"/>
      <c r="C613" s="209"/>
      <c r="D613" s="209"/>
      <c r="E613" s="209"/>
      <c r="F613" s="209"/>
      <c r="G613" s="209"/>
      <c r="H613" s="209"/>
      <c r="I613" s="209"/>
      <c r="J613" s="209"/>
      <c r="K613" s="209"/>
      <c r="L613" s="209"/>
      <c r="M613" s="209"/>
      <c r="N613" s="209"/>
      <c r="O613" s="209"/>
      <c r="P613" s="209"/>
      <c r="Q613" s="209"/>
      <c r="R613" s="209"/>
      <c r="S613" s="209"/>
      <c r="T613" s="209"/>
      <c r="U613" s="209"/>
      <c r="V613" s="209"/>
      <c r="W613" s="209"/>
      <c r="X613" s="209"/>
      <c r="Y613" s="209"/>
      <c r="Z613" s="209"/>
      <c r="AA613" s="209"/>
    </row>
    <row r="614" spans="2:27" ht="12" customHeight="1">
      <c r="B614" s="209"/>
      <c r="C614" s="209"/>
      <c r="D614" s="209"/>
      <c r="E614" s="209"/>
      <c r="F614" s="209"/>
      <c r="G614" s="209"/>
      <c r="H614" s="209"/>
      <c r="I614" s="209"/>
      <c r="J614" s="209"/>
      <c r="K614" s="209"/>
      <c r="L614" s="209"/>
      <c r="M614" s="209"/>
      <c r="N614" s="209"/>
      <c r="O614" s="209"/>
      <c r="P614" s="209"/>
      <c r="Q614" s="209"/>
      <c r="R614" s="209"/>
      <c r="S614" s="209"/>
      <c r="T614" s="209"/>
      <c r="U614" s="209"/>
      <c r="V614" s="209"/>
      <c r="W614" s="209"/>
      <c r="X614" s="209"/>
      <c r="Y614" s="209"/>
      <c r="Z614" s="209"/>
      <c r="AA614" s="209"/>
    </row>
    <row r="615" spans="2:27" ht="12" customHeight="1">
      <c r="B615" s="209"/>
      <c r="C615" s="209"/>
      <c r="D615" s="209"/>
      <c r="E615" s="209"/>
      <c r="F615" s="209"/>
      <c r="G615" s="209"/>
      <c r="H615" s="209"/>
      <c r="I615" s="209"/>
      <c r="J615" s="209"/>
      <c r="K615" s="209"/>
      <c r="L615" s="209"/>
      <c r="M615" s="209"/>
      <c r="N615" s="209"/>
      <c r="O615" s="209"/>
      <c r="P615" s="209"/>
      <c r="Q615" s="209"/>
      <c r="R615" s="209"/>
      <c r="S615" s="209"/>
      <c r="T615" s="209"/>
      <c r="U615" s="209"/>
      <c r="V615" s="209"/>
      <c r="W615" s="209"/>
      <c r="X615" s="209"/>
      <c r="Y615" s="209"/>
      <c r="Z615" s="209"/>
      <c r="AA615" s="209"/>
    </row>
    <row r="616" spans="2:27" ht="12" customHeight="1">
      <c r="B616" s="209"/>
      <c r="C616" s="209"/>
      <c r="D616" s="209"/>
      <c r="E616" s="209"/>
      <c r="F616" s="209"/>
      <c r="G616" s="209"/>
      <c r="H616" s="209"/>
      <c r="I616" s="209"/>
      <c r="J616" s="209"/>
      <c r="K616" s="209"/>
      <c r="L616" s="209"/>
      <c r="M616" s="209"/>
      <c r="N616" s="209"/>
      <c r="O616" s="209"/>
      <c r="P616" s="209"/>
      <c r="Q616" s="209"/>
      <c r="R616" s="209"/>
      <c r="S616" s="209"/>
      <c r="T616" s="209"/>
      <c r="U616" s="209"/>
      <c r="V616" s="209"/>
      <c r="W616" s="209"/>
      <c r="X616" s="209"/>
      <c r="Y616" s="209"/>
      <c r="Z616" s="209"/>
      <c r="AA616" s="209"/>
    </row>
    <row r="617" spans="2:27" ht="12" customHeight="1">
      <c r="B617" s="209"/>
      <c r="C617" s="209"/>
      <c r="D617" s="209"/>
      <c r="E617" s="209"/>
      <c r="F617" s="209"/>
      <c r="G617" s="209"/>
      <c r="H617" s="209"/>
      <c r="I617" s="209"/>
      <c r="J617" s="209"/>
      <c r="K617" s="209"/>
      <c r="L617" s="209"/>
      <c r="M617" s="209"/>
      <c r="N617" s="209"/>
      <c r="O617" s="209"/>
      <c r="P617" s="209"/>
      <c r="Q617" s="209"/>
      <c r="R617" s="209"/>
      <c r="S617" s="209"/>
      <c r="T617" s="209"/>
      <c r="U617" s="209"/>
      <c r="V617" s="209"/>
      <c r="W617" s="209"/>
      <c r="X617" s="209"/>
      <c r="Y617" s="209"/>
      <c r="Z617" s="209"/>
      <c r="AA617" s="209"/>
    </row>
    <row r="618" spans="2:27" ht="12" customHeight="1">
      <c r="B618" s="209"/>
      <c r="C618" s="209"/>
      <c r="D618" s="209"/>
      <c r="E618" s="209"/>
      <c r="F618" s="209"/>
      <c r="G618" s="209"/>
      <c r="H618" s="209"/>
      <c r="I618" s="209"/>
      <c r="J618" s="209"/>
      <c r="K618" s="209"/>
      <c r="L618" s="209"/>
      <c r="M618" s="209"/>
      <c r="N618" s="209"/>
      <c r="O618" s="209"/>
      <c r="P618" s="209"/>
      <c r="Q618" s="209"/>
      <c r="R618" s="209"/>
      <c r="S618" s="209"/>
      <c r="T618" s="209"/>
      <c r="U618" s="209"/>
      <c r="V618" s="209"/>
      <c r="W618" s="209"/>
      <c r="X618" s="209"/>
      <c r="Y618" s="209"/>
      <c r="Z618" s="209"/>
      <c r="AA618" s="209"/>
    </row>
    <row r="619" spans="2:27" ht="12" customHeight="1">
      <c r="B619" s="209"/>
      <c r="C619" s="209"/>
      <c r="D619" s="209"/>
      <c r="E619" s="209"/>
      <c r="F619" s="209"/>
      <c r="G619" s="209"/>
      <c r="H619" s="209"/>
      <c r="I619" s="209"/>
      <c r="J619" s="209"/>
      <c r="K619" s="209"/>
      <c r="L619" s="209"/>
      <c r="M619" s="209"/>
      <c r="N619" s="209"/>
      <c r="O619" s="209"/>
      <c r="P619" s="209"/>
      <c r="Q619" s="209"/>
      <c r="R619" s="209"/>
      <c r="S619" s="209"/>
      <c r="T619" s="209"/>
      <c r="U619" s="209"/>
      <c r="V619" s="209"/>
      <c r="W619" s="209"/>
      <c r="X619" s="209"/>
      <c r="Y619" s="209"/>
      <c r="Z619" s="209"/>
      <c r="AA619" s="209"/>
    </row>
    <row r="620" spans="2:27" ht="12" customHeight="1">
      <c r="B620" s="209"/>
      <c r="C620" s="209"/>
      <c r="D620" s="209"/>
      <c r="E620" s="209"/>
      <c r="F620" s="209"/>
      <c r="G620" s="209"/>
      <c r="H620" s="209"/>
      <c r="I620" s="209"/>
      <c r="J620" s="209"/>
      <c r="K620" s="209"/>
      <c r="L620" s="209"/>
      <c r="M620" s="209"/>
      <c r="N620" s="209"/>
      <c r="O620" s="209"/>
      <c r="P620" s="209"/>
      <c r="Q620" s="209"/>
      <c r="R620" s="209"/>
      <c r="S620" s="209"/>
      <c r="T620" s="209"/>
      <c r="U620" s="209"/>
      <c r="V620" s="209"/>
      <c r="W620" s="209"/>
      <c r="X620" s="209"/>
      <c r="Y620" s="209"/>
      <c r="Z620" s="209"/>
      <c r="AA620" s="209"/>
    </row>
    <row r="621" spans="2:27" ht="12" customHeight="1">
      <c r="B621" s="209"/>
      <c r="C621" s="209"/>
      <c r="D621" s="209"/>
      <c r="E621" s="209"/>
      <c r="F621" s="209"/>
      <c r="G621" s="209"/>
      <c r="H621" s="209"/>
      <c r="I621" s="209"/>
      <c r="J621" s="209"/>
      <c r="K621" s="209"/>
      <c r="L621" s="209"/>
      <c r="M621" s="209"/>
      <c r="N621" s="209"/>
      <c r="O621" s="209"/>
      <c r="P621" s="209"/>
      <c r="Q621" s="209"/>
      <c r="R621" s="209"/>
      <c r="S621" s="209"/>
      <c r="T621" s="209"/>
      <c r="U621" s="209"/>
      <c r="V621" s="209"/>
      <c r="W621" s="209"/>
      <c r="X621" s="209"/>
      <c r="Y621" s="209"/>
      <c r="Z621" s="209"/>
      <c r="AA621" s="209"/>
    </row>
    <row r="622" spans="2:27" ht="12" customHeight="1">
      <c r="B622" s="209"/>
      <c r="C622" s="209"/>
      <c r="D622" s="209"/>
      <c r="E622" s="209"/>
      <c r="F622" s="209"/>
      <c r="G622" s="209"/>
      <c r="H622" s="209"/>
      <c r="I622" s="209"/>
      <c r="J622" s="209"/>
      <c r="K622" s="209"/>
      <c r="L622" s="209"/>
      <c r="M622" s="209"/>
      <c r="N622" s="209"/>
      <c r="O622" s="209"/>
      <c r="P622" s="209"/>
      <c r="Q622" s="209"/>
      <c r="R622" s="209"/>
      <c r="S622" s="209"/>
      <c r="T622" s="209"/>
      <c r="U622" s="209"/>
      <c r="V622" s="209"/>
      <c r="W622" s="209"/>
      <c r="X622" s="209"/>
      <c r="Y622" s="209"/>
      <c r="Z622" s="209"/>
      <c r="AA622" s="209"/>
    </row>
    <row r="623" spans="2:27" ht="12" customHeight="1">
      <c r="B623" s="209"/>
      <c r="C623" s="209"/>
      <c r="D623" s="209"/>
      <c r="E623" s="209"/>
      <c r="F623" s="209"/>
      <c r="G623" s="209"/>
      <c r="H623" s="209"/>
      <c r="I623" s="209"/>
      <c r="J623" s="209"/>
      <c r="K623" s="209"/>
      <c r="L623" s="209"/>
      <c r="M623" s="209"/>
      <c r="N623" s="209"/>
      <c r="O623" s="209"/>
      <c r="P623" s="209"/>
      <c r="Q623" s="209"/>
      <c r="R623" s="209"/>
      <c r="S623" s="209"/>
      <c r="T623" s="209"/>
      <c r="U623" s="209"/>
      <c r="V623" s="209"/>
      <c r="W623" s="209"/>
      <c r="X623" s="209"/>
      <c r="Y623" s="209"/>
      <c r="Z623" s="209"/>
      <c r="AA623" s="209"/>
    </row>
    <row r="624" spans="2:27" ht="12" customHeight="1">
      <c r="B624" s="209"/>
      <c r="C624" s="209"/>
      <c r="D624" s="209"/>
      <c r="E624" s="209"/>
      <c r="F624" s="209"/>
      <c r="G624" s="209"/>
      <c r="H624" s="209"/>
      <c r="I624" s="209"/>
      <c r="J624" s="209"/>
      <c r="K624" s="209"/>
      <c r="L624" s="209"/>
      <c r="M624" s="209"/>
      <c r="N624" s="209"/>
      <c r="O624" s="209"/>
      <c r="P624" s="209"/>
      <c r="Q624" s="209"/>
      <c r="R624" s="209"/>
      <c r="S624" s="209"/>
      <c r="T624" s="209"/>
      <c r="U624" s="209"/>
      <c r="V624" s="209"/>
      <c r="W624" s="209"/>
      <c r="X624" s="209"/>
      <c r="Y624" s="209"/>
      <c r="Z624" s="209"/>
      <c r="AA624" s="209"/>
    </row>
    <row r="625" spans="2:27" ht="12" customHeight="1">
      <c r="B625" s="209"/>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row>
    <row r="626" spans="2:27" ht="12" customHeight="1">
      <c r="B626" s="209"/>
      <c r="C626" s="209"/>
      <c r="D626" s="209"/>
      <c r="E626" s="209"/>
      <c r="F626" s="209"/>
      <c r="G626" s="209"/>
      <c r="H626" s="209"/>
      <c r="I626" s="209"/>
      <c r="J626" s="209"/>
      <c r="K626" s="209"/>
      <c r="L626" s="209"/>
      <c r="M626" s="209"/>
      <c r="N626" s="209"/>
      <c r="O626" s="209"/>
      <c r="P626" s="209"/>
      <c r="Q626" s="209"/>
      <c r="R626" s="209"/>
      <c r="S626" s="209"/>
      <c r="T626" s="209"/>
      <c r="U626" s="209"/>
      <c r="V626" s="209"/>
      <c r="W626" s="209"/>
      <c r="X626" s="209"/>
      <c r="Y626" s="209"/>
      <c r="Z626" s="209"/>
      <c r="AA626" s="209"/>
    </row>
    <row r="627" spans="2:27" ht="12" customHeight="1">
      <c r="B627" s="209"/>
      <c r="C627" s="209"/>
      <c r="D627" s="209"/>
      <c r="E627" s="209"/>
      <c r="F627" s="209"/>
      <c r="G627" s="209"/>
      <c r="H627" s="209"/>
      <c r="I627" s="209"/>
      <c r="J627" s="209"/>
      <c r="K627" s="209"/>
      <c r="L627" s="209"/>
      <c r="M627" s="209"/>
      <c r="N627" s="209"/>
      <c r="O627" s="209"/>
      <c r="P627" s="209"/>
      <c r="Q627" s="209"/>
      <c r="R627" s="209"/>
      <c r="S627" s="209"/>
      <c r="T627" s="209"/>
      <c r="U627" s="209"/>
      <c r="V627" s="209"/>
      <c r="W627" s="209"/>
      <c r="X627" s="209"/>
      <c r="Y627" s="209"/>
      <c r="Z627" s="209"/>
      <c r="AA627" s="209"/>
    </row>
    <row r="628" spans="2:27" ht="12" customHeight="1">
      <c r="B628" s="209"/>
      <c r="C628" s="209"/>
      <c r="D628" s="209"/>
      <c r="E628" s="209"/>
      <c r="F628" s="209"/>
      <c r="G628" s="209"/>
      <c r="H628" s="209"/>
      <c r="I628" s="209"/>
      <c r="J628" s="209"/>
      <c r="K628" s="209"/>
      <c r="L628" s="209"/>
      <c r="M628" s="209"/>
      <c r="N628" s="209"/>
      <c r="O628" s="209"/>
      <c r="P628" s="209"/>
      <c r="Q628" s="209"/>
      <c r="R628" s="209"/>
      <c r="S628" s="209"/>
      <c r="T628" s="209"/>
      <c r="U628" s="209"/>
      <c r="V628" s="209"/>
      <c r="W628" s="209"/>
      <c r="X628" s="209"/>
      <c r="Y628" s="209"/>
      <c r="Z628" s="209"/>
      <c r="AA628" s="209"/>
    </row>
    <row r="629" spans="2:27" ht="12" customHeight="1">
      <c r="B629" s="209"/>
      <c r="C629" s="209"/>
      <c r="D629" s="209"/>
      <c r="E629" s="209"/>
      <c r="F629" s="209"/>
      <c r="G629" s="209"/>
      <c r="H629" s="209"/>
      <c r="I629" s="209"/>
      <c r="J629" s="209"/>
      <c r="K629" s="209"/>
      <c r="L629" s="209"/>
      <c r="M629" s="209"/>
      <c r="N629" s="209"/>
      <c r="O629" s="209"/>
      <c r="P629" s="209"/>
      <c r="Q629" s="209"/>
      <c r="R629" s="209"/>
      <c r="S629" s="209"/>
      <c r="T629" s="209"/>
      <c r="U629" s="209"/>
      <c r="V629" s="209"/>
      <c r="W629" s="209"/>
      <c r="X629" s="209"/>
      <c r="Y629" s="209"/>
      <c r="Z629" s="209"/>
      <c r="AA629" s="209"/>
    </row>
    <row r="630" spans="2:27" ht="12" customHeight="1">
      <c r="B630" s="209"/>
      <c r="C630" s="209"/>
      <c r="D630" s="209"/>
      <c r="E630" s="209"/>
      <c r="F630" s="209"/>
      <c r="G630" s="209"/>
      <c r="H630" s="209"/>
      <c r="I630" s="209"/>
      <c r="J630" s="209"/>
      <c r="K630" s="209"/>
      <c r="L630" s="209"/>
      <c r="M630" s="209"/>
      <c r="N630" s="209"/>
      <c r="O630" s="209"/>
      <c r="P630" s="209"/>
      <c r="Q630" s="209"/>
      <c r="R630" s="209"/>
      <c r="S630" s="209"/>
      <c r="T630" s="209"/>
      <c r="U630" s="209"/>
      <c r="V630" s="209"/>
      <c r="W630" s="209"/>
      <c r="X630" s="209"/>
      <c r="Y630" s="209"/>
      <c r="Z630" s="209"/>
      <c r="AA630" s="209"/>
    </row>
    <row r="631" spans="2:27" ht="12" customHeight="1">
      <c r="B631" s="209"/>
      <c r="C631" s="209"/>
      <c r="D631" s="209"/>
      <c r="E631" s="209"/>
      <c r="F631" s="209"/>
      <c r="G631" s="209"/>
      <c r="H631" s="209"/>
      <c r="I631" s="209"/>
      <c r="J631" s="209"/>
      <c r="K631" s="209"/>
      <c r="L631" s="209"/>
      <c r="M631" s="209"/>
      <c r="N631" s="209"/>
      <c r="O631" s="209"/>
      <c r="P631" s="209"/>
      <c r="Q631" s="209"/>
      <c r="R631" s="209"/>
      <c r="S631" s="209"/>
      <c r="T631" s="209"/>
      <c r="U631" s="209"/>
      <c r="V631" s="209"/>
      <c r="W631" s="209"/>
      <c r="X631" s="209"/>
      <c r="Y631" s="209"/>
      <c r="Z631" s="209"/>
      <c r="AA631" s="209"/>
    </row>
    <row r="632" spans="2:27" ht="12" customHeight="1">
      <c r="B632" s="209"/>
      <c r="C632" s="209"/>
      <c r="D632" s="209"/>
      <c r="E632" s="209"/>
      <c r="F632" s="209"/>
      <c r="G632" s="209"/>
      <c r="H632" s="209"/>
      <c r="I632" s="209"/>
      <c r="J632" s="209"/>
      <c r="K632" s="209"/>
      <c r="L632" s="209"/>
      <c r="M632" s="209"/>
      <c r="N632" s="209"/>
      <c r="O632" s="209"/>
      <c r="P632" s="209"/>
      <c r="Q632" s="209"/>
      <c r="R632" s="209"/>
      <c r="S632" s="209"/>
      <c r="T632" s="209"/>
      <c r="U632" s="209"/>
      <c r="V632" s="209"/>
      <c r="W632" s="209"/>
      <c r="X632" s="209"/>
      <c r="Y632" s="209"/>
      <c r="Z632" s="209"/>
      <c r="AA632" s="209"/>
    </row>
    <row r="633" spans="2:27" ht="12" customHeight="1">
      <c r="B633" s="209"/>
      <c r="C633" s="209"/>
      <c r="D633" s="209"/>
      <c r="E633" s="209"/>
      <c r="F633" s="209"/>
      <c r="G633" s="209"/>
      <c r="H633" s="209"/>
      <c r="I633" s="209"/>
      <c r="J633" s="209"/>
      <c r="K633" s="209"/>
      <c r="L633" s="209"/>
      <c r="M633" s="209"/>
      <c r="N633" s="209"/>
      <c r="O633" s="209"/>
      <c r="P633" s="209"/>
      <c r="Q633" s="209"/>
      <c r="R633" s="209"/>
      <c r="S633" s="209"/>
      <c r="T633" s="209"/>
      <c r="U633" s="209"/>
      <c r="V633" s="209"/>
      <c r="W633" s="209"/>
      <c r="X633" s="209"/>
      <c r="Y633" s="209"/>
      <c r="Z633" s="209"/>
      <c r="AA633" s="209"/>
    </row>
    <row r="634" spans="2:27" ht="12" customHeight="1">
      <c r="B634" s="209"/>
      <c r="C634" s="209"/>
      <c r="D634" s="209"/>
      <c r="E634" s="209"/>
      <c r="F634" s="209"/>
      <c r="G634" s="209"/>
      <c r="H634" s="209"/>
      <c r="I634" s="209"/>
      <c r="J634" s="209"/>
      <c r="K634" s="209"/>
      <c r="L634" s="209"/>
      <c r="M634" s="209"/>
      <c r="N634" s="209"/>
      <c r="O634" s="209"/>
      <c r="P634" s="209"/>
      <c r="Q634" s="209"/>
      <c r="R634" s="209"/>
      <c r="S634" s="209"/>
      <c r="T634" s="209"/>
      <c r="U634" s="209"/>
      <c r="V634" s="209"/>
      <c r="W634" s="209"/>
      <c r="X634" s="209"/>
      <c r="Y634" s="209"/>
      <c r="Z634" s="209"/>
      <c r="AA634" s="209"/>
    </row>
    <row r="635" spans="2:27" ht="12" customHeight="1">
      <c r="B635" s="209"/>
      <c r="C635" s="209"/>
      <c r="D635" s="209"/>
      <c r="E635" s="209"/>
      <c r="F635" s="209"/>
      <c r="G635" s="209"/>
      <c r="H635" s="209"/>
      <c r="I635" s="209"/>
      <c r="J635" s="209"/>
      <c r="K635" s="209"/>
      <c r="L635" s="209"/>
      <c r="M635" s="209"/>
      <c r="N635" s="209"/>
      <c r="O635" s="209"/>
      <c r="P635" s="209"/>
      <c r="Q635" s="209"/>
      <c r="R635" s="209"/>
      <c r="S635" s="209"/>
      <c r="T635" s="209"/>
      <c r="U635" s="209"/>
      <c r="V635" s="209"/>
      <c r="W635" s="209"/>
      <c r="X635" s="209"/>
      <c r="Y635" s="209"/>
      <c r="Z635" s="209"/>
      <c r="AA635" s="209"/>
    </row>
    <row r="636" spans="2:27" ht="12" customHeight="1">
      <c r="B636" s="209"/>
      <c r="C636" s="209"/>
      <c r="D636" s="209"/>
      <c r="E636" s="209"/>
      <c r="F636" s="209"/>
      <c r="G636" s="209"/>
      <c r="H636" s="209"/>
      <c r="I636" s="209"/>
      <c r="J636" s="209"/>
      <c r="K636" s="209"/>
      <c r="L636" s="209"/>
      <c r="M636" s="209"/>
      <c r="N636" s="209"/>
      <c r="O636" s="209"/>
      <c r="P636" s="209"/>
      <c r="Q636" s="209"/>
      <c r="R636" s="209"/>
      <c r="S636" s="209"/>
      <c r="T636" s="209"/>
      <c r="U636" s="209"/>
      <c r="V636" s="209"/>
      <c r="W636" s="209"/>
      <c r="X636" s="209"/>
      <c r="Y636" s="209"/>
      <c r="Z636" s="209"/>
      <c r="AA636" s="209"/>
    </row>
    <row r="637" spans="2:27" ht="12" customHeight="1">
      <c r="B637" s="209"/>
      <c r="C637" s="209"/>
      <c r="D637" s="209"/>
      <c r="E637" s="209"/>
      <c r="F637" s="209"/>
      <c r="G637" s="209"/>
      <c r="H637" s="209"/>
      <c r="I637" s="209"/>
      <c r="J637" s="209"/>
      <c r="K637" s="209"/>
      <c r="L637" s="209"/>
      <c r="M637" s="209"/>
      <c r="N637" s="209"/>
      <c r="O637" s="209"/>
      <c r="P637" s="209"/>
      <c r="Q637" s="209"/>
      <c r="R637" s="209"/>
      <c r="S637" s="209"/>
      <c r="T637" s="209"/>
      <c r="U637" s="209"/>
      <c r="V637" s="209"/>
      <c r="W637" s="209"/>
      <c r="X637" s="209"/>
      <c r="Y637" s="209"/>
      <c r="Z637" s="209"/>
      <c r="AA637" s="209"/>
    </row>
    <row r="638" spans="2:27" ht="12" customHeight="1">
      <c r="B638" s="209"/>
      <c r="C638" s="209"/>
      <c r="D638" s="209"/>
      <c r="E638" s="209"/>
      <c r="F638" s="209"/>
      <c r="G638" s="209"/>
      <c r="H638" s="209"/>
      <c r="I638" s="209"/>
      <c r="J638" s="209"/>
      <c r="K638" s="209"/>
      <c r="L638" s="209"/>
      <c r="M638" s="209"/>
      <c r="N638" s="209"/>
      <c r="O638" s="209"/>
      <c r="P638" s="209"/>
      <c r="Q638" s="209"/>
      <c r="R638" s="209"/>
      <c r="S638" s="209"/>
      <c r="T638" s="209"/>
      <c r="U638" s="209"/>
      <c r="V638" s="209"/>
      <c r="W638" s="209"/>
      <c r="X638" s="209"/>
      <c r="Y638" s="209"/>
      <c r="Z638" s="209"/>
      <c r="AA638" s="209"/>
    </row>
    <row r="639" spans="2:27" ht="12" customHeight="1">
      <c r="B639" s="209"/>
      <c r="C639" s="209"/>
      <c r="D639" s="209"/>
      <c r="E639" s="209"/>
      <c r="F639" s="209"/>
      <c r="G639" s="209"/>
      <c r="H639" s="209"/>
      <c r="I639" s="209"/>
      <c r="J639" s="209"/>
      <c r="K639" s="209"/>
      <c r="L639" s="209"/>
      <c r="M639" s="209"/>
      <c r="N639" s="209"/>
      <c r="O639" s="209"/>
      <c r="P639" s="209"/>
      <c r="Q639" s="209"/>
      <c r="R639" s="209"/>
      <c r="S639" s="209"/>
      <c r="T639" s="209"/>
      <c r="U639" s="209"/>
      <c r="V639" s="209"/>
      <c r="W639" s="209"/>
      <c r="X639" s="209"/>
      <c r="Y639" s="209"/>
      <c r="Z639" s="209"/>
      <c r="AA639" s="209"/>
    </row>
    <row r="640" spans="2:27" ht="12" customHeight="1">
      <c r="B640" s="209"/>
      <c r="C640" s="209"/>
      <c r="D640" s="209"/>
      <c r="E640" s="209"/>
      <c r="F640" s="209"/>
      <c r="G640" s="209"/>
      <c r="H640" s="209"/>
      <c r="I640" s="209"/>
      <c r="J640" s="209"/>
      <c r="K640" s="209"/>
      <c r="L640" s="209"/>
      <c r="M640" s="209"/>
      <c r="N640" s="209"/>
      <c r="O640" s="209"/>
      <c r="P640" s="209"/>
      <c r="Q640" s="209"/>
      <c r="R640" s="209"/>
      <c r="S640" s="209"/>
      <c r="T640" s="209"/>
      <c r="U640" s="209"/>
      <c r="V640" s="209"/>
      <c r="W640" s="209"/>
      <c r="X640" s="209"/>
      <c r="Y640" s="209"/>
      <c r="Z640" s="209"/>
      <c r="AA640" s="209"/>
    </row>
    <row r="641" spans="2:27" ht="12" customHeight="1">
      <c r="B641" s="209"/>
      <c r="C641" s="209"/>
      <c r="D641" s="209"/>
      <c r="E641" s="209"/>
      <c r="F641" s="209"/>
      <c r="G641" s="209"/>
      <c r="H641" s="209"/>
      <c r="I641" s="209"/>
      <c r="J641" s="209"/>
      <c r="K641" s="209"/>
      <c r="L641" s="209"/>
      <c r="M641" s="209"/>
      <c r="N641" s="209"/>
      <c r="O641" s="209"/>
      <c r="P641" s="209"/>
      <c r="Q641" s="209"/>
      <c r="R641" s="209"/>
      <c r="S641" s="209"/>
      <c r="T641" s="209"/>
      <c r="U641" s="209"/>
      <c r="V641" s="209"/>
      <c r="W641" s="209"/>
      <c r="X641" s="209"/>
      <c r="Y641" s="209"/>
      <c r="Z641" s="209"/>
      <c r="AA641" s="209"/>
    </row>
    <row r="642" spans="2:27" ht="12" customHeight="1">
      <c r="B642" s="209"/>
      <c r="C642" s="209"/>
      <c r="D642" s="209"/>
      <c r="E642" s="209"/>
      <c r="F642" s="209"/>
      <c r="G642" s="209"/>
      <c r="H642" s="209"/>
      <c r="I642" s="209"/>
      <c r="J642" s="209"/>
      <c r="K642" s="209"/>
      <c r="L642" s="209"/>
      <c r="M642" s="209"/>
      <c r="N642" s="209"/>
      <c r="O642" s="209"/>
      <c r="P642" s="209"/>
      <c r="Q642" s="209"/>
      <c r="R642" s="209"/>
      <c r="S642" s="209"/>
      <c r="T642" s="209"/>
      <c r="U642" s="209"/>
      <c r="V642" s="209"/>
      <c r="W642" s="209"/>
      <c r="X642" s="209"/>
      <c r="Y642" s="209"/>
      <c r="Z642" s="209"/>
      <c r="AA642" s="209"/>
    </row>
    <row r="643" spans="2:27" ht="12" customHeight="1">
      <c r="B643" s="209"/>
      <c r="C643" s="209"/>
      <c r="D643" s="209"/>
      <c r="E643" s="209"/>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row>
    <row r="644" spans="2:27" ht="12" customHeight="1">
      <c r="B644" s="209"/>
      <c r="C644" s="209"/>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row>
    <row r="645" spans="2:27" ht="12" customHeight="1">
      <c r="B645" s="209"/>
      <c r="C645" s="209"/>
      <c r="D645" s="209"/>
      <c r="E645" s="209"/>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row>
    <row r="646" spans="2:27" ht="12" customHeight="1">
      <c r="B646" s="209"/>
      <c r="C646" s="209"/>
      <c r="D646" s="209"/>
      <c r="E646" s="209"/>
      <c r="F646" s="209"/>
      <c r="G646" s="209"/>
      <c r="H646" s="209"/>
      <c r="I646" s="209"/>
      <c r="J646" s="209"/>
      <c r="K646" s="209"/>
      <c r="L646" s="209"/>
      <c r="M646" s="209"/>
      <c r="N646" s="209"/>
      <c r="O646" s="209"/>
      <c r="P646" s="209"/>
      <c r="Q646" s="209"/>
      <c r="R646" s="209"/>
      <c r="S646" s="209"/>
      <c r="T646" s="209"/>
      <c r="U646" s="209"/>
      <c r="V646" s="209"/>
      <c r="W646" s="209"/>
      <c r="X646" s="209"/>
      <c r="Y646" s="209"/>
      <c r="Z646" s="209"/>
      <c r="AA646" s="209"/>
    </row>
    <row r="647" spans="2:27" ht="12" customHeight="1">
      <c r="B647" s="209"/>
      <c r="C647" s="209"/>
      <c r="D647" s="209"/>
      <c r="E647" s="209"/>
      <c r="F647" s="209"/>
      <c r="G647" s="209"/>
      <c r="H647" s="209"/>
      <c r="I647" s="209"/>
      <c r="J647" s="209"/>
      <c r="K647" s="209"/>
      <c r="L647" s="209"/>
      <c r="M647" s="209"/>
      <c r="N647" s="209"/>
      <c r="O647" s="209"/>
      <c r="P647" s="209"/>
      <c r="Q647" s="209"/>
      <c r="R647" s="209"/>
      <c r="S647" s="209"/>
      <c r="T647" s="209"/>
      <c r="U647" s="209"/>
      <c r="V647" s="209"/>
      <c r="W647" s="209"/>
      <c r="X647" s="209"/>
      <c r="Y647" s="209"/>
      <c r="Z647" s="209"/>
      <c r="AA647" s="209"/>
    </row>
    <row r="648" spans="2:27" ht="12" customHeight="1">
      <c r="B648" s="209"/>
      <c r="C648" s="209"/>
      <c r="D648" s="209"/>
      <c r="E648" s="209"/>
      <c r="F648" s="209"/>
      <c r="G648" s="209"/>
      <c r="H648" s="209"/>
      <c r="I648" s="209"/>
      <c r="J648" s="209"/>
      <c r="K648" s="209"/>
      <c r="L648" s="209"/>
      <c r="M648" s="209"/>
      <c r="N648" s="209"/>
      <c r="O648" s="209"/>
      <c r="P648" s="209"/>
      <c r="Q648" s="209"/>
      <c r="R648" s="209"/>
      <c r="S648" s="209"/>
      <c r="T648" s="209"/>
      <c r="U648" s="209"/>
      <c r="V648" s="209"/>
      <c r="W648" s="209"/>
      <c r="X648" s="209"/>
      <c r="Y648" s="209"/>
      <c r="Z648" s="209"/>
      <c r="AA648" s="209"/>
    </row>
    <row r="649" spans="2:27" ht="12" customHeight="1">
      <c r="B649" s="209"/>
      <c r="C649" s="209"/>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row>
    <row r="650" spans="2:27" ht="12" customHeight="1">
      <c r="B650" s="209"/>
      <c r="C650" s="209"/>
      <c r="D650" s="209"/>
      <c r="E650" s="209"/>
      <c r="F650" s="209"/>
      <c r="G650" s="209"/>
      <c r="H650" s="209"/>
      <c r="I650" s="209"/>
      <c r="J650" s="209"/>
      <c r="K650" s="209"/>
      <c r="L650" s="209"/>
      <c r="M650" s="209"/>
      <c r="N650" s="209"/>
      <c r="O650" s="209"/>
      <c r="P650" s="209"/>
      <c r="Q650" s="209"/>
      <c r="R650" s="209"/>
      <c r="S650" s="209"/>
      <c r="T650" s="209"/>
      <c r="U650" s="209"/>
      <c r="V650" s="209"/>
      <c r="W650" s="209"/>
      <c r="X650" s="209"/>
      <c r="Y650" s="209"/>
      <c r="Z650" s="209"/>
      <c r="AA650" s="209"/>
    </row>
    <row r="651" spans="2:27" ht="12" customHeight="1">
      <c r="B651" s="209"/>
      <c r="C651" s="209"/>
      <c r="D651" s="209"/>
      <c r="E651" s="209"/>
      <c r="F651" s="209"/>
      <c r="G651" s="209"/>
      <c r="H651" s="209"/>
      <c r="I651" s="209"/>
      <c r="J651" s="209"/>
      <c r="K651" s="209"/>
      <c r="L651" s="209"/>
      <c r="M651" s="209"/>
      <c r="N651" s="209"/>
      <c r="O651" s="209"/>
      <c r="P651" s="209"/>
      <c r="Q651" s="209"/>
      <c r="R651" s="209"/>
      <c r="S651" s="209"/>
      <c r="T651" s="209"/>
      <c r="U651" s="209"/>
      <c r="V651" s="209"/>
      <c r="W651" s="209"/>
      <c r="X651" s="209"/>
      <c r="Y651" s="209"/>
      <c r="Z651" s="209"/>
      <c r="AA651" s="209"/>
    </row>
    <row r="652" spans="2:27" ht="12" customHeight="1">
      <c r="B652" s="209"/>
      <c r="C652" s="209"/>
      <c r="D652" s="209"/>
      <c r="E652" s="209"/>
      <c r="F652" s="209"/>
      <c r="G652" s="209"/>
      <c r="H652" s="209"/>
      <c r="I652" s="209"/>
      <c r="J652" s="209"/>
      <c r="K652" s="209"/>
      <c r="L652" s="209"/>
      <c r="M652" s="209"/>
      <c r="N652" s="209"/>
      <c r="O652" s="209"/>
      <c r="P652" s="209"/>
      <c r="Q652" s="209"/>
      <c r="R652" s="209"/>
      <c r="S652" s="209"/>
      <c r="T652" s="209"/>
      <c r="U652" s="209"/>
      <c r="V652" s="209"/>
      <c r="W652" s="209"/>
      <c r="X652" s="209"/>
      <c r="Y652" s="209"/>
      <c r="Z652" s="209"/>
      <c r="AA652" s="209"/>
    </row>
    <row r="653" spans="2:27" ht="12" customHeight="1">
      <c r="B653" s="209"/>
      <c r="C653" s="209"/>
      <c r="D653" s="209"/>
      <c r="E653" s="209"/>
      <c r="F653" s="209"/>
      <c r="G653" s="209"/>
      <c r="H653" s="209"/>
      <c r="I653" s="209"/>
      <c r="J653" s="209"/>
      <c r="K653" s="209"/>
      <c r="L653" s="209"/>
      <c r="M653" s="209"/>
      <c r="N653" s="209"/>
      <c r="O653" s="209"/>
      <c r="P653" s="209"/>
      <c r="Q653" s="209"/>
      <c r="R653" s="209"/>
      <c r="S653" s="209"/>
      <c r="T653" s="209"/>
      <c r="U653" s="209"/>
      <c r="V653" s="209"/>
      <c r="W653" s="209"/>
      <c r="X653" s="209"/>
      <c r="Y653" s="209"/>
      <c r="Z653" s="209"/>
      <c r="AA653" s="209"/>
    </row>
    <row r="654" spans="2:27" ht="12" customHeight="1">
      <c r="B654" s="209"/>
      <c r="C654" s="209"/>
      <c r="D654" s="209"/>
      <c r="E654" s="209"/>
      <c r="F654" s="209"/>
      <c r="G654" s="209"/>
      <c r="H654" s="209"/>
      <c r="I654" s="209"/>
      <c r="J654" s="209"/>
      <c r="K654" s="209"/>
      <c r="L654" s="209"/>
      <c r="M654" s="209"/>
      <c r="N654" s="209"/>
      <c r="O654" s="209"/>
      <c r="P654" s="209"/>
      <c r="Q654" s="209"/>
      <c r="R654" s="209"/>
      <c r="S654" s="209"/>
      <c r="T654" s="209"/>
      <c r="U654" s="209"/>
      <c r="V654" s="209"/>
      <c r="W654" s="209"/>
      <c r="X654" s="209"/>
      <c r="Y654" s="209"/>
      <c r="Z654" s="209"/>
      <c r="AA654" s="209"/>
    </row>
    <row r="655" spans="2:27" ht="12" customHeight="1">
      <c r="B655" s="209"/>
      <c r="C655" s="209"/>
      <c r="D655" s="209"/>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c r="AA655" s="209"/>
    </row>
    <row r="656" spans="2:27" ht="12" customHeight="1">
      <c r="B656" s="209"/>
      <c r="C656" s="209"/>
      <c r="D656" s="209"/>
      <c r="E656" s="209"/>
      <c r="F656" s="209"/>
      <c r="G656" s="209"/>
      <c r="H656" s="209"/>
      <c r="I656" s="209"/>
      <c r="J656" s="209"/>
      <c r="K656" s="209"/>
      <c r="L656" s="209"/>
      <c r="M656" s="209"/>
      <c r="N656" s="209"/>
      <c r="O656" s="209"/>
      <c r="P656" s="209"/>
      <c r="Q656" s="209"/>
      <c r="R656" s="209"/>
      <c r="S656" s="209"/>
      <c r="T656" s="209"/>
      <c r="U656" s="209"/>
      <c r="V656" s="209"/>
      <c r="W656" s="209"/>
      <c r="X656" s="209"/>
      <c r="Y656" s="209"/>
      <c r="Z656" s="209"/>
      <c r="AA656" s="209"/>
    </row>
    <row r="657" spans="2:27" ht="12" customHeight="1">
      <c r="B657" s="209"/>
      <c r="C657" s="209"/>
      <c r="D657" s="209"/>
      <c r="E657" s="209"/>
      <c r="F657" s="209"/>
      <c r="G657" s="209"/>
      <c r="H657" s="209"/>
      <c r="I657" s="209"/>
      <c r="J657" s="209"/>
      <c r="K657" s="209"/>
      <c r="L657" s="209"/>
      <c r="M657" s="209"/>
      <c r="N657" s="209"/>
      <c r="O657" s="209"/>
      <c r="P657" s="209"/>
      <c r="Q657" s="209"/>
      <c r="R657" s="209"/>
      <c r="S657" s="209"/>
      <c r="T657" s="209"/>
      <c r="U657" s="209"/>
      <c r="V657" s="209"/>
      <c r="W657" s="209"/>
      <c r="X657" s="209"/>
      <c r="Y657" s="209"/>
      <c r="Z657" s="209"/>
      <c r="AA657" s="209"/>
    </row>
    <row r="658" spans="2:27" ht="12" customHeight="1">
      <c r="B658" s="209"/>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row>
    <row r="659" spans="2:27" ht="12" customHeight="1">
      <c r="B659" s="209"/>
      <c r="C659" s="209"/>
      <c r="D659" s="209"/>
      <c r="E659" s="209"/>
      <c r="F659" s="209"/>
      <c r="G659" s="209"/>
      <c r="H659" s="209"/>
      <c r="I659" s="209"/>
      <c r="J659" s="209"/>
      <c r="K659" s="209"/>
      <c r="L659" s="209"/>
      <c r="M659" s="209"/>
      <c r="N659" s="209"/>
      <c r="O659" s="209"/>
      <c r="P659" s="209"/>
      <c r="Q659" s="209"/>
      <c r="R659" s="209"/>
      <c r="S659" s="209"/>
      <c r="T659" s="209"/>
      <c r="U659" s="209"/>
      <c r="V659" s="209"/>
      <c r="W659" s="209"/>
      <c r="X659" s="209"/>
      <c r="Y659" s="209"/>
      <c r="Z659" s="209"/>
      <c r="AA659" s="209"/>
    </row>
    <row r="660" spans="2:27" ht="12" customHeight="1">
      <c r="B660" s="209"/>
      <c r="C660" s="209"/>
      <c r="D660" s="209"/>
      <c r="E660" s="209"/>
      <c r="F660" s="209"/>
      <c r="G660" s="209"/>
      <c r="H660" s="209"/>
      <c r="I660" s="209"/>
      <c r="J660" s="209"/>
      <c r="K660" s="209"/>
      <c r="L660" s="209"/>
      <c r="M660" s="209"/>
      <c r="N660" s="209"/>
      <c r="O660" s="209"/>
      <c r="P660" s="209"/>
      <c r="Q660" s="209"/>
      <c r="R660" s="209"/>
      <c r="S660" s="209"/>
      <c r="T660" s="209"/>
      <c r="U660" s="209"/>
      <c r="V660" s="209"/>
      <c r="W660" s="209"/>
      <c r="X660" s="209"/>
      <c r="Y660" s="209"/>
      <c r="Z660" s="209"/>
      <c r="AA660" s="209"/>
    </row>
    <row r="661" spans="2:27" ht="12" customHeight="1">
      <c r="B661" s="209"/>
      <c r="C661" s="209"/>
      <c r="D661" s="209"/>
      <c r="E661" s="209"/>
      <c r="F661" s="209"/>
      <c r="G661" s="209"/>
      <c r="H661" s="209"/>
      <c r="I661" s="209"/>
      <c r="J661" s="209"/>
      <c r="K661" s="209"/>
      <c r="L661" s="209"/>
      <c r="M661" s="209"/>
      <c r="N661" s="209"/>
      <c r="O661" s="209"/>
      <c r="P661" s="209"/>
      <c r="Q661" s="209"/>
      <c r="R661" s="209"/>
      <c r="S661" s="209"/>
      <c r="T661" s="209"/>
      <c r="U661" s="209"/>
      <c r="V661" s="209"/>
      <c r="W661" s="209"/>
      <c r="X661" s="209"/>
      <c r="Y661" s="209"/>
      <c r="Z661" s="209"/>
      <c r="AA661" s="209"/>
    </row>
    <row r="662" spans="2:27" ht="12" customHeight="1">
      <c r="B662" s="209"/>
      <c r="C662" s="209"/>
      <c r="D662" s="209"/>
      <c r="E662" s="209"/>
      <c r="F662" s="209"/>
      <c r="G662" s="209"/>
      <c r="H662" s="209"/>
      <c r="I662" s="209"/>
      <c r="J662" s="209"/>
      <c r="K662" s="209"/>
      <c r="L662" s="209"/>
      <c r="M662" s="209"/>
      <c r="N662" s="209"/>
      <c r="O662" s="209"/>
      <c r="P662" s="209"/>
      <c r="Q662" s="209"/>
      <c r="R662" s="209"/>
      <c r="S662" s="209"/>
      <c r="T662" s="209"/>
      <c r="U662" s="209"/>
      <c r="V662" s="209"/>
      <c r="W662" s="209"/>
      <c r="X662" s="209"/>
      <c r="Y662" s="209"/>
      <c r="Z662" s="209"/>
      <c r="AA662" s="209"/>
    </row>
    <row r="663" spans="2:27" ht="12" customHeight="1">
      <c r="B663" s="209"/>
      <c r="C663" s="209"/>
      <c r="D663" s="209"/>
      <c r="E663" s="209"/>
      <c r="F663" s="209"/>
      <c r="G663" s="209"/>
      <c r="H663" s="209"/>
      <c r="I663" s="209"/>
      <c r="J663" s="209"/>
      <c r="K663" s="209"/>
      <c r="L663" s="209"/>
      <c r="M663" s="209"/>
      <c r="N663" s="209"/>
      <c r="O663" s="209"/>
      <c r="P663" s="209"/>
      <c r="Q663" s="209"/>
      <c r="R663" s="209"/>
      <c r="S663" s="209"/>
      <c r="T663" s="209"/>
      <c r="U663" s="209"/>
      <c r="V663" s="209"/>
      <c r="W663" s="209"/>
      <c r="X663" s="209"/>
      <c r="Y663" s="209"/>
      <c r="Z663" s="209"/>
      <c r="AA663" s="209"/>
    </row>
    <row r="664" spans="2:27" ht="12" customHeight="1">
      <c r="B664" s="209"/>
      <c r="C664" s="209"/>
      <c r="D664" s="209"/>
      <c r="E664" s="209"/>
      <c r="F664" s="209"/>
      <c r="G664" s="209"/>
      <c r="H664" s="209"/>
      <c r="I664" s="209"/>
      <c r="J664" s="209"/>
      <c r="K664" s="209"/>
      <c r="L664" s="209"/>
      <c r="M664" s="209"/>
      <c r="N664" s="209"/>
      <c r="O664" s="209"/>
      <c r="P664" s="209"/>
      <c r="Q664" s="209"/>
      <c r="R664" s="209"/>
      <c r="S664" s="209"/>
      <c r="T664" s="209"/>
      <c r="U664" s="209"/>
      <c r="V664" s="209"/>
      <c r="W664" s="209"/>
      <c r="X664" s="209"/>
      <c r="Y664" s="209"/>
      <c r="Z664" s="209"/>
      <c r="AA664" s="209"/>
    </row>
    <row r="665" spans="2:27" ht="12" customHeight="1">
      <c r="B665" s="209"/>
      <c r="C665" s="209"/>
      <c r="D665" s="209"/>
      <c r="E665" s="209"/>
      <c r="F665" s="209"/>
      <c r="G665" s="209"/>
      <c r="H665" s="209"/>
      <c r="I665" s="209"/>
      <c r="J665" s="209"/>
      <c r="K665" s="209"/>
      <c r="L665" s="209"/>
      <c r="M665" s="209"/>
      <c r="N665" s="209"/>
      <c r="O665" s="209"/>
      <c r="P665" s="209"/>
      <c r="Q665" s="209"/>
      <c r="R665" s="209"/>
      <c r="S665" s="209"/>
      <c r="T665" s="209"/>
      <c r="U665" s="209"/>
      <c r="V665" s="209"/>
      <c r="W665" s="209"/>
      <c r="X665" s="209"/>
      <c r="Y665" s="209"/>
      <c r="Z665" s="209"/>
      <c r="AA665" s="209"/>
    </row>
    <row r="666" spans="2:27" ht="12" customHeight="1">
      <c r="B666" s="209"/>
      <c r="C666" s="209"/>
      <c r="D666" s="209"/>
      <c r="E666" s="209"/>
      <c r="F666" s="209"/>
      <c r="G666" s="209"/>
      <c r="H666" s="209"/>
      <c r="I666" s="209"/>
      <c r="J666" s="209"/>
      <c r="K666" s="209"/>
      <c r="L666" s="209"/>
      <c r="M666" s="209"/>
      <c r="N666" s="209"/>
      <c r="O666" s="209"/>
      <c r="P666" s="209"/>
      <c r="Q666" s="209"/>
      <c r="R666" s="209"/>
      <c r="S666" s="209"/>
      <c r="T666" s="209"/>
      <c r="U666" s="209"/>
      <c r="V666" s="209"/>
      <c r="W666" s="209"/>
      <c r="X666" s="209"/>
      <c r="Y666" s="209"/>
      <c r="Z666" s="209"/>
      <c r="AA666" s="209"/>
    </row>
    <row r="667" spans="2:27" ht="12" customHeight="1">
      <c r="B667" s="209"/>
      <c r="C667" s="209"/>
      <c r="D667" s="209"/>
      <c r="E667" s="209"/>
      <c r="F667" s="209"/>
      <c r="G667" s="209"/>
      <c r="H667" s="209"/>
      <c r="I667" s="209"/>
      <c r="J667" s="209"/>
      <c r="K667" s="209"/>
      <c r="L667" s="209"/>
      <c r="M667" s="209"/>
      <c r="N667" s="209"/>
      <c r="O667" s="209"/>
      <c r="P667" s="209"/>
      <c r="Q667" s="209"/>
      <c r="R667" s="209"/>
      <c r="S667" s="209"/>
      <c r="T667" s="209"/>
      <c r="U667" s="209"/>
      <c r="V667" s="209"/>
      <c r="W667" s="209"/>
      <c r="X667" s="209"/>
      <c r="Y667" s="209"/>
      <c r="Z667" s="209"/>
      <c r="AA667" s="209"/>
    </row>
    <row r="668" spans="2:27" ht="12" customHeight="1">
      <c r="B668" s="209"/>
      <c r="C668" s="209"/>
      <c r="D668" s="209"/>
      <c r="E668" s="209"/>
      <c r="F668" s="209"/>
      <c r="G668" s="209"/>
      <c r="H668" s="209"/>
      <c r="I668" s="209"/>
      <c r="J668" s="209"/>
      <c r="K668" s="209"/>
      <c r="L668" s="209"/>
      <c r="M668" s="209"/>
      <c r="N668" s="209"/>
      <c r="O668" s="209"/>
      <c r="P668" s="209"/>
      <c r="Q668" s="209"/>
      <c r="R668" s="209"/>
      <c r="S668" s="209"/>
      <c r="T668" s="209"/>
      <c r="U668" s="209"/>
      <c r="V668" s="209"/>
      <c r="W668" s="209"/>
      <c r="X668" s="209"/>
      <c r="Y668" s="209"/>
      <c r="Z668" s="209"/>
      <c r="AA668" s="209"/>
    </row>
    <row r="669" spans="2:27" ht="12" customHeight="1">
      <c r="B669" s="209"/>
      <c r="C669" s="209"/>
      <c r="D669" s="209"/>
      <c r="E669" s="209"/>
      <c r="F669" s="209"/>
      <c r="G669" s="209"/>
      <c r="H669" s="209"/>
      <c r="I669" s="209"/>
      <c r="J669" s="209"/>
      <c r="K669" s="209"/>
      <c r="L669" s="209"/>
      <c r="M669" s="209"/>
      <c r="N669" s="209"/>
      <c r="O669" s="209"/>
      <c r="P669" s="209"/>
      <c r="Q669" s="209"/>
      <c r="R669" s="209"/>
      <c r="S669" s="209"/>
      <c r="T669" s="209"/>
      <c r="U669" s="209"/>
      <c r="V669" s="209"/>
      <c r="W669" s="209"/>
      <c r="X669" s="209"/>
      <c r="Y669" s="209"/>
      <c r="Z669" s="209"/>
      <c r="AA669" s="209"/>
    </row>
    <row r="670" spans="2:27" ht="12" customHeight="1">
      <c r="B670" s="209"/>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row>
    <row r="671" spans="2:27" ht="12" customHeight="1">
      <c r="B671" s="209"/>
      <c r="C671" s="209"/>
      <c r="D671" s="209"/>
      <c r="E671" s="209"/>
      <c r="F671" s="209"/>
      <c r="G671" s="209"/>
      <c r="H671" s="209"/>
      <c r="I671" s="209"/>
      <c r="J671" s="209"/>
      <c r="K671" s="209"/>
      <c r="L671" s="209"/>
      <c r="M671" s="209"/>
      <c r="N671" s="209"/>
      <c r="O671" s="209"/>
      <c r="P671" s="209"/>
      <c r="Q671" s="209"/>
      <c r="R671" s="209"/>
      <c r="S671" s="209"/>
      <c r="T671" s="209"/>
      <c r="U671" s="209"/>
      <c r="V671" s="209"/>
      <c r="W671" s="209"/>
      <c r="X671" s="209"/>
      <c r="Y671" s="209"/>
      <c r="Z671" s="209"/>
      <c r="AA671" s="209"/>
    </row>
    <row r="672" spans="2:27" ht="12" customHeight="1">
      <c r="B672" s="209"/>
      <c r="C672" s="209"/>
      <c r="D672" s="209"/>
      <c r="E672" s="209"/>
      <c r="F672" s="209"/>
      <c r="G672" s="209"/>
      <c r="H672" s="209"/>
      <c r="I672" s="209"/>
      <c r="J672" s="209"/>
      <c r="K672" s="209"/>
      <c r="L672" s="209"/>
      <c r="M672" s="209"/>
      <c r="N672" s="209"/>
      <c r="O672" s="209"/>
      <c r="P672" s="209"/>
      <c r="Q672" s="209"/>
      <c r="R672" s="209"/>
      <c r="S672" s="209"/>
      <c r="T672" s="209"/>
      <c r="U672" s="209"/>
      <c r="V672" s="209"/>
      <c r="W672" s="209"/>
      <c r="X672" s="209"/>
      <c r="Y672" s="209"/>
      <c r="Z672" s="209"/>
      <c r="AA672" s="209"/>
    </row>
    <row r="673" spans="2:27" ht="12" customHeight="1">
      <c r="B673" s="209"/>
      <c r="C673" s="209"/>
      <c r="D673" s="209"/>
      <c r="E673" s="209"/>
      <c r="F673" s="209"/>
      <c r="G673" s="209"/>
      <c r="H673" s="209"/>
      <c r="I673" s="209"/>
      <c r="J673" s="209"/>
      <c r="K673" s="209"/>
      <c r="L673" s="209"/>
      <c r="M673" s="209"/>
      <c r="N673" s="209"/>
      <c r="O673" s="209"/>
      <c r="P673" s="209"/>
      <c r="Q673" s="209"/>
      <c r="R673" s="209"/>
      <c r="S673" s="209"/>
      <c r="T673" s="209"/>
      <c r="U673" s="209"/>
      <c r="V673" s="209"/>
      <c r="W673" s="209"/>
      <c r="X673" s="209"/>
      <c r="Y673" s="209"/>
      <c r="Z673" s="209"/>
      <c r="AA673" s="209"/>
    </row>
    <row r="674" spans="2:27" ht="12" customHeight="1">
      <c r="B674" s="209"/>
      <c r="C674" s="209"/>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row>
    <row r="675" spans="2:27" ht="12" customHeight="1">
      <c r="B675" s="209"/>
      <c r="C675" s="209"/>
      <c r="D675" s="209"/>
      <c r="E675" s="209"/>
      <c r="F675" s="209"/>
      <c r="G675" s="209"/>
      <c r="H675" s="209"/>
      <c r="I675" s="209"/>
      <c r="J675" s="209"/>
      <c r="K675" s="209"/>
      <c r="L675" s="209"/>
      <c r="M675" s="209"/>
      <c r="N675" s="209"/>
      <c r="O675" s="209"/>
      <c r="P675" s="209"/>
      <c r="Q675" s="209"/>
      <c r="R675" s="209"/>
      <c r="S675" s="209"/>
      <c r="T675" s="209"/>
      <c r="U675" s="209"/>
      <c r="V675" s="209"/>
      <c r="W675" s="209"/>
      <c r="X675" s="209"/>
      <c r="Y675" s="209"/>
      <c r="Z675" s="209"/>
      <c r="AA675" s="209"/>
    </row>
    <row r="676" spans="2:27" ht="12" customHeight="1">
      <c r="B676" s="209"/>
      <c r="C676" s="209"/>
      <c r="D676" s="209"/>
      <c r="E676" s="209"/>
      <c r="F676" s="209"/>
      <c r="G676" s="209"/>
      <c r="H676" s="209"/>
      <c r="I676" s="209"/>
      <c r="J676" s="209"/>
      <c r="K676" s="209"/>
      <c r="L676" s="209"/>
      <c r="M676" s="209"/>
      <c r="N676" s="209"/>
      <c r="O676" s="209"/>
      <c r="P676" s="209"/>
      <c r="Q676" s="209"/>
      <c r="R676" s="209"/>
      <c r="S676" s="209"/>
      <c r="T676" s="209"/>
      <c r="U676" s="209"/>
      <c r="V676" s="209"/>
      <c r="W676" s="209"/>
      <c r="X676" s="209"/>
      <c r="Y676" s="209"/>
      <c r="Z676" s="209"/>
      <c r="AA676" s="209"/>
    </row>
    <row r="677" spans="2:27" ht="12" customHeight="1">
      <c r="B677" s="209"/>
      <c r="C677" s="209"/>
      <c r="D677" s="209"/>
      <c r="E677" s="209"/>
      <c r="F677" s="209"/>
      <c r="G677" s="209"/>
      <c r="H677" s="209"/>
      <c r="I677" s="209"/>
      <c r="J677" s="209"/>
      <c r="K677" s="209"/>
      <c r="L677" s="209"/>
      <c r="M677" s="209"/>
      <c r="N677" s="209"/>
      <c r="O677" s="209"/>
      <c r="P677" s="209"/>
      <c r="Q677" s="209"/>
      <c r="R677" s="209"/>
      <c r="S677" s="209"/>
      <c r="T677" s="209"/>
      <c r="U677" s="209"/>
      <c r="V677" s="209"/>
      <c r="W677" s="209"/>
      <c r="X677" s="209"/>
      <c r="Y677" s="209"/>
      <c r="Z677" s="209"/>
      <c r="AA677" s="209"/>
    </row>
    <row r="678" spans="2:27" ht="12" customHeight="1">
      <c r="B678" s="209"/>
      <c r="C678" s="209"/>
      <c r="D678" s="209"/>
      <c r="E678" s="209"/>
      <c r="F678" s="209"/>
      <c r="G678" s="209"/>
      <c r="H678" s="209"/>
      <c r="I678" s="209"/>
      <c r="J678" s="209"/>
      <c r="K678" s="209"/>
      <c r="L678" s="209"/>
      <c r="M678" s="209"/>
      <c r="N678" s="209"/>
      <c r="O678" s="209"/>
      <c r="P678" s="209"/>
      <c r="Q678" s="209"/>
      <c r="R678" s="209"/>
      <c r="S678" s="209"/>
      <c r="T678" s="209"/>
      <c r="U678" s="209"/>
      <c r="V678" s="209"/>
      <c r="W678" s="209"/>
      <c r="X678" s="209"/>
      <c r="Y678" s="209"/>
      <c r="Z678" s="209"/>
      <c r="AA678" s="209"/>
    </row>
    <row r="679" spans="2:27" ht="12" customHeight="1">
      <c r="B679" s="209"/>
      <c r="C679" s="209"/>
      <c r="D679" s="209"/>
      <c r="E679" s="209"/>
      <c r="F679" s="209"/>
      <c r="G679" s="209"/>
      <c r="H679" s="209"/>
      <c r="I679" s="209"/>
      <c r="J679" s="209"/>
      <c r="K679" s="209"/>
      <c r="L679" s="209"/>
      <c r="M679" s="209"/>
      <c r="N679" s="209"/>
      <c r="O679" s="209"/>
      <c r="P679" s="209"/>
      <c r="Q679" s="209"/>
      <c r="R679" s="209"/>
      <c r="S679" s="209"/>
      <c r="T679" s="209"/>
      <c r="U679" s="209"/>
      <c r="V679" s="209"/>
      <c r="W679" s="209"/>
      <c r="X679" s="209"/>
      <c r="Y679" s="209"/>
      <c r="Z679" s="209"/>
      <c r="AA679" s="209"/>
    </row>
    <row r="680" spans="2:27" ht="12" customHeight="1">
      <c r="B680" s="209"/>
      <c r="C680" s="209"/>
      <c r="D680" s="209"/>
      <c r="E680" s="209"/>
      <c r="F680" s="209"/>
      <c r="G680" s="209"/>
      <c r="H680" s="209"/>
      <c r="I680" s="209"/>
      <c r="J680" s="209"/>
      <c r="K680" s="209"/>
      <c r="L680" s="209"/>
      <c r="M680" s="209"/>
      <c r="N680" s="209"/>
      <c r="O680" s="209"/>
      <c r="P680" s="209"/>
      <c r="Q680" s="209"/>
      <c r="R680" s="209"/>
      <c r="S680" s="209"/>
      <c r="T680" s="209"/>
      <c r="U680" s="209"/>
      <c r="V680" s="209"/>
      <c r="W680" s="209"/>
      <c r="X680" s="209"/>
      <c r="Y680" s="209"/>
      <c r="Z680" s="209"/>
      <c r="AA680" s="209"/>
    </row>
    <row r="681" spans="2:27" ht="12" customHeight="1">
      <c r="B681" s="209"/>
      <c r="C681" s="209"/>
      <c r="D681" s="209"/>
      <c r="E681" s="209"/>
      <c r="F681" s="209"/>
      <c r="G681" s="209"/>
      <c r="H681" s="209"/>
      <c r="I681" s="209"/>
      <c r="J681" s="209"/>
      <c r="K681" s="209"/>
      <c r="L681" s="209"/>
      <c r="M681" s="209"/>
      <c r="N681" s="209"/>
      <c r="O681" s="209"/>
      <c r="P681" s="209"/>
      <c r="Q681" s="209"/>
      <c r="R681" s="209"/>
      <c r="S681" s="209"/>
      <c r="T681" s="209"/>
      <c r="U681" s="209"/>
      <c r="V681" s="209"/>
      <c r="W681" s="209"/>
      <c r="X681" s="209"/>
      <c r="Y681" s="209"/>
      <c r="Z681" s="209"/>
      <c r="AA681" s="209"/>
    </row>
    <row r="682" spans="2:27" ht="12" customHeight="1">
      <c r="B682" s="209"/>
      <c r="C682" s="209"/>
      <c r="D682" s="209"/>
      <c r="E682" s="209"/>
      <c r="F682" s="209"/>
      <c r="G682" s="209"/>
      <c r="H682" s="209"/>
      <c r="I682" s="209"/>
      <c r="J682" s="209"/>
      <c r="K682" s="209"/>
      <c r="L682" s="209"/>
      <c r="M682" s="209"/>
      <c r="N682" s="209"/>
      <c r="O682" s="209"/>
      <c r="P682" s="209"/>
      <c r="Q682" s="209"/>
      <c r="R682" s="209"/>
      <c r="S682" s="209"/>
      <c r="T682" s="209"/>
      <c r="U682" s="209"/>
      <c r="V682" s="209"/>
      <c r="W682" s="209"/>
      <c r="X682" s="209"/>
      <c r="Y682" s="209"/>
      <c r="Z682" s="209"/>
      <c r="AA682" s="209"/>
    </row>
    <row r="683" spans="2:27" ht="12" customHeight="1">
      <c r="B683" s="209"/>
      <c r="C683" s="209"/>
      <c r="D683" s="209"/>
      <c r="E683" s="209"/>
      <c r="F683" s="209"/>
      <c r="G683" s="209"/>
      <c r="H683" s="209"/>
      <c r="I683" s="209"/>
      <c r="J683" s="209"/>
      <c r="K683" s="209"/>
      <c r="L683" s="209"/>
      <c r="M683" s="209"/>
      <c r="N683" s="209"/>
      <c r="O683" s="209"/>
      <c r="P683" s="209"/>
      <c r="Q683" s="209"/>
      <c r="R683" s="209"/>
      <c r="S683" s="209"/>
      <c r="T683" s="209"/>
      <c r="U683" s="209"/>
      <c r="V683" s="209"/>
      <c r="W683" s="209"/>
      <c r="X683" s="209"/>
      <c r="Y683" s="209"/>
      <c r="Z683" s="209"/>
      <c r="AA683" s="209"/>
    </row>
    <row r="684" spans="2:27" ht="12" customHeight="1">
      <c r="B684" s="209"/>
      <c r="C684" s="209"/>
      <c r="D684" s="209"/>
      <c r="E684" s="209"/>
      <c r="F684" s="209"/>
      <c r="G684" s="209"/>
      <c r="H684" s="209"/>
      <c r="I684" s="209"/>
      <c r="J684" s="209"/>
      <c r="K684" s="209"/>
      <c r="L684" s="209"/>
      <c r="M684" s="209"/>
      <c r="N684" s="209"/>
      <c r="O684" s="209"/>
      <c r="P684" s="209"/>
      <c r="Q684" s="209"/>
      <c r="R684" s="209"/>
      <c r="S684" s="209"/>
      <c r="T684" s="209"/>
      <c r="U684" s="209"/>
      <c r="V684" s="209"/>
      <c r="W684" s="209"/>
      <c r="X684" s="209"/>
      <c r="Y684" s="209"/>
      <c r="Z684" s="209"/>
      <c r="AA684" s="209"/>
    </row>
    <row r="685" spans="2:27" ht="12" customHeight="1">
      <c r="B685" s="209"/>
      <c r="C685" s="209"/>
      <c r="D685" s="209"/>
      <c r="E685" s="209"/>
      <c r="F685" s="209"/>
      <c r="G685" s="209"/>
      <c r="H685" s="209"/>
      <c r="I685" s="209"/>
      <c r="J685" s="209"/>
      <c r="K685" s="209"/>
      <c r="L685" s="209"/>
      <c r="M685" s="209"/>
      <c r="N685" s="209"/>
      <c r="O685" s="209"/>
      <c r="P685" s="209"/>
      <c r="Q685" s="209"/>
      <c r="R685" s="209"/>
      <c r="S685" s="209"/>
      <c r="T685" s="209"/>
      <c r="U685" s="209"/>
      <c r="V685" s="209"/>
      <c r="W685" s="209"/>
      <c r="X685" s="209"/>
      <c r="Y685" s="209"/>
      <c r="Z685" s="209"/>
      <c r="AA685" s="209"/>
    </row>
    <row r="686" spans="2:27" ht="12" customHeight="1">
      <c r="B686" s="209"/>
      <c r="C686" s="209"/>
      <c r="D686" s="209"/>
      <c r="E686" s="209"/>
      <c r="F686" s="209"/>
      <c r="G686" s="209"/>
      <c r="H686" s="209"/>
      <c r="I686" s="209"/>
      <c r="J686" s="209"/>
      <c r="K686" s="209"/>
      <c r="L686" s="209"/>
      <c r="M686" s="209"/>
      <c r="N686" s="209"/>
      <c r="O686" s="209"/>
      <c r="P686" s="209"/>
      <c r="Q686" s="209"/>
      <c r="R686" s="209"/>
      <c r="S686" s="209"/>
      <c r="T686" s="209"/>
      <c r="U686" s="209"/>
      <c r="V686" s="209"/>
      <c r="W686" s="209"/>
      <c r="X686" s="209"/>
      <c r="Y686" s="209"/>
      <c r="Z686" s="209"/>
      <c r="AA686" s="209"/>
    </row>
    <row r="687" spans="2:27" ht="12" customHeight="1">
      <c r="B687" s="209"/>
      <c r="C687" s="209"/>
      <c r="D687" s="209"/>
      <c r="E687" s="209"/>
      <c r="F687" s="209"/>
      <c r="G687" s="209"/>
      <c r="H687" s="209"/>
      <c r="I687" s="209"/>
      <c r="J687" s="209"/>
      <c r="K687" s="209"/>
      <c r="L687" s="209"/>
      <c r="M687" s="209"/>
      <c r="N687" s="209"/>
      <c r="O687" s="209"/>
      <c r="P687" s="209"/>
      <c r="Q687" s="209"/>
      <c r="R687" s="209"/>
      <c r="S687" s="209"/>
      <c r="T687" s="209"/>
      <c r="U687" s="209"/>
      <c r="V687" s="209"/>
      <c r="W687" s="209"/>
      <c r="X687" s="209"/>
      <c r="Y687" s="209"/>
      <c r="Z687" s="209"/>
      <c r="AA687" s="209"/>
    </row>
    <row r="688" spans="2:27" ht="12" customHeight="1">
      <c r="B688" s="209"/>
      <c r="C688" s="209"/>
      <c r="D688" s="209"/>
      <c r="E688" s="209"/>
      <c r="F688" s="209"/>
      <c r="G688" s="209"/>
      <c r="H688" s="209"/>
      <c r="I688" s="209"/>
      <c r="J688" s="209"/>
      <c r="K688" s="209"/>
      <c r="L688" s="209"/>
      <c r="M688" s="209"/>
      <c r="N688" s="209"/>
      <c r="O688" s="209"/>
      <c r="P688" s="209"/>
      <c r="Q688" s="209"/>
      <c r="R688" s="209"/>
      <c r="S688" s="209"/>
      <c r="T688" s="209"/>
      <c r="U688" s="209"/>
      <c r="V688" s="209"/>
      <c r="W688" s="209"/>
      <c r="X688" s="209"/>
      <c r="Y688" s="209"/>
      <c r="Z688" s="209"/>
      <c r="AA688" s="209"/>
    </row>
    <row r="689" spans="2:27" ht="12" customHeight="1">
      <c r="B689" s="209"/>
      <c r="C689" s="209"/>
      <c r="D689" s="209"/>
      <c r="E689" s="209"/>
      <c r="F689" s="209"/>
      <c r="G689" s="209"/>
      <c r="H689" s="209"/>
      <c r="I689" s="209"/>
      <c r="J689" s="209"/>
      <c r="K689" s="209"/>
      <c r="L689" s="209"/>
      <c r="M689" s="209"/>
      <c r="N689" s="209"/>
      <c r="O689" s="209"/>
      <c r="P689" s="209"/>
      <c r="Q689" s="209"/>
      <c r="R689" s="209"/>
      <c r="S689" s="209"/>
      <c r="T689" s="209"/>
      <c r="U689" s="209"/>
      <c r="V689" s="209"/>
      <c r="W689" s="209"/>
      <c r="X689" s="209"/>
      <c r="Y689" s="209"/>
      <c r="Z689" s="209"/>
      <c r="AA689" s="209"/>
    </row>
    <row r="690" spans="2:27" ht="12" customHeight="1">
      <c r="B690" s="209"/>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row>
    <row r="691" spans="2:27" ht="12" customHeight="1">
      <c r="B691" s="209"/>
      <c r="C691" s="209"/>
      <c r="D691" s="209"/>
      <c r="E691" s="209"/>
      <c r="F691" s="209"/>
      <c r="G691" s="209"/>
      <c r="H691" s="209"/>
      <c r="I691" s="209"/>
      <c r="J691" s="209"/>
      <c r="K691" s="209"/>
      <c r="L691" s="209"/>
      <c r="M691" s="209"/>
      <c r="N691" s="209"/>
      <c r="O691" s="209"/>
      <c r="P691" s="209"/>
      <c r="Q691" s="209"/>
      <c r="R691" s="209"/>
      <c r="S691" s="209"/>
      <c r="T691" s="209"/>
      <c r="U691" s="209"/>
      <c r="V691" s="209"/>
      <c r="W691" s="209"/>
      <c r="X691" s="209"/>
      <c r="Y691" s="209"/>
      <c r="Z691" s="209"/>
      <c r="AA691" s="209"/>
    </row>
    <row r="692" spans="2:27" ht="12" customHeight="1">
      <c r="B692" s="209"/>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row>
    <row r="693" spans="2:27" ht="12" customHeight="1">
      <c r="B693" s="209"/>
      <c r="C693" s="209"/>
      <c r="D693" s="209"/>
      <c r="E693" s="209"/>
      <c r="F693" s="209"/>
      <c r="G693" s="209"/>
      <c r="H693" s="209"/>
      <c r="I693" s="209"/>
      <c r="J693" s="209"/>
      <c r="K693" s="209"/>
      <c r="L693" s="209"/>
      <c r="M693" s="209"/>
      <c r="N693" s="209"/>
      <c r="O693" s="209"/>
      <c r="P693" s="209"/>
      <c r="Q693" s="209"/>
      <c r="R693" s="209"/>
      <c r="S693" s="209"/>
      <c r="T693" s="209"/>
      <c r="U693" s="209"/>
      <c r="V693" s="209"/>
      <c r="W693" s="209"/>
      <c r="X693" s="209"/>
      <c r="Y693" s="209"/>
      <c r="Z693" s="209"/>
      <c r="AA693" s="209"/>
    </row>
    <row r="694" spans="2:27" ht="12" customHeight="1">
      <c r="B694" s="209"/>
      <c r="C694" s="209"/>
      <c r="D694" s="209"/>
      <c r="E694" s="209"/>
      <c r="F694" s="209"/>
      <c r="G694" s="209"/>
      <c r="H694" s="209"/>
      <c r="I694" s="209"/>
      <c r="J694" s="209"/>
      <c r="K694" s="209"/>
      <c r="L694" s="209"/>
      <c r="M694" s="209"/>
      <c r="N694" s="209"/>
      <c r="O694" s="209"/>
      <c r="P694" s="209"/>
      <c r="Q694" s="209"/>
      <c r="R694" s="209"/>
      <c r="S694" s="209"/>
      <c r="T694" s="209"/>
      <c r="U694" s="209"/>
      <c r="V694" s="209"/>
      <c r="W694" s="209"/>
      <c r="X694" s="209"/>
      <c r="Y694" s="209"/>
      <c r="Z694" s="209"/>
      <c r="AA694" s="209"/>
    </row>
    <row r="695" spans="2:27" ht="12" customHeight="1">
      <c r="B695" s="209"/>
      <c r="C695" s="209"/>
      <c r="D695" s="209"/>
      <c r="E695" s="209"/>
      <c r="F695" s="209"/>
      <c r="G695" s="209"/>
      <c r="H695" s="209"/>
      <c r="I695" s="209"/>
      <c r="J695" s="209"/>
      <c r="K695" s="209"/>
      <c r="L695" s="209"/>
      <c r="M695" s="209"/>
      <c r="N695" s="209"/>
      <c r="O695" s="209"/>
      <c r="P695" s="209"/>
      <c r="Q695" s="209"/>
      <c r="R695" s="209"/>
      <c r="S695" s="209"/>
      <c r="T695" s="209"/>
      <c r="U695" s="209"/>
      <c r="V695" s="209"/>
      <c r="W695" s="209"/>
      <c r="X695" s="209"/>
      <c r="Y695" s="209"/>
      <c r="Z695" s="209"/>
      <c r="AA695" s="209"/>
    </row>
    <row r="696" spans="2:27" ht="12" customHeight="1">
      <c r="B696" s="209"/>
      <c r="C696" s="209"/>
      <c r="D696" s="209"/>
      <c r="E696" s="209"/>
      <c r="F696" s="209"/>
      <c r="G696" s="209"/>
      <c r="H696" s="209"/>
      <c r="I696" s="209"/>
      <c r="J696" s="209"/>
      <c r="K696" s="209"/>
      <c r="L696" s="209"/>
      <c r="M696" s="209"/>
      <c r="N696" s="209"/>
      <c r="O696" s="209"/>
      <c r="P696" s="209"/>
      <c r="Q696" s="209"/>
      <c r="R696" s="209"/>
      <c r="S696" s="209"/>
      <c r="T696" s="209"/>
      <c r="U696" s="209"/>
      <c r="V696" s="209"/>
      <c r="W696" s="209"/>
      <c r="X696" s="209"/>
      <c r="Y696" s="209"/>
      <c r="Z696" s="209"/>
      <c r="AA696" s="209"/>
    </row>
    <row r="697" spans="2:27" ht="12" customHeight="1">
      <c r="B697" s="209"/>
      <c r="C697" s="209"/>
      <c r="D697" s="209"/>
      <c r="E697" s="209"/>
      <c r="F697" s="209"/>
      <c r="G697" s="209"/>
      <c r="H697" s="209"/>
      <c r="I697" s="209"/>
      <c r="J697" s="209"/>
      <c r="K697" s="209"/>
      <c r="L697" s="209"/>
      <c r="M697" s="209"/>
      <c r="N697" s="209"/>
      <c r="O697" s="209"/>
      <c r="P697" s="209"/>
      <c r="Q697" s="209"/>
      <c r="R697" s="209"/>
      <c r="S697" s="209"/>
      <c r="T697" s="209"/>
      <c r="U697" s="209"/>
      <c r="V697" s="209"/>
      <c r="W697" s="209"/>
      <c r="X697" s="209"/>
      <c r="Y697" s="209"/>
      <c r="Z697" s="209"/>
      <c r="AA697" s="209"/>
    </row>
    <row r="698" spans="2:27" ht="12" customHeight="1">
      <c r="B698" s="209"/>
      <c r="C698" s="209"/>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row>
    <row r="699" spans="2:27" ht="12" customHeight="1">
      <c r="B699" s="209"/>
      <c r="C699" s="209"/>
      <c r="D699" s="209"/>
      <c r="E699" s="209"/>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row>
    <row r="700" spans="2:27" ht="12" customHeight="1">
      <c r="B700" s="209"/>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row>
    <row r="701" spans="2:27" ht="12" customHeight="1">
      <c r="B701" s="209"/>
      <c r="C701" s="209"/>
      <c r="D701" s="209"/>
      <c r="E701" s="209"/>
      <c r="F701" s="209"/>
      <c r="G701" s="209"/>
      <c r="H701" s="209"/>
      <c r="I701" s="209"/>
      <c r="J701" s="209"/>
      <c r="K701" s="209"/>
      <c r="L701" s="209"/>
      <c r="M701" s="209"/>
      <c r="N701" s="209"/>
      <c r="O701" s="209"/>
      <c r="P701" s="209"/>
      <c r="Q701" s="209"/>
      <c r="R701" s="209"/>
      <c r="S701" s="209"/>
      <c r="T701" s="209"/>
      <c r="U701" s="209"/>
      <c r="V701" s="209"/>
      <c r="W701" s="209"/>
      <c r="X701" s="209"/>
      <c r="Y701" s="209"/>
      <c r="Z701" s="209"/>
      <c r="AA701" s="209"/>
    </row>
    <row r="702" spans="2:27" ht="12" customHeight="1">
      <c r="B702" s="209"/>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row>
    <row r="703" spans="2:27" ht="12" customHeight="1">
      <c r="B703" s="209"/>
      <c r="C703" s="209"/>
      <c r="D703" s="209"/>
      <c r="E703" s="209"/>
      <c r="F703" s="209"/>
      <c r="G703" s="209"/>
      <c r="H703" s="209"/>
      <c r="I703" s="209"/>
      <c r="J703" s="209"/>
      <c r="K703" s="209"/>
      <c r="L703" s="209"/>
      <c r="M703" s="209"/>
      <c r="N703" s="209"/>
      <c r="O703" s="209"/>
      <c r="P703" s="209"/>
      <c r="Q703" s="209"/>
      <c r="R703" s="209"/>
      <c r="S703" s="209"/>
      <c r="T703" s="209"/>
      <c r="U703" s="209"/>
      <c r="V703" s="209"/>
      <c r="W703" s="209"/>
      <c r="X703" s="209"/>
      <c r="Y703" s="209"/>
      <c r="Z703" s="209"/>
      <c r="AA703" s="209"/>
    </row>
    <row r="704" spans="2:27" ht="12" customHeight="1">
      <c r="B704" s="209"/>
      <c r="C704" s="209"/>
      <c r="D704" s="209"/>
      <c r="E704" s="209"/>
      <c r="F704" s="209"/>
      <c r="G704" s="209"/>
      <c r="H704" s="209"/>
      <c r="I704" s="209"/>
      <c r="J704" s="209"/>
      <c r="K704" s="209"/>
      <c r="L704" s="209"/>
      <c r="M704" s="209"/>
      <c r="N704" s="209"/>
      <c r="O704" s="209"/>
      <c r="P704" s="209"/>
      <c r="Q704" s="209"/>
      <c r="R704" s="209"/>
      <c r="S704" s="209"/>
      <c r="T704" s="209"/>
      <c r="U704" s="209"/>
      <c r="V704" s="209"/>
      <c r="W704" s="209"/>
      <c r="X704" s="209"/>
      <c r="Y704" s="209"/>
      <c r="Z704" s="209"/>
      <c r="AA704" s="209"/>
    </row>
    <row r="705" spans="2:27" ht="12" customHeight="1">
      <c r="B705" s="209"/>
      <c r="C705" s="209"/>
      <c r="D705" s="209"/>
      <c r="E705" s="209"/>
      <c r="F705" s="209"/>
      <c r="G705" s="209"/>
      <c r="H705" s="209"/>
      <c r="I705" s="209"/>
      <c r="J705" s="209"/>
      <c r="K705" s="209"/>
      <c r="L705" s="209"/>
      <c r="M705" s="209"/>
      <c r="N705" s="209"/>
      <c r="O705" s="209"/>
      <c r="P705" s="209"/>
      <c r="Q705" s="209"/>
      <c r="R705" s="209"/>
      <c r="S705" s="209"/>
      <c r="T705" s="209"/>
      <c r="U705" s="209"/>
      <c r="V705" s="209"/>
      <c r="W705" s="209"/>
      <c r="X705" s="209"/>
      <c r="Y705" s="209"/>
      <c r="Z705" s="209"/>
      <c r="AA705" s="209"/>
    </row>
    <row r="706" spans="2:27" ht="12" customHeight="1">
      <c r="B706" s="209"/>
      <c r="C706" s="209"/>
      <c r="D706" s="209"/>
      <c r="E706" s="209"/>
      <c r="F706" s="209"/>
      <c r="G706" s="209"/>
      <c r="H706" s="209"/>
      <c r="I706" s="209"/>
      <c r="J706" s="209"/>
      <c r="K706" s="209"/>
      <c r="L706" s="209"/>
      <c r="M706" s="209"/>
      <c r="N706" s="209"/>
      <c r="O706" s="209"/>
      <c r="P706" s="209"/>
      <c r="Q706" s="209"/>
      <c r="R706" s="209"/>
      <c r="S706" s="209"/>
      <c r="T706" s="209"/>
      <c r="U706" s="209"/>
      <c r="V706" s="209"/>
      <c r="W706" s="209"/>
      <c r="X706" s="209"/>
      <c r="Y706" s="209"/>
      <c r="Z706" s="209"/>
      <c r="AA706" s="209"/>
    </row>
    <row r="707" spans="2:27" ht="12" customHeight="1">
      <c r="B707" s="209"/>
      <c r="C707" s="209"/>
      <c r="D707" s="209"/>
      <c r="E707" s="209"/>
      <c r="F707" s="209"/>
      <c r="G707" s="209"/>
      <c r="H707" s="209"/>
      <c r="I707" s="209"/>
      <c r="J707" s="209"/>
      <c r="K707" s="209"/>
      <c r="L707" s="209"/>
      <c r="M707" s="209"/>
      <c r="N707" s="209"/>
      <c r="O707" s="209"/>
      <c r="P707" s="209"/>
      <c r="Q707" s="209"/>
      <c r="R707" s="209"/>
      <c r="S707" s="209"/>
      <c r="T707" s="209"/>
      <c r="U707" s="209"/>
      <c r="V707" s="209"/>
      <c r="W707" s="209"/>
      <c r="X707" s="209"/>
      <c r="Y707" s="209"/>
      <c r="Z707" s="209"/>
      <c r="AA707" s="209"/>
    </row>
    <row r="708" spans="2:27" ht="12" customHeight="1">
      <c r="B708" s="209"/>
      <c r="C708" s="209"/>
      <c r="D708" s="209"/>
      <c r="E708" s="209"/>
      <c r="F708" s="209"/>
      <c r="G708" s="209"/>
      <c r="H708" s="209"/>
      <c r="I708" s="209"/>
      <c r="J708" s="209"/>
      <c r="K708" s="209"/>
      <c r="L708" s="209"/>
      <c r="M708" s="209"/>
      <c r="N708" s="209"/>
      <c r="O708" s="209"/>
      <c r="P708" s="209"/>
      <c r="Q708" s="209"/>
      <c r="R708" s="209"/>
      <c r="S708" s="209"/>
      <c r="T708" s="209"/>
      <c r="U708" s="209"/>
      <c r="V708" s="209"/>
      <c r="W708" s="209"/>
      <c r="X708" s="209"/>
      <c r="Y708" s="209"/>
      <c r="Z708" s="209"/>
      <c r="AA708" s="209"/>
    </row>
    <row r="709" spans="2:27" ht="12" customHeight="1">
      <c r="B709" s="209"/>
      <c r="C709" s="209"/>
      <c r="D709" s="209"/>
      <c r="E709" s="209"/>
      <c r="F709" s="209"/>
      <c r="G709" s="209"/>
      <c r="H709" s="209"/>
      <c r="I709" s="209"/>
      <c r="J709" s="209"/>
      <c r="K709" s="209"/>
      <c r="L709" s="209"/>
      <c r="M709" s="209"/>
      <c r="N709" s="209"/>
      <c r="O709" s="209"/>
      <c r="P709" s="209"/>
      <c r="Q709" s="209"/>
      <c r="R709" s="209"/>
      <c r="S709" s="209"/>
      <c r="T709" s="209"/>
      <c r="U709" s="209"/>
      <c r="V709" s="209"/>
      <c r="W709" s="209"/>
      <c r="X709" s="209"/>
      <c r="Y709" s="209"/>
      <c r="Z709" s="209"/>
      <c r="AA709" s="209"/>
    </row>
    <row r="710" spans="2:27" ht="12" customHeight="1">
      <c r="B710" s="209"/>
      <c r="C710" s="209"/>
      <c r="D710" s="209"/>
      <c r="E710" s="209"/>
      <c r="F710" s="209"/>
      <c r="G710" s="209"/>
      <c r="H710" s="209"/>
      <c r="I710" s="209"/>
      <c r="J710" s="209"/>
      <c r="K710" s="209"/>
      <c r="L710" s="209"/>
      <c r="M710" s="209"/>
      <c r="N710" s="209"/>
      <c r="O710" s="209"/>
      <c r="P710" s="209"/>
      <c r="Q710" s="209"/>
      <c r="R710" s="209"/>
      <c r="S710" s="209"/>
      <c r="T710" s="209"/>
      <c r="U710" s="209"/>
      <c r="V710" s="209"/>
      <c r="W710" s="209"/>
      <c r="X710" s="209"/>
      <c r="Y710" s="209"/>
      <c r="Z710" s="209"/>
      <c r="AA710" s="209"/>
    </row>
    <row r="711" spans="2:27" ht="12" customHeight="1">
      <c r="B711" s="209"/>
      <c r="C711" s="209"/>
      <c r="D711" s="209"/>
      <c r="E711" s="209"/>
      <c r="F711" s="209"/>
      <c r="G711" s="209"/>
      <c r="H711" s="209"/>
      <c r="I711" s="209"/>
      <c r="J711" s="209"/>
      <c r="K711" s="209"/>
      <c r="L711" s="209"/>
      <c r="M711" s="209"/>
      <c r="N711" s="209"/>
      <c r="O711" s="209"/>
      <c r="P711" s="209"/>
      <c r="Q711" s="209"/>
      <c r="R711" s="209"/>
      <c r="S711" s="209"/>
      <c r="T711" s="209"/>
      <c r="U711" s="209"/>
      <c r="V711" s="209"/>
      <c r="W711" s="209"/>
      <c r="X711" s="209"/>
      <c r="Y711" s="209"/>
      <c r="Z711" s="209"/>
      <c r="AA711" s="209"/>
    </row>
    <row r="712" spans="2:27" ht="12" customHeight="1">
      <c r="B712" s="209"/>
      <c r="C712" s="209"/>
      <c r="D712" s="209"/>
      <c r="E712" s="209"/>
      <c r="F712" s="209"/>
      <c r="G712" s="209"/>
      <c r="H712" s="209"/>
      <c r="I712" s="209"/>
      <c r="J712" s="209"/>
      <c r="K712" s="209"/>
      <c r="L712" s="209"/>
      <c r="M712" s="209"/>
      <c r="N712" s="209"/>
      <c r="O712" s="209"/>
      <c r="P712" s="209"/>
      <c r="Q712" s="209"/>
      <c r="R712" s="209"/>
      <c r="S712" s="209"/>
      <c r="T712" s="209"/>
      <c r="U712" s="209"/>
      <c r="V712" s="209"/>
      <c r="W712" s="209"/>
      <c r="X712" s="209"/>
      <c r="Y712" s="209"/>
      <c r="Z712" s="209"/>
      <c r="AA712" s="209"/>
    </row>
    <row r="713" spans="2:27" ht="12" customHeight="1">
      <c r="B713" s="209"/>
      <c r="C713" s="209"/>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row>
    <row r="714" spans="2:27" ht="12" customHeight="1">
      <c r="B714" s="209"/>
      <c r="C714" s="209"/>
      <c r="D714" s="209"/>
      <c r="E714" s="209"/>
      <c r="F714" s="209"/>
      <c r="G714" s="209"/>
      <c r="H714" s="209"/>
      <c r="I714" s="209"/>
      <c r="J714" s="209"/>
      <c r="K714" s="209"/>
      <c r="L714" s="209"/>
      <c r="M714" s="209"/>
      <c r="N714" s="209"/>
      <c r="O714" s="209"/>
      <c r="P714" s="209"/>
      <c r="Q714" s="209"/>
      <c r="R714" s="209"/>
      <c r="S714" s="209"/>
      <c r="T714" s="209"/>
      <c r="U714" s="209"/>
      <c r="V714" s="209"/>
      <c r="W714" s="209"/>
      <c r="X714" s="209"/>
      <c r="Y714" s="209"/>
      <c r="Z714" s="209"/>
      <c r="AA714" s="209"/>
    </row>
    <row r="715" spans="2:27" ht="12" customHeight="1">
      <c r="B715" s="209"/>
      <c r="C715" s="209"/>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c r="AA715" s="209"/>
    </row>
    <row r="716" spans="2:27" ht="12" customHeight="1">
      <c r="B716" s="209"/>
      <c r="C716" s="209"/>
      <c r="D716" s="209"/>
      <c r="E716" s="209"/>
      <c r="F716" s="209"/>
      <c r="G716" s="209"/>
      <c r="H716" s="209"/>
      <c r="I716" s="209"/>
      <c r="J716" s="209"/>
      <c r="K716" s="209"/>
      <c r="L716" s="209"/>
      <c r="M716" s="209"/>
      <c r="N716" s="209"/>
      <c r="O716" s="209"/>
      <c r="P716" s="209"/>
      <c r="Q716" s="209"/>
      <c r="R716" s="209"/>
      <c r="S716" s="209"/>
      <c r="T716" s="209"/>
      <c r="U716" s="209"/>
      <c r="V716" s="209"/>
      <c r="W716" s="209"/>
      <c r="X716" s="209"/>
      <c r="Y716" s="209"/>
      <c r="Z716" s="209"/>
      <c r="AA716" s="209"/>
    </row>
    <row r="717" spans="2:27" ht="12" customHeight="1">
      <c r="B717" s="209"/>
      <c r="C717" s="209"/>
      <c r="D717" s="209"/>
      <c r="E717" s="209"/>
      <c r="F717" s="209"/>
      <c r="G717" s="209"/>
      <c r="H717" s="209"/>
      <c r="I717" s="209"/>
      <c r="J717" s="209"/>
      <c r="K717" s="209"/>
      <c r="L717" s="209"/>
      <c r="M717" s="209"/>
      <c r="N717" s="209"/>
      <c r="O717" s="209"/>
      <c r="P717" s="209"/>
      <c r="Q717" s="209"/>
      <c r="R717" s="209"/>
      <c r="S717" s="209"/>
      <c r="T717" s="209"/>
      <c r="U717" s="209"/>
      <c r="V717" s="209"/>
      <c r="W717" s="209"/>
      <c r="X717" s="209"/>
      <c r="Y717" s="209"/>
      <c r="Z717" s="209"/>
      <c r="AA717" s="209"/>
    </row>
    <row r="718" spans="2:27" ht="12" customHeight="1">
      <c r="B718" s="209"/>
      <c r="C718" s="209"/>
      <c r="D718" s="209"/>
      <c r="E718" s="209"/>
      <c r="F718" s="209"/>
      <c r="G718" s="209"/>
      <c r="H718" s="209"/>
      <c r="I718" s="209"/>
      <c r="J718" s="209"/>
      <c r="K718" s="209"/>
      <c r="L718" s="209"/>
      <c r="M718" s="209"/>
      <c r="N718" s="209"/>
      <c r="O718" s="209"/>
      <c r="P718" s="209"/>
      <c r="Q718" s="209"/>
      <c r="R718" s="209"/>
      <c r="S718" s="209"/>
      <c r="T718" s="209"/>
      <c r="U718" s="209"/>
      <c r="V718" s="209"/>
      <c r="W718" s="209"/>
      <c r="X718" s="209"/>
      <c r="Y718" s="209"/>
      <c r="Z718" s="209"/>
      <c r="AA718" s="209"/>
    </row>
    <row r="719" spans="2:27" ht="12" customHeight="1">
      <c r="B719" s="209"/>
      <c r="C719" s="209"/>
      <c r="D719" s="209"/>
      <c r="E719" s="209"/>
      <c r="F719" s="209"/>
      <c r="G719" s="209"/>
      <c r="H719" s="209"/>
      <c r="I719" s="209"/>
      <c r="J719" s="209"/>
      <c r="K719" s="209"/>
      <c r="L719" s="209"/>
      <c r="M719" s="209"/>
      <c r="N719" s="209"/>
      <c r="O719" s="209"/>
      <c r="P719" s="209"/>
      <c r="Q719" s="209"/>
      <c r="R719" s="209"/>
      <c r="S719" s="209"/>
      <c r="T719" s="209"/>
      <c r="U719" s="209"/>
      <c r="V719" s="209"/>
      <c r="W719" s="209"/>
      <c r="X719" s="209"/>
      <c r="Y719" s="209"/>
      <c r="Z719" s="209"/>
      <c r="AA719" s="209"/>
    </row>
    <row r="720" spans="2:27" ht="12" customHeight="1">
      <c r="B720" s="209"/>
      <c r="C720" s="209"/>
      <c r="D720" s="209"/>
      <c r="E720" s="209"/>
      <c r="F720" s="209"/>
      <c r="G720" s="209"/>
      <c r="H720" s="209"/>
      <c r="I720" s="209"/>
      <c r="J720" s="209"/>
      <c r="K720" s="209"/>
      <c r="L720" s="209"/>
      <c r="M720" s="209"/>
      <c r="N720" s="209"/>
      <c r="O720" s="209"/>
      <c r="P720" s="209"/>
      <c r="Q720" s="209"/>
      <c r="R720" s="209"/>
      <c r="S720" s="209"/>
      <c r="T720" s="209"/>
      <c r="U720" s="209"/>
      <c r="V720" s="209"/>
      <c r="W720" s="209"/>
      <c r="X720" s="209"/>
      <c r="Y720" s="209"/>
      <c r="Z720" s="209"/>
      <c r="AA720" s="209"/>
    </row>
    <row r="721" spans="2:27" ht="12" customHeight="1">
      <c r="B721" s="209"/>
      <c r="C721" s="209"/>
      <c r="D721" s="209"/>
      <c r="E721" s="209"/>
      <c r="F721" s="209"/>
      <c r="G721" s="209"/>
      <c r="H721" s="209"/>
      <c r="I721" s="209"/>
      <c r="J721" s="209"/>
      <c r="K721" s="209"/>
      <c r="L721" s="209"/>
      <c r="M721" s="209"/>
      <c r="N721" s="209"/>
      <c r="O721" s="209"/>
      <c r="P721" s="209"/>
      <c r="Q721" s="209"/>
      <c r="R721" s="209"/>
      <c r="S721" s="209"/>
      <c r="T721" s="209"/>
      <c r="U721" s="209"/>
      <c r="V721" s="209"/>
      <c r="W721" s="209"/>
      <c r="X721" s="209"/>
      <c r="Y721" s="209"/>
      <c r="Z721" s="209"/>
      <c r="AA721" s="209"/>
    </row>
    <row r="722" spans="2:27" ht="12" customHeight="1">
      <c r="B722" s="209"/>
      <c r="C722" s="209"/>
      <c r="D722" s="209"/>
      <c r="E722" s="209"/>
      <c r="F722" s="209"/>
      <c r="G722" s="209"/>
      <c r="H722" s="209"/>
      <c r="I722" s="209"/>
      <c r="J722" s="209"/>
      <c r="K722" s="209"/>
      <c r="L722" s="209"/>
      <c r="M722" s="209"/>
      <c r="N722" s="209"/>
      <c r="O722" s="209"/>
      <c r="P722" s="209"/>
      <c r="Q722" s="209"/>
      <c r="R722" s="209"/>
      <c r="S722" s="209"/>
      <c r="T722" s="209"/>
      <c r="U722" s="209"/>
      <c r="V722" s="209"/>
      <c r="W722" s="209"/>
      <c r="X722" s="209"/>
      <c r="Y722" s="209"/>
      <c r="Z722" s="209"/>
      <c r="AA722" s="209"/>
    </row>
    <row r="723" spans="2:27" ht="12" customHeight="1">
      <c r="B723" s="209"/>
      <c r="C723" s="209"/>
      <c r="D723" s="209"/>
      <c r="E723" s="209"/>
      <c r="F723" s="209"/>
      <c r="G723" s="209"/>
      <c r="H723" s="209"/>
      <c r="I723" s="209"/>
      <c r="J723" s="209"/>
      <c r="K723" s="209"/>
      <c r="L723" s="209"/>
      <c r="M723" s="209"/>
      <c r="N723" s="209"/>
      <c r="O723" s="209"/>
      <c r="P723" s="209"/>
      <c r="Q723" s="209"/>
      <c r="R723" s="209"/>
      <c r="S723" s="209"/>
      <c r="T723" s="209"/>
      <c r="U723" s="209"/>
      <c r="V723" s="209"/>
      <c r="W723" s="209"/>
      <c r="X723" s="209"/>
      <c r="Y723" s="209"/>
      <c r="Z723" s="209"/>
      <c r="AA723" s="209"/>
    </row>
    <row r="724" spans="2:27" ht="12" customHeight="1">
      <c r="B724" s="209"/>
      <c r="C724" s="209"/>
      <c r="D724" s="209"/>
      <c r="E724" s="209"/>
      <c r="F724" s="209"/>
      <c r="G724" s="209"/>
      <c r="H724" s="209"/>
      <c r="I724" s="209"/>
      <c r="J724" s="209"/>
      <c r="K724" s="209"/>
      <c r="L724" s="209"/>
      <c r="M724" s="209"/>
      <c r="N724" s="209"/>
      <c r="O724" s="209"/>
      <c r="P724" s="209"/>
      <c r="Q724" s="209"/>
      <c r="R724" s="209"/>
      <c r="S724" s="209"/>
      <c r="T724" s="209"/>
      <c r="U724" s="209"/>
      <c r="V724" s="209"/>
      <c r="W724" s="209"/>
      <c r="X724" s="209"/>
      <c r="Y724" s="209"/>
      <c r="Z724" s="209"/>
      <c r="AA724" s="209"/>
    </row>
    <row r="725" spans="2:27" ht="12" customHeight="1">
      <c r="B725" s="209"/>
      <c r="C725" s="209"/>
      <c r="D725" s="209"/>
      <c r="E725" s="209"/>
      <c r="F725" s="209"/>
      <c r="G725" s="209"/>
      <c r="H725" s="209"/>
      <c r="I725" s="209"/>
      <c r="J725" s="209"/>
      <c r="K725" s="209"/>
      <c r="L725" s="209"/>
      <c r="M725" s="209"/>
      <c r="N725" s="209"/>
      <c r="O725" s="209"/>
      <c r="P725" s="209"/>
      <c r="Q725" s="209"/>
      <c r="R725" s="209"/>
      <c r="S725" s="209"/>
      <c r="T725" s="209"/>
      <c r="U725" s="209"/>
      <c r="V725" s="209"/>
      <c r="W725" s="209"/>
      <c r="X725" s="209"/>
      <c r="Y725" s="209"/>
      <c r="Z725" s="209"/>
      <c r="AA725" s="209"/>
    </row>
    <row r="726" spans="2:27" ht="12" customHeight="1">
      <c r="B726" s="209"/>
      <c r="C726" s="209"/>
      <c r="D726" s="209"/>
      <c r="E726" s="209"/>
      <c r="F726" s="209"/>
      <c r="G726" s="209"/>
      <c r="H726" s="209"/>
      <c r="I726" s="209"/>
      <c r="J726" s="209"/>
      <c r="K726" s="209"/>
      <c r="L726" s="209"/>
      <c r="M726" s="209"/>
      <c r="N726" s="209"/>
      <c r="O726" s="209"/>
      <c r="P726" s="209"/>
      <c r="Q726" s="209"/>
      <c r="R726" s="209"/>
      <c r="S726" s="209"/>
      <c r="T726" s="209"/>
      <c r="U726" s="209"/>
      <c r="V726" s="209"/>
      <c r="W726" s="209"/>
      <c r="X726" s="209"/>
      <c r="Y726" s="209"/>
      <c r="Z726" s="209"/>
      <c r="AA726" s="209"/>
    </row>
    <row r="727" spans="2:27" ht="12" customHeight="1">
      <c r="B727" s="209"/>
      <c r="C727" s="209"/>
      <c r="D727" s="209"/>
      <c r="E727" s="209"/>
      <c r="F727" s="209"/>
      <c r="G727" s="209"/>
      <c r="H727" s="209"/>
      <c r="I727" s="209"/>
      <c r="J727" s="209"/>
      <c r="K727" s="209"/>
      <c r="L727" s="209"/>
      <c r="M727" s="209"/>
      <c r="N727" s="209"/>
      <c r="O727" s="209"/>
      <c r="P727" s="209"/>
      <c r="Q727" s="209"/>
      <c r="R727" s="209"/>
      <c r="S727" s="209"/>
      <c r="T727" s="209"/>
      <c r="U727" s="209"/>
      <c r="V727" s="209"/>
      <c r="W727" s="209"/>
      <c r="X727" s="209"/>
      <c r="Y727" s="209"/>
      <c r="Z727" s="209"/>
      <c r="AA727" s="209"/>
    </row>
    <row r="728" spans="2:27" ht="12" customHeight="1">
      <c r="B728" s="209"/>
      <c r="C728" s="209"/>
      <c r="D728" s="209"/>
      <c r="E728" s="209"/>
      <c r="F728" s="209"/>
      <c r="G728" s="209"/>
      <c r="H728" s="209"/>
      <c r="I728" s="209"/>
      <c r="J728" s="209"/>
      <c r="K728" s="209"/>
      <c r="L728" s="209"/>
      <c r="M728" s="209"/>
      <c r="N728" s="209"/>
      <c r="O728" s="209"/>
      <c r="P728" s="209"/>
      <c r="Q728" s="209"/>
      <c r="R728" s="209"/>
      <c r="S728" s="209"/>
      <c r="T728" s="209"/>
      <c r="U728" s="209"/>
      <c r="V728" s="209"/>
      <c r="W728" s="209"/>
      <c r="X728" s="209"/>
      <c r="Y728" s="209"/>
      <c r="Z728" s="209"/>
      <c r="AA728" s="209"/>
    </row>
    <row r="729" spans="2:27" ht="12" customHeight="1">
      <c r="B729" s="209"/>
      <c r="C729" s="209"/>
      <c r="D729" s="209"/>
      <c r="E729" s="209"/>
      <c r="F729" s="209"/>
      <c r="G729" s="209"/>
      <c r="H729" s="209"/>
      <c r="I729" s="209"/>
      <c r="J729" s="209"/>
      <c r="K729" s="209"/>
      <c r="L729" s="209"/>
      <c r="M729" s="209"/>
      <c r="N729" s="209"/>
      <c r="O729" s="209"/>
      <c r="P729" s="209"/>
      <c r="Q729" s="209"/>
      <c r="R729" s="209"/>
      <c r="S729" s="209"/>
      <c r="T729" s="209"/>
      <c r="U729" s="209"/>
      <c r="V729" s="209"/>
      <c r="W729" s="209"/>
      <c r="X729" s="209"/>
      <c r="Y729" s="209"/>
      <c r="Z729" s="209"/>
      <c r="AA729" s="209"/>
    </row>
    <row r="730" spans="2:27" ht="12" customHeight="1">
      <c r="B730" s="209"/>
      <c r="C730" s="209"/>
      <c r="D730" s="209"/>
      <c r="E730" s="209"/>
      <c r="F730" s="209"/>
      <c r="G730" s="209"/>
      <c r="H730" s="209"/>
      <c r="I730" s="209"/>
      <c r="J730" s="209"/>
      <c r="K730" s="209"/>
      <c r="L730" s="209"/>
      <c r="M730" s="209"/>
      <c r="N730" s="209"/>
      <c r="O730" s="209"/>
      <c r="P730" s="209"/>
      <c r="Q730" s="209"/>
      <c r="R730" s="209"/>
      <c r="S730" s="209"/>
      <c r="T730" s="209"/>
      <c r="U730" s="209"/>
      <c r="V730" s="209"/>
      <c r="W730" s="209"/>
      <c r="X730" s="209"/>
      <c r="Y730" s="209"/>
      <c r="Z730" s="209"/>
      <c r="AA730" s="209"/>
    </row>
    <row r="731" spans="2:27" ht="12" customHeight="1">
      <c r="B731" s="209"/>
      <c r="C731" s="209"/>
      <c r="D731" s="209"/>
      <c r="E731" s="209"/>
      <c r="F731" s="209"/>
      <c r="G731" s="209"/>
      <c r="H731" s="209"/>
      <c r="I731" s="209"/>
      <c r="J731" s="209"/>
      <c r="K731" s="209"/>
      <c r="L731" s="209"/>
      <c r="M731" s="209"/>
      <c r="N731" s="209"/>
      <c r="O731" s="209"/>
      <c r="P731" s="209"/>
      <c r="Q731" s="209"/>
      <c r="R731" s="209"/>
      <c r="S731" s="209"/>
      <c r="T731" s="209"/>
      <c r="U731" s="209"/>
      <c r="V731" s="209"/>
      <c r="W731" s="209"/>
      <c r="X731" s="209"/>
      <c r="Y731" s="209"/>
      <c r="Z731" s="209"/>
      <c r="AA731" s="209"/>
    </row>
    <row r="732" spans="2:27" ht="12" customHeight="1">
      <c r="B732" s="209"/>
      <c r="C732" s="209"/>
      <c r="D732" s="209"/>
      <c r="E732" s="209"/>
      <c r="F732" s="209"/>
      <c r="G732" s="209"/>
      <c r="H732" s="209"/>
      <c r="I732" s="209"/>
      <c r="J732" s="209"/>
      <c r="K732" s="209"/>
      <c r="L732" s="209"/>
      <c r="M732" s="209"/>
      <c r="N732" s="209"/>
      <c r="O732" s="209"/>
      <c r="P732" s="209"/>
      <c r="Q732" s="209"/>
      <c r="R732" s="209"/>
      <c r="S732" s="209"/>
      <c r="T732" s="209"/>
      <c r="U732" s="209"/>
      <c r="V732" s="209"/>
      <c r="W732" s="209"/>
      <c r="X732" s="209"/>
      <c r="Y732" s="209"/>
      <c r="Z732" s="209"/>
      <c r="AA732" s="209"/>
    </row>
    <row r="733" spans="2:27" ht="12" customHeight="1">
      <c r="B733" s="209"/>
      <c r="C733" s="209"/>
      <c r="D733" s="209"/>
      <c r="E733" s="209"/>
      <c r="F733" s="209"/>
      <c r="G733" s="209"/>
      <c r="H733" s="209"/>
      <c r="I733" s="209"/>
      <c r="J733" s="209"/>
      <c r="K733" s="209"/>
      <c r="L733" s="209"/>
      <c r="M733" s="209"/>
      <c r="N733" s="209"/>
      <c r="O733" s="209"/>
      <c r="P733" s="209"/>
      <c r="Q733" s="209"/>
      <c r="R733" s="209"/>
      <c r="S733" s="209"/>
      <c r="T733" s="209"/>
      <c r="U733" s="209"/>
      <c r="V733" s="209"/>
      <c r="W733" s="209"/>
      <c r="X733" s="209"/>
      <c r="Y733" s="209"/>
      <c r="Z733" s="209"/>
      <c r="AA733" s="209"/>
    </row>
    <row r="734" spans="2:27" ht="12" customHeight="1">
      <c r="B734" s="209"/>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209"/>
    </row>
    <row r="735" spans="2:27" ht="12" customHeight="1">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c r="AA735" s="209"/>
    </row>
    <row r="736" spans="2:27" ht="12" customHeight="1">
      <c r="B736" s="209"/>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209"/>
    </row>
    <row r="737" spans="2:27" ht="12" customHeight="1">
      <c r="B737" s="209"/>
      <c r="C737" s="209"/>
      <c r="D737" s="209"/>
      <c r="E737" s="209"/>
      <c r="F737" s="209"/>
      <c r="G737" s="209"/>
      <c r="H737" s="209"/>
      <c r="I737" s="209"/>
      <c r="J737" s="209"/>
      <c r="K737" s="209"/>
      <c r="L737" s="209"/>
      <c r="M737" s="209"/>
      <c r="N737" s="209"/>
      <c r="O737" s="209"/>
      <c r="P737" s="209"/>
      <c r="Q737" s="209"/>
      <c r="R737" s="209"/>
      <c r="S737" s="209"/>
      <c r="T737" s="209"/>
      <c r="U737" s="209"/>
      <c r="V737" s="209"/>
      <c r="W737" s="209"/>
      <c r="X737" s="209"/>
      <c r="Y737" s="209"/>
      <c r="Z737" s="209"/>
      <c r="AA737" s="209"/>
    </row>
    <row r="738" spans="2:27" ht="12" customHeight="1">
      <c r="B738" s="209"/>
      <c r="C738" s="209"/>
      <c r="D738" s="209"/>
      <c r="E738" s="209"/>
      <c r="F738" s="209"/>
      <c r="G738" s="209"/>
      <c r="H738" s="209"/>
      <c r="I738" s="209"/>
      <c r="J738" s="209"/>
      <c r="K738" s="209"/>
      <c r="L738" s="209"/>
      <c r="M738" s="209"/>
      <c r="N738" s="209"/>
      <c r="O738" s="209"/>
      <c r="P738" s="209"/>
      <c r="Q738" s="209"/>
      <c r="R738" s="209"/>
      <c r="S738" s="209"/>
      <c r="T738" s="209"/>
      <c r="U738" s="209"/>
      <c r="V738" s="209"/>
      <c r="W738" s="209"/>
      <c r="X738" s="209"/>
      <c r="Y738" s="209"/>
      <c r="Z738" s="209"/>
      <c r="AA738" s="209"/>
    </row>
    <row r="739" spans="2:27" ht="12" customHeight="1">
      <c r="B739" s="209"/>
      <c r="C739" s="209"/>
      <c r="D739" s="209"/>
      <c r="E739" s="209"/>
      <c r="F739" s="209"/>
      <c r="G739" s="209"/>
      <c r="H739" s="209"/>
      <c r="I739" s="209"/>
      <c r="J739" s="209"/>
      <c r="K739" s="209"/>
      <c r="L739" s="209"/>
      <c r="M739" s="209"/>
      <c r="N739" s="209"/>
      <c r="O739" s="209"/>
      <c r="P739" s="209"/>
      <c r="Q739" s="209"/>
      <c r="R739" s="209"/>
      <c r="S739" s="209"/>
      <c r="T739" s="209"/>
      <c r="U739" s="209"/>
      <c r="V739" s="209"/>
      <c r="W739" s="209"/>
      <c r="X739" s="209"/>
      <c r="Y739" s="209"/>
      <c r="Z739" s="209"/>
      <c r="AA739" s="209"/>
    </row>
    <row r="740" spans="2:27" ht="12" customHeight="1">
      <c r="B740" s="209"/>
      <c r="C740" s="209"/>
      <c r="D740" s="209"/>
      <c r="E740" s="209"/>
      <c r="F740" s="209"/>
      <c r="G740" s="209"/>
      <c r="H740" s="209"/>
      <c r="I740" s="209"/>
      <c r="J740" s="209"/>
      <c r="K740" s="209"/>
      <c r="L740" s="209"/>
      <c r="M740" s="209"/>
      <c r="N740" s="209"/>
      <c r="O740" s="209"/>
      <c r="P740" s="209"/>
      <c r="Q740" s="209"/>
      <c r="R740" s="209"/>
      <c r="S740" s="209"/>
      <c r="T740" s="209"/>
      <c r="U740" s="209"/>
      <c r="V740" s="209"/>
      <c r="W740" s="209"/>
      <c r="X740" s="209"/>
      <c r="Y740" s="209"/>
      <c r="Z740" s="209"/>
      <c r="AA740" s="209"/>
    </row>
    <row r="741" spans="2:27" ht="12" customHeight="1">
      <c r="B741" s="209"/>
      <c r="C741" s="209"/>
      <c r="D741" s="209"/>
      <c r="E741" s="209"/>
      <c r="F741" s="209"/>
      <c r="G741" s="209"/>
      <c r="H741" s="209"/>
      <c r="I741" s="209"/>
      <c r="J741" s="209"/>
      <c r="K741" s="209"/>
      <c r="L741" s="209"/>
      <c r="M741" s="209"/>
      <c r="N741" s="209"/>
      <c r="O741" s="209"/>
      <c r="P741" s="209"/>
      <c r="Q741" s="209"/>
      <c r="R741" s="209"/>
      <c r="S741" s="209"/>
      <c r="T741" s="209"/>
      <c r="U741" s="209"/>
      <c r="V741" s="209"/>
      <c r="W741" s="209"/>
      <c r="X741" s="209"/>
      <c r="Y741" s="209"/>
      <c r="Z741" s="209"/>
      <c r="AA741" s="209"/>
    </row>
    <row r="742" spans="2:27" ht="12" customHeight="1">
      <c r="B742" s="209"/>
      <c r="C742" s="209"/>
      <c r="D742" s="209"/>
      <c r="E742" s="209"/>
      <c r="F742" s="209"/>
      <c r="G742" s="209"/>
      <c r="H742" s="209"/>
      <c r="I742" s="209"/>
      <c r="J742" s="209"/>
      <c r="K742" s="209"/>
      <c r="L742" s="209"/>
      <c r="M742" s="209"/>
      <c r="N742" s="209"/>
      <c r="O742" s="209"/>
      <c r="P742" s="209"/>
      <c r="Q742" s="209"/>
      <c r="R742" s="209"/>
      <c r="S742" s="209"/>
      <c r="T742" s="209"/>
      <c r="U742" s="209"/>
      <c r="V742" s="209"/>
      <c r="W742" s="209"/>
      <c r="X742" s="209"/>
      <c r="Y742" s="209"/>
      <c r="Z742" s="209"/>
      <c r="AA742" s="209"/>
    </row>
    <row r="743" spans="2:27" ht="12" customHeight="1">
      <c r="B743" s="209"/>
      <c r="C743" s="209"/>
      <c r="D743" s="209"/>
      <c r="E743" s="209"/>
      <c r="F743" s="209"/>
      <c r="G743" s="209"/>
      <c r="H743" s="209"/>
      <c r="I743" s="209"/>
      <c r="J743" s="209"/>
      <c r="K743" s="209"/>
      <c r="L743" s="209"/>
      <c r="M743" s="209"/>
      <c r="N743" s="209"/>
      <c r="O743" s="209"/>
      <c r="P743" s="209"/>
      <c r="Q743" s="209"/>
      <c r="R743" s="209"/>
      <c r="S743" s="209"/>
      <c r="T743" s="209"/>
      <c r="U743" s="209"/>
      <c r="V743" s="209"/>
      <c r="W743" s="209"/>
      <c r="X743" s="209"/>
      <c r="Y743" s="209"/>
      <c r="Z743" s="209"/>
      <c r="AA743" s="209"/>
    </row>
    <row r="744" spans="2:27" ht="12" customHeight="1">
      <c r="B744" s="209"/>
      <c r="C744" s="209"/>
      <c r="D744" s="209"/>
      <c r="E744" s="209"/>
      <c r="F744" s="209"/>
      <c r="G744" s="209"/>
      <c r="H744" s="209"/>
      <c r="I744" s="209"/>
      <c r="J744" s="209"/>
      <c r="K744" s="209"/>
      <c r="L744" s="209"/>
      <c r="M744" s="209"/>
      <c r="N744" s="209"/>
      <c r="O744" s="209"/>
      <c r="P744" s="209"/>
      <c r="Q744" s="209"/>
      <c r="R744" s="209"/>
      <c r="S744" s="209"/>
      <c r="T744" s="209"/>
      <c r="U744" s="209"/>
      <c r="V744" s="209"/>
      <c r="W744" s="209"/>
      <c r="X744" s="209"/>
      <c r="Y744" s="209"/>
      <c r="Z744" s="209"/>
      <c r="AA744" s="209"/>
    </row>
    <row r="745" spans="2:27" ht="12" customHeight="1">
      <c r="B745" s="209"/>
      <c r="C745" s="209"/>
      <c r="D745" s="209"/>
      <c r="E745" s="209"/>
      <c r="F745" s="209"/>
      <c r="G745" s="209"/>
      <c r="H745" s="209"/>
      <c r="I745" s="209"/>
      <c r="J745" s="209"/>
      <c r="K745" s="209"/>
      <c r="L745" s="209"/>
      <c r="M745" s="209"/>
      <c r="N745" s="209"/>
      <c r="O745" s="209"/>
      <c r="P745" s="209"/>
      <c r="Q745" s="209"/>
      <c r="R745" s="209"/>
      <c r="S745" s="209"/>
      <c r="T745" s="209"/>
      <c r="U745" s="209"/>
      <c r="V745" s="209"/>
      <c r="W745" s="209"/>
      <c r="X745" s="209"/>
      <c r="Y745" s="209"/>
      <c r="Z745" s="209"/>
      <c r="AA745" s="209"/>
    </row>
    <row r="746" spans="2:27" ht="12" customHeight="1">
      <c r="B746" s="209"/>
      <c r="C746" s="209"/>
      <c r="D746" s="209"/>
      <c r="E746" s="209"/>
      <c r="F746" s="209"/>
      <c r="G746" s="209"/>
      <c r="H746" s="209"/>
      <c r="I746" s="209"/>
      <c r="J746" s="209"/>
      <c r="K746" s="209"/>
      <c r="L746" s="209"/>
      <c r="M746" s="209"/>
      <c r="N746" s="209"/>
      <c r="O746" s="209"/>
      <c r="P746" s="209"/>
      <c r="Q746" s="209"/>
      <c r="R746" s="209"/>
      <c r="S746" s="209"/>
      <c r="T746" s="209"/>
      <c r="U746" s="209"/>
      <c r="V746" s="209"/>
      <c r="W746" s="209"/>
      <c r="X746" s="209"/>
      <c r="Y746" s="209"/>
      <c r="Z746" s="209"/>
      <c r="AA746" s="209"/>
    </row>
    <row r="747" spans="2:27" ht="12" customHeight="1">
      <c r="B747" s="209"/>
      <c r="C747" s="209"/>
      <c r="D747" s="209"/>
      <c r="E747" s="209"/>
      <c r="F747" s="209"/>
      <c r="G747" s="209"/>
      <c r="H747" s="209"/>
      <c r="I747" s="209"/>
      <c r="J747" s="209"/>
      <c r="K747" s="209"/>
      <c r="L747" s="209"/>
      <c r="M747" s="209"/>
      <c r="N747" s="209"/>
      <c r="O747" s="209"/>
      <c r="P747" s="209"/>
      <c r="Q747" s="209"/>
      <c r="R747" s="209"/>
      <c r="S747" s="209"/>
      <c r="T747" s="209"/>
      <c r="U747" s="209"/>
      <c r="V747" s="209"/>
      <c r="W747" s="209"/>
      <c r="X747" s="209"/>
      <c r="Y747" s="209"/>
      <c r="Z747" s="209"/>
      <c r="AA747" s="209"/>
    </row>
    <row r="748" spans="2:27" ht="12" customHeight="1">
      <c r="B748" s="209"/>
      <c r="C748" s="209"/>
      <c r="D748" s="209"/>
      <c r="E748" s="209"/>
      <c r="F748" s="209"/>
      <c r="G748" s="209"/>
      <c r="H748" s="209"/>
      <c r="I748" s="209"/>
      <c r="J748" s="209"/>
      <c r="K748" s="209"/>
      <c r="L748" s="209"/>
      <c r="M748" s="209"/>
      <c r="N748" s="209"/>
      <c r="O748" s="209"/>
      <c r="P748" s="209"/>
      <c r="Q748" s="209"/>
      <c r="R748" s="209"/>
      <c r="S748" s="209"/>
      <c r="T748" s="209"/>
      <c r="U748" s="209"/>
      <c r="V748" s="209"/>
      <c r="W748" s="209"/>
      <c r="X748" s="209"/>
      <c r="Y748" s="209"/>
      <c r="Z748" s="209"/>
      <c r="AA748" s="209"/>
    </row>
    <row r="749" spans="2:27" ht="12" customHeight="1">
      <c r="B749" s="209"/>
      <c r="C749" s="209"/>
      <c r="D749" s="209"/>
      <c r="E749" s="209"/>
      <c r="F749" s="209"/>
      <c r="G749" s="209"/>
      <c r="H749" s="209"/>
      <c r="I749" s="209"/>
      <c r="J749" s="209"/>
      <c r="K749" s="209"/>
      <c r="L749" s="209"/>
      <c r="M749" s="209"/>
      <c r="N749" s="209"/>
      <c r="O749" s="209"/>
      <c r="P749" s="209"/>
      <c r="Q749" s="209"/>
      <c r="R749" s="209"/>
      <c r="S749" s="209"/>
      <c r="T749" s="209"/>
      <c r="U749" s="209"/>
      <c r="V749" s="209"/>
      <c r="W749" s="209"/>
      <c r="X749" s="209"/>
      <c r="Y749" s="209"/>
      <c r="Z749" s="209"/>
      <c r="AA749" s="209"/>
    </row>
    <row r="750" spans="2:27" ht="12" customHeight="1">
      <c r="B750" s="209"/>
      <c r="C750" s="209"/>
      <c r="D750" s="209"/>
      <c r="E750" s="209"/>
      <c r="F750" s="209"/>
      <c r="G750" s="209"/>
      <c r="H750" s="209"/>
      <c r="I750" s="209"/>
      <c r="J750" s="209"/>
      <c r="K750" s="209"/>
      <c r="L750" s="209"/>
      <c r="M750" s="209"/>
      <c r="N750" s="209"/>
      <c r="O750" s="209"/>
      <c r="P750" s="209"/>
      <c r="Q750" s="209"/>
      <c r="R750" s="209"/>
      <c r="S750" s="209"/>
      <c r="T750" s="209"/>
      <c r="U750" s="209"/>
      <c r="V750" s="209"/>
      <c r="W750" s="209"/>
      <c r="X750" s="209"/>
      <c r="Y750" s="209"/>
      <c r="Z750" s="209"/>
      <c r="AA750" s="209"/>
    </row>
    <row r="751" spans="2:27" ht="12" customHeight="1">
      <c r="B751" s="209"/>
      <c r="C751" s="209"/>
      <c r="D751" s="209"/>
      <c r="E751" s="209"/>
      <c r="F751" s="209"/>
      <c r="G751" s="209"/>
      <c r="H751" s="209"/>
      <c r="I751" s="209"/>
      <c r="J751" s="209"/>
      <c r="K751" s="209"/>
      <c r="L751" s="209"/>
      <c r="M751" s="209"/>
      <c r="N751" s="209"/>
      <c r="O751" s="209"/>
      <c r="P751" s="209"/>
      <c r="Q751" s="209"/>
      <c r="R751" s="209"/>
      <c r="S751" s="209"/>
      <c r="T751" s="209"/>
      <c r="U751" s="209"/>
      <c r="V751" s="209"/>
      <c r="W751" s="209"/>
      <c r="X751" s="209"/>
      <c r="Y751" s="209"/>
      <c r="Z751" s="209"/>
      <c r="AA751" s="209"/>
    </row>
    <row r="752" spans="2:27" ht="12" customHeight="1">
      <c r="B752" s="209"/>
      <c r="C752" s="209"/>
      <c r="D752" s="209"/>
      <c r="E752" s="209"/>
      <c r="F752" s="209"/>
      <c r="G752" s="209"/>
      <c r="H752" s="209"/>
      <c r="I752" s="209"/>
      <c r="J752" s="209"/>
      <c r="K752" s="209"/>
      <c r="L752" s="209"/>
      <c r="M752" s="209"/>
      <c r="N752" s="209"/>
      <c r="O752" s="209"/>
      <c r="P752" s="209"/>
      <c r="Q752" s="209"/>
      <c r="R752" s="209"/>
      <c r="S752" s="209"/>
      <c r="T752" s="209"/>
      <c r="U752" s="209"/>
      <c r="V752" s="209"/>
      <c r="W752" s="209"/>
      <c r="X752" s="209"/>
      <c r="Y752" s="209"/>
      <c r="Z752" s="209"/>
      <c r="AA752" s="209"/>
    </row>
    <row r="753" spans="2:27" ht="12" customHeight="1">
      <c r="B753" s="209"/>
      <c r="C753" s="209"/>
      <c r="D753" s="209"/>
      <c r="E753" s="209"/>
      <c r="F753" s="209"/>
      <c r="G753" s="209"/>
      <c r="H753" s="209"/>
      <c r="I753" s="209"/>
      <c r="J753" s="209"/>
      <c r="K753" s="209"/>
      <c r="L753" s="209"/>
      <c r="M753" s="209"/>
      <c r="N753" s="209"/>
      <c r="O753" s="209"/>
      <c r="P753" s="209"/>
      <c r="Q753" s="209"/>
      <c r="R753" s="209"/>
      <c r="S753" s="209"/>
      <c r="T753" s="209"/>
      <c r="U753" s="209"/>
      <c r="V753" s="209"/>
      <c r="W753" s="209"/>
      <c r="X753" s="209"/>
      <c r="Y753" s="209"/>
      <c r="Z753" s="209"/>
      <c r="AA753" s="209"/>
    </row>
    <row r="754" spans="2:27" ht="12" customHeight="1">
      <c r="B754" s="209"/>
      <c r="C754" s="209"/>
      <c r="D754" s="209"/>
      <c r="E754" s="209"/>
      <c r="F754" s="209"/>
      <c r="G754" s="209"/>
      <c r="H754" s="209"/>
      <c r="I754" s="209"/>
      <c r="J754" s="209"/>
      <c r="K754" s="209"/>
      <c r="L754" s="209"/>
      <c r="M754" s="209"/>
      <c r="N754" s="209"/>
      <c r="O754" s="209"/>
      <c r="P754" s="209"/>
      <c r="Q754" s="209"/>
      <c r="R754" s="209"/>
      <c r="S754" s="209"/>
      <c r="T754" s="209"/>
      <c r="U754" s="209"/>
      <c r="V754" s="209"/>
      <c r="W754" s="209"/>
      <c r="X754" s="209"/>
      <c r="Y754" s="209"/>
      <c r="Z754" s="209"/>
      <c r="AA754" s="209"/>
    </row>
    <row r="755" spans="2:27" ht="12" customHeight="1">
      <c r="B755" s="209"/>
      <c r="C755" s="209"/>
      <c r="D755" s="209"/>
      <c r="E755" s="209"/>
      <c r="F755" s="209"/>
      <c r="G755" s="209"/>
      <c r="H755" s="209"/>
      <c r="I755" s="209"/>
      <c r="J755" s="209"/>
      <c r="K755" s="209"/>
      <c r="L755" s="209"/>
      <c r="M755" s="209"/>
      <c r="N755" s="209"/>
      <c r="O755" s="209"/>
      <c r="P755" s="209"/>
      <c r="Q755" s="209"/>
      <c r="R755" s="209"/>
      <c r="S755" s="209"/>
      <c r="T755" s="209"/>
      <c r="U755" s="209"/>
      <c r="V755" s="209"/>
      <c r="W755" s="209"/>
      <c r="X755" s="209"/>
      <c r="Y755" s="209"/>
      <c r="Z755" s="209"/>
      <c r="AA755" s="209"/>
    </row>
    <row r="756" spans="2:27" ht="12" customHeight="1">
      <c r="B756" s="209"/>
      <c r="C756" s="209"/>
      <c r="D756" s="209"/>
      <c r="E756" s="209"/>
      <c r="F756" s="209"/>
      <c r="G756" s="209"/>
      <c r="H756" s="209"/>
      <c r="I756" s="209"/>
      <c r="J756" s="209"/>
      <c r="K756" s="209"/>
      <c r="L756" s="209"/>
      <c r="M756" s="209"/>
      <c r="N756" s="209"/>
      <c r="O756" s="209"/>
      <c r="P756" s="209"/>
      <c r="Q756" s="209"/>
      <c r="R756" s="209"/>
      <c r="S756" s="209"/>
      <c r="T756" s="209"/>
      <c r="U756" s="209"/>
      <c r="V756" s="209"/>
      <c r="W756" s="209"/>
      <c r="X756" s="209"/>
      <c r="Y756" s="209"/>
      <c r="Z756" s="209"/>
      <c r="AA756" s="209"/>
    </row>
    <row r="757" spans="2:27" ht="12" customHeight="1">
      <c r="B757" s="209"/>
      <c r="C757" s="209"/>
      <c r="D757" s="209"/>
      <c r="E757" s="209"/>
      <c r="F757" s="209"/>
      <c r="G757" s="209"/>
      <c r="H757" s="209"/>
      <c r="I757" s="209"/>
      <c r="J757" s="209"/>
      <c r="K757" s="209"/>
      <c r="L757" s="209"/>
      <c r="M757" s="209"/>
      <c r="N757" s="209"/>
      <c r="O757" s="209"/>
      <c r="P757" s="209"/>
      <c r="Q757" s="209"/>
      <c r="R757" s="209"/>
      <c r="S757" s="209"/>
      <c r="T757" s="209"/>
      <c r="U757" s="209"/>
      <c r="V757" s="209"/>
      <c r="W757" s="209"/>
      <c r="X757" s="209"/>
      <c r="Y757" s="209"/>
      <c r="Z757" s="209"/>
      <c r="AA757" s="209"/>
    </row>
    <row r="758" spans="2:27" ht="12" customHeight="1">
      <c r="B758" s="209"/>
      <c r="C758" s="209"/>
      <c r="D758" s="209"/>
      <c r="E758" s="209"/>
      <c r="F758" s="209"/>
      <c r="G758" s="209"/>
      <c r="H758" s="209"/>
      <c r="I758" s="209"/>
      <c r="J758" s="209"/>
      <c r="K758" s="209"/>
      <c r="L758" s="209"/>
      <c r="M758" s="209"/>
      <c r="N758" s="209"/>
      <c r="O758" s="209"/>
      <c r="P758" s="209"/>
      <c r="Q758" s="209"/>
      <c r="R758" s="209"/>
      <c r="S758" s="209"/>
      <c r="T758" s="209"/>
      <c r="U758" s="209"/>
      <c r="V758" s="209"/>
      <c r="W758" s="209"/>
      <c r="X758" s="209"/>
      <c r="Y758" s="209"/>
      <c r="Z758" s="209"/>
      <c r="AA758" s="209"/>
    </row>
    <row r="759" spans="2:27" ht="12" customHeight="1">
      <c r="B759" s="209"/>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c r="AA759" s="209"/>
    </row>
    <row r="760" spans="2:27" ht="12" customHeight="1">
      <c r="B760" s="209"/>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row>
    <row r="761" spans="2:27" ht="12" customHeight="1">
      <c r="B761" s="209"/>
      <c r="C761" s="209"/>
      <c r="D761" s="209"/>
      <c r="E761" s="209"/>
      <c r="F761" s="209"/>
      <c r="G761" s="209"/>
      <c r="H761" s="209"/>
      <c r="I761" s="209"/>
      <c r="J761" s="209"/>
      <c r="K761" s="209"/>
      <c r="L761" s="209"/>
      <c r="M761" s="209"/>
      <c r="N761" s="209"/>
      <c r="O761" s="209"/>
      <c r="P761" s="209"/>
      <c r="Q761" s="209"/>
      <c r="R761" s="209"/>
      <c r="S761" s="209"/>
      <c r="T761" s="209"/>
      <c r="U761" s="209"/>
      <c r="V761" s="209"/>
      <c r="W761" s="209"/>
      <c r="X761" s="209"/>
      <c r="Y761" s="209"/>
      <c r="Z761" s="209"/>
      <c r="AA761" s="209"/>
    </row>
    <row r="762" spans="2:27" ht="12" customHeight="1">
      <c r="B762" s="209"/>
      <c r="C762" s="209"/>
      <c r="D762" s="209"/>
      <c r="E762" s="209"/>
      <c r="F762" s="209"/>
      <c r="G762" s="209"/>
      <c r="H762" s="209"/>
      <c r="I762" s="209"/>
      <c r="J762" s="209"/>
      <c r="K762" s="209"/>
      <c r="L762" s="209"/>
      <c r="M762" s="209"/>
      <c r="N762" s="209"/>
      <c r="O762" s="209"/>
      <c r="P762" s="209"/>
      <c r="Q762" s="209"/>
      <c r="R762" s="209"/>
      <c r="S762" s="209"/>
      <c r="T762" s="209"/>
      <c r="U762" s="209"/>
      <c r="V762" s="209"/>
      <c r="W762" s="209"/>
      <c r="X762" s="209"/>
      <c r="Y762" s="209"/>
      <c r="Z762" s="209"/>
      <c r="AA762" s="209"/>
    </row>
    <row r="763" spans="2:27" ht="12" customHeight="1">
      <c r="B763" s="209"/>
      <c r="C763" s="209"/>
      <c r="D763" s="209"/>
      <c r="E763" s="209"/>
      <c r="F763" s="209"/>
      <c r="G763" s="209"/>
      <c r="H763" s="209"/>
      <c r="I763" s="209"/>
      <c r="J763" s="209"/>
      <c r="K763" s="209"/>
      <c r="L763" s="209"/>
      <c r="M763" s="209"/>
      <c r="N763" s="209"/>
      <c r="O763" s="209"/>
      <c r="P763" s="209"/>
      <c r="Q763" s="209"/>
      <c r="R763" s="209"/>
      <c r="S763" s="209"/>
      <c r="T763" s="209"/>
      <c r="U763" s="209"/>
      <c r="V763" s="209"/>
      <c r="W763" s="209"/>
      <c r="X763" s="209"/>
      <c r="Y763" s="209"/>
      <c r="Z763" s="209"/>
      <c r="AA763" s="209"/>
    </row>
    <row r="764" spans="2:27" ht="12" customHeight="1">
      <c r="B764" s="209"/>
      <c r="C764" s="209"/>
      <c r="D764" s="209"/>
      <c r="E764" s="209"/>
      <c r="F764" s="209"/>
      <c r="G764" s="209"/>
      <c r="H764" s="209"/>
      <c r="I764" s="209"/>
      <c r="J764" s="209"/>
      <c r="K764" s="209"/>
      <c r="L764" s="209"/>
      <c r="M764" s="209"/>
      <c r="N764" s="209"/>
      <c r="O764" s="209"/>
      <c r="P764" s="209"/>
      <c r="Q764" s="209"/>
      <c r="R764" s="209"/>
      <c r="S764" s="209"/>
      <c r="T764" s="209"/>
      <c r="U764" s="209"/>
      <c r="V764" s="209"/>
      <c r="W764" s="209"/>
      <c r="X764" s="209"/>
      <c r="Y764" s="209"/>
      <c r="Z764" s="209"/>
      <c r="AA764" s="209"/>
    </row>
    <row r="765" spans="2:27" ht="12" customHeight="1">
      <c r="B765" s="209"/>
      <c r="C765" s="209"/>
      <c r="D765" s="209"/>
      <c r="E765" s="209"/>
      <c r="F765" s="209"/>
      <c r="G765" s="209"/>
      <c r="H765" s="209"/>
      <c r="I765" s="209"/>
      <c r="J765" s="209"/>
      <c r="K765" s="209"/>
      <c r="L765" s="209"/>
      <c r="M765" s="209"/>
      <c r="N765" s="209"/>
      <c r="O765" s="209"/>
      <c r="P765" s="209"/>
      <c r="Q765" s="209"/>
      <c r="R765" s="209"/>
      <c r="S765" s="209"/>
      <c r="T765" s="209"/>
      <c r="U765" s="209"/>
      <c r="V765" s="209"/>
      <c r="W765" s="209"/>
      <c r="X765" s="209"/>
      <c r="Y765" s="209"/>
      <c r="Z765" s="209"/>
      <c r="AA765" s="209"/>
    </row>
    <row r="766" spans="2:27" ht="12" customHeight="1">
      <c r="B766" s="209"/>
      <c r="C766" s="209"/>
      <c r="D766" s="209"/>
      <c r="E766" s="209"/>
      <c r="F766" s="209"/>
      <c r="G766" s="209"/>
      <c r="H766" s="209"/>
      <c r="I766" s="209"/>
      <c r="J766" s="209"/>
      <c r="K766" s="209"/>
      <c r="L766" s="209"/>
      <c r="M766" s="209"/>
      <c r="N766" s="209"/>
      <c r="O766" s="209"/>
      <c r="P766" s="209"/>
      <c r="Q766" s="209"/>
      <c r="R766" s="209"/>
      <c r="S766" s="209"/>
      <c r="T766" s="209"/>
      <c r="U766" s="209"/>
      <c r="V766" s="209"/>
      <c r="W766" s="209"/>
      <c r="X766" s="209"/>
      <c r="Y766" s="209"/>
      <c r="Z766" s="209"/>
      <c r="AA766" s="209"/>
    </row>
    <row r="767" spans="2:27" ht="12" customHeight="1">
      <c r="B767" s="209"/>
      <c r="C767" s="209"/>
      <c r="D767" s="209"/>
      <c r="E767" s="209"/>
      <c r="F767" s="209"/>
      <c r="G767" s="209"/>
      <c r="H767" s="209"/>
      <c r="I767" s="209"/>
      <c r="J767" s="209"/>
      <c r="K767" s="209"/>
      <c r="L767" s="209"/>
      <c r="M767" s="209"/>
      <c r="N767" s="209"/>
      <c r="O767" s="209"/>
      <c r="P767" s="209"/>
      <c r="Q767" s="209"/>
      <c r="R767" s="209"/>
      <c r="S767" s="209"/>
      <c r="T767" s="209"/>
      <c r="U767" s="209"/>
      <c r="V767" s="209"/>
      <c r="W767" s="209"/>
      <c r="X767" s="209"/>
      <c r="Y767" s="209"/>
      <c r="Z767" s="209"/>
      <c r="AA767" s="209"/>
    </row>
    <row r="768" spans="2:27" ht="12" customHeight="1">
      <c r="B768" s="209"/>
      <c r="C768" s="209"/>
      <c r="D768" s="209"/>
      <c r="E768" s="209"/>
      <c r="F768" s="209"/>
      <c r="G768" s="209"/>
      <c r="H768" s="209"/>
      <c r="I768" s="209"/>
      <c r="J768" s="209"/>
      <c r="K768" s="209"/>
      <c r="L768" s="209"/>
      <c r="M768" s="209"/>
      <c r="N768" s="209"/>
      <c r="O768" s="209"/>
      <c r="P768" s="209"/>
      <c r="Q768" s="209"/>
      <c r="R768" s="209"/>
      <c r="S768" s="209"/>
      <c r="T768" s="209"/>
      <c r="U768" s="209"/>
      <c r="V768" s="209"/>
      <c r="W768" s="209"/>
      <c r="X768" s="209"/>
      <c r="Y768" s="209"/>
      <c r="Z768" s="209"/>
      <c r="AA768" s="209"/>
    </row>
    <row r="769" spans="2:27" ht="12" customHeight="1">
      <c r="B769" s="209"/>
      <c r="C769" s="209"/>
      <c r="D769" s="209"/>
      <c r="E769" s="209"/>
      <c r="F769" s="209"/>
      <c r="G769" s="209"/>
      <c r="H769" s="209"/>
      <c r="I769" s="209"/>
      <c r="J769" s="209"/>
      <c r="K769" s="209"/>
      <c r="L769" s="209"/>
      <c r="M769" s="209"/>
      <c r="N769" s="209"/>
      <c r="O769" s="209"/>
      <c r="P769" s="209"/>
      <c r="Q769" s="209"/>
      <c r="R769" s="209"/>
      <c r="S769" s="209"/>
      <c r="T769" s="209"/>
      <c r="U769" s="209"/>
      <c r="V769" s="209"/>
      <c r="W769" s="209"/>
      <c r="X769" s="209"/>
      <c r="Y769" s="209"/>
      <c r="Z769" s="209"/>
      <c r="AA769" s="209"/>
    </row>
    <row r="770" spans="2:27" ht="12" customHeight="1">
      <c r="B770" s="209"/>
      <c r="C770" s="209"/>
      <c r="D770" s="209"/>
      <c r="E770" s="209"/>
      <c r="F770" s="209"/>
      <c r="G770" s="209"/>
      <c r="H770" s="209"/>
      <c r="I770" s="209"/>
      <c r="J770" s="209"/>
      <c r="K770" s="209"/>
      <c r="L770" s="209"/>
      <c r="M770" s="209"/>
      <c r="N770" s="209"/>
      <c r="O770" s="209"/>
      <c r="P770" s="209"/>
      <c r="Q770" s="209"/>
      <c r="R770" s="209"/>
      <c r="S770" s="209"/>
      <c r="T770" s="209"/>
      <c r="U770" s="209"/>
      <c r="V770" s="209"/>
      <c r="W770" s="209"/>
      <c r="X770" s="209"/>
      <c r="Y770" s="209"/>
      <c r="Z770" s="209"/>
      <c r="AA770" s="209"/>
    </row>
    <row r="771" spans="2:27" ht="12" customHeight="1">
      <c r="B771" s="209"/>
      <c r="C771" s="209"/>
      <c r="D771" s="209"/>
      <c r="E771" s="209"/>
      <c r="F771" s="209"/>
      <c r="G771" s="209"/>
      <c r="H771" s="209"/>
      <c r="I771" s="209"/>
      <c r="J771" s="209"/>
      <c r="K771" s="209"/>
      <c r="L771" s="209"/>
      <c r="M771" s="209"/>
      <c r="N771" s="209"/>
      <c r="O771" s="209"/>
      <c r="P771" s="209"/>
      <c r="Q771" s="209"/>
      <c r="R771" s="209"/>
      <c r="S771" s="209"/>
      <c r="T771" s="209"/>
      <c r="U771" s="209"/>
      <c r="V771" s="209"/>
      <c r="W771" s="209"/>
      <c r="X771" s="209"/>
      <c r="Y771" s="209"/>
      <c r="Z771" s="209"/>
      <c r="AA771" s="209"/>
    </row>
    <row r="772" spans="2:27" ht="12" customHeight="1">
      <c r="B772" s="209"/>
      <c r="C772" s="209"/>
      <c r="D772" s="209"/>
      <c r="E772" s="209"/>
      <c r="F772" s="209"/>
      <c r="G772" s="209"/>
      <c r="H772" s="209"/>
      <c r="I772" s="209"/>
      <c r="J772" s="209"/>
      <c r="K772" s="209"/>
      <c r="L772" s="209"/>
      <c r="M772" s="209"/>
      <c r="N772" s="209"/>
      <c r="O772" s="209"/>
      <c r="P772" s="209"/>
      <c r="Q772" s="209"/>
      <c r="R772" s="209"/>
      <c r="S772" s="209"/>
      <c r="T772" s="209"/>
      <c r="U772" s="209"/>
      <c r="V772" s="209"/>
      <c r="W772" s="209"/>
      <c r="X772" s="209"/>
      <c r="Y772" s="209"/>
      <c r="Z772" s="209"/>
      <c r="AA772" s="209"/>
    </row>
    <row r="773" spans="2:27" ht="12" customHeight="1">
      <c r="B773" s="209"/>
      <c r="C773" s="209"/>
      <c r="D773" s="209"/>
      <c r="E773" s="209"/>
      <c r="F773" s="209"/>
      <c r="G773" s="209"/>
      <c r="H773" s="209"/>
      <c r="I773" s="209"/>
      <c r="J773" s="209"/>
      <c r="K773" s="209"/>
      <c r="L773" s="209"/>
      <c r="M773" s="209"/>
      <c r="N773" s="209"/>
      <c r="O773" s="209"/>
      <c r="P773" s="209"/>
      <c r="Q773" s="209"/>
      <c r="R773" s="209"/>
      <c r="S773" s="209"/>
      <c r="T773" s="209"/>
      <c r="U773" s="209"/>
      <c r="V773" s="209"/>
      <c r="W773" s="209"/>
      <c r="X773" s="209"/>
      <c r="Y773" s="209"/>
      <c r="Z773" s="209"/>
      <c r="AA773" s="209"/>
    </row>
    <row r="774" spans="2:27" ht="12" customHeight="1">
      <c r="B774" s="209"/>
      <c r="C774" s="209"/>
      <c r="D774" s="209"/>
      <c r="E774" s="209"/>
      <c r="F774" s="209"/>
      <c r="G774" s="209"/>
      <c r="H774" s="209"/>
      <c r="I774" s="209"/>
      <c r="J774" s="209"/>
      <c r="K774" s="209"/>
      <c r="L774" s="209"/>
      <c r="M774" s="209"/>
      <c r="N774" s="209"/>
      <c r="O774" s="209"/>
      <c r="P774" s="209"/>
      <c r="Q774" s="209"/>
      <c r="R774" s="209"/>
      <c r="S774" s="209"/>
      <c r="T774" s="209"/>
      <c r="U774" s="209"/>
      <c r="V774" s="209"/>
      <c r="W774" s="209"/>
      <c r="X774" s="209"/>
      <c r="Y774" s="209"/>
      <c r="Z774" s="209"/>
      <c r="AA774" s="209"/>
    </row>
    <row r="775" spans="2:27" ht="12" customHeight="1">
      <c r="B775" s="209"/>
      <c r="C775" s="209"/>
      <c r="D775" s="209"/>
      <c r="E775" s="209"/>
      <c r="F775" s="209"/>
      <c r="G775" s="209"/>
      <c r="H775" s="209"/>
      <c r="I775" s="209"/>
      <c r="J775" s="209"/>
      <c r="K775" s="209"/>
      <c r="L775" s="209"/>
      <c r="M775" s="209"/>
      <c r="N775" s="209"/>
      <c r="O775" s="209"/>
      <c r="P775" s="209"/>
      <c r="Q775" s="209"/>
      <c r="R775" s="209"/>
      <c r="S775" s="209"/>
      <c r="T775" s="209"/>
      <c r="U775" s="209"/>
      <c r="V775" s="209"/>
      <c r="W775" s="209"/>
      <c r="X775" s="209"/>
      <c r="Y775" s="209"/>
      <c r="Z775" s="209"/>
      <c r="AA775" s="209"/>
    </row>
    <row r="776" spans="2:27" ht="12" customHeight="1">
      <c r="B776" s="209"/>
      <c r="C776" s="209"/>
      <c r="D776" s="209"/>
      <c r="E776" s="209"/>
      <c r="F776" s="209"/>
      <c r="G776" s="209"/>
      <c r="H776" s="209"/>
      <c r="I776" s="209"/>
      <c r="J776" s="209"/>
      <c r="K776" s="209"/>
      <c r="L776" s="209"/>
      <c r="M776" s="209"/>
      <c r="N776" s="209"/>
      <c r="O776" s="209"/>
      <c r="P776" s="209"/>
      <c r="Q776" s="209"/>
      <c r="R776" s="209"/>
      <c r="S776" s="209"/>
      <c r="T776" s="209"/>
      <c r="U776" s="209"/>
      <c r="V776" s="209"/>
      <c r="W776" s="209"/>
      <c r="X776" s="209"/>
      <c r="Y776" s="209"/>
      <c r="Z776" s="209"/>
      <c r="AA776" s="209"/>
    </row>
    <row r="777" spans="2:27" ht="12" customHeight="1">
      <c r="B777" s="209"/>
      <c r="C777" s="209"/>
      <c r="D777" s="209"/>
      <c r="E777" s="209"/>
      <c r="F777" s="209"/>
      <c r="G777" s="209"/>
      <c r="H777" s="209"/>
      <c r="I777" s="209"/>
      <c r="J777" s="209"/>
      <c r="K777" s="209"/>
      <c r="L777" s="209"/>
      <c r="M777" s="209"/>
      <c r="N777" s="209"/>
      <c r="O777" s="209"/>
      <c r="P777" s="209"/>
      <c r="Q777" s="209"/>
      <c r="R777" s="209"/>
      <c r="S777" s="209"/>
      <c r="T777" s="209"/>
      <c r="U777" s="209"/>
      <c r="V777" s="209"/>
      <c r="W777" s="209"/>
      <c r="X777" s="209"/>
      <c r="Y777" s="209"/>
      <c r="Z777" s="209"/>
      <c r="AA777" s="209"/>
    </row>
    <row r="778" spans="2:27" ht="12" customHeight="1">
      <c r="B778" s="209"/>
      <c r="C778" s="209"/>
      <c r="D778" s="209"/>
      <c r="E778" s="209"/>
      <c r="F778" s="209"/>
      <c r="G778" s="209"/>
      <c r="H778" s="209"/>
      <c r="I778" s="209"/>
      <c r="J778" s="209"/>
      <c r="K778" s="209"/>
      <c r="L778" s="209"/>
      <c r="M778" s="209"/>
      <c r="N778" s="209"/>
      <c r="O778" s="209"/>
      <c r="P778" s="209"/>
      <c r="Q778" s="209"/>
      <c r="R778" s="209"/>
      <c r="S778" s="209"/>
      <c r="T778" s="209"/>
      <c r="U778" s="209"/>
      <c r="V778" s="209"/>
      <c r="W778" s="209"/>
      <c r="X778" s="209"/>
      <c r="Y778" s="209"/>
      <c r="Z778" s="209"/>
      <c r="AA778" s="209"/>
    </row>
    <row r="779" spans="2:27" ht="12" customHeight="1">
      <c r="B779" s="209"/>
      <c r="C779" s="209"/>
      <c r="D779" s="209"/>
      <c r="E779" s="209"/>
      <c r="F779" s="209"/>
      <c r="G779" s="209"/>
      <c r="H779" s="209"/>
      <c r="I779" s="209"/>
      <c r="J779" s="209"/>
      <c r="K779" s="209"/>
      <c r="L779" s="209"/>
      <c r="M779" s="209"/>
      <c r="N779" s="209"/>
      <c r="O779" s="209"/>
      <c r="P779" s="209"/>
      <c r="Q779" s="209"/>
      <c r="R779" s="209"/>
      <c r="S779" s="209"/>
      <c r="T779" s="209"/>
      <c r="U779" s="209"/>
      <c r="V779" s="209"/>
      <c r="W779" s="209"/>
      <c r="X779" s="209"/>
      <c r="Y779" s="209"/>
      <c r="Z779" s="209"/>
      <c r="AA779" s="209"/>
    </row>
    <row r="780" spans="2:27" ht="12" customHeight="1">
      <c r="B780" s="209"/>
      <c r="C780" s="209"/>
      <c r="D780" s="209"/>
      <c r="E780" s="209"/>
      <c r="F780" s="209"/>
      <c r="G780" s="209"/>
      <c r="H780" s="209"/>
      <c r="I780" s="209"/>
      <c r="J780" s="209"/>
      <c r="K780" s="209"/>
      <c r="L780" s="209"/>
      <c r="M780" s="209"/>
      <c r="N780" s="209"/>
      <c r="O780" s="209"/>
      <c r="P780" s="209"/>
      <c r="Q780" s="209"/>
      <c r="R780" s="209"/>
      <c r="S780" s="209"/>
      <c r="T780" s="209"/>
      <c r="U780" s="209"/>
      <c r="V780" s="209"/>
      <c r="W780" s="209"/>
      <c r="X780" s="209"/>
      <c r="Y780" s="209"/>
      <c r="Z780" s="209"/>
      <c r="AA780" s="209"/>
    </row>
    <row r="781" spans="2:27" ht="12" customHeight="1">
      <c r="B781" s="209"/>
      <c r="C781" s="209"/>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c r="AA781" s="209"/>
    </row>
    <row r="782" spans="2:27" ht="12" customHeight="1">
      <c r="B782" s="209"/>
      <c r="C782" s="209"/>
      <c r="D782" s="209"/>
      <c r="E782" s="209"/>
      <c r="F782" s="209"/>
      <c r="G782" s="209"/>
      <c r="H782" s="209"/>
      <c r="I782" s="209"/>
      <c r="J782" s="209"/>
      <c r="K782" s="209"/>
      <c r="L782" s="209"/>
      <c r="M782" s="209"/>
      <c r="N782" s="209"/>
      <c r="O782" s="209"/>
      <c r="P782" s="209"/>
      <c r="Q782" s="209"/>
      <c r="R782" s="209"/>
      <c r="S782" s="209"/>
      <c r="T782" s="209"/>
      <c r="U782" s="209"/>
      <c r="V782" s="209"/>
      <c r="W782" s="209"/>
      <c r="X782" s="209"/>
      <c r="Y782" s="209"/>
      <c r="Z782" s="209"/>
      <c r="AA782" s="209"/>
    </row>
    <row r="783" spans="2:27" ht="12" customHeight="1">
      <c r="B783" s="209"/>
      <c r="C783" s="209"/>
      <c r="D783" s="209"/>
      <c r="E783" s="209"/>
      <c r="F783" s="209"/>
      <c r="G783" s="209"/>
      <c r="H783" s="209"/>
      <c r="I783" s="209"/>
      <c r="J783" s="209"/>
      <c r="K783" s="209"/>
      <c r="L783" s="209"/>
      <c r="M783" s="209"/>
      <c r="N783" s="209"/>
      <c r="O783" s="209"/>
      <c r="P783" s="209"/>
      <c r="Q783" s="209"/>
      <c r="R783" s="209"/>
      <c r="S783" s="209"/>
      <c r="T783" s="209"/>
      <c r="U783" s="209"/>
      <c r="V783" s="209"/>
      <c r="W783" s="209"/>
      <c r="X783" s="209"/>
      <c r="Y783" s="209"/>
      <c r="Z783" s="209"/>
      <c r="AA783" s="209"/>
    </row>
    <row r="784" spans="2:27" ht="12" customHeight="1">
      <c r="B784" s="209"/>
      <c r="C784" s="209"/>
      <c r="D784" s="209"/>
      <c r="E784" s="209"/>
      <c r="F784" s="209"/>
      <c r="G784" s="209"/>
      <c r="H784" s="209"/>
      <c r="I784" s="209"/>
      <c r="J784" s="209"/>
      <c r="K784" s="209"/>
      <c r="L784" s="209"/>
      <c r="M784" s="209"/>
      <c r="N784" s="209"/>
      <c r="O784" s="209"/>
      <c r="P784" s="209"/>
      <c r="Q784" s="209"/>
      <c r="R784" s="209"/>
      <c r="S784" s="209"/>
      <c r="T784" s="209"/>
      <c r="U784" s="209"/>
      <c r="V784" s="209"/>
      <c r="W784" s="209"/>
      <c r="X784" s="209"/>
      <c r="Y784" s="209"/>
      <c r="Z784" s="209"/>
      <c r="AA784" s="209"/>
    </row>
    <row r="785" spans="2:27" ht="12" customHeight="1">
      <c r="B785" s="209"/>
      <c r="C785" s="209"/>
      <c r="D785" s="209"/>
      <c r="E785" s="209"/>
      <c r="F785" s="209"/>
      <c r="G785" s="209"/>
      <c r="H785" s="209"/>
      <c r="I785" s="209"/>
      <c r="J785" s="209"/>
      <c r="K785" s="209"/>
      <c r="L785" s="209"/>
      <c r="M785" s="209"/>
      <c r="N785" s="209"/>
      <c r="O785" s="209"/>
      <c r="P785" s="209"/>
      <c r="Q785" s="209"/>
      <c r="R785" s="209"/>
      <c r="S785" s="209"/>
      <c r="T785" s="209"/>
      <c r="U785" s="209"/>
      <c r="V785" s="209"/>
      <c r="W785" s="209"/>
      <c r="X785" s="209"/>
      <c r="Y785" s="209"/>
      <c r="Z785" s="209"/>
      <c r="AA785" s="209"/>
    </row>
    <row r="786" spans="2:27" ht="12" customHeight="1">
      <c r="B786" s="209"/>
      <c r="C786" s="209"/>
      <c r="D786" s="209"/>
      <c r="E786" s="209"/>
      <c r="F786" s="209"/>
      <c r="G786" s="209"/>
      <c r="H786" s="209"/>
      <c r="I786" s="209"/>
      <c r="J786" s="209"/>
      <c r="K786" s="209"/>
      <c r="L786" s="209"/>
      <c r="M786" s="209"/>
      <c r="N786" s="209"/>
      <c r="O786" s="209"/>
      <c r="P786" s="209"/>
      <c r="Q786" s="209"/>
      <c r="R786" s="209"/>
      <c r="S786" s="209"/>
      <c r="T786" s="209"/>
      <c r="U786" s="209"/>
      <c r="V786" s="209"/>
      <c r="W786" s="209"/>
      <c r="X786" s="209"/>
      <c r="Y786" s="209"/>
      <c r="Z786" s="209"/>
      <c r="AA786" s="209"/>
    </row>
    <row r="787" spans="2:27" ht="12" customHeight="1">
      <c r="B787" s="209"/>
      <c r="C787" s="209"/>
      <c r="D787" s="209"/>
      <c r="E787" s="209"/>
      <c r="F787" s="209"/>
      <c r="G787" s="209"/>
      <c r="H787" s="209"/>
      <c r="I787" s="209"/>
      <c r="J787" s="209"/>
      <c r="K787" s="209"/>
      <c r="L787" s="209"/>
      <c r="M787" s="209"/>
      <c r="N787" s="209"/>
      <c r="O787" s="209"/>
      <c r="P787" s="209"/>
      <c r="Q787" s="209"/>
      <c r="R787" s="209"/>
      <c r="S787" s="209"/>
      <c r="T787" s="209"/>
      <c r="U787" s="209"/>
      <c r="V787" s="209"/>
      <c r="W787" s="209"/>
      <c r="X787" s="209"/>
      <c r="Y787" s="209"/>
      <c r="Z787" s="209"/>
      <c r="AA787" s="209"/>
    </row>
    <row r="788" spans="2:27" ht="12" customHeight="1">
      <c r="B788" s="209"/>
      <c r="C788" s="209"/>
      <c r="D788" s="209"/>
      <c r="E788" s="209"/>
      <c r="F788" s="209"/>
      <c r="G788" s="209"/>
      <c r="H788" s="209"/>
      <c r="I788" s="209"/>
      <c r="J788" s="209"/>
      <c r="K788" s="209"/>
      <c r="L788" s="209"/>
      <c r="M788" s="209"/>
      <c r="N788" s="209"/>
      <c r="O788" s="209"/>
      <c r="P788" s="209"/>
      <c r="Q788" s="209"/>
      <c r="R788" s="209"/>
      <c r="S788" s="209"/>
      <c r="T788" s="209"/>
      <c r="U788" s="209"/>
      <c r="V788" s="209"/>
      <c r="W788" s="209"/>
      <c r="X788" s="209"/>
      <c r="Y788" s="209"/>
      <c r="Z788" s="209"/>
      <c r="AA788" s="209"/>
    </row>
    <row r="789" spans="2:27" ht="12" customHeight="1">
      <c r="B789" s="209"/>
      <c r="C789" s="209"/>
      <c r="D789" s="209"/>
      <c r="E789" s="209"/>
      <c r="F789" s="209"/>
      <c r="G789" s="209"/>
      <c r="H789" s="209"/>
      <c r="I789" s="209"/>
      <c r="J789" s="209"/>
      <c r="K789" s="209"/>
      <c r="L789" s="209"/>
      <c r="M789" s="209"/>
      <c r="N789" s="209"/>
      <c r="O789" s="209"/>
      <c r="P789" s="209"/>
      <c r="Q789" s="209"/>
      <c r="R789" s="209"/>
      <c r="S789" s="209"/>
      <c r="T789" s="209"/>
      <c r="U789" s="209"/>
      <c r="V789" s="209"/>
      <c r="W789" s="209"/>
      <c r="X789" s="209"/>
      <c r="Y789" s="209"/>
      <c r="Z789" s="209"/>
      <c r="AA789" s="209"/>
    </row>
    <row r="790" spans="2:27" ht="12" customHeight="1">
      <c r="B790" s="209"/>
      <c r="C790" s="209"/>
      <c r="D790" s="209"/>
      <c r="E790" s="209"/>
      <c r="F790" s="209"/>
      <c r="G790" s="209"/>
      <c r="H790" s="209"/>
      <c r="I790" s="209"/>
      <c r="J790" s="209"/>
      <c r="K790" s="209"/>
      <c r="L790" s="209"/>
      <c r="M790" s="209"/>
      <c r="N790" s="209"/>
      <c r="O790" s="209"/>
      <c r="P790" s="209"/>
      <c r="Q790" s="209"/>
      <c r="R790" s="209"/>
      <c r="S790" s="209"/>
      <c r="T790" s="209"/>
      <c r="U790" s="209"/>
      <c r="V790" s="209"/>
      <c r="W790" s="209"/>
      <c r="X790" s="209"/>
      <c r="Y790" s="209"/>
      <c r="Z790" s="209"/>
      <c r="AA790" s="209"/>
    </row>
    <row r="791" spans="2:27" ht="12" customHeight="1">
      <c r="B791" s="209"/>
      <c r="C791" s="209"/>
      <c r="D791" s="209"/>
      <c r="E791" s="209"/>
      <c r="F791" s="209"/>
      <c r="G791" s="209"/>
      <c r="H791" s="209"/>
      <c r="I791" s="209"/>
      <c r="J791" s="209"/>
      <c r="K791" s="209"/>
      <c r="L791" s="209"/>
      <c r="M791" s="209"/>
      <c r="N791" s="209"/>
      <c r="O791" s="209"/>
      <c r="P791" s="209"/>
      <c r="Q791" s="209"/>
      <c r="R791" s="209"/>
      <c r="S791" s="209"/>
      <c r="T791" s="209"/>
      <c r="U791" s="209"/>
      <c r="V791" s="209"/>
      <c r="W791" s="209"/>
      <c r="X791" s="209"/>
      <c r="Y791" s="209"/>
      <c r="Z791" s="209"/>
      <c r="AA791" s="209"/>
    </row>
    <row r="792" spans="2:27" ht="12" customHeight="1">
      <c r="B792" s="209"/>
      <c r="C792" s="209"/>
      <c r="D792" s="209"/>
      <c r="E792" s="209"/>
      <c r="F792" s="209"/>
      <c r="G792" s="209"/>
      <c r="H792" s="209"/>
      <c r="I792" s="209"/>
      <c r="J792" s="209"/>
      <c r="K792" s="209"/>
      <c r="L792" s="209"/>
      <c r="M792" s="209"/>
      <c r="N792" s="209"/>
      <c r="O792" s="209"/>
      <c r="P792" s="209"/>
      <c r="Q792" s="209"/>
      <c r="R792" s="209"/>
      <c r="S792" s="209"/>
      <c r="T792" s="209"/>
      <c r="U792" s="209"/>
      <c r="V792" s="209"/>
      <c r="W792" s="209"/>
      <c r="X792" s="209"/>
      <c r="Y792" s="209"/>
      <c r="Z792" s="209"/>
      <c r="AA792" s="209"/>
    </row>
    <row r="793" spans="2:27" ht="12" customHeight="1">
      <c r="B793" s="209"/>
      <c r="C793" s="209"/>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c r="Z793" s="209"/>
      <c r="AA793" s="209"/>
    </row>
    <row r="794" spans="2:27" ht="12" customHeight="1">
      <c r="B794" s="209"/>
      <c r="C794" s="209"/>
      <c r="D794" s="209"/>
      <c r="E794" s="209"/>
      <c r="F794" s="209"/>
      <c r="G794" s="209"/>
      <c r="H794" s="209"/>
      <c r="I794" s="209"/>
      <c r="J794" s="209"/>
      <c r="K794" s="209"/>
      <c r="L794" s="209"/>
      <c r="M794" s="209"/>
      <c r="N794" s="209"/>
      <c r="O794" s="209"/>
      <c r="P794" s="209"/>
      <c r="Q794" s="209"/>
      <c r="R794" s="209"/>
      <c r="S794" s="209"/>
      <c r="T794" s="209"/>
      <c r="U794" s="209"/>
      <c r="V794" s="209"/>
      <c r="W794" s="209"/>
      <c r="X794" s="209"/>
      <c r="Y794" s="209"/>
      <c r="Z794" s="209"/>
      <c r="AA794" s="209"/>
    </row>
    <row r="795" spans="2:27" ht="12" customHeight="1">
      <c r="B795" s="209"/>
      <c r="C795" s="209"/>
      <c r="D795" s="209"/>
      <c r="E795" s="209"/>
      <c r="F795" s="209"/>
      <c r="G795" s="209"/>
      <c r="H795" s="209"/>
      <c r="I795" s="209"/>
      <c r="J795" s="209"/>
      <c r="K795" s="209"/>
      <c r="L795" s="209"/>
      <c r="M795" s="209"/>
      <c r="N795" s="209"/>
      <c r="O795" s="209"/>
      <c r="P795" s="209"/>
      <c r="Q795" s="209"/>
      <c r="R795" s="209"/>
      <c r="S795" s="209"/>
      <c r="T795" s="209"/>
      <c r="U795" s="209"/>
      <c r="V795" s="209"/>
      <c r="W795" s="209"/>
      <c r="X795" s="209"/>
      <c r="Y795" s="209"/>
      <c r="Z795" s="209"/>
      <c r="AA795" s="209"/>
    </row>
    <row r="796" spans="2:27" ht="12" customHeight="1">
      <c r="B796" s="209"/>
      <c r="C796" s="209"/>
      <c r="D796" s="209"/>
      <c r="E796" s="209"/>
      <c r="F796" s="209"/>
      <c r="G796" s="209"/>
      <c r="H796" s="209"/>
      <c r="I796" s="209"/>
      <c r="J796" s="209"/>
      <c r="K796" s="209"/>
      <c r="L796" s="209"/>
      <c r="M796" s="209"/>
      <c r="N796" s="209"/>
      <c r="O796" s="209"/>
      <c r="P796" s="209"/>
      <c r="Q796" s="209"/>
      <c r="R796" s="209"/>
      <c r="S796" s="209"/>
      <c r="T796" s="209"/>
      <c r="U796" s="209"/>
      <c r="V796" s="209"/>
      <c r="W796" s="209"/>
      <c r="X796" s="209"/>
      <c r="Y796" s="209"/>
      <c r="Z796" s="209"/>
      <c r="AA796" s="209"/>
    </row>
    <row r="797" spans="2:27" ht="12" customHeight="1">
      <c r="B797" s="209"/>
      <c r="C797" s="209"/>
      <c r="D797" s="209"/>
      <c r="E797" s="209"/>
      <c r="F797" s="209"/>
      <c r="G797" s="209"/>
      <c r="H797" s="209"/>
      <c r="I797" s="209"/>
      <c r="J797" s="209"/>
      <c r="K797" s="209"/>
      <c r="L797" s="209"/>
      <c r="M797" s="209"/>
      <c r="N797" s="209"/>
      <c r="O797" s="209"/>
      <c r="P797" s="209"/>
      <c r="Q797" s="209"/>
      <c r="R797" s="209"/>
      <c r="S797" s="209"/>
      <c r="T797" s="209"/>
      <c r="U797" s="209"/>
      <c r="V797" s="209"/>
      <c r="W797" s="209"/>
      <c r="X797" s="209"/>
      <c r="Y797" s="209"/>
      <c r="Z797" s="209"/>
      <c r="AA797" s="209"/>
    </row>
    <row r="798" spans="2:27" ht="12" customHeight="1">
      <c r="B798" s="209"/>
      <c r="C798" s="209"/>
      <c r="D798" s="209"/>
      <c r="E798" s="209"/>
      <c r="F798" s="209"/>
      <c r="G798" s="209"/>
      <c r="H798" s="209"/>
      <c r="I798" s="209"/>
      <c r="J798" s="209"/>
      <c r="K798" s="209"/>
      <c r="L798" s="209"/>
      <c r="M798" s="209"/>
      <c r="N798" s="209"/>
      <c r="O798" s="209"/>
      <c r="P798" s="209"/>
      <c r="Q798" s="209"/>
      <c r="R798" s="209"/>
      <c r="S798" s="209"/>
      <c r="T798" s="209"/>
      <c r="U798" s="209"/>
      <c r="V798" s="209"/>
      <c r="W798" s="209"/>
      <c r="X798" s="209"/>
      <c r="Y798" s="209"/>
      <c r="Z798" s="209"/>
      <c r="AA798" s="209"/>
    </row>
    <row r="799" spans="2:27" ht="12" customHeight="1">
      <c r="B799" s="209"/>
      <c r="C799" s="209"/>
      <c r="D799" s="209"/>
      <c r="E799" s="209"/>
      <c r="F799" s="209"/>
      <c r="G799" s="209"/>
      <c r="H799" s="209"/>
      <c r="I799" s="209"/>
      <c r="J799" s="209"/>
      <c r="K799" s="209"/>
      <c r="L799" s="209"/>
      <c r="M799" s="209"/>
      <c r="N799" s="209"/>
      <c r="O799" s="209"/>
      <c r="P799" s="209"/>
      <c r="Q799" s="209"/>
      <c r="R799" s="209"/>
      <c r="S799" s="209"/>
      <c r="T799" s="209"/>
      <c r="U799" s="209"/>
      <c r="V799" s="209"/>
      <c r="W799" s="209"/>
      <c r="X799" s="209"/>
      <c r="Y799" s="209"/>
      <c r="Z799" s="209"/>
      <c r="AA799" s="209"/>
    </row>
    <row r="800" spans="2:27" ht="12" customHeight="1">
      <c r="B800" s="209"/>
      <c r="C800" s="209"/>
      <c r="D800" s="209"/>
      <c r="E800" s="209"/>
      <c r="F800" s="209"/>
      <c r="G800" s="209"/>
      <c r="H800" s="209"/>
      <c r="I800" s="209"/>
      <c r="J800" s="209"/>
      <c r="K800" s="209"/>
      <c r="L800" s="209"/>
      <c r="M800" s="209"/>
      <c r="N800" s="209"/>
      <c r="O800" s="209"/>
      <c r="P800" s="209"/>
      <c r="Q800" s="209"/>
      <c r="R800" s="209"/>
      <c r="S800" s="209"/>
      <c r="T800" s="209"/>
      <c r="U800" s="209"/>
      <c r="V800" s="209"/>
      <c r="W800" s="209"/>
      <c r="X800" s="209"/>
      <c r="Y800" s="209"/>
      <c r="Z800" s="209"/>
      <c r="AA800" s="209"/>
    </row>
    <row r="801" spans="2:27" ht="12" customHeight="1">
      <c r="B801" s="209"/>
      <c r="C801" s="209"/>
      <c r="D801" s="209"/>
      <c r="E801" s="209"/>
      <c r="F801" s="209"/>
      <c r="G801" s="209"/>
      <c r="H801" s="209"/>
      <c r="I801" s="209"/>
      <c r="J801" s="209"/>
      <c r="K801" s="209"/>
      <c r="L801" s="209"/>
      <c r="M801" s="209"/>
      <c r="N801" s="209"/>
      <c r="O801" s="209"/>
      <c r="P801" s="209"/>
      <c r="Q801" s="209"/>
      <c r="R801" s="209"/>
      <c r="S801" s="209"/>
      <c r="T801" s="209"/>
      <c r="U801" s="209"/>
      <c r="V801" s="209"/>
      <c r="W801" s="209"/>
      <c r="X801" s="209"/>
      <c r="Y801" s="209"/>
      <c r="Z801" s="209"/>
      <c r="AA801" s="209"/>
    </row>
    <row r="802" spans="2:27" ht="12" customHeight="1">
      <c r="B802" s="209"/>
      <c r="C802" s="209"/>
      <c r="D802" s="209"/>
      <c r="E802" s="209"/>
      <c r="F802" s="209"/>
      <c r="G802" s="209"/>
      <c r="H802" s="209"/>
      <c r="I802" s="209"/>
      <c r="J802" s="209"/>
      <c r="K802" s="209"/>
      <c r="L802" s="209"/>
      <c r="M802" s="209"/>
      <c r="N802" s="209"/>
      <c r="O802" s="209"/>
      <c r="P802" s="209"/>
      <c r="Q802" s="209"/>
      <c r="R802" s="209"/>
      <c r="S802" s="209"/>
      <c r="T802" s="209"/>
      <c r="U802" s="209"/>
      <c r="V802" s="209"/>
      <c r="W802" s="209"/>
      <c r="X802" s="209"/>
      <c r="Y802" s="209"/>
      <c r="Z802" s="209"/>
      <c r="AA802" s="209"/>
    </row>
    <row r="803" spans="2:27" ht="12" customHeight="1">
      <c r="B803" s="209"/>
      <c r="C803" s="209"/>
      <c r="D803" s="209"/>
      <c r="E803" s="209"/>
      <c r="F803" s="209"/>
      <c r="G803" s="209"/>
      <c r="H803" s="209"/>
      <c r="I803" s="209"/>
      <c r="J803" s="209"/>
      <c r="K803" s="209"/>
      <c r="L803" s="209"/>
      <c r="M803" s="209"/>
      <c r="N803" s="209"/>
      <c r="O803" s="209"/>
      <c r="P803" s="209"/>
      <c r="Q803" s="209"/>
      <c r="R803" s="209"/>
      <c r="S803" s="209"/>
      <c r="T803" s="209"/>
      <c r="U803" s="209"/>
      <c r="V803" s="209"/>
      <c r="W803" s="209"/>
      <c r="X803" s="209"/>
      <c r="Y803" s="209"/>
      <c r="Z803" s="209"/>
      <c r="AA803" s="209"/>
    </row>
    <row r="804" spans="2:27" ht="12" customHeight="1">
      <c r="B804" s="209"/>
      <c r="C804" s="209"/>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09"/>
      <c r="Z804" s="209"/>
      <c r="AA804" s="209"/>
    </row>
    <row r="805" spans="2:27" ht="12" customHeight="1">
      <c r="B805" s="209"/>
      <c r="C805" s="209"/>
      <c r="D805" s="209"/>
      <c r="E805" s="209"/>
      <c r="F805" s="209"/>
      <c r="G805" s="209"/>
      <c r="H805" s="209"/>
      <c r="I805" s="209"/>
      <c r="J805" s="209"/>
      <c r="K805" s="209"/>
      <c r="L805" s="209"/>
      <c r="M805" s="209"/>
      <c r="N805" s="209"/>
      <c r="O805" s="209"/>
      <c r="P805" s="209"/>
      <c r="Q805" s="209"/>
      <c r="R805" s="209"/>
      <c r="S805" s="209"/>
      <c r="T805" s="209"/>
      <c r="U805" s="209"/>
      <c r="V805" s="209"/>
      <c r="W805" s="209"/>
      <c r="X805" s="209"/>
      <c r="Y805" s="209"/>
      <c r="Z805" s="209"/>
      <c r="AA805" s="209"/>
    </row>
    <row r="806" spans="2:27" ht="12" customHeight="1">
      <c r="B806" s="209"/>
      <c r="C806" s="209"/>
      <c r="D806" s="209"/>
      <c r="E806" s="209"/>
      <c r="F806" s="209"/>
      <c r="G806" s="209"/>
      <c r="H806" s="209"/>
      <c r="I806" s="209"/>
      <c r="J806" s="209"/>
      <c r="K806" s="209"/>
      <c r="L806" s="209"/>
      <c r="M806" s="209"/>
      <c r="N806" s="209"/>
      <c r="O806" s="209"/>
      <c r="P806" s="209"/>
      <c r="Q806" s="209"/>
      <c r="R806" s="209"/>
      <c r="S806" s="209"/>
      <c r="T806" s="209"/>
      <c r="U806" s="209"/>
      <c r="V806" s="209"/>
      <c r="W806" s="209"/>
      <c r="X806" s="209"/>
      <c r="Y806" s="209"/>
      <c r="Z806" s="209"/>
      <c r="AA806" s="209"/>
    </row>
    <row r="807" spans="2:27" ht="12" customHeight="1">
      <c r="B807" s="209"/>
      <c r="C807" s="209"/>
      <c r="D807" s="209"/>
      <c r="E807" s="209"/>
      <c r="F807" s="209"/>
      <c r="G807" s="209"/>
      <c r="H807" s="209"/>
      <c r="I807" s="209"/>
      <c r="J807" s="209"/>
      <c r="K807" s="209"/>
      <c r="L807" s="209"/>
      <c r="M807" s="209"/>
      <c r="N807" s="209"/>
      <c r="O807" s="209"/>
      <c r="P807" s="209"/>
      <c r="Q807" s="209"/>
      <c r="R807" s="209"/>
      <c r="S807" s="209"/>
      <c r="T807" s="209"/>
      <c r="U807" s="209"/>
      <c r="V807" s="209"/>
      <c r="W807" s="209"/>
      <c r="X807" s="209"/>
      <c r="Y807" s="209"/>
      <c r="Z807" s="209"/>
      <c r="AA807" s="209"/>
    </row>
    <row r="808" spans="2:27" ht="12" customHeight="1">
      <c r="B808" s="209"/>
      <c r="C808" s="209"/>
      <c r="D808" s="209"/>
      <c r="E808" s="209"/>
      <c r="F808" s="209"/>
      <c r="G808" s="209"/>
      <c r="H808" s="209"/>
      <c r="I808" s="209"/>
      <c r="J808" s="209"/>
      <c r="K808" s="209"/>
      <c r="L808" s="209"/>
      <c r="M808" s="209"/>
      <c r="N808" s="209"/>
      <c r="O808" s="209"/>
      <c r="P808" s="209"/>
      <c r="Q808" s="209"/>
      <c r="R808" s="209"/>
      <c r="S808" s="209"/>
      <c r="T808" s="209"/>
      <c r="U808" s="209"/>
      <c r="V808" s="209"/>
      <c r="W808" s="209"/>
      <c r="X808" s="209"/>
      <c r="Y808" s="209"/>
      <c r="Z808" s="209"/>
      <c r="AA808" s="209"/>
    </row>
    <row r="809" spans="2:27" ht="12" customHeight="1">
      <c r="B809" s="209"/>
      <c r="C809" s="209"/>
      <c r="D809" s="209"/>
      <c r="E809" s="209"/>
      <c r="F809" s="209"/>
      <c r="G809" s="209"/>
      <c r="H809" s="209"/>
      <c r="I809" s="209"/>
      <c r="J809" s="209"/>
      <c r="K809" s="209"/>
      <c r="L809" s="209"/>
      <c r="M809" s="209"/>
      <c r="N809" s="209"/>
      <c r="O809" s="209"/>
      <c r="P809" s="209"/>
      <c r="Q809" s="209"/>
      <c r="R809" s="209"/>
      <c r="S809" s="209"/>
      <c r="T809" s="209"/>
      <c r="U809" s="209"/>
      <c r="V809" s="209"/>
      <c r="W809" s="209"/>
      <c r="X809" s="209"/>
      <c r="Y809" s="209"/>
      <c r="Z809" s="209"/>
      <c r="AA809" s="209"/>
    </row>
    <row r="810" spans="2:27" ht="12" customHeight="1">
      <c r="B810" s="209"/>
      <c r="C810" s="209"/>
      <c r="D810" s="209"/>
      <c r="E810" s="209"/>
      <c r="F810" s="209"/>
      <c r="G810" s="209"/>
      <c r="H810" s="209"/>
      <c r="I810" s="209"/>
      <c r="J810" s="209"/>
      <c r="K810" s="209"/>
      <c r="L810" s="209"/>
      <c r="M810" s="209"/>
      <c r="N810" s="209"/>
      <c r="O810" s="209"/>
      <c r="P810" s="209"/>
      <c r="Q810" s="209"/>
      <c r="R810" s="209"/>
      <c r="S810" s="209"/>
      <c r="T810" s="209"/>
      <c r="U810" s="209"/>
      <c r="V810" s="209"/>
      <c r="W810" s="209"/>
      <c r="X810" s="209"/>
      <c r="Y810" s="209"/>
      <c r="Z810" s="209"/>
      <c r="AA810" s="209"/>
    </row>
    <row r="811" spans="2:27" ht="12" customHeight="1">
      <c r="B811" s="209"/>
      <c r="C811" s="209"/>
      <c r="D811" s="209"/>
      <c r="E811" s="209"/>
      <c r="F811" s="209"/>
      <c r="G811" s="209"/>
      <c r="H811" s="209"/>
      <c r="I811" s="209"/>
      <c r="J811" s="209"/>
      <c r="K811" s="209"/>
      <c r="L811" s="209"/>
      <c r="M811" s="209"/>
      <c r="N811" s="209"/>
      <c r="O811" s="209"/>
      <c r="P811" s="209"/>
      <c r="Q811" s="209"/>
      <c r="R811" s="209"/>
      <c r="S811" s="209"/>
      <c r="T811" s="209"/>
      <c r="U811" s="209"/>
      <c r="V811" s="209"/>
      <c r="W811" s="209"/>
      <c r="X811" s="209"/>
      <c r="Y811" s="209"/>
      <c r="Z811" s="209"/>
      <c r="AA811" s="209"/>
    </row>
    <row r="812" spans="2:27" ht="12" customHeight="1">
      <c r="B812" s="209"/>
      <c r="C812" s="209"/>
      <c r="D812" s="209"/>
      <c r="E812" s="209"/>
      <c r="F812" s="209"/>
      <c r="G812" s="209"/>
      <c r="H812" s="209"/>
      <c r="I812" s="209"/>
      <c r="J812" s="209"/>
      <c r="K812" s="209"/>
      <c r="L812" s="209"/>
      <c r="M812" s="209"/>
      <c r="N812" s="209"/>
      <c r="O812" s="209"/>
      <c r="P812" s="209"/>
      <c r="Q812" s="209"/>
      <c r="R812" s="209"/>
      <c r="S812" s="209"/>
      <c r="T812" s="209"/>
      <c r="U812" s="209"/>
      <c r="V812" s="209"/>
      <c r="W812" s="209"/>
      <c r="X812" s="209"/>
      <c r="Y812" s="209"/>
      <c r="Z812" s="209"/>
      <c r="AA812" s="209"/>
    </row>
    <row r="813" spans="2:27" ht="12" customHeight="1">
      <c r="B813" s="209"/>
      <c r="C813" s="209"/>
      <c r="D813" s="209"/>
      <c r="E813" s="209"/>
      <c r="F813" s="209"/>
      <c r="G813" s="209"/>
      <c r="H813" s="209"/>
      <c r="I813" s="209"/>
      <c r="J813" s="209"/>
      <c r="K813" s="209"/>
      <c r="L813" s="209"/>
      <c r="M813" s="209"/>
      <c r="N813" s="209"/>
      <c r="O813" s="209"/>
      <c r="P813" s="209"/>
      <c r="Q813" s="209"/>
      <c r="R813" s="209"/>
      <c r="S813" s="209"/>
      <c r="T813" s="209"/>
      <c r="U813" s="209"/>
      <c r="V813" s="209"/>
      <c r="W813" s="209"/>
      <c r="X813" s="209"/>
      <c r="Y813" s="209"/>
      <c r="Z813" s="209"/>
      <c r="AA813" s="209"/>
    </row>
    <row r="814" spans="2:27" ht="12" customHeight="1">
      <c r="B814" s="209"/>
      <c r="C814" s="209"/>
      <c r="D814" s="209"/>
      <c r="E814" s="209"/>
      <c r="F814" s="209"/>
      <c r="G814" s="209"/>
      <c r="H814" s="209"/>
      <c r="I814" s="209"/>
      <c r="J814" s="209"/>
      <c r="K814" s="209"/>
      <c r="L814" s="209"/>
      <c r="M814" s="209"/>
      <c r="N814" s="209"/>
      <c r="O814" s="209"/>
      <c r="P814" s="209"/>
      <c r="Q814" s="209"/>
      <c r="R814" s="209"/>
      <c r="S814" s="209"/>
      <c r="T814" s="209"/>
      <c r="U814" s="209"/>
      <c r="V814" s="209"/>
      <c r="W814" s="209"/>
      <c r="X814" s="209"/>
      <c r="Y814" s="209"/>
      <c r="Z814" s="209"/>
      <c r="AA814" s="209"/>
    </row>
    <row r="815" spans="2:27" ht="12" customHeight="1">
      <c r="B815" s="209"/>
      <c r="C815" s="209"/>
      <c r="D815" s="209"/>
      <c r="E815" s="209"/>
      <c r="F815" s="209"/>
      <c r="G815" s="209"/>
      <c r="H815" s="209"/>
      <c r="I815" s="209"/>
      <c r="J815" s="209"/>
      <c r="K815" s="209"/>
      <c r="L815" s="209"/>
      <c r="M815" s="209"/>
      <c r="N815" s="209"/>
      <c r="O815" s="209"/>
      <c r="P815" s="209"/>
      <c r="Q815" s="209"/>
      <c r="R815" s="209"/>
      <c r="S815" s="209"/>
      <c r="T815" s="209"/>
      <c r="U815" s="209"/>
      <c r="V815" s="209"/>
      <c r="W815" s="209"/>
      <c r="X815" s="209"/>
      <c r="Y815" s="209"/>
      <c r="Z815" s="209"/>
      <c r="AA815" s="209"/>
    </row>
    <row r="816" spans="2:27" ht="12" customHeight="1">
      <c r="B816" s="209"/>
      <c r="C816" s="209"/>
      <c r="D816" s="209"/>
      <c r="E816" s="209"/>
      <c r="F816" s="209"/>
      <c r="G816" s="209"/>
      <c r="H816" s="209"/>
      <c r="I816" s="209"/>
      <c r="J816" s="209"/>
      <c r="K816" s="209"/>
      <c r="L816" s="209"/>
      <c r="M816" s="209"/>
      <c r="N816" s="209"/>
      <c r="O816" s="209"/>
      <c r="P816" s="209"/>
      <c r="Q816" s="209"/>
      <c r="R816" s="209"/>
      <c r="S816" s="209"/>
      <c r="T816" s="209"/>
      <c r="U816" s="209"/>
      <c r="V816" s="209"/>
      <c r="W816" s="209"/>
      <c r="X816" s="209"/>
      <c r="Y816" s="209"/>
      <c r="Z816" s="209"/>
      <c r="AA816" s="209"/>
    </row>
    <row r="817" spans="2:27" ht="12" customHeight="1">
      <c r="B817" s="209"/>
      <c r="C817" s="209"/>
      <c r="D817" s="209"/>
      <c r="E817" s="209"/>
      <c r="F817" s="209"/>
      <c r="G817" s="209"/>
      <c r="H817" s="209"/>
      <c r="I817" s="209"/>
      <c r="J817" s="209"/>
      <c r="K817" s="209"/>
      <c r="L817" s="209"/>
      <c r="M817" s="209"/>
      <c r="N817" s="209"/>
      <c r="O817" s="209"/>
      <c r="P817" s="209"/>
      <c r="Q817" s="209"/>
      <c r="R817" s="209"/>
      <c r="S817" s="209"/>
      <c r="T817" s="209"/>
      <c r="U817" s="209"/>
      <c r="V817" s="209"/>
      <c r="W817" s="209"/>
      <c r="X817" s="209"/>
      <c r="Y817" s="209"/>
      <c r="Z817" s="209"/>
      <c r="AA817" s="209"/>
    </row>
    <row r="818" spans="2:27" ht="12" customHeight="1">
      <c r="B818" s="209"/>
      <c r="C818" s="209"/>
      <c r="D818" s="209"/>
      <c r="E818" s="209"/>
      <c r="F818" s="209"/>
      <c r="G818" s="209"/>
      <c r="H818" s="209"/>
      <c r="I818" s="209"/>
      <c r="J818" s="209"/>
      <c r="K818" s="209"/>
      <c r="L818" s="209"/>
      <c r="M818" s="209"/>
      <c r="N818" s="209"/>
      <c r="O818" s="209"/>
      <c r="P818" s="209"/>
      <c r="Q818" s="209"/>
      <c r="R818" s="209"/>
      <c r="S818" s="209"/>
      <c r="T818" s="209"/>
      <c r="U818" s="209"/>
      <c r="V818" s="209"/>
      <c r="W818" s="209"/>
      <c r="X818" s="209"/>
      <c r="Y818" s="209"/>
      <c r="Z818" s="209"/>
      <c r="AA818" s="209"/>
    </row>
    <row r="819" spans="2:27" ht="12" customHeight="1">
      <c r="B819" s="209"/>
      <c r="C819" s="209"/>
      <c r="D819" s="209"/>
      <c r="E819" s="209"/>
      <c r="F819" s="209"/>
      <c r="G819" s="209"/>
      <c r="H819" s="209"/>
      <c r="I819" s="209"/>
      <c r="J819" s="209"/>
      <c r="K819" s="209"/>
      <c r="L819" s="209"/>
      <c r="M819" s="209"/>
      <c r="N819" s="209"/>
      <c r="O819" s="209"/>
      <c r="P819" s="209"/>
      <c r="Q819" s="209"/>
      <c r="R819" s="209"/>
      <c r="S819" s="209"/>
      <c r="T819" s="209"/>
      <c r="U819" s="209"/>
      <c r="V819" s="209"/>
      <c r="W819" s="209"/>
      <c r="X819" s="209"/>
      <c r="Y819" s="209"/>
      <c r="Z819" s="209"/>
      <c r="AA819" s="209"/>
    </row>
    <row r="820" spans="2:27" ht="12" customHeight="1">
      <c r="B820" s="209"/>
      <c r="C820" s="209"/>
      <c r="D820" s="209"/>
      <c r="E820" s="209"/>
      <c r="F820" s="209"/>
      <c r="G820" s="209"/>
      <c r="H820" s="209"/>
      <c r="I820" s="209"/>
      <c r="J820" s="209"/>
      <c r="K820" s="209"/>
      <c r="L820" s="209"/>
      <c r="M820" s="209"/>
      <c r="N820" s="209"/>
      <c r="O820" s="209"/>
      <c r="P820" s="209"/>
      <c r="Q820" s="209"/>
      <c r="R820" s="209"/>
      <c r="S820" s="209"/>
      <c r="T820" s="209"/>
      <c r="U820" s="209"/>
      <c r="V820" s="209"/>
      <c r="W820" s="209"/>
      <c r="X820" s="209"/>
      <c r="Y820" s="209"/>
      <c r="Z820" s="209"/>
      <c r="AA820" s="209"/>
    </row>
    <row r="821" spans="2:27" ht="12" customHeight="1">
      <c r="B821" s="209"/>
      <c r="C821" s="209"/>
      <c r="D821" s="209"/>
      <c r="E821" s="209"/>
      <c r="F821" s="209"/>
      <c r="G821" s="209"/>
      <c r="H821" s="209"/>
      <c r="I821" s="209"/>
      <c r="J821" s="209"/>
      <c r="K821" s="209"/>
      <c r="L821" s="209"/>
      <c r="M821" s="209"/>
      <c r="N821" s="209"/>
      <c r="O821" s="209"/>
      <c r="P821" s="209"/>
      <c r="Q821" s="209"/>
      <c r="R821" s="209"/>
      <c r="S821" s="209"/>
      <c r="T821" s="209"/>
      <c r="U821" s="209"/>
      <c r="V821" s="209"/>
      <c r="W821" s="209"/>
      <c r="X821" s="209"/>
      <c r="Y821" s="209"/>
      <c r="Z821" s="209"/>
      <c r="AA821" s="209"/>
    </row>
    <row r="822" spans="2:27" ht="12" customHeight="1">
      <c r="B822" s="209"/>
      <c r="C822" s="209"/>
      <c r="D822" s="209"/>
      <c r="E822" s="209"/>
      <c r="F822" s="209"/>
      <c r="G822" s="209"/>
      <c r="H822" s="209"/>
      <c r="I822" s="209"/>
      <c r="J822" s="209"/>
      <c r="K822" s="209"/>
      <c r="L822" s="209"/>
      <c r="M822" s="209"/>
      <c r="N822" s="209"/>
      <c r="O822" s="209"/>
      <c r="P822" s="209"/>
      <c r="Q822" s="209"/>
      <c r="R822" s="209"/>
      <c r="S822" s="209"/>
      <c r="T822" s="209"/>
      <c r="U822" s="209"/>
      <c r="V822" s="209"/>
      <c r="W822" s="209"/>
      <c r="X822" s="209"/>
      <c r="Y822" s="209"/>
      <c r="Z822" s="209"/>
      <c r="AA822" s="209"/>
    </row>
    <row r="823" spans="2:27" ht="12" customHeight="1">
      <c r="B823" s="209"/>
      <c r="C823" s="209"/>
      <c r="D823" s="209"/>
      <c r="E823" s="209"/>
      <c r="F823" s="209"/>
      <c r="G823" s="209"/>
      <c r="H823" s="209"/>
      <c r="I823" s="209"/>
      <c r="J823" s="209"/>
      <c r="K823" s="209"/>
      <c r="L823" s="209"/>
      <c r="M823" s="209"/>
      <c r="N823" s="209"/>
      <c r="O823" s="209"/>
      <c r="P823" s="209"/>
      <c r="Q823" s="209"/>
      <c r="R823" s="209"/>
      <c r="S823" s="209"/>
      <c r="T823" s="209"/>
      <c r="U823" s="209"/>
      <c r="V823" s="209"/>
      <c r="W823" s="209"/>
      <c r="X823" s="209"/>
      <c r="Y823" s="209"/>
      <c r="Z823" s="209"/>
      <c r="AA823" s="209"/>
    </row>
    <row r="824" spans="2:27" ht="12" customHeight="1">
      <c r="B824" s="209"/>
      <c r="C824" s="209"/>
      <c r="D824" s="209"/>
      <c r="E824" s="209"/>
      <c r="F824" s="209"/>
      <c r="G824" s="209"/>
      <c r="H824" s="209"/>
      <c r="I824" s="209"/>
      <c r="J824" s="209"/>
      <c r="K824" s="209"/>
      <c r="L824" s="209"/>
      <c r="M824" s="209"/>
      <c r="N824" s="209"/>
      <c r="O824" s="209"/>
      <c r="P824" s="209"/>
      <c r="Q824" s="209"/>
      <c r="R824" s="209"/>
      <c r="S824" s="209"/>
      <c r="T824" s="209"/>
      <c r="U824" s="209"/>
      <c r="V824" s="209"/>
      <c r="W824" s="209"/>
      <c r="X824" s="209"/>
      <c r="Y824" s="209"/>
      <c r="Z824" s="209"/>
      <c r="AA824" s="209"/>
    </row>
    <row r="825" spans="2:27" ht="12" customHeight="1">
      <c r="B825" s="209"/>
      <c r="C825" s="209"/>
      <c r="D825" s="209"/>
      <c r="E825" s="209"/>
      <c r="F825" s="209"/>
      <c r="G825" s="209"/>
      <c r="H825" s="209"/>
      <c r="I825" s="209"/>
      <c r="J825" s="209"/>
      <c r="K825" s="209"/>
      <c r="L825" s="209"/>
      <c r="M825" s="209"/>
      <c r="N825" s="209"/>
      <c r="O825" s="209"/>
      <c r="P825" s="209"/>
      <c r="Q825" s="209"/>
      <c r="R825" s="209"/>
      <c r="S825" s="209"/>
      <c r="T825" s="209"/>
      <c r="U825" s="209"/>
      <c r="V825" s="209"/>
      <c r="W825" s="209"/>
      <c r="X825" s="209"/>
      <c r="Y825" s="209"/>
      <c r="Z825" s="209"/>
      <c r="AA825" s="209"/>
    </row>
    <row r="826" spans="2:27" ht="12" customHeight="1">
      <c r="B826" s="209"/>
      <c r="C826" s="209"/>
      <c r="D826" s="209"/>
      <c r="E826" s="209"/>
      <c r="F826" s="209"/>
      <c r="G826" s="209"/>
      <c r="H826" s="209"/>
      <c r="I826" s="209"/>
      <c r="J826" s="209"/>
      <c r="K826" s="209"/>
      <c r="L826" s="209"/>
      <c r="M826" s="209"/>
      <c r="N826" s="209"/>
      <c r="O826" s="209"/>
      <c r="P826" s="209"/>
      <c r="Q826" s="209"/>
      <c r="R826" s="209"/>
      <c r="S826" s="209"/>
      <c r="T826" s="209"/>
      <c r="U826" s="209"/>
      <c r="V826" s="209"/>
      <c r="W826" s="209"/>
      <c r="X826" s="209"/>
      <c r="Y826" s="209"/>
      <c r="Z826" s="209"/>
      <c r="AA826" s="209"/>
    </row>
    <row r="827" spans="2:27" ht="12" customHeight="1">
      <c r="B827" s="209"/>
      <c r="C827" s="209"/>
      <c r="D827" s="209"/>
      <c r="E827" s="209"/>
      <c r="F827" s="209"/>
      <c r="G827" s="209"/>
      <c r="H827" s="209"/>
      <c r="I827" s="209"/>
      <c r="J827" s="209"/>
      <c r="K827" s="209"/>
      <c r="L827" s="209"/>
      <c r="M827" s="209"/>
      <c r="N827" s="209"/>
      <c r="O827" s="209"/>
      <c r="P827" s="209"/>
      <c r="Q827" s="209"/>
      <c r="R827" s="209"/>
      <c r="S827" s="209"/>
      <c r="T827" s="209"/>
      <c r="U827" s="209"/>
      <c r="V827" s="209"/>
      <c r="W827" s="209"/>
      <c r="X827" s="209"/>
      <c r="Y827" s="209"/>
      <c r="Z827" s="209"/>
      <c r="AA827" s="209"/>
    </row>
    <row r="828" spans="2:27" ht="12" customHeight="1">
      <c r="B828" s="209"/>
      <c r="C828" s="209"/>
      <c r="D828" s="209"/>
      <c r="E828" s="209"/>
      <c r="F828" s="209"/>
      <c r="G828" s="209"/>
      <c r="H828" s="209"/>
      <c r="I828" s="209"/>
      <c r="J828" s="209"/>
      <c r="K828" s="209"/>
      <c r="L828" s="209"/>
      <c r="M828" s="209"/>
      <c r="N828" s="209"/>
      <c r="O828" s="209"/>
      <c r="P828" s="209"/>
      <c r="Q828" s="209"/>
      <c r="R828" s="209"/>
      <c r="S828" s="209"/>
      <c r="T828" s="209"/>
      <c r="U828" s="209"/>
      <c r="V828" s="209"/>
      <c r="W828" s="209"/>
      <c r="X828" s="209"/>
      <c r="Y828" s="209"/>
      <c r="Z828" s="209"/>
      <c r="AA828" s="209"/>
    </row>
    <row r="829" spans="2:27" ht="12" customHeight="1">
      <c r="B829" s="209"/>
      <c r="C829" s="209"/>
      <c r="D829" s="209"/>
      <c r="E829" s="209"/>
      <c r="F829" s="209"/>
      <c r="G829" s="209"/>
      <c r="H829" s="209"/>
      <c r="I829" s="209"/>
      <c r="J829" s="209"/>
      <c r="K829" s="209"/>
      <c r="L829" s="209"/>
      <c r="M829" s="209"/>
      <c r="N829" s="209"/>
      <c r="O829" s="209"/>
      <c r="P829" s="209"/>
      <c r="Q829" s="209"/>
      <c r="R829" s="209"/>
      <c r="S829" s="209"/>
      <c r="T829" s="209"/>
      <c r="U829" s="209"/>
      <c r="V829" s="209"/>
      <c r="W829" s="209"/>
      <c r="X829" s="209"/>
      <c r="Y829" s="209"/>
      <c r="Z829" s="209"/>
      <c r="AA829" s="209"/>
    </row>
    <row r="830" spans="2:27" ht="12" customHeight="1">
      <c r="B830" s="209"/>
      <c r="C830" s="209"/>
      <c r="D830" s="209"/>
      <c r="E830" s="209"/>
      <c r="F830" s="209"/>
      <c r="G830" s="209"/>
      <c r="H830" s="209"/>
      <c r="I830" s="209"/>
      <c r="J830" s="209"/>
      <c r="K830" s="209"/>
      <c r="L830" s="209"/>
      <c r="M830" s="209"/>
      <c r="N830" s="209"/>
      <c r="O830" s="209"/>
      <c r="P830" s="209"/>
      <c r="Q830" s="209"/>
      <c r="R830" s="209"/>
      <c r="S830" s="209"/>
      <c r="T830" s="209"/>
      <c r="U830" s="209"/>
      <c r="V830" s="209"/>
      <c r="W830" s="209"/>
      <c r="X830" s="209"/>
      <c r="Y830" s="209"/>
      <c r="Z830" s="209"/>
      <c r="AA830" s="209"/>
    </row>
    <row r="831" spans="2:27" ht="12" customHeight="1">
      <c r="B831" s="209"/>
      <c r="C831" s="209"/>
      <c r="D831" s="209"/>
      <c r="E831" s="209"/>
      <c r="F831" s="209"/>
      <c r="G831" s="209"/>
      <c r="H831" s="209"/>
      <c r="I831" s="209"/>
      <c r="J831" s="209"/>
      <c r="K831" s="209"/>
      <c r="L831" s="209"/>
      <c r="M831" s="209"/>
      <c r="N831" s="209"/>
      <c r="O831" s="209"/>
      <c r="P831" s="209"/>
      <c r="Q831" s="209"/>
      <c r="R831" s="209"/>
      <c r="S831" s="209"/>
      <c r="T831" s="209"/>
      <c r="U831" s="209"/>
      <c r="V831" s="209"/>
      <c r="W831" s="209"/>
      <c r="X831" s="209"/>
      <c r="Y831" s="209"/>
      <c r="Z831" s="209"/>
      <c r="AA831" s="209"/>
    </row>
    <row r="832" spans="2:27" ht="12" customHeight="1">
      <c r="B832" s="209"/>
      <c r="C832" s="209"/>
      <c r="D832" s="209"/>
      <c r="E832" s="209"/>
      <c r="F832" s="209"/>
      <c r="G832" s="209"/>
      <c r="H832" s="209"/>
      <c r="I832" s="209"/>
      <c r="J832" s="209"/>
      <c r="K832" s="209"/>
      <c r="L832" s="209"/>
      <c r="M832" s="209"/>
      <c r="N832" s="209"/>
      <c r="O832" s="209"/>
      <c r="P832" s="209"/>
      <c r="Q832" s="209"/>
      <c r="R832" s="209"/>
      <c r="S832" s="209"/>
      <c r="T832" s="209"/>
      <c r="U832" s="209"/>
      <c r="V832" s="209"/>
      <c r="W832" s="209"/>
      <c r="X832" s="209"/>
      <c r="Y832" s="209"/>
      <c r="Z832" s="209"/>
      <c r="AA832" s="209"/>
    </row>
    <row r="833" spans="2:27" ht="12" customHeight="1">
      <c r="B833" s="209"/>
      <c r="C833" s="209"/>
      <c r="D833" s="209"/>
      <c r="E833" s="209"/>
      <c r="F833" s="209"/>
      <c r="G833" s="209"/>
      <c r="H833" s="209"/>
      <c r="I833" s="209"/>
      <c r="J833" s="209"/>
      <c r="K833" s="209"/>
      <c r="L833" s="209"/>
      <c r="M833" s="209"/>
      <c r="N833" s="209"/>
      <c r="O833" s="209"/>
      <c r="P833" s="209"/>
      <c r="Q833" s="209"/>
      <c r="R833" s="209"/>
      <c r="S833" s="209"/>
      <c r="T833" s="209"/>
      <c r="U833" s="209"/>
      <c r="V833" s="209"/>
      <c r="W833" s="209"/>
      <c r="X833" s="209"/>
      <c r="Y833" s="209"/>
      <c r="Z833" s="209"/>
      <c r="AA833" s="209"/>
    </row>
    <row r="834" spans="2:27" ht="12" customHeight="1">
      <c r="B834" s="209"/>
      <c r="C834" s="209"/>
      <c r="D834" s="209"/>
      <c r="E834" s="209"/>
      <c r="F834" s="209"/>
      <c r="G834" s="209"/>
      <c r="H834" s="209"/>
      <c r="I834" s="209"/>
      <c r="J834" s="209"/>
      <c r="K834" s="209"/>
      <c r="L834" s="209"/>
      <c r="M834" s="209"/>
      <c r="N834" s="209"/>
      <c r="O834" s="209"/>
      <c r="P834" s="209"/>
      <c r="Q834" s="209"/>
      <c r="R834" s="209"/>
      <c r="S834" s="209"/>
      <c r="T834" s="209"/>
      <c r="U834" s="209"/>
      <c r="V834" s="209"/>
      <c r="W834" s="209"/>
      <c r="X834" s="209"/>
      <c r="Y834" s="209"/>
      <c r="Z834" s="209"/>
      <c r="AA834" s="209"/>
    </row>
    <row r="835" spans="2:27" ht="12" customHeight="1">
      <c r="B835" s="209"/>
      <c r="C835" s="209"/>
      <c r="D835" s="209"/>
      <c r="E835" s="209"/>
      <c r="F835" s="209"/>
      <c r="G835" s="209"/>
      <c r="H835" s="209"/>
      <c r="I835" s="209"/>
      <c r="J835" s="209"/>
      <c r="K835" s="209"/>
      <c r="L835" s="209"/>
      <c r="M835" s="209"/>
      <c r="N835" s="209"/>
      <c r="O835" s="209"/>
      <c r="P835" s="209"/>
      <c r="Q835" s="209"/>
      <c r="R835" s="209"/>
      <c r="S835" s="209"/>
      <c r="T835" s="209"/>
      <c r="U835" s="209"/>
      <c r="V835" s="209"/>
      <c r="W835" s="209"/>
      <c r="X835" s="209"/>
      <c r="Y835" s="209"/>
      <c r="Z835" s="209"/>
      <c r="AA835" s="209"/>
    </row>
    <row r="836" spans="2:27" ht="12" customHeight="1">
      <c r="B836" s="209"/>
      <c r="C836" s="209"/>
      <c r="D836" s="209"/>
      <c r="E836" s="209"/>
      <c r="F836" s="209"/>
      <c r="G836" s="209"/>
      <c r="H836" s="209"/>
      <c r="I836" s="209"/>
      <c r="J836" s="209"/>
      <c r="K836" s="209"/>
      <c r="L836" s="209"/>
      <c r="M836" s="209"/>
      <c r="N836" s="209"/>
      <c r="O836" s="209"/>
      <c r="P836" s="209"/>
      <c r="Q836" s="209"/>
      <c r="R836" s="209"/>
      <c r="S836" s="209"/>
      <c r="T836" s="209"/>
      <c r="U836" s="209"/>
      <c r="V836" s="209"/>
      <c r="W836" s="209"/>
      <c r="X836" s="209"/>
      <c r="Y836" s="209"/>
      <c r="Z836" s="209"/>
      <c r="AA836" s="209"/>
    </row>
    <row r="837" spans="2:27" ht="12" customHeight="1">
      <c r="B837" s="209"/>
      <c r="C837" s="209"/>
      <c r="D837" s="209"/>
      <c r="E837" s="209"/>
      <c r="F837" s="209"/>
      <c r="G837" s="209"/>
      <c r="H837" s="209"/>
      <c r="I837" s="209"/>
      <c r="J837" s="209"/>
      <c r="K837" s="209"/>
      <c r="L837" s="209"/>
      <c r="M837" s="209"/>
      <c r="N837" s="209"/>
      <c r="O837" s="209"/>
      <c r="P837" s="209"/>
      <c r="Q837" s="209"/>
      <c r="R837" s="209"/>
      <c r="S837" s="209"/>
      <c r="T837" s="209"/>
      <c r="U837" s="209"/>
      <c r="V837" s="209"/>
      <c r="W837" s="209"/>
      <c r="X837" s="209"/>
      <c r="Y837" s="209"/>
      <c r="Z837" s="209"/>
      <c r="AA837" s="209"/>
    </row>
    <row r="838" spans="2:27" ht="12" customHeight="1">
      <c r="B838" s="209"/>
      <c r="C838" s="209"/>
      <c r="D838" s="209"/>
      <c r="E838" s="209"/>
      <c r="F838" s="209"/>
      <c r="G838" s="209"/>
      <c r="H838" s="209"/>
      <c r="I838" s="209"/>
      <c r="J838" s="209"/>
      <c r="K838" s="209"/>
      <c r="L838" s="209"/>
      <c r="M838" s="209"/>
      <c r="N838" s="209"/>
      <c r="O838" s="209"/>
      <c r="P838" s="209"/>
      <c r="Q838" s="209"/>
      <c r="R838" s="209"/>
      <c r="S838" s="209"/>
      <c r="T838" s="209"/>
      <c r="U838" s="209"/>
      <c r="V838" s="209"/>
      <c r="W838" s="209"/>
      <c r="X838" s="209"/>
      <c r="Y838" s="209"/>
      <c r="Z838" s="209"/>
      <c r="AA838" s="209"/>
    </row>
    <row r="839" spans="2:27" ht="12" customHeight="1">
      <c r="B839" s="209"/>
      <c r="C839" s="209"/>
      <c r="D839" s="209"/>
      <c r="E839" s="209"/>
      <c r="F839" s="209"/>
      <c r="G839" s="209"/>
      <c r="H839" s="209"/>
      <c r="I839" s="209"/>
      <c r="J839" s="209"/>
      <c r="K839" s="209"/>
      <c r="L839" s="209"/>
      <c r="M839" s="209"/>
      <c r="N839" s="209"/>
      <c r="O839" s="209"/>
      <c r="P839" s="209"/>
      <c r="Q839" s="209"/>
      <c r="R839" s="209"/>
      <c r="S839" s="209"/>
      <c r="T839" s="209"/>
      <c r="U839" s="209"/>
      <c r="V839" s="209"/>
      <c r="W839" s="209"/>
      <c r="X839" s="209"/>
      <c r="Y839" s="209"/>
      <c r="Z839" s="209"/>
      <c r="AA839" s="209"/>
    </row>
    <row r="840" spans="2:27" ht="12" customHeight="1">
      <c r="B840" s="209"/>
      <c r="C840" s="209"/>
      <c r="D840" s="209"/>
      <c r="E840" s="209"/>
      <c r="F840" s="209"/>
      <c r="G840" s="209"/>
      <c r="H840" s="209"/>
      <c r="I840" s="209"/>
      <c r="J840" s="209"/>
      <c r="K840" s="209"/>
      <c r="L840" s="209"/>
      <c r="M840" s="209"/>
      <c r="N840" s="209"/>
      <c r="O840" s="209"/>
      <c r="P840" s="209"/>
      <c r="Q840" s="209"/>
      <c r="R840" s="209"/>
      <c r="S840" s="209"/>
      <c r="T840" s="209"/>
      <c r="U840" s="209"/>
      <c r="V840" s="209"/>
      <c r="W840" s="209"/>
      <c r="X840" s="209"/>
      <c r="Y840" s="209"/>
      <c r="Z840" s="209"/>
      <c r="AA840" s="209"/>
    </row>
    <row r="841" spans="2:27" ht="12" customHeight="1">
      <c r="B841" s="209"/>
      <c r="C841" s="209"/>
      <c r="D841" s="209"/>
      <c r="E841" s="209"/>
      <c r="F841" s="209"/>
      <c r="G841" s="209"/>
      <c r="H841" s="209"/>
      <c r="I841" s="209"/>
      <c r="J841" s="209"/>
      <c r="K841" s="209"/>
      <c r="L841" s="209"/>
      <c r="M841" s="209"/>
      <c r="N841" s="209"/>
      <c r="O841" s="209"/>
      <c r="P841" s="209"/>
      <c r="Q841" s="209"/>
      <c r="R841" s="209"/>
      <c r="S841" s="209"/>
      <c r="T841" s="209"/>
      <c r="U841" s="209"/>
      <c r="V841" s="209"/>
      <c r="W841" s="209"/>
      <c r="X841" s="209"/>
      <c r="Y841" s="209"/>
      <c r="Z841" s="209"/>
      <c r="AA841" s="209"/>
    </row>
    <row r="842" spans="2:27" ht="12" customHeight="1">
      <c r="B842" s="209"/>
      <c r="C842" s="209"/>
      <c r="D842" s="209"/>
      <c r="E842" s="209"/>
      <c r="F842" s="209"/>
      <c r="G842" s="209"/>
      <c r="H842" s="209"/>
      <c r="I842" s="209"/>
      <c r="J842" s="209"/>
      <c r="K842" s="209"/>
      <c r="L842" s="209"/>
      <c r="M842" s="209"/>
      <c r="N842" s="209"/>
      <c r="O842" s="209"/>
      <c r="P842" s="209"/>
      <c r="Q842" s="209"/>
      <c r="R842" s="209"/>
      <c r="S842" s="209"/>
      <c r="T842" s="209"/>
      <c r="U842" s="209"/>
      <c r="V842" s="209"/>
      <c r="W842" s="209"/>
      <c r="X842" s="209"/>
      <c r="Y842" s="209"/>
      <c r="Z842" s="209"/>
      <c r="AA842" s="209"/>
    </row>
    <row r="843" spans="2:27" ht="12" customHeight="1">
      <c r="B843" s="209"/>
      <c r="C843" s="209"/>
      <c r="D843" s="209"/>
      <c r="E843" s="209"/>
      <c r="F843" s="209"/>
      <c r="G843" s="209"/>
      <c r="H843" s="209"/>
      <c r="I843" s="209"/>
      <c r="J843" s="209"/>
      <c r="K843" s="209"/>
      <c r="L843" s="209"/>
      <c r="M843" s="209"/>
      <c r="N843" s="209"/>
      <c r="O843" s="209"/>
      <c r="P843" s="209"/>
      <c r="Q843" s="209"/>
      <c r="R843" s="209"/>
      <c r="S843" s="209"/>
      <c r="T843" s="209"/>
      <c r="U843" s="209"/>
      <c r="V843" s="209"/>
      <c r="W843" s="209"/>
      <c r="X843" s="209"/>
      <c r="Y843" s="209"/>
      <c r="Z843" s="209"/>
      <c r="AA843" s="209"/>
    </row>
    <row r="844" spans="2:27" ht="12" customHeight="1">
      <c r="B844" s="209"/>
      <c r="C844" s="209"/>
      <c r="D844" s="209"/>
      <c r="E844" s="209"/>
      <c r="F844" s="209"/>
      <c r="G844" s="209"/>
      <c r="H844" s="209"/>
      <c r="I844" s="209"/>
      <c r="J844" s="209"/>
      <c r="K844" s="209"/>
      <c r="L844" s="209"/>
      <c r="M844" s="209"/>
      <c r="N844" s="209"/>
      <c r="O844" s="209"/>
      <c r="P844" s="209"/>
      <c r="Q844" s="209"/>
      <c r="R844" s="209"/>
      <c r="S844" s="209"/>
      <c r="T844" s="209"/>
      <c r="U844" s="209"/>
      <c r="V844" s="209"/>
      <c r="W844" s="209"/>
      <c r="X844" s="209"/>
      <c r="Y844" s="209"/>
      <c r="Z844" s="209"/>
      <c r="AA844" s="209"/>
    </row>
    <row r="845" spans="2:27" ht="12" customHeight="1">
      <c r="B845" s="209"/>
      <c r="C845" s="209"/>
      <c r="D845" s="209"/>
      <c r="E845" s="209"/>
      <c r="F845" s="209"/>
      <c r="G845" s="209"/>
      <c r="H845" s="209"/>
      <c r="I845" s="209"/>
      <c r="J845" s="209"/>
      <c r="K845" s="209"/>
      <c r="L845" s="209"/>
      <c r="M845" s="209"/>
      <c r="N845" s="209"/>
      <c r="O845" s="209"/>
      <c r="P845" s="209"/>
      <c r="Q845" s="209"/>
      <c r="R845" s="209"/>
      <c r="S845" s="209"/>
      <c r="T845" s="209"/>
      <c r="U845" s="209"/>
      <c r="V845" s="209"/>
      <c r="W845" s="209"/>
      <c r="X845" s="209"/>
      <c r="Y845" s="209"/>
      <c r="Z845" s="209"/>
      <c r="AA845" s="209"/>
    </row>
    <row r="846" spans="2:27" ht="12" customHeight="1">
      <c r="B846" s="209"/>
      <c r="C846" s="209"/>
      <c r="D846" s="209"/>
      <c r="E846" s="209"/>
      <c r="F846" s="209"/>
      <c r="G846" s="209"/>
      <c r="H846" s="209"/>
      <c r="I846" s="209"/>
      <c r="J846" s="209"/>
      <c r="K846" s="209"/>
      <c r="L846" s="209"/>
      <c r="M846" s="209"/>
      <c r="N846" s="209"/>
      <c r="O846" s="209"/>
      <c r="P846" s="209"/>
      <c r="Q846" s="209"/>
      <c r="R846" s="209"/>
      <c r="S846" s="209"/>
      <c r="T846" s="209"/>
      <c r="U846" s="209"/>
      <c r="V846" s="209"/>
      <c r="W846" s="209"/>
      <c r="X846" s="209"/>
      <c r="Y846" s="209"/>
      <c r="Z846" s="209"/>
      <c r="AA846" s="209"/>
    </row>
    <row r="847" spans="2:27" ht="12" customHeight="1">
      <c r="B847" s="209"/>
      <c r="C847" s="209"/>
      <c r="D847" s="209"/>
      <c r="E847" s="209"/>
      <c r="F847" s="209"/>
      <c r="G847" s="209"/>
      <c r="H847" s="209"/>
      <c r="I847" s="209"/>
      <c r="J847" s="209"/>
      <c r="K847" s="209"/>
      <c r="L847" s="209"/>
      <c r="M847" s="209"/>
      <c r="N847" s="209"/>
      <c r="O847" s="209"/>
      <c r="P847" s="209"/>
      <c r="Q847" s="209"/>
      <c r="R847" s="209"/>
      <c r="S847" s="209"/>
      <c r="T847" s="209"/>
      <c r="U847" s="209"/>
      <c r="V847" s="209"/>
      <c r="W847" s="209"/>
      <c r="X847" s="209"/>
      <c r="Y847" s="209"/>
      <c r="Z847" s="209"/>
      <c r="AA847" s="209"/>
    </row>
    <row r="848" spans="2:27" ht="12" customHeight="1">
      <c r="B848" s="209"/>
      <c r="C848" s="209"/>
      <c r="D848" s="209"/>
      <c r="E848" s="209"/>
      <c r="F848" s="209"/>
      <c r="G848" s="209"/>
      <c r="H848" s="209"/>
      <c r="I848" s="209"/>
      <c r="J848" s="209"/>
      <c r="K848" s="209"/>
      <c r="L848" s="209"/>
      <c r="M848" s="209"/>
      <c r="N848" s="209"/>
      <c r="O848" s="209"/>
      <c r="P848" s="209"/>
      <c r="Q848" s="209"/>
      <c r="R848" s="209"/>
      <c r="S848" s="209"/>
      <c r="T848" s="209"/>
      <c r="U848" s="209"/>
      <c r="V848" s="209"/>
      <c r="W848" s="209"/>
      <c r="X848" s="209"/>
      <c r="Y848" s="209"/>
      <c r="Z848" s="209"/>
      <c r="AA848" s="209"/>
    </row>
    <row r="849" spans="2:27" ht="12" customHeight="1">
      <c r="B849" s="209"/>
      <c r="C849" s="209"/>
      <c r="D849" s="209"/>
      <c r="E849" s="209"/>
      <c r="F849" s="209"/>
      <c r="G849" s="209"/>
      <c r="H849" s="209"/>
      <c r="I849" s="209"/>
      <c r="J849" s="209"/>
      <c r="K849" s="209"/>
      <c r="L849" s="209"/>
      <c r="M849" s="209"/>
      <c r="N849" s="209"/>
      <c r="O849" s="209"/>
      <c r="P849" s="209"/>
      <c r="Q849" s="209"/>
      <c r="R849" s="209"/>
      <c r="S849" s="209"/>
      <c r="T849" s="209"/>
      <c r="U849" s="209"/>
      <c r="V849" s="209"/>
      <c r="W849" s="209"/>
      <c r="X849" s="209"/>
      <c r="Y849" s="209"/>
      <c r="Z849" s="209"/>
      <c r="AA849" s="209"/>
    </row>
    <row r="850" spans="2:27" ht="12" customHeight="1">
      <c r="B850" s="209"/>
      <c r="C850" s="209"/>
      <c r="D850" s="209"/>
      <c r="E850" s="209"/>
      <c r="F850" s="209"/>
      <c r="G850" s="209"/>
      <c r="H850" s="209"/>
      <c r="I850" s="209"/>
      <c r="J850" s="209"/>
      <c r="K850" s="209"/>
      <c r="L850" s="209"/>
      <c r="M850" s="209"/>
      <c r="N850" s="209"/>
      <c r="O850" s="209"/>
      <c r="P850" s="209"/>
      <c r="Q850" s="209"/>
      <c r="R850" s="209"/>
      <c r="S850" s="209"/>
      <c r="T850" s="209"/>
      <c r="U850" s="209"/>
      <c r="V850" s="209"/>
      <c r="W850" s="209"/>
      <c r="X850" s="209"/>
      <c r="Y850" s="209"/>
      <c r="Z850" s="209"/>
      <c r="AA850" s="209"/>
    </row>
    <row r="851" spans="2:27" ht="12" customHeight="1">
      <c r="B851" s="209"/>
      <c r="C851" s="209"/>
      <c r="D851" s="209"/>
      <c r="E851" s="209"/>
      <c r="F851" s="209"/>
      <c r="G851" s="209"/>
      <c r="H851" s="209"/>
      <c r="I851" s="209"/>
      <c r="J851" s="209"/>
      <c r="K851" s="209"/>
      <c r="L851" s="209"/>
      <c r="M851" s="209"/>
      <c r="N851" s="209"/>
      <c r="O851" s="209"/>
      <c r="P851" s="209"/>
      <c r="Q851" s="209"/>
      <c r="R851" s="209"/>
      <c r="S851" s="209"/>
      <c r="T851" s="209"/>
      <c r="U851" s="209"/>
      <c r="V851" s="209"/>
      <c r="W851" s="209"/>
      <c r="X851" s="209"/>
      <c r="Y851" s="209"/>
      <c r="Z851" s="209"/>
      <c r="AA851" s="209"/>
    </row>
    <row r="852" spans="2:27" ht="12" customHeight="1">
      <c r="B852" s="209"/>
      <c r="C852" s="209"/>
      <c r="D852" s="209"/>
      <c r="E852" s="209"/>
      <c r="F852" s="209"/>
      <c r="G852" s="209"/>
      <c r="H852" s="209"/>
      <c r="I852" s="209"/>
      <c r="J852" s="209"/>
      <c r="K852" s="209"/>
      <c r="L852" s="209"/>
      <c r="M852" s="209"/>
      <c r="N852" s="209"/>
      <c r="O852" s="209"/>
      <c r="P852" s="209"/>
      <c r="Q852" s="209"/>
      <c r="R852" s="209"/>
      <c r="S852" s="209"/>
      <c r="T852" s="209"/>
      <c r="U852" s="209"/>
      <c r="V852" s="209"/>
      <c r="W852" s="209"/>
      <c r="X852" s="209"/>
      <c r="Y852" s="209"/>
      <c r="Z852" s="209"/>
      <c r="AA852" s="209"/>
    </row>
    <row r="853" spans="2:27" ht="12" customHeight="1">
      <c r="B853" s="209"/>
      <c r="C853" s="209"/>
      <c r="D853" s="209"/>
      <c r="E853" s="209"/>
      <c r="F853" s="209"/>
      <c r="G853" s="209"/>
      <c r="H853" s="209"/>
      <c r="I853" s="209"/>
      <c r="J853" s="209"/>
      <c r="K853" s="209"/>
      <c r="L853" s="209"/>
      <c r="M853" s="209"/>
      <c r="N853" s="209"/>
      <c r="O853" s="209"/>
      <c r="P853" s="209"/>
      <c r="Q853" s="209"/>
      <c r="R853" s="209"/>
      <c r="S853" s="209"/>
      <c r="T853" s="209"/>
      <c r="U853" s="209"/>
      <c r="V853" s="209"/>
      <c r="W853" s="209"/>
      <c r="X853" s="209"/>
      <c r="Y853" s="209"/>
      <c r="Z853" s="209"/>
      <c r="AA853" s="209"/>
    </row>
    <row r="854" spans="2:27" ht="12" customHeight="1">
      <c r="B854" s="209"/>
      <c r="C854" s="209"/>
      <c r="D854" s="209"/>
      <c r="E854" s="209"/>
      <c r="F854" s="209"/>
      <c r="G854" s="209"/>
      <c r="H854" s="209"/>
      <c r="I854" s="209"/>
      <c r="J854" s="209"/>
      <c r="K854" s="209"/>
      <c r="L854" s="209"/>
      <c r="M854" s="209"/>
      <c r="N854" s="209"/>
      <c r="O854" s="209"/>
      <c r="P854" s="209"/>
      <c r="Q854" s="209"/>
      <c r="R854" s="209"/>
      <c r="S854" s="209"/>
      <c r="T854" s="209"/>
      <c r="U854" s="209"/>
      <c r="V854" s="209"/>
      <c r="W854" s="209"/>
      <c r="X854" s="209"/>
      <c r="Y854" s="209"/>
      <c r="Z854" s="209"/>
      <c r="AA854" s="209"/>
    </row>
    <row r="855" spans="2:27" ht="12" customHeight="1">
      <c r="B855" s="209"/>
      <c r="C855" s="209"/>
      <c r="D855" s="209"/>
      <c r="E855" s="209"/>
      <c r="F855" s="209"/>
      <c r="G855" s="209"/>
      <c r="H855" s="209"/>
      <c r="I855" s="209"/>
      <c r="J855" s="209"/>
      <c r="K855" s="209"/>
      <c r="L855" s="209"/>
      <c r="M855" s="209"/>
      <c r="N855" s="209"/>
      <c r="O855" s="209"/>
      <c r="P855" s="209"/>
      <c r="Q855" s="209"/>
      <c r="R855" s="209"/>
      <c r="S855" s="209"/>
      <c r="T855" s="209"/>
      <c r="U855" s="209"/>
      <c r="V855" s="209"/>
      <c r="W855" s="209"/>
      <c r="X855" s="209"/>
      <c r="Y855" s="209"/>
      <c r="Z855" s="209"/>
      <c r="AA855" s="209"/>
    </row>
    <row r="856" spans="2:27" ht="12" customHeight="1">
      <c r="B856" s="209"/>
      <c r="C856" s="209"/>
      <c r="D856" s="209"/>
      <c r="E856" s="209"/>
      <c r="F856" s="209"/>
      <c r="G856" s="209"/>
      <c r="H856" s="209"/>
      <c r="I856" s="209"/>
      <c r="J856" s="209"/>
      <c r="K856" s="209"/>
      <c r="L856" s="209"/>
      <c r="M856" s="209"/>
      <c r="N856" s="209"/>
      <c r="O856" s="209"/>
      <c r="P856" s="209"/>
      <c r="Q856" s="209"/>
      <c r="R856" s="209"/>
      <c r="S856" s="209"/>
      <c r="T856" s="209"/>
      <c r="U856" s="209"/>
      <c r="V856" s="209"/>
      <c r="W856" s="209"/>
      <c r="X856" s="209"/>
      <c r="Y856" s="209"/>
      <c r="Z856" s="209"/>
      <c r="AA856" s="209"/>
    </row>
    <row r="857" spans="2:27" ht="12" customHeight="1">
      <c r="B857" s="209"/>
      <c r="C857" s="209"/>
      <c r="D857" s="209"/>
      <c r="E857" s="209"/>
      <c r="F857" s="209"/>
      <c r="G857" s="209"/>
      <c r="H857" s="209"/>
      <c r="I857" s="209"/>
      <c r="J857" s="209"/>
      <c r="K857" s="209"/>
      <c r="L857" s="209"/>
      <c r="M857" s="209"/>
      <c r="N857" s="209"/>
      <c r="O857" s="209"/>
      <c r="P857" s="209"/>
      <c r="Q857" s="209"/>
      <c r="R857" s="209"/>
      <c r="S857" s="209"/>
      <c r="T857" s="209"/>
      <c r="U857" s="209"/>
      <c r="V857" s="209"/>
      <c r="W857" s="209"/>
      <c r="X857" s="209"/>
      <c r="Y857" s="209"/>
      <c r="Z857" s="209"/>
      <c r="AA857" s="209"/>
    </row>
    <row r="858" spans="2:27" ht="12" customHeight="1">
      <c r="B858" s="209"/>
      <c r="C858" s="209"/>
      <c r="D858" s="209"/>
      <c r="E858" s="209"/>
      <c r="F858" s="209"/>
      <c r="G858" s="209"/>
      <c r="H858" s="209"/>
      <c r="I858" s="209"/>
      <c r="J858" s="209"/>
      <c r="K858" s="209"/>
      <c r="L858" s="209"/>
      <c r="M858" s="209"/>
      <c r="N858" s="209"/>
      <c r="O858" s="209"/>
      <c r="P858" s="209"/>
      <c r="Q858" s="209"/>
      <c r="R858" s="209"/>
      <c r="S858" s="209"/>
      <c r="T858" s="209"/>
      <c r="U858" s="209"/>
      <c r="V858" s="209"/>
      <c r="W858" s="209"/>
      <c r="X858" s="209"/>
      <c r="Y858" s="209"/>
      <c r="Z858" s="209"/>
      <c r="AA858" s="209"/>
    </row>
    <row r="859" spans="2:27" ht="12" customHeight="1">
      <c r="B859" s="209"/>
      <c r="C859" s="209"/>
      <c r="D859" s="209"/>
      <c r="E859" s="209"/>
      <c r="F859" s="209"/>
      <c r="G859" s="209"/>
      <c r="H859" s="209"/>
      <c r="I859" s="209"/>
      <c r="J859" s="209"/>
      <c r="K859" s="209"/>
      <c r="L859" s="209"/>
      <c r="M859" s="209"/>
      <c r="N859" s="209"/>
      <c r="O859" s="209"/>
      <c r="P859" s="209"/>
      <c r="Q859" s="209"/>
      <c r="R859" s="209"/>
      <c r="S859" s="209"/>
      <c r="T859" s="209"/>
      <c r="U859" s="209"/>
      <c r="V859" s="209"/>
      <c r="W859" s="209"/>
      <c r="X859" s="209"/>
      <c r="Y859" s="209"/>
      <c r="Z859" s="209"/>
      <c r="AA859" s="209"/>
    </row>
    <row r="860" spans="2:27" ht="12" customHeight="1">
      <c r="B860" s="209"/>
      <c r="C860" s="209"/>
      <c r="D860" s="209"/>
      <c r="E860" s="209"/>
      <c r="F860" s="209"/>
      <c r="G860" s="209"/>
      <c r="H860" s="209"/>
      <c r="I860" s="209"/>
      <c r="J860" s="209"/>
      <c r="K860" s="209"/>
      <c r="L860" s="209"/>
      <c r="M860" s="209"/>
      <c r="N860" s="209"/>
      <c r="O860" s="209"/>
      <c r="P860" s="209"/>
      <c r="Q860" s="209"/>
      <c r="R860" s="209"/>
      <c r="S860" s="209"/>
      <c r="T860" s="209"/>
      <c r="U860" s="209"/>
      <c r="V860" s="209"/>
      <c r="W860" s="209"/>
      <c r="X860" s="209"/>
      <c r="Y860" s="209"/>
      <c r="Z860" s="209"/>
      <c r="AA860" s="209"/>
    </row>
    <row r="861" spans="2:27" ht="12" customHeight="1">
      <c r="B861" s="209"/>
      <c r="C861" s="209"/>
      <c r="D861" s="209"/>
      <c r="E861" s="209"/>
      <c r="F861" s="209"/>
      <c r="G861" s="209"/>
      <c r="H861" s="209"/>
      <c r="I861" s="209"/>
      <c r="J861" s="209"/>
      <c r="K861" s="209"/>
      <c r="L861" s="209"/>
      <c r="M861" s="209"/>
      <c r="N861" s="209"/>
      <c r="O861" s="209"/>
      <c r="P861" s="209"/>
      <c r="Q861" s="209"/>
      <c r="R861" s="209"/>
      <c r="S861" s="209"/>
      <c r="T861" s="209"/>
      <c r="U861" s="209"/>
      <c r="V861" s="209"/>
      <c r="W861" s="209"/>
      <c r="X861" s="209"/>
      <c r="Y861" s="209"/>
      <c r="Z861" s="209"/>
      <c r="AA861" s="209"/>
    </row>
    <row r="862" spans="2:27" ht="12" customHeight="1">
      <c r="B862" s="209"/>
      <c r="C862" s="209"/>
      <c r="D862" s="209"/>
      <c r="E862" s="209"/>
      <c r="F862" s="209"/>
      <c r="G862" s="209"/>
      <c r="H862" s="209"/>
      <c r="I862" s="209"/>
      <c r="J862" s="209"/>
      <c r="K862" s="209"/>
      <c r="L862" s="209"/>
      <c r="M862" s="209"/>
      <c r="N862" s="209"/>
      <c r="O862" s="209"/>
      <c r="P862" s="209"/>
      <c r="Q862" s="209"/>
      <c r="R862" s="209"/>
      <c r="S862" s="209"/>
      <c r="T862" s="209"/>
      <c r="U862" s="209"/>
      <c r="V862" s="209"/>
      <c r="W862" s="209"/>
      <c r="X862" s="209"/>
      <c r="Y862" s="209"/>
      <c r="Z862" s="209"/>
      <c r="AA862" s="209"/>
    </row>
    <row r="863" spans="2:27" ht="12" customHeight="1">
      <c r="B863" s="209"/>
      <c r="C863" s="209"/>
      <c r="D863" s="209"/>
      <c r="E863" s="209"/>
      <c r="F863" s="209"/>
      <c r="G863" s="209"/>
      <c r="H863" s="209"/>
      <c r="I863" s="209"/>
      <c r="J863" s="209"/>
      <c r="K863" s="209"/>
      <c r="L863" s="209"/>
      <c r="M863" s="209"/>
      <c r="N863" s="209"/>
      <c r="O863" s="209"/>
      <c r="P863" s="209"/>
      <c r="Q863" s="209"/>
      <c r="R863" s="209"/>
      <c r="S863" s="209"/>
      <c r="T863" s="209"/>
      <c r="U863" s="209"/>
      <c r="V863" s="209"/>
      <c r="W863" s="209"/>
      <c r="X863" s="209"/>
      <c r="Y863" s="209"/>
      <c r="Z863" s="209"/>
      <c r="AA863" s="209"/>
    </row>
    <row r="864" spans="2:27" ht="12" customHeight="1">
      <c r="B864" s="209"/>
      <c r="C864" s="209"/>
      <c r="D864" s="209"/>
      <c r="E864" s="209"/>
      <c r="F864" s="209"/>
      <c r="G864" s="209"/>
      <c r="H864" s="209"/>
      <c r="I864" s="209"/>
      <c r="J864" s="209"/>
      <c r="K864" s="209"/>
      <c r="L864" s="209"/>
      <c r="M864" s="209"/>
      <c r="N864" s="209"/>
      <c r="O864" s="209"/>
      <c r="P864" s="209"/>
      <c r="Q864" s="209"/>
      <c r="R864" s="209"/>
      <c r="S864" s="209"/>
      <c r="T864" s="209"/>
      <c r="U864" s="209"/>
      <c r="V864" s="209"/>
      <c r="W864" s="209"/>
      <c r="X864" s="209"/>
      <c r="Y864" s="209"/>
      <c r="Z864" s="209"/>
      <c r="AA864" s="209"/>
    </row>
    <row r="865" spans="2:27" ht="12" customHeight="1">
      <c r="B865" s="209"/>
      <c r="C865" s="209"/>
      <c r="D865" s="209"/>
      <c r="E865" s="209"/>
      <c r="F865" s="209"/>
      <c r="G865" s="209"/>
      <c r="H865" s="209"/>
      <c r="I865" s="209"/>
      <c r="J865" s="209"/>
      <c r="K865" s="209"/>
      <c r="L865" s="209"/>
      <c r="M865" s="209"/>
      <c r="N865" s="209"/>
      <c r="O865" s="209"/>
      <c r="P865" s="209"/>
      <c r="Q865" s="209"/>
      <c r="R865" s="209"/>
      <c r="S865" s="209"/>
      <c r="T865" s="209"/>
      <c r="U865" s="209"/>
      <c r="V865" s="209"/>
      <c r="W865" s="209"/>
      <c r="X865" s="209"/>
      <c r="Y865" s="209"/>
      <c r="Z865" s="209"/>
      <c r="AA865" s="209"/>
    </row>
    <row r="866" spans="2:27" ht="12" customHeight="1">
      <c r="B866" s="209"/>
      <c r="C866" s="209"/>
      <c r="D866" s="209"/>
      <c r="E866" s="209"/>
      <c r="F866" s="209"/>
      <c r="G866" s="209"/>
      <c r="H866" s="209"/>
      <c r="I866" s="209"/>
      <c r="J866" s="209"/>
      <c r="K866" s="209"/>
      <c r="L866" s="209"/>
      <c r="M866" s="209"/>
      <c r="N866" s="209"/>
      <c r="O866" s="209"/>
      <c r="P866" s="209"/>
      <c r="Q866" s="209"/>
      <c r="R866" s="209"/>
      <c r="S866" s="209"/>
      <c r="T866" s="209"/>
      <c r="U866" s="209"/>
      <c r="V866" s="209"/>
      <c r="W866" s="209"/>
      <c r="X866" s="209"/>
      <c r="Y866" s="209"/>
      <c r="Z866" s="209"/>
      <c r="AA866" s="209"/>
    </row>
    <row r="867" spans="2:27" ht="12" customHeight="1">
      <c r="B867" s="209"/>
      <c r="C867" s="209"/>
      <c r="D867" s="209"/>
      <c r="E867" s="209"/>
      <c r="F867" s="209"/>
      <c r="G867" s="209"/>
      <c r="H867" s="209"/>
      <c r="I867" s="209"/>
      <c r="J867" s="209"/>
      <c r="K867" s="209"/>
      <c r="L867" s="209"/>
      <c r="M867" s="209"/>
      <c r="N867" s="209"/>
      <c r="O867" s="209"/>
      <c r="P867" s="209"/>
      <c r="Q867" s="209"/>
      <c r="R867" s="209"/>
      <c r="S867" s="209"/>
      <c r="T867" s="209"/>
      <c r="U867" s="209"/>
      <c r="V867" s="209"/>
      <c r="W867" s="209"/>
      <c r="X867" s="209"/>
      <c r="Y867" s="209"/>
      <c r="Z867" s="209"/>
      <c r="AA867" s="209"/>
    </row>
    <row r="868" spans="2:27" ht="12" customHeight="1">
      <c r="B868" s="209"/>
      <c r="C868" s="209"/>
      <c r="D868" s="209"/>
      <c r="E868" s="209"/>
      <c r="F868" s="209"/>
      <c r="G868" s="209"/>
      <c r="H868" s="209"/>
      <c r="I868" s="209"/>
      <c r="J868" s="209"/>
      <c r="K868" s="209"/>
      <c r="L868" s="209"/>
      <c r="M868" s="209"/>
      <c r="N868" s="209"/>
      <c r="O868" s="209"/>
      <c r="P868" s="209"/>
      <c r="Q868" s="209"/>
      <c r="R868" s="209"/>
      <c r="S868" s="209"/>
      <c r="T868" s="209"/>
      <c r="U868" s="209"/>
      <c r="V868" s="209"/>
      <c r="W868" s="209"/>
      <c r="X868" s="209"/>
      <c r="Y868" s="209"/>
      <c r="Z868" s="209"/>
      <c r="AA868" s="209"/>
    </row>
    <row r="869" spans="2:27" ht="12" customHeight="1">
      <c r="B869" s="209"/>
      <c r="C869" s="209"/>
      <c r="D869" s="209"/>
      <c r="E869" s="209"/>
      <c r="F869" s="209"/>
      <c r="G869" s="209"/>
      <c r="H869" s="209"/>
      <c r="I869" s="209"/>
      <c r="J869" s="209"/>
      <c r="K869" s="209"/>
      <c r="L869" s="209"/>
      <c r="M869" s="209"/>
      <c r="N869" s="209"/>
      <c r="O869" s="209"/>
      <c r="P869" s="209"/>
      <c r="Q869" s="209"/>
      <c r="R869" s="209"/>
      <c r="S869" s="209"/>
      <c r="T869" s="209"/>
      <c r="U869" s="209"/>
      <c r="V869" s="209"/>
      <c r="W869" s="209"/>
      <c r="X869" s="209"/>
      <c r="Y869" s="209"/>
      <c r="Z869" s="209"/>
      <c r="AA869" s="209"/>
    </row>
    <row r="870" spans="2:27" ht="12" customHeight="1">
      <c r="B870" s="209"/>
      <c r="C870" s="209"/>
      <c r="D870" s="209"/>
      <c r="E870" s="209"/>
      <c r="F870" s="209"/>
      <c r="G870" s="209"/>
      <c r="H870" s="209"/>
      <c r="I870" s="209"/>
      <c r="J870" s="209"/>
      <c r="K870" s="209"/>
      <c r="L870" s="209"/>
      <c r="M870" s="209"/>
      <c r="N870" s="209"/>
      <c r="O870" s="209"/>
      <c r="P870" s="209"/>
      <c r="Q870" s="209"/>
      <c r="R870" s="209"/>
      <c r="S870" s="209"/>
      <c r="T870" s="209"/>
      <c r="U870" s="209"/>
      <c r="V870" s="209"/>
      <c r="W870" s="209"/>
      <c r="X870" s="209"/>
      <c r="Y870" s="209"/>
      <c r="Z870" s="209"/>
      <c r="AA870" s="209"/>
    </row>
    <row r="871" spans="2:27" ht="12" customHeight="1">
      <c r="B871" s="209"/>
      <c r="C871" s="209"/>
      <c r="D871" s="209"/>
      <c r="E871" s="209"/>
      <c r="F871" s="209"/>
      <c r="G871" s="209"/>
      <c r="H871" s="209"/>
      <c r="I871" s="209"/>
      <c r="J871" s="209"/>
      <c r="K871" s="209"/>
      <c r="L871" s="209"/>
      <c r="M871" s="209"/>
      <c r="N871" s="209"/>
      <c r="O871" s="209"/>
      <c r="P871" s="209"/>
      <c r="Q871" s="209"/>
      <c r="R871" s="209"/>
      <c r="S871" s="209"/>
      <c r="T871" s="209"/>
      <c r="U871" s="209"/>
      <c r="V871" s="209"/>
      <c r="W871" s="209"/>
      <c r="X871" s="209"/>
      <c r="Y871" s="209"/>
      <c r="Z871" s="209"/>
      <c r="AA871" s="209"/>
    </row>
    <row r="872" spans="2:27" ht="12" customHeight="1">
      <c r="B872" s="209"/>
      <c r="C872" s="209"/>
      <c r="D872" s="209"/>
      <c r="E872" s="209"/>
      <c r="F872" s="209"/>
      <c r="G872" s="209"/>
      <c r="H872" s="209"/>
      <c r="I872" s="209"/>
      <c r="J872" s="209"/>
      <c r="K872" s="209"/>
      <c r="L872" s="209"/>
      <c r="M872" s="209"/>
      <c r="N872" s="209"/>
      <c r="O872" s="209"/>
      <c r="P872" s="209"/>
      <c r="Q872" s="209"/>
      <c r="R872" s="209"/>
      <c r="S872" s="209"/>
      <c r="T872" s="209"/>
      <c r="U872" s="209"/>
      <c r="V872" s="209"/>
      <c r="W872" s="209"/>
      <c r="X872" s="209"/>
      <c r="Y872" s="209"/>
      <c r="Z872" s="209"/>
      <c r="AA872" s="209"/>
    </row>
    <row r="873" spans="2:27" ht="12" customHeight="1">
      <c r="B873" s="209"/>
      <c r="C873" s="209"/>
      <c r="D873" s="209"/>
      <c r="E873" s="209"/>
      <c r="F873" s="209"/>
      <c r="G873" s="209"/>
      <c r="H873" s="209"/>
      <c r="I873" s="209"/>
      <c r="J873" s="209"/>
      <c r="K873" s="209"/>
      <c r="L873" s="209"/>
      <c r="M873" s="209"/>
      <c r="N873" s="209"/>
      <c r="O873" s="209"/>
      <c r="P873" s="209"/>
      <c r="Q873" s="209"/>
      <c r="R873" s="209"/>
      <c r="S873" s="209"/>
      <c r="T873" s="209"/>
      <c r="U873" s="209"/>
      <c r="V873" s="209"/>
      <c r="W873" s="209"/>
      <c r="X873" s="209"/>
      <c r="Y873" s="209"/>
      <c r="Z873" s="209"/>
      <c r="AA873" s="209"/>
    </row>
    <row r="874" spans="2:27" ht="12" customHeight="1">
      <c r="B874" s="209"/>
      <c r="C874" s="209"/>
      <c r="D874" s="209"/>
      <c r="E874" s="209"/>
      <c r="F874" s="209"/>
      <c r="G874" s="209"/>
      <c r="H874" s="209"/>
      <c r="I874" s="209"/>
      <c r="J874" s="209"/>
      <c r="K874" s="209"/>
      <c r="L874" s="209"/>
      <c r="M874" s="209"/>
      <c r="N874" s="209"/>
      <c r="O874" s="209"/>
      <c r="P874" s="209"/>
      <c r="Q874" s="209"/>
      <c r="R874" s="209"/>
      <c r="S874" s="209"/>
      <c r="T874" s="209"/>
      <c r="U874" s="209"/>
      <c r="V874" s="209"/>
      <c r="W874" s="209"/>
      <c r="X874" s="209"/>
      <c r="Y874" s="209"/>
      <c r="Z874" s="209"/>
      <c r="AA874" s="209"/>
    </row>
    <row r="875" spans="2:27" ht="12" customHeight="1">
      <c r="B875" s="209"/>
      <c r="C875" s="209"/>
      <c r="D875" s="209"/>
      <c r="E875" s="209"/>
      <c r="F875" s="209"/>
      <c r="G875" s="209"/>
      <c r="H875" s="209"/>
      <c r="I875" s="209"/>
      <c r="J875" s="209"/>
      <c r="K875" s="209"/>
      <c r="L875" s="209"/>
      <c r="M875" s="209"/>
      <c r="N875" s="209"/>
      <c r="O875" s="209"/>
      <c r="P875" s="209"/>
      <c r="Q875" s="209"/>
      <c r="R875" s="209"/>
      <c r="S875" s="209"/>
      <c r="T875" s="209"/>
      <c r="U875" s="209"/>
      <c r="V875" s="209"/>
      <c r="W875" s="209"/>
      <c r="X875" s="209"/>
      <c r="Y875" s="209"/>
      <c r="Z875" s="209"/>
      <c r="AA875" s="209"/>
    </row>
    <row r="876" spans="2:27" ht="12" customHeight="1">
      <c r="B876" s="209"/>
      <c r="C876" s="209"/>
      <c r="D876" s="209"/>
      <c r="E876" s="209"/>
      <c r="F876" s="209"/>
      <c r="G876" s="209"/>
      <c r="H876" s="209"/>
      <c r="I876" s="209"/>
      <c r="J876" s="209"/>
      <c r="K876" s="209"/>
      <c r="L876" s="209"/>
      <c r="M876" s="209"/>
      <c r="N876" s="209"/>
      <c r="O876" s="209"/>
      <c r="P876" s="209"/>
      <c r="Q876" s="209"/>
      <c r="R876" s="209"/>
      <c r="S876" s="209"/>
      <c r="T876" s="209"/>
      <c r="U876" s="209"/>
      <c r="V876" s="209"/>
      <c r="W876" s="209"/>
      <c r="X876" s="209"/>
      <c r="Y876" s="209"/>
      <c r="Z876" s="209"/>
      <c r="AA876" s="209"/>
    </row>
    <row r="877" spans="2:27" ht="12" customHeight="1">
      <c r="B877" s="209"/>
      <c r="C877" s="209"/>
      <c r="D877" s="209"/>
      <c r="E877" s="209"/>
      <c r="F877" s="209"/>
      <c r="G877" s="209"/>
      <c r="H877" s="209"/>
      <c r="I877" s="209"/>
      <c r="J877" s="209"/>
      <c r="K877" s="209"/>
      <c r="L877" s="209"/>
      <c r="M877" s="209"/>
      <c r="N877" s="209"/>
      <c r="O877" s="209"/>
      <c r="P877" s="209"/>
      <c r="Q877" s="209"/>
      <c r="R877" s="209"/>
      <c r="S877" s="209"/>
      <c r="T877" s="209"/>
      <c r="U877" s="209"/>
      <c r="V877" s="209"/>
      <c r="W877" s="209"/>
      <c r="X877" s="209"/>
      <c r="Y877" s="209"/>
      <c r="Z877" s="209"/>
      <c r="AA877" s="209"/>
    </row>
    <row r="878" spans="2:27" ht="12" customHeight="1">
      <c r="B878" s="209"/>
      <c r="C878" s="209"/>
      <c r="D878" s="209"/>
      <c r="E878" s="209"/>
      <c r="F878" s="209"/>
      <c r="G878" s="209"/>
      <c r="H878" s="209"/>
      <c r="I878" s="209"/>
      <c r="J878" s="209"/>
      <c r="K878" s="209"/>
      <c r="L878" s="209"/>
      <c r="M878" s="209"/>
      <c r="N878" s="209"/>
      <c r="O878" s="209"/>
      <c r="P878" s="209"/>
      <c r="Q878" s="209"/>
      <c r="R878" s="209"/>
      <c r="S878" s="209"/>
      <c r="T878" s="209"/>
      <c r="U878" s="209"/>
      <c r="V878" s="209"/>
      <c r="W878" s="209"/>
      <c r="X878" s="209"/>
      <c r="Y878" s="209"/>
      <c r="Z878" s="209"/>
      <c r="AA878" s="209"/>
    </row>
    <row r="879" spans="2:27" ht="12" customHeight="1">
      <c r="B879" s="209"/>
      <c r="C879" s="209"/>
      <c r="D879" s="209"/>
      <c r="E879" s="209"/>
      <c r="F879" s="209"/>
      <c r="G879" s="209"/>
      <c r="H879" s="209"/>
      <c r="I879" s="209"/>
      <c r="J879" s="209"/>
      <c r="K879" s="209"/>
      <c r="L879" s="209"/>
      <c r="M879" s="209"/>
      <c r="N879" s="209"/>
      <c r="O879" s="209"/>
      <c r="P879" s="209"/>
      <c r="Q879" s="209"/>
      <c r="R879" s="209"/>
      <c r="S879" s="209"/>
      <c r="T879" s="209"/>
      <c r="U879" s="209"/>
      <c r="V879" s="209"/>
      <c r="W879" s="209"/>
      <c r="X879" s="209"/>
      <c r="Y879" s="209"/>
      <c r="Z879" s="209"/>
      <c r="AA879" s="209"/>
    </row>
    <row r="880" spans="2:27" ht="12" customHeight="1">
      <c r="B880" s="209"/>
      <c r="C880" s="209"/>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09"/>
      <c r="Z880" s="209"/>
      <c r="AA880" s="209"/>
    </row>
    <row r="881" spans="2:27" ht="12" customHeight="1">
      <c r="B881" s="209"/>
      <c r="C881" s="209"/>
      <c r="D881" s="209"/>
      <c r="E881" s="209"/>
      <c r="F881" s="209"/>
      <c r="G881" s="209"/>
      <c r="H881" s="209"/>
      <c r="I881" s="209"/>
      <c r="J881" s="209"/>
      <c r="K881" s="209"/>
      <c r="L881" s="209"/>
      <c r="M881" s="209"/>
      <c r="N881" s="209"/>
      <c r="O881" s="209"/>
      <c r="P881" s="209"/>
      <c r="Q881" s="209"/>
      <c r="R881" s="209"/>
      <c r="S881" s="209"/>
      <c r="T881" s="209"/>
      <c r="U881" s="209"/>
      <c r="V881" s="209"/>
      <c r="W881" s="209"/>
      <c r="X881" s="209"/>
      <c r="Y881" s="209"/>
      <c r="Z881" s="209"/>
      <c r="AA881" s="209"/>
    </row>
    <row r="882" spans="2:27" ht="12" customHeight="1">
      <c r="B882" s="209"/>
      <c r="C882" s="209"/>
      <c r="D882" s="209"/>
      <c r="E882" s="209"/>
      <c r="F882" s="209"/>
      <c r="G882" s="209"/>
      <c r="H882" s="209"/>
      <c r="I882" s="209"/>
      <c r="J882" s="209"/>
      <c r="K882" s="209"/>
      <c r="L882" s="209"/>
      <c r="M882" s="209"/>
      <c r="N882" s="209"/>
      <c r="O882" s="209"/>
      <c r="P882" s="209"/>
      <c r="Q882" s="209"/>
      <c r="R882" s="209"/>
      <c r="S882" s="209"/>
      <c r="T882" s="209"/>
      <c r="U882" s="209"/>
      <c r="V882" s="209"/>
      <c r="W882" s="209"/>
      <c r="X882" s="209"/>
      <c r="Y882" s="209"/>
      <c r="Z882" s="209"/>
      <c r="AA882" s="209"/>
    </row>
    <row r="883" spans="2:27" ht="12" customHeight="1">
      <c r="B883" s="209"/>
      <c r="C883" s="209"/>
      <c r="D883" s="209"/>
      <c r="E883" s="209"/>
      <c r="F883" s="209"/>
      <c r="G883" s="209"/>
      <c r="H883" s="209"/>
      <c r="I883" s="209"/>
      <c r="J883" s="209"/>
      <c r="K883" s="209"/>
      <c r="L883" s="209"/>
      <c r="M883" s="209"/>
      <c r="N883" s="209"/>
      <c r="O883" s="209"/>
      <c r="P883" s="209"/>
      <c r="Q883" s="209"/>
      <c r="R883" s="209"/>
      <c r="S883" s="209"/>
      <c r="T883" s="209"/>
      <c r="U883" s="209"/>
      <c r="V883" s="209"/>
      <c r="W883" s="209"/>
      <c r="X883" s="209"/>
      <c r="Y883" s="209"/>
      <c r="Z883" s="209"/>
      <c r="AA883" s="209"/>
    </row>
    <row r="884" spans="2:27" ht="12" customHeight="1">
      <c r="B884" s="209"/>
      <c r="C884" s="209"/>
      <c r="D884" s="209"/>
      <c r="E884" s="209"/>
      <c r="F884" s="209"/>
      <c r="G884" s="209"/>
      <c r="H884" s="209"/>
      <c r="I884" s="209"/>
      <c r="J884" s="209"/>
      <c r="K884" s="209"/>
      <c r="L884" s="209"/>
      <c r="M884" s="209"/>
      <c r="N884" s="209"/>
      <c r="O884" s="209"/>
      <c r="P884" s="209"/>
      <c r="Q884" s="209"/>
      <c r="R884" s="209"/>
      <c r="S884" s="209"/>
      <c r="T884" s="209"/>
      <c r="U884" s="209"/>
      <c r="V884" s="209"/>
      <c r="W884" s="209"/>
      <c r="X884" s="209"/>
      <c r="Y884" s="209"/>
      <c r="Z884" s="209"/>
      <c r="AA884" s="209"/>
    </row>
    <row r="885" spans="2:27" ht="12" customHeight="1">
      <c r="B885" s="209"/>
      <c r="C885" s="209"/>
      <c r="D885" s="209"/>
      <c r="E885" s="209"/>
      <c r="F885" s="209"/>
      <c r="G885" s="209"/>
      <c r="H885" s="209"/>
      <c r="I885" s="209"/>
      <c r="J885" s="209"/>
      <c r="K885" s="209"/>
      <c r="L885" s="209"/>
      <c r="M885" s="209"/>
      <c r="N885" s="209"/>
      <c r="O885" s="209"/>
      <c r="P885" s="209"/>
      <c r="Q885" s="209"/>
      <c r="R885" s="209"/>
      <c r="S885" s="209"/>
      <c r="T885" s="209"/>
      <c r="U885" s="209"/>
      <c r="V885" s="209"/>
      <c r="W885" s="209"/>
      <c r="X885" s="209"/>
      <c r="Y885" s="209"/>
      <c r="Z885" s="209"/>
      <c r="AA885" s="209"/>
    </row>
    <row r="886" spans="2:27" ht="12" customHeight="1">
      <c r="B886" s="209"/>
      <c r="C886" s="209"/>
      <c r="D886" s="209"/>
      <c r="E886" s="209"/>
      <c r="F886" s="209"/>
      <c r="G886" s="209"/>
      <c r="H886" s="209"/>
      <c r="I886" s="209"/>
      <c r="J886" s="209"/>
      <c r="K886" s="209"/>
      <c r="L886" s="209"/>
      <c r="M886" s="209"/>
      <c r="N886" s="209"/>
      <c r="O886" s="209"/>
      <c r="P886" s="209"/>
      <c r="Q886" s="209"/>
      <c r="R886" s="209"/>
      <c r="S886" s="209"/>
      <c r="T886" s="209"/>
      <c r="U886" s="209"/>
      <c r="V886" s="209"/>
      <c r="W886" s="209"/>
      <c r="X886" s="209"/>
      <c r="Y886" s="209"/>
      <c r="Z886" s="209"/>
      <c r="AA886" s="209"/>
    </row>
    <row r="887" spans="2:27" ht="12" customHeight="1">
      <c r="B887" s="209"/>
      <c r="C887" s="209"/>
      <c r="D887" s="209"/>
      <c r="E887" s="209"/>
      <c r="F887" s="209"/>
      <c r="G887" s="209"/>
      <c r="H887" s="209"/>
      <c r="I887" s="209"/>
      <c r="J887" s="209"/>
      <c r="K887" s="209"/>
      <c r="L887" s="209"/>
      <c r="M887" s="209"/>
      <c r="N887" s="209"/>
      <c r="O887" s="209"/>
      <c r="P887" s="209"/>
      <c r="Q887" s="209"/>
      <c r="R887" s="209"/>
      <c r="S887" s="209"/>
      <c r="T887" s="209"/>
      <c r="U887" s="209"/>
      <c r="V887" s="209"/>
      <c r="W887" s="209"/>
      <c r="X887" s="209"/>
      <c r="Y887" s="209"/>
      <c r="Z887" s="209"/>
      <c r="AA887" s="209"/>
    </row>
    <row r="888" spans="2:27" ht="12" customHeight="1">
      <c r="B888" s="209"/>
      <c r="C888" s="209"/>
      <c r="D888" s="209"/>
      <c r="E888" s="209"/>
      <c r="F888" s="209"/>
      <c r="G888" s="209"/>
      <c r="H888" s="209"/>
      <c r="I888" s="209"/>
      <c r="J888" s="209"/>
      <c r="K888" s="209"/>
      <c r="L888" s="209"/>
      <c r="M888" s="209"/>
      <c r="N888" s="209"/>
      <c r="O888" s="209"/>
      <c r="P888" s="209"/>
      <c r="Q888" s="209"/>
      <c r="R888" s="209"/>
      <c r="S888" s="209"/>
      <c r="T888" s="209"/>
      <c r="U888" s="209"/>
      <c r="V888" s="209"/>
      <c r="W888" s="209"/>
      <c r="X888" s="209"/>
      <c r="Y888" s="209"/>
      <c r="Z888" s="209"/>
      <c r="AA888" s="209"/>
    </row>
    <row r="889" spans="2:27" ht="12" customHeight="1">
      <c r="B889" s="209"/>
      <c r="C889" s="209"/>
      <c r="D889" s="209"/>
      <c r="E889" s="209"/>
      <c r="F889" s="209"/>
      <c r="G889" s="209"/>
      <c r="H889" s="209"/>
      <c r="I889" s="209"/>
      <c r="J889" s="209"/>
      <c r="K889" s="209"/>
      <c r="L889" s="209"/>
      <c r="M889" s="209"/>
      <c r="N889" s="209"/>
      <c r="O889" s="209"/>
      <c r="P889" s="209"/>
      <c r="Q889" s="209"/>
      <c r="R889" s="209"/>
      <c r="S889" s="209"/>
      <c r="T889" s="209"/>
      <c r="U889" s="209"/>
      <c r="V889" s="209"/>
      <c r="W889" s="209"/>
      <c r="X889" s="209"/>
      <c r="Y889" s="209"/>
      <c r="Z889" s="209"/>
      <c r="AA889" s="209"/>
    </row>
    <row r="890" spans="2:27" ht="12" customHeight="1">
      <c r="B890" s="209"/>
      <c r="C890" s="209"/>
      <c r="D890" s="209"/>
      <c r="E890" s="209"/>
      <c r="F890" s="209"/>
      <c r="G890" s="209"/>
      <c r="H890" s="209"/>
      <c r="I890" s="209"/>
      <c r="J890" s="209"/>
      <c r="K890" s="209"/>
      <c r="L890" s="209"/>
      <c r="M890" s="209"/>
      <c r="N890" s="209"/>
      <c r="O890" s="209"/>
      <c r="P890" s="209"/>
      <c r="Q890" s="209"/>
      <c r="R890" s="209"/>
      <c r="S890" s="209"/>
      <c r="T890" s="209"/>
      <c r="U890" s="209"/>
      <c r="V890" s="209"/>
      <c r="W890" s="209"/>
      <c r="X890" s="209"/>
      <c r="Y890" s="209"/>
      <c r="Z890" s="209"/>
      <c r="AA890" s="209"/>
    </row>
    <row r="891" spans="2:27" ht="12" customHeight="1">
      <c r="B891" s="209"/>
      <c r="C891" s="209"/>
      <c r="D891" s="209"/>
      <c r="E891" s="209"/>
      <c r="F891" s="209"/>
      <c r="G891" s="209"/>
      <c r="H891" s="209"/>
      <c r="I891" s="209"/>
      <c r="J891" s="209"/>
      <c r="K891" s="209"/>
      <c r="L891" s="209"/>
      <c r="M891" s="209"/>
      <c r="N891" s="209"/>
      <c r="O891" s="209"/>
      <c r="P891" s="209"/>
      <c r="Q891" s="209"/>
      <c r="R891" s="209"/>
      <c r="S891" s="209"/>
      <c r="T891" s="209"/>
      <c r="U891" s="209"/>
      <c r="V891" s="209"/>
      <c r="W891" s="209"/>
      <c r="X891" s="209"/>
      <c r="Y891" s="209"/>
      <c r="Z891" s="209"/>
      <c r="AA891" s="209"/>
    </row>
    <row r="892" spans="2:27" ht="12" customHeight="1">
      <c r="B892" s="209"/>
      <c r="C892" s="209"/>
      <c r="D892" s="209"/>
      <c r="E892" s="209"/>
      <c r="F892" s="209"/>
      <c r="G892" s="209"/>
      <c r="H892" s="209"/>
      <c r="I892" s="209"/>
      <c r="J892" s="209"/>
      <c r="K892" s="209"/>
      <c r="L892" s="209"/>
      <c r="M892" s="209"/>
      <c r="N892" s="209"/>
      <c r="O892" s="209"/>
      <c r="P892" s="209"/>
      <c r="Q892" s="209"/>
      <c r="R892" s="209"/>
      <c r="S892" s="209"/>
      <c r="T892" s="209"/>
      <c r="U892" s="209"/>
      <c r="V892" s="209"/>
      <c r="W892" s="209"/>
      <c r="X892" s="209"/>
      <c r="Y892" s="209"/>
      <c r="Z892" s="209"/>
      <c r="AA892" s="209"/>
    </row>
    <row r="893" spans="2:27" ht="12" customHeight="1">
      <c r="B893" s="209"/>
      <c r="C893" s="209"/>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c r="AA893" s="209"/>
    </row>
    <row r="894" spans="2:27" ht="12" customHeight="1">
      <c r="B894" s="209"/>
      <c r="C894" s="209"/>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c r="AA894" s="209"/>
    </row>
    <row r="895" spans="2:27" ht="12" customHeight="1">
      <c r="B895" s="209"/>
      <c r="C895" s="209"/>
      <c r="D895" s="209"/>
      <c r="E895" s="209"/>
      <c r="F895" s="209"/>
      <c r="G895" s="209"/>
      <c r="H895" s="209"/>
      <c r="I895" s="209"/>
      <c r="J895" s="209"/>
      <c r="K895" s="209"/>
      <c r="L895" s="209"/>
      <c r="M895" s="209"/>
      <c r="N895" s="209"/>
      <c r="O895" s="209"/>
      <c r="P895" s="209"/>
      <c r="Q895" s="209"/>
      <c r="R895" s="209"/>
      <c r="S895" s="209"/>
      <c r="T895" s="209"/>
      <c r="U895" s="209"/>
      <c r="V895" s="209"/>
      <c r="W895" s="209"/>
      <c r="X895" s="209"/>
      <c r="Y895" s="209"/>
      <c r="Z895" s="209"/>
      <c r="AA895" s="209"/>
    </row>
    <row r="896" spans="2:27" ht="12" customHeight="1">
      <c r="B896" s="209"/>
      <c r="C896" s="209"/>
      <c r="D896" s="209"/>
      <c r="E896" s="209"/>
      <c r="F896" s="209"/>
      <c r="G896" s="209"/>
      <c r="H896" s="209"/>
      <c r="I896" s="209"/>
      <c r="J896" s="209"/>
      <c r="K896" s="209"/>
      <c r="L896" s="209"/>
      <c r="M896" s="209"/>
      <c r="N896" s="209"/>
      <c r="O896" s="209"/>
      <c r="P896" s="209"/>
      <c r="Q896" s="209"/>
      <c r="R896" s="209"/>
      <c r="S896" s="209"/>
      <c r="T896" s="209"/>
      <c r="U896" s="209"/>
      <c r="V896" s="209"/>
      <c r="W896" s="209"/>
      <c r="X896" s="209"/>
      <c r="Y896" s="209"/>
      <c r="Z896" s="209"/>
      <c r="AA896" s="209"/>
    </row>
    <row r="897" spans="2:27" ht="12" customHeight="1">
      <c r="B897" s="209"/>
      <c r="C897" s="209"/>
      <c r="D897" s="209"/>
      <c r="E897" s="209"/>
      <c r="F897" s="209"/>
      <c r="G897" s="209"/>
      <c r="H897" s="209"/>
      <c r="I897" s="209"/>
      <c r="J897" s="209"/>
      <c r="K897" s="209"/>
      <c r="L897" s="209"/>
      <c r="M897" s="209"/>
      <c r="N897" s="209"/>
      <c r="O897" s="209"/>
      <c r="P897" s="209"/>
      <c r="Q897" s="209"/>
      <c r="R897" s="209"/>
      <c r="S897" s="209"/>
      <c r="T897" s="209"/>
      <c r="U897" s="209"/>
      <c r="V897" s="209"/>
      <c r="W897" s="209"/>
      <c r="X897" s="209"/>
      <c r="Y897" s="209"/>
      <c r="Z897" s="209"/>
      <c r="AA897" s="209"/>
    </row>
    <row r="898" spans="2:27" ht="12" customHeight="1">
      <c r="B898" s="209"/>
      <c r="C898" s="209"/>
      <c r="D898" s="209"/>
      <c r="E898" s="209"/>
      <c r="F898" s="209"/>
      <c r="G898" s="209"/>
      <c r="H898" s="209"/>
      <c r="I898" s="209"/>
      <c r="J898" s="209"/>
      <c r="K898" s="209"/>
      <c r="L898" s="209"/>
      <c r="M898" s="209"/>
      <c r="N898" s="209"/>
      <c r="O898" s="209"/>
      <c r="P898" s="209"/>
      <c r="Q898" s="209"/>
      <c r="R898" s="209"/>
      <c r="S898" s="209"/>
      <c r="T898" s="209"/>
      <c r="U898" s="209"/>
      <c r="V898" s="209"/>
      <c r="W898" s="209"/>
      <c r="X898" s="209"/>
      <c r="Y898" s="209"/>
      <c r="Z898" s="209"/>
      <c r="AA898" s="209"/>
    </row>
    <row r="899" spans="2:27" ht="12" customHeight="1">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row>
    <row r="900" spans="2:27" ht="12" customHeight="1">
      <c r="B900" s="209"/>
      <c r="C900" s="209"/>
      <c r="D900" s="209"/>
      <c r="E900" s="209"/>
      <c r="F900" s="209"/>
      <c r="G900" s="209"/>
      <c r="H900" s="209"/>
      <c r="I900" s="209"/>
      <c r="J900" s="209"/>
      <c r="K900" s="209"/>
      <c r="L900" s="209"/>
      <c r="M900" s="209"/>
      <c r="N900" s="209"/>
      <c r="O900" s="209"/>
      <c r="P900" s="209"/>
      <c r="Q900" s="209"/>
      <c r="R900" s="209"/>
      <c r="S900" s="209"/>
      <c r="T900" s="209"/>
      <c r="U900" s="209"/>
      <c r="V900" s="209"/>
      <c r="W900" s="209"/>
      <c r="X900" s="209"/>
      <c r="Y900" s="209"/>
      <c r="Z900" s="209"/>
      <c r="AA900" s="209"/>
    </row>
    <row r="901" spans="2:27" ht="12" customHeight="1">
      <c r="B901" s="209"/>
      <c r="C901" s="209"/>
      <c r="D901" s="209"/>
      <c r="E901" s="209"/>
      <c r="F901" s="209"/>
      <c r="G901" s="209"/>
      <c r="H901" s="209"/>
      <c r="I901" s="209"/>
      <c r="J901" s="209"/>
      <c r="K901" s="209"/>
      <c r="L901" s="209"/>
      <c r="M901" s="209"/>
      <c r="N901" s="209"/>
      <c r="O901" s="209"/>
      <c r="P901" s="209"/>
      <c r="Q901" s="209"/>
      <c r="R901" s="209"/>
      <c r="S901" s="209"/>
      <c r="T901" s="209"/>
      <c r="U901" s="209"/>
      <c r="V901" s="209"/>
      <c r="W901" s="209"/>
      <c r="X901" s="209"/>
      <c r="Y901" s="209"/>
      <c r="Z901" s="209"/>
      <c r="AA901" s="209"/>
    </row>
    <row r="902" spans="2:27" ht="12" customHeight="1">
      <c r="B902" s="209"/>
      <c r="C902" s="209"/>
      <c r="D902" s="209"/>
      <c r="E902" s="209"/>
      <c r="F902" s="209"/>
      <c r="G902" s="209"/>
      <c r="H902" s="209"/>
      <c r="I902" s="209"/>
      <c r="J902" s="209"/>
      <c r="K902" s="209"/>
      <c r="L902" s="209"/>
      <c r="M902" s="209"/>
      <c r="N902" s="209"/>
      <c r="O902" s="209"/>
      <c r="P902" s="209"/>
      <c r="Q902" s="209"/>
      <c r="R902" s="209"/>
      <c r="S902" s="209"/>
      <c r="T902" s="209"/>
      <c r="U902" s="209"/>
      <c r="V902" s="209"/>
      <c r="W902" s="209"/>
      <c r="X902" s="209"/>
      <c r="Y902" s="209"/>
      <c r="Z902" s="209"/>
      <c r="AA902" s="209"/>
    </row>
    <row r="903" spans="2:27" ht="12" customHeight="1">
      <c r="B903" s="209"/>
      <c r="C903" s="209"/>
      <c r="D903" s="209"/>
      <c r="E903" s="209"/>
      <c r="F903" s="209"/>
      <c r="G903" s="209"/>
      <c r="H903" s="209"/>
      <c r="I903" s="209"/>
      <c r="J903" s="209"/>
      <c r="K903" s="209"/>
      <c r="L903" s="209"/>
      <c r="M903" s="209"/>
      <c r="N903" s="209"/>
      <c r="O903" s="209"/>
      <c r="P903" s="209"/>
      <c r="Q903" s="209"/>
      <c r="R903" s="209"/>
      <c r="S903" s="209"/>
      <c r="T903" s="209"/>
      <c r="U903" s="209"/>
      <c r="V903" s="209"/>
      <c r="W903" s="209"/>
      <c r="X903" s="209"/>
      <c r="Y903" s="209"/>
      <c r="Z903" s="209"/>
      <c r="AA903" s="209"/>
    </row>
    <row r="904" spans="2:27" ht="12" customHeight="1">
      <c r="B904" s="209"/>
      <c r="C904" s="209"/>
      <c r="D904" s="209"/>
      <c r="E904" s="209"/>
      <c r="F904" s="209"/>
      <c r="G904" s="209"/>
      <c r="H904" s="209"/>
      <c r="I904" s="209"/>
      <c r="J904" s="209"/>
      <c r="K904" s="209"/>
      <c r="L904" s="209"/>
      <c r="M904" s="209"/>
      <c r="N904" s="209"/>
      <c r="O904" s="209"/>
      <c r="P904" s="209"/>
      <c r="Q904" s="209"/>
      <c r="R904" s="209"/>
      <c r="S904" s="209"/>
      <c r="T904" s="209"/>
      <c r="U904" s="209"/>
      <c r="V904" s="209"/>
      <c r="W904" s="209"/>
      <c r="X904" s="209"/>
      <c r="Y904" s="209"/>
      <c r="Z904" s="209"/>
      <c r="AA904" s="209"/>
    </row>
    <row r="905" spans="2:27" ht="12" customHeight="1">
      <c r="B905" s="209"/>
      <c r="C905" s="209"/>
      <c r="D905" s="209"/>
      <c r="E905" s="209"/>
      <c r="F905" s="209"/>
      <c r="G905" s="209"/>
      <c r="H905" s="209"/>
      <c r="I905" s="209"/>
      <c r="J905" s="209"/>
      <c r="K905" s="209"/>
      <c r="L905" s="209"/>
      <c r="M905" s="209"/>
      <c r="N905" s="209"/>
      <c r="O905" s="209"/>
      <c r="P905" s="209"/>
      <c r="Q905" s="209"/>
      <c r="R905" s="209"/>
      <c r="S905" s="209"/>
      <c r="T905" s="209"/>
      <c r="U905" s="209"/>
      <c r="V905" s="209"/>
      <c r="W905" s="209"/>
      <c r="X905" s="209"/>
      <c r="Y905" s="209"/>
      <c r="Z905" s="209"/>
      <c r="AA905" s="209"/>
    </row>
    <row r="906" spans="2:27" ht="12" customHeight="1">
      <c r="B906" s="209"/>
      <c r="C906" s="209"/>
      <c r="D906" s="209"/>
      <c r="E906" s="209"/>
      <c r="F906" s="209"/>
      <c r="G906" s="209"/>
      <c r="H906" s="209"/>
      <c r="I906" s="209"/>
      <c r="J906" s="209"/>
      <c r="K906" s="209"/>
      <c r="L906" s="209"/>
      <c r="M906" s="209"/>
      <c r="N906" s="209"/>
      <c r="O906" s="209"/>
      <c r="P906" s="209"/>
      <c r="Q906" s="209"/>
      <c r="R906" s="209"/>
      <c r="S906" s="209"/>
      <c r="T906" s="209"/>
      <c r="U906" s="209"/>
      <c r="V906" s="209"/>
      <c r="W906" s="209"/>
      <c r="X906" s="209"/>
      <c r="Y906" s="209"/>
      <c r="Z906" s="209"/>
      <c r="AA906" s="209"/>
    </row>
    <row r="907" spans="2:27" ht="12" customHeight="1">
      <c r="B907" s="209"/>
      <c r="C907" s="209"/>
      <c r="D907" s="209"/>
      <c r="E907" s="209"/>
      <c r="F907" s="209"/>
      <c r="G907" s="209"/>
      <c r="H907" s="209"/>
      <c r="I907" s="209"/>
      <c r="J907" s="209"/>
      <c r="K907" s="209"/>
      <c r="L907" s="209"/>
      <c r="M907" s="209"/>
      <c r="N907" s="209"/>
      <c r="O907" s="209"/>
      <c r="P907" s="209"/>
      <c r="Q907" s="209"/>
      <c r="R907" s="209"/>
      <c r="S907" s="209"/>
      <c r="T907" s="209"/>
      <c r="U907" s="209"/>
      <c r="V907" s="209"/>
      <c r="W907" s="209"/>
      <c r="X907" s="209"/>
      <c r="Y907" s="209"/>
      <c r="Z907" s="209"/>
      <c r="AA907" s="209"/>
    </row>
    <row r="908" spans="2:27" ht="12" customHeight="1">
      <c r="B908" s="209"/>
      <c r="C908" s="209"/>
      <c r="D908" s="209"/>
      <c r="E908" s="209"/>
      <c r="F908" s="209"/>
      <c r="G908" s="209"/>
      <c r="H908" s="209"/>
      <c r="I908" s="209"/>
      <c r="J908" s="209"/>
      <c r="K908" s="209"/>
      <c r="L908" s="209"/>
      <c r="M908" s="209"/>
      <c r="N908" s="209"/>
      <c r="O908" s="209"/>
      <c r="P908" s="209"/>
      <c r="Q908" s="209"/>
      <c r="R908" s="209"/>
      <c r="S908" s="209"/>
      <c r="T908" s="209"/>
      <c r="U908" s="209"/>
      <c r="V908" s="209"/>
      <c r="W908" s="209"/>
      <c r="X908" s="209"/>
      <c r="Y908" s="209"/>
      <c r="Z908" s="209"/>
      <c r="AA908" s="209"/>
    </row>
    <row r="909" spans="2:27" ht="12" customHeight="1">
      <c r="B909" s="209"/>
      <c r="C909" s="209"/>
      <c r="D909" s="209"/>
      <c r="E909" s="209"/>
      <c r="F909" s="209"/>
      <c r="G909" s="209"/>
      <c r="H909" s="209"/>
      <c r="I909" s="209"/>
      <c r="J909" s="209"/>
      <c r="K909" s="209"/>
      <c r="L909" s="209"/>
      <c r="M909" s="209"/>
      <c r="N909" s="209"/>
      <c r="O909" s="209"/>
      <c r="P909" s="209"/>
      <c r="Q909" s="209"/>
      <c r="R909" s="209"/>
      <c r="S909" s="209"/>
      <c r="T909" s="209"/>
      <c r="U909" s="209"/>
      <c r="V909" s="209"/>
      <c r="W909" s="209"/>
      <c r="X909" s="209"/>
      <c r="Y909" s="209"/>
      <c r="Z909" s="209"/>
      <c r="AA909" s="209"/>
    </row>
    <row r="910" spans="2:27" ht="12" customHeight="1">
      <c r="B910" s="209"/>
      <c r="C910" s="209"/>
      <c r="D910" s="209"/>
      <c r="E910" s="209"/>
      <c r="F910" s="209"/>
      <c r="G910" s="209"/>
      <c r="H910" s="209"/>
      <c r="I910" s="209"/>
      <c r="J910" s="209"/>
      <c r="K910" s="209"/>
      <c r="L910" s="209"/>
      <c r="M910" s="209"/>
      <c r="N910" s="209"/>
      <c r="O910" s="209"/>
      <c r="P910" s="209"/>
      <c r="Q910" s="209"/>
      <c r="R910" s="209"/>
      <c r="S910" s="209"/>
      <c r="T910" s="209"/>
      <c r="U910" s="209"/>
      <c r="V910" s="209"/>
      <c r="W910" s="209"/>
      <c r="X910" s="209"/>
      <c r="Y910" s="209"/>
      <c r="Z910" s="209"/>
      <c r="AA910" s="209"/>
    </row>
    <row r="911" spans="2:27" ht="12" customHeight="1">
      <c r="B911" s="209"/>
      <c r="C911" s="209"/>
      <c r="D911" s="209"/>
      <c r="E911" s="209"/>
      <c r="F911" s="209"/>
      <c r="G911" s="209"/>
      <c r="H911" s="209"/>
      <c r="I911" s="209"/>
      <c r="J911" s="209"/>
      <c r="K911" s="209"/>
      <c r="L911" s="209"/>
      <c r="M911" s="209"/>
      <c r="N911" s="209"/>
      <c r="O911" s="209"/>
      <c r="P911" s="209"/>
      <c r="Q911" s="209"/>
      <c r="R911" s="209"/>
      <c r="S911" s="209"/>
      <c r="T911" s="209"/>
      <c r="U911" s="209"/>
      <c r="V911" s="209"/>
      <c r="W911" s="209"/>
      <c r="X911" s="209"/>
      <c r="Y911" s="209"/>
      <c r="Z911" s="209"/>
      <c r="AA911" s="209"/>
    </row>
    <row r="912" spans="2:27" ht="12" customHeight="1">
      <c r="B912" s="209"/>
      <c r="C912" s="209"/>
      <c r="D912" s="209"/>
      <c r="E912" s="209"/>
      <c r="F912" s="209"/>
      <c r="G912" s="209"/>
      <c r="H912" s="209"/>
      <c r="I912" s="209"/>
      <c r="J912" s="209"/>
      <c r="K912" s="209"/>
      <c r="L912" s="209"/>
      <c r="M912" s="209"/>
      <c r="N912" s="209"/>
      <c r="O912" s="209"/>
      <c r="P912" s="209"/>
      <c r="Q912" s="209"/>
      <c r="R912" s="209"/>
      <c r="S912" s="209"/>
      <c r="T912" s="209"/>
      <c r="U912" s="209"/>
      <c r="V912" s="209"/>
      <c r="W912" s="209"/>
      <c r="X912" s="209"/>
      <c r="Y912" s="209"/>
      <c r="Z912" s="209"/>
      <c r="AA912" s="209"/>
    </row>
    <row r="913" spans="2:27" ht="12" customHeight="1">
      <c r="B913" s="209"/>
      <c r="C913" s="209"/>
      <c r="D913" s="209"/>
      <c r="E913" s="209"/>
      <c r="F913" s="209"/>
      <c r="G913" s="209"/>
      <c r="H913" s="209"/>
      <c r="I913" s="209"/>
      <c r="J913" s="209"/>
      <c r="K913" s="209"/>
      <c r="L913" s="209"/>
      <c r="M913" s="209"/>
      <c r="N913" s="209"/>
      <c r="O913" s="209"/>
      <c r="P913" s="209"/>
      <c r="Q913" s="209"/>
      <c r="R913" s="209"/>
      <c r="S913" s="209"/>
      <c r="T913" s="209"/>
      <c r="U913" s="209"/>
      <c r="V913" s="209"/>
      <c r="W913" s="209"/>
      <c r="X913" s="209"/>
      <c r="Y913" s="209"/>
      <c r="Z913" s="209"/>
      <c r="AA913" s="209"/>
    </row>
    <row r="914" spans="2:27" ht="12" customHeight="1">
      <c r="B914" s="209"/>
      <c r="C914" s="209"/>
      <c r="D914" s="209"/>
      <c r="E914" s="209"/>
      <c r="F914" s="209"/>
      <c r="G914" s="209"/>
      <c r="H914" s="209"/>
      <c r="I914" s="209"/>
      <c r="J914" s="209"/>
      <c r="K914" s="209"/>
      <c r="L914" s="209"/>
      <c r="M914" s="209"/>
      <c r="N914" s="209"/>
      <c r="O914" s="209"/>
      <c r="P914" s="209"/>
      <c r="Q914" s="209"/>
      <c r="R914" s="209"/>
      <c r="S914" s="209"/>
      <c r="T914" s="209"/>
      <c r="U914" s="209"/>
      <c r="V914" s="209"/>
      <c r="W914" s="209"/>
      <c r="X914" s="209"/>
      <c r="Y914" s="209"/>
      <c r="Z914" s="209"/>
      <c r="AA914" s="209"/>
    </row>
    <row r="915" spans="2:27" ht="12" customHeight="1">
      <c r="B915" s="209"/>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c r="AA915" s="209"/>
    </row>
    <row r="916" spans="2:27" ht="12" customHeight="1">
      <c r="B916" s="209"/>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row>
    <row r="917" spans="2:27" ht="12" customHeight="1">
      <c r="B917" s="209"/>
      <c r="C917" s="209"/>
      <c r="D917" s="209"/>
      <c r="E917" s="209"/>
      <c r="F917" s="209"/>
      <c r="G917" s="209"/>
      <c r="H917" s="209"/>
      <c r="I917" s="209"/>
      <c r="J917" s="209"/>
      <c r="K917" s="209"/>
      <c r="L917" s="209"/>
      <c r="M917" s="209"/>
      <c r="N917" s="209"/>
      <c r="O917" s="209"/>
      <c r="P917" s="209"/>
      <c r="Q917" s="209"/>
      <c r="R917" s="209"/>
      <c r="S917" s="209"/>
      <c r="T917" s="209"/>
      <c r="U917" s="209"/>
      <c r="V917" s="209"/>
      <c r="W917" s="209"/>
      <c r="X917" s="209"/>
      <c r="Y917" s="209"/>
      <c r="Z917" s="209"/>
      <c r="AA917" s="209"/>
    </row>
    <row r="918" spans="2:27" ht="12" customHeight="1">
      <c r="B918" s="209"/>
      <c r="C918" s="209"/>
      <c r="D918" s="209"/>
      <c r="E918" s="209"/>
      <c r="F918" s="209"/>
      <c r="G918" s="209"/>
      <c r="H918" s="209"/>
      <c r="I918" s="209"/>
      <c r="J918" s="209"/>
      <c r="K918" s="209"/>
      <c r="L918" s="209"/>
      <c r="M918" s="209"/>
      <c r="N918" s="209"/>
      <c r="O918" s="209"/>
      <c r="P918" s="209"/>
      <c r="Q918" s="209"/>
      <c r="R918" s="209"/>
      <c r="S918" s="209"/>
      <c r="T918" s="209"/>
      <c r="U918" s="209"/>
      <c r="V918" s="209"/>
      <c r="W918" s="209"/>
      <c r="X918" s="209"/>
      <c r="Y918" s="209"/>
      <c r="Z918" s="209"/>
      <c r="AA918" s="209"/>
    </row>
    <row r="919" spans="2:27" ht="12" customHeight="1">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c r="AA919" s="209"/>
    </row>
    <row r="920" spans="2:27" ht="12" customHeight="1">
      <c r="B920" s="209"/>
      <c r="C920" s="209"/>
      <c r="D920" s="209"/>
      <c r="E920" s="209"/>
      <c r="F920" s="209"/>
      <c r="G920" s="209"/>
      <c r="H920" s="209"/>
      <c r="I920" s="209"/>
      <c r="J920" s="209"/>
      <c r="K920" s="209"/>
      <c r="L920" s="209"/>
      <c r="M920" s="209"/>
      <c r="N920" s="209"/>
      <c r="O920" s="209"/>
      <c r="P920" s="209"/>
      <c r="Q920" s="209"/>
      <c r="R920" s="209"/>
      <c r="S920" s="209"/>
      <c r="T920" s="209"/>
      <c r="U920" s="209"/>
      <c r="V920" s="209"/>
      <c r="W920" s="209"/>
      <c r="X920" s="209"/>
      <c r="Y920" s="209"/>
      <c r="Z920" s="209"/>
      <c r="AA920" s="209"/>
    </row>
    <row r="921" spans="2:27" ht="12" customHeight="1">
      <c r="B921" s="209"/>
      <c r="C921" s="209"/>
      <c r="D921" s="209"/>
      <c r="E921" s="209"/>
      <c r="F921" s="209"/>
      <c r="G921" s="209"/>
      <c r="H921" s="209"/>
      <c r="I921" s="209"/>
      <c r="J921" s="209"/>
      <c r="K921" s="209"/>
      <c r="L921" s="209"/>
      <c r="M921" s="209"/>
      <c r="N921" s="209"/>
      <c r="O921" s="209"/>
      <c r="P921" s="209"/>
      <c r="Q921" s="209"/>
      <c r="R921" s="209"/>
      <c r="S921" s="209"/>
      <c r="T921" s="209"/>
      <c r="U921" s="209"/>
      <c r="V921" s="209"/>
      <c r="W921" s="209"/>
      <c r="X921" s="209"/>
      <c r="Y921" s="209"/>
      <c r="Z921" s="209"/>
      <c r="AA921" s="209"/>
    </row>
    <row r="922" spans="2:27" ht="12" customHeight="1">
      <c r="B922" s="209"/>
      <c r="C922" s="209"/>
      <c r="D922" s="209"/>
      <c r="E922" s="209"/>
      <c r="F922" s="209"/>
      <c r="G922" s="209"/>
      <c r="H922" s="209"/>
      <c r="I922" s="209"/>
      <c r="J922" s="209"/>
      <c r="K922" s="209"/>
      <c r="L922" s="209"/>
      <c r="M922" s="209"/>
      <c r="N922" s="209"/>
      <c r="O922" s="209"/>
      <c r="P922" s="209"/>
      <c r="Q922" s="209"/>
      <c r="R922" s="209"/>
      <c r="S922" s="209"/>
      <c r="T922" s="209"/>
      <c r="U922" s="209"/>
      <c r="V922" s="209"/>
      <c r="W922" s="209"/>
      <c r="X922" s="209"/>
      <c r="Y922" s="209"/>
      <c r="Z922" s="209"/>
      <c r="AA922" s="209"/>
    </row>
    <row r="923" spans="2:27" ht="12" customHeight="1">
      <c r="B923" s="209"/>
      <c r="C923" s="209"/>
      <c r="D923" s="209"/>
      <c r="E923" s="209"/>
      <c r="F923" s="209"/>
      <c r="G923" s="209"/>
      <c r="H923" s="209"/>
      <c r="I923" s="209"/>
      <c r="J923" s="209"/>
      <c r="K923" s="209"/>
      <c r="L923" s="209"/>
      <c r="M923" s="209"/>
      <c r="N923" s="209"/>
      <c r="O923" s="209"/>
      <c r="P923" s="209"/>
      <c r="Q923" s="209"/>
      <c r="R923" s="209"/>
      <c r="S923" s="209"/>
      <c r="T923" s="209"/>
      <c r="U923" s="209"/>
      <c r="V923" s="209"/>
      <c r="W923" s="209"/>
      <c r="X923" s="209"/>
      <c r="Y923" s="209"/>
      <c r="Z923" s="209"/>
      <c r="AA923" s="209"/>
    </row>
    <row r="924" spans="2:27" ht="12" customHeight="1">
      <c r="B924" s="209"/>
      <c r="C924" s="209"/>
      <c r="D924" s="209"/>
      <c r="E924" s="209"/>
      <c r="F924" s="209"/>
      <c r="G924" s="209"/>
      <c r="H924" s="209"/>
      <c r="I924" s="209"/>
      <c r="J924" s="209"/>
      <c r="K924" s="209"/>
      <c r="L924" s="209"/>
      <c r="M924" s="209"/>
      <c r="N924" s="209"/>
      <c r="O924" s="209"/>
      <c r="P924" s="209"/>
      <c r="Q924" s="209"/>
      <c r="R924" s="209"/>
      <c r="S924" s="209"/>
      <c r="T924" s="209"/>
      <c r="U924" s="209"/>
      <c r="V924" s="209"/>
      <c r="W924" s="209"/>
      <c r="X924" s="209"/>
      <c r="Y924" s="209"/>
      <c r="Z924" s="209"/>
      <c r="AA924" s="209"/>
    </row>
    <row r="925" spans="2:27" ht="12" customHeight="1">
      <c r="B925" s="209"/>
      <c r="C925" s="209"/>
      <c r="D925" s="209"/>
      <c r="E925" s="209"/>
      <c r="F925" s="209"/>
      <c r="G925" s="209"/>
      <c r="H925" s="209"/>
      <c r="I925" s="209"/>
      <c r="J925" s="209"/>
      <c r="K925" s="209"/>
      <c r="L925" s="209"/>
      <c r="M925" s="209"/>
      <c r="N925" s="209"/>
      <c r="O925" s="209"/>
      <c r="P925" s="209"/>
      <c r="Q925" s="209"/>
      <c r="R925" s="209"/>
      <c r="S925" s="209"/>
      <c r="T925" s="209"/>
      <c r="U925" s="209"/>
      <c r="V925" s="209"/>
      <c r="W925" s="209"/>
      <c r="X925" s="209"/>
      <c r="Y925" s="209"/>
      <c r="Z925" s="209"/>
      <c r="AA925" s="209"/>
    </row>
    <row r="926" spans="2:27" ht="12" customHeight="1">
      <c r="B926" s="209"/>
      <c r="C926" s="209"/>
      <c r="D926" s="209"/>
      <c r="E926" s="209"/>
      <c r="F926" s="209"/>
      <c r="G926" s="209"/>
      <c r="H926" s="209"/>
      <c r="I926" s="209"/>
      <c r="J926" s="209"/>
      <c r="K926" s="209"/>
      <c r="L926" s="209"/>
      <c r="M926" s="209"/>
      <c r="N926" s="209"/>
      <c r="O926" s="209"/>
      <c r="P926" s="209"/>
      <c r="Q926" s="209"/>
      <c r="R926" s="209"/>
      <c r="S926" s="209"/>
      <c r="T926" s="209"/>
      <c r="U926" s="209"/>
      <c r="V926" s="209"/>
      <c r="W926" s="209"/>
      <c r="X926" s="209"/>
      <c r="Y926" s="209"/>
      <c r="Z926" s="209"/>
      <c r="AA926" s="209"/>
    </row>
    <row r="927" spans="2:27" ht="12" customHeight="1">
      <c r="B927" s="209"/>
      <c r="C927" s="209"/>
      <c r="D927" s="209"/>
      <c r="E927" s="209"/>
      <c r="F927" s="209"/>
      <c r="G927" s="209"/>
      <c r="H927" s="209"/>
      <c r="I927" s="209"/>
      <c r="J927" s="209"/>
      <c r="K927" s="209"/>
      <c r="L927" s="209"/>
      <c r="M927" s="209"/>
      <c r="N927" s="209"/>
      <c r="O927" s="209"/>
      <c r="P927" s="209"/>
      <c r="Q927" s="209"/>
      <c r="R927" s="209"/>
      <c r="S927" s="209"/>
      <c r="T927" s="209"/>
      <c r="U927" s="209"/>
      <c r="V927" s="209"/>
      <c r="W927" s="209"/>
      <c r="X927" s="209"/>
      <c r="Y927" s="209"/>
      <c r="Z927" s="209"/>
      <c r="AA927" s="209"/>
    </row>
    <row r="928" spans="2:27" ht="12" customHeight="1">
      <c r="B928" s="209"/>
      <c r="C928" s="209"/>
      <c r="D928" s="209"/>
      <c r="E928" s="209"/>
      <c r="F928" s="209"/>
      <c r="G928" s="209"/>
      <c r="H928" s="209"/>
      <c r="I928" s="209"/>
      <c r="J928" s="209"/>
      <c r="K928" s="209"/>
      <c r="L928" s="209"/>
      <c r="M928" s="209"/>
      <c r="N928" s="209"/>
      <c r="O928" s="209"/>
      <c r="P928" s="209"/>
      <c r="Q928" s="209"/>
      <c r="R928" s="209"/>
      <c r="S928" s="209"/>
      <c r="T928" s="209"/>
      <c r="U928" s="209"/>
      <c r="V928" s="209"/>
      <c r="W928" s="209"/>
      <c r="X928" s="209"/>
      <c r="Y928" s="209"/>
      <c r="Z928" s="209"/>
      <c r="AA928" s="209"/>
    </row>
    <row r="929" spans="2:27" ht="12" customHeight="1">
      <c r="B929" s="209"/>
      <c r="C929" s="209"/>
      <c r="D929" s="209"/>
      <c r="E929" s="209"/>
      <c r="F929" s="209"/>
      <c r="G929" s="209"/>
      <c r="H929" s="209"/>
      <c r="I929" s="209"/>
      <c r="J929" s="209"/>
      <c r="K929" s="209"/>
      <c r="L929" s="209"/>
      <c r="M929" s="209"/>
      <c r="N929" s="209"/>
      <c r="O929" s="209"/>
      <c r="P929" s="209"/>
      <c r="Q929" s="209"/>
      <c r="R929" s="209"/>
      <c r="S929" s="209"/>
      <c r="T929" s="209"/>
      <c r="U929" s="209"/>
      <c r="V929" s="209"/>
      <c r="W929" s="209"/>
      <c r="X929" s="209"/>
      <c r="Y929" s="209"/>
      <c r="Z929" s="209"/>
      <c r="AA929" s="209"/>
    </row>
    <row r="930" spans="2:27" ht="12" customHeight="1">
      <c r="B930" s="209"/>
      <c r="C930" s="209"/>
      <c r="D930" s="209"/>
      <c r="E930" s="209"/>
      <c r="F930" s="209"/>
      <c r="G930" s="209"/>
      <c r="H930" s="209"/>
      <c r="I930" s="209"/>
      <c r="J930" s="209"/>
      <c r="K930" s="209"/>
      <c r="L930" s="209"/>
      <c r="M930" s="209"/>
      <c r="N930" s="209"/>
      <c r="O930" s="209"/>
      <c r="P930" s="209"/>
      <c r="Q930" s="209"/>
      <c r="R930" s="209"/>
      <c r="S930" s="209"/>
      <c r="T930" s="209"/>
      <c r="U930" s="209"/>
      <c r="V930" s="209"/>
      <c r="W930" s="209"/>
      <c r="X930" s="209"/>
      <c r="Y930" s="209"/>
      <c r="Z930" s="209"/>
      <c r="AA930" s="209"/>
    </row>
    <row r="931" spans="2:27" ht="12" customHeight="1">
      <c r="B931" s="209"/>
      <c r="C931" s="209"/>
      <c r="D931" s="209"/>
      <c r="E931" s="209"/>
      <c r="F931" s="209"/>
      <c r="G931" s="209"/>
      <c r="H931" s="209"/>
      <c r="I931" s="209"/>
      <c r="J931" s="209"/>
      <c r="K931" s="209"/>
      <c r="L931" s="209"/>
      <c r="M931" s="209"/>
      <c r="N931" s="209"/>
      <c r="O931" s="209"/>
      <c r="P931" s="209"/>
      <c r="Q931" s="209"/>
      <c r="R931" s="209"/>
      <c r="S931" s="209"/>
      <c r="T931" s="209"/>
      <c r="U931" s="209"/>
      <c r="V931" s="209"/>
      <c r="W931" s="209"/>
      <c r="X931" s="209"/>
      <c r="Y931" s="209"/>
      <c r="Z931" s="209"/>
      <c r="AA931" s="209"/>
    </row>
    <row r="932" spans="2:27" ht="12" customHeight="1">
      <c r="B932" s="209"/>
      <c r="C932" s="209"/>
      <c r="D932" s="209"/>
      <c r="E932" s="209"/>
      <c r="F932" s="209"/>
      <c r="G932" s="209"/>
      <c r="H932" s="209"/>
      <c r="I932" s="209"/>
      <c r="J932" s="209"/>
      <c r="K932" s="209"/>
      <c r="L932" s="209"/>
      <c r="M932" s="209"/>
      <c r="N932" s="209"/>
      <c r="O932" s="209"/>
      <c r="P932" s="209"/>
      <c r="Q932" s="209"/>
      <c r="R932" s="209"/>
      <c r="S932" s="209"/>
      <c r="T932" s="209"/>
      <c r="U932" s="209"/>
      <c r="V932" s="209"/>
      <c r="W932" s="209"/>
      <c r="X932" s="209"/>
      <c r="Y932" s="209"/>
      <c r="Z932" s="209"/>
      <c r="AA932" s="209"/>
    </row>
    <row r="933" spans="2:27" ht="12" customHeight="1">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c r="AA933" s="209"/>
    </row>
    <row r="934" spans="2:27" ht="12" customHeight="1">
      <c r="B934" s="209"/>
      <c r="C934" s="209"/>
      <c r="D934" s="209"/>
      <c r="E934" s="209"/>
      <c r="F934" s="209"/>
      <c r="G934" s="209"/>
      <c r="H934" s="209"/>
      <c r="I934" s="209"/>
      <c r="J934" s="209"/>
      <c r="K934" s="209"/>
      <c r="L934" s="209"/>
      <c r="M934" s="209"/>
      <c r="N934" s="209"/>
      <c r="O934" s="209"/>
      <c r="P934" s="209"/>
      <c r="Q934" s="209"/>
      <c r="R934" s="209"/>
      <c r="S934" s="209"/>
      <c r="T934" s="209"/>
      <c r="U934" s="209"/>
      <c r="V934" s="209"/>
      <c r="W934" s="209"/>
      <c r="X934" s="209"/>
      <c r="Y934" s="209"/>
      <c r="Z934" s="209"/>
      <c r="AA934" s="209"/>
    </row>
    <row r="935" spans="2:27" ht="12" customHeight="1">
      <c r="B935" s="209"/>
      <c r="C935" s="209"/>
      <c r="D935" s="209"/>
      <c r="E935" s="209"/>
      <c r="F935" s="209"/>
      <c r="G935" s="209"/>
      <c r="H935" s="209"/>
      <c r="I935" s="209"/>
      <c r="J935" s="209"/>
      <c r="K935" s="209"/>
      <c r="L935" s="209"/>
      <c r="M935" s="209"/>
      <c r="N935" s="209"/>
      <c r="O935" s="209"/>
      <c r="P935" s="209"/>
      <c r="Q935" s="209"/>
      <c r="R935" s="209"/>
      <c r="S935" s="209"/>
      <c r="T935" s="209"/>
      <c r="U935" s="209"/>
      <c r="V935" s="209"/>
      <c r="W935" s="209"/>
      <c r="X935" s="209"/>
      <c r="Y935" s="209"/>
      <c r="Z935" s="209"/>
      <c r="AA935" s="209"/>
    </row>
    <row r="936" spans="2:27" ht="12" customHeight="1">
      <c r="B936" s="209"/>
      <c r="C936" s="209"/>
      <c r="D936" s="209"/>
      <c r="E936" s="209"/>
      <c r="F936" s="209"/>
      <c r="G936" s="209"/>
      <c r="H936" s="209"/>
      <c r="I936" s="209"/>
      <c r="J936" s="209"/>
      <c r="K936" s="209"/>
      <c r="L936" s="209"/>
      <c r="M936" s="209"/>
      <c r="N936" s="209"/>
      <c r="O936" s="209"/>
      <c r="P936" s="209"/>
      <c r="Q936" s="209"/>
      <c r="R936" s="209"/>
      <c r="S936" s="209"/>
      <c r="T936" s="209"/>
      <c r="U936" s="209"/>
      <c r="V936" s="209"/>
      <c r="W936" s="209"/>
      <c r="X936" s="209"/>
      <c r="Y936" s="209"/>
      <c r="Z936" s="209"/>
      <c r="AA936" s="209"/>
    </row>
    <row r="937" spans="2:27" ht="12" customHeight="1">
      <c r="B937" s="209"/>
      <c r="C937" s="209"/>
      <c r="D937" s="209"/>
      <c r="E937" s="209"/>
      <c r="F937" s="209"/>
      <c r="G937" s="209"/>
      <c r="H937" s="209"/>
      <c r="I937" s="209"/>
      <c r="J937" s="209"/>
      <c r="K937" s="209"/>
      <c r="L937" s="209"/>
      <c r="M937" s="209"/>
      <c r="N937" s="209"/>
      <c r="O937" s="209"/>
      <c r="P937" s="209"/>
      <c r="Q937" s="209"/>
      <c r="R937" s="209"/>
      <c r="S937" s="209"/>
      <c r="T937" s="209"/>
      <c r="U937" s="209"/>
      <c r="V937" s="209"/>
      <c r="W937" s="209"/>
      <c r="X937" s="209"/>
      <c r="Y937" s="209"/>
      <c r="Z937" s="209"/>
      <c r="AA937" s="209"/>
    </row>
    <row r="938" spans="2:27" ht="12" customHeight="1">
      <c r="B938" s="209"/>
      <c r="C938" s="209"/>
      <c r="D938" s="209"/>
      <c r="E938" s="209"/>
      <c r="F938" s="209"/>
      <c r="G938" s="209"/>
      <c r="H938" s="209"/>
      <c r="I938" s="209"/>
      <c r="J938" s="209"/>
      <c r="K938" s="209"/>
      <c r="L938" s="209"/>
      <c r="M938" s="209"/>
      <c r="N938" s="209"/>
      <c r="O938" s="209"/>
      <c r="P938" s="209"/>
      <c r="Q938" s="209"/>
      <c r="R938" s="209"/>
      <c r="S938" s="209"/>
      <c r="T938" s="209"/>
      <c r="U938" s="209"/>
      <c r="V938" s="209"/>
      <c r="W938" s="209"/>
      <c r="X938" s="209"/>
      <c r="Y938" s="209"/>
      <c r="Z938" s="209"/>
      <c r="AA938" s="209"/>
    </row>
    <row r="939" spans="2:27" ht="12" customHeight="1">
      <c r="B939" s="209"/>
      <c r="C939" s="209"/>
      <c r="D939" s="209"/>
      <c r="E939" s="209"/>
      <c r="F939" s="209"/>
      <c r="G939" s="209"/>
      <c r="H939" s="209"/>
      <c r="I939" s="209"/>
      <c r="J939" s="209"/>
      <c r="K939" s="209"/>
      <c r="L939" s="209"/>
      <c r="M939" s="209"/>
      <c r="N939" s="209"/>
      <c r="O939" s="209"/>
      <c r="P939" s="209"/>
      <c r="Q939" s="209"/>
      <c r="R939" s="209"/>
      <c r="S939" s="209"/>
      <c r="T939" s="209"/>
      <c r="U939" s="209"/>
      <c r="V939" s="209"/>
      <c r="W939" s="209"/>
      <c r="X939" s="209"/>
      <c r="Y939" s="209"/>
      <c r="Z939" s="209"/>
      <c r="AA939" s="209"/>
    </row>
    <row r="940" spans="2:27" ht="12" customHeight="1">
      <c r="B940" s="209"/>
      <c r="C940" s="209"/>
      <c r="D940" s="209"/>
      <c r="E940" s="209"/>
      <c r="F940" s="209"/>
      <c r="G940" s="209"/>
      <c r="H940" s="209"/>
      <c r="I940" s="209"/>
      <c r="J940" s="209"/>
      <c r="K940" s="209"/>
      <c r="L940" s="209"/>
      <c r="M940" s="209"/>
      <c r="N940" s="209"/>
      <c r="O940" s="209"/>
      <c r="P940" s="209"/>
      <c r="Q940" s="209"/>
      <c r="R940" s="209"/>
      <c r="S940" s="209"/>
      <c r="T940" s="209"/>
      <c r="U940" s="209"/>
      <c r="V940" s="209"/>
      <c r="W940" s="209"/>
      <c r="X940" s="209"/>
      <c r="Y940" s="209"/>
      <c r="Z940" s="209"/>
      <c r="AA940" s="209"/>
    </row>
    <row r="941" spans="2:27" ht="12" customHeight="1">
      <c r="B941" s="209"/>
      <c r="C941" s="209"/>
      <c r="D941" s="209"/>
      <c r="E941" s="209"/>
      <c r="F941" s="209"/>
      <c r="G941" s="209"/>
      <c r="H941" s="209"/>
      <c r="I941" s="209"/>
      <c r="J941" s="209"/>
      <c r="K941" s="209"/>
      <c r="L941" s="209"/>
      <c r="M941" s="209"/>
      <c r="N941" s="209"/>
      <c r="O941" s="209"/>
      <c r="P941" s="209"/>
      <c r="Q941" s="209"/>
      <c r="R941" s="209"/>
      <c r="S941" s="209"/>
      <c r="T941" s="209"/>
      <c r="U941" s="209"/>
      <c r="V941" s="209"/>
      <c r="W941" s="209"/>
      <c r="X941" s="209"/>
      <c r="Y941" s="209"/>
      <c r="Z941" s="209"/>
      <c r="AA941" s="209"/>
    </row>
    <row r="942" spans="2:27" ht="12" customHeight="1">
      <c r="B942" s="209"/>
      <c r="C942" s="209"/>
      <c r="D942" s="209"/>
      <c r="E942" s="209"/>
      <c r="F942" s="209"/>
      <c r="G942" s="209"/>
      <c r="H942" s="209"/>
      <c r="I942" s="209"/>
      <c r="J942" s="209"/>
      <c r="K942" s="209"/>
      <c r="L942" s="209"/>
      <c r="M942" s="209"/>
      <c r="N942" s="209"/>
      <c r="O942" s="209"/>
      <c r="P942" s="209"/>
      <c r="Q942" s="209"/>
      <c r="R942" s="209"/>
      <c r="S942" s="209"/>
      <c r="T942" s="209"/>
      <c r="U942" s="209"/>
      <c r="V942" s="209"/>
      <c r="W942" s="209"/>
      <c r="X942" s="209"/>
      <c r="Y942" s="209"/>
      <c r="Z942" s="209"/>
      <c r="AA942" s="209"/>
    </row>
    <row r="943" spans="2:27" ht="12" customHeight="1">
      <c r="B943" s="209"/>
      <c r="C943" s="209"/>
      <c r="D943" s="209"/>
      <c r="E943" s="209"/>
      <c r="F943" s="209"/>
      <c r="G943" s="209"/>
      <c r="H943" s="209"/>
      <c r="I943" s="209"/>
      <c r="J943" s="209"/>
      <c r="K943" s="209"/>
      <c r="L943" s="209"/>
      <c r="M943" s="209"/>
      <c r="N943" s="209"/>
      <c r="O943" s="209"/>
      <c r="P943" s="209"/>
      <c r="Q943" s="209"/>
      <c r="R943" s="209"/>
      <c r="S943" s="209"/>
      <c r="T943" s="209"/>
      <c r="U943" s="209"/>
      <c r="V943" s="209"/>
      <c r="W943" s="209"/>
      <c r="X943" s="209"/>
      <c r="Y943" s="209"/>
      <c r="Z943" s="209"/>
      <c r="AA943" s="209"/>
    </row>
    <row r="944" spans="2:27" ht="12" customHeight="1">
      <c r="B944" s="209"/>
      <c r="C944" s="209"/>
      <c r="D944" s="209"/>
      <c r="E944" s="209"/>
      <c r="F944" s="209"/>
      <c r="G944" s="209"/>
      <c r="H944" s="209"/>
      <c r="I944" s="209"/>
      <c r="J944" s="209"/>
      <c r="K944" s="209"/>
      <c r="L944" s="209"/>
      <c r="M944" s="209"/>
      <c r="N944" s="209"/>
      <c r="O944" s="209"/>
      <c r="P944" s="209"/>
      <c r="Q944" s="209"/>
      <c r="R944" s="209"/>
      <c r="S944" s="209"/>
      <c r="T944" s="209"/>
      <c r="U944" s="209"/>
      <c r="V944" s="209"/>
      <c r="W944" s="209"/>
      <c r="X944" s="209"/>
      <c r="Y944" s="209"/>
      <c r="Z944" s="209"/>
      <c r="AA944" s="209"/>
    </row>
    <row r="945" spans="2:27" ht="12" customHeight="1">
      <c r="B945" s="209"/>
      <c r="C945" s="209"/>
      <c r="D945" s="209"/>
      <c r="E945" s="209"/>
      <c r="F945" s="209"/>
      <c r="G945" s="209"/>
      <c r="H945" s="209"/>
      <c r="I945" s="209"/>
      <c r="J945" s="209"/>
      <c r="K945" s="209"/>
      <c r="L945" s="209"/>
      <c r="M945" s="209"/>
      <c r="N945" s="209"/>
      <c r="O945" s="209"/>
      <c r="P945" s="209"/>
      <c r="Q945" s="209"/>
      <c r="R945" s="209"/>
      <c r="S945" s="209"/>
      <c r="T945" s="209"/>
      <c r="U945" s="209"/>
      <c r="V945" s="209"/>
      <c r="W945" s="209"/>
      <c r="X945" s="209"/>
      <c r="Y945" s="209"/>
      <c r="Z945" s="209"/>
      <c r="AA945" s="209"/>
    </row>
    <row r="946" spans="2:27" ht="12" customHeight="1">
      <c r="B946" s="209"/>
      <c r="C946" s="209"/>
      <c r="D946" s="209"/>
      <c r="E946" s="209"/>
      <c r="F946" s="209"/>
      <c r="G946" s="209"/>
      <c r="H946" s="209"/>
      <c r="I946" s="209"/>
      <c r="J946" s="209"/>
      <c r="K946" s="209"/>
      <c r="L946" s="209"/>
      <c r="M946" s="209"/>
      <c r="N946" s="209"/>
      <c r="O946" s="209"/>
      <c r="P946" s="209"/>
      <c r="Q946" s="209"/>
      <c r="R946" s="209"/>
      <c r="S946" s="209"/>
      <c r="T946" s="209"/>
      <c r="U946" s="209"/>
      <c r="V946" s="209"/>
      <c r="W946" s="209"/>
      <c r="X946" s="209"/>
      <c r="Y946" s="209"/>
      <c r="Z946" s="209"/>
      <c r="AA946" s="209"/>
    </row>
    <row r="947" spans="2:27" ht="12" customHeight="1">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c r="AA947" s="209"/>
    </row>
    <row r="948" spans="2:27" ht="12" customHeight="1">
      <c r="B948" s="209"/>
      <c r="C948" s="209"/>
      <c r="D948" s="209"/>
      <c r="E948" s="209"/>
      <c r="F948" s="209"/>
      <c r="G948" s="209"/>
      <c r="H948" s="209"/>
      <c r="I948" s="209"/>
      <c r="J948" s="209"/>
      <c r="K948" s="209"/>
      <c r="L948" s="209"/>
      <c r="M948" s="209"/>
      <c r="N948" s="209"/>
      <c r="O948" s="209"/>
      <c r="P948" s="209"/>
      <c r="Q948" s="209"/>
      <c r="R948" s="209"/>
      <c r="S948" s="209"/>
      <c r="T948" s="209"/>
      <c r="U948" s="209"/>
      <c r="V948" s="209"/>
      <c r="W948" s="209"/>
      <c r="X948" s="209"/>
      <c r="Y948" s="209"/>
      <c r="Z948" s="209"/>
      <c r="AA948" s="209"/>
    </row>
    <row r="949" spans="2:27" ht="12" customHeight="1">
      <c r="B949" s="209"/>
      <c r="C949" s="209"/>
      <c r="D949" s="209"/>
      <c r="E949" s="209"/>
      <c r="F949" s="209"/>
      <c r="G949" s="209"/>
      <c r="H949" s="209"/>
      <c r="I949" s="209"/>
      <c r="J949" s="209"/>
      <c r="K949" s="209"/>
      <c r="L949" s="209"/>
      <c r="M949" s="209"/>
      <c r="N949" s="209"/>
      <c r="O949" s="209"/>
      <c r="P949" s="209"/>
      <c r="Q949" s="209"/>
      <c r="R949" s="209"/>
      <c r="S949" s="209"/>
      <c r="T949" s="209"/>
      <c r="U949" s="209"/>
      <c r="V949" s="209"/>
      <c r="W949" s="209"/>
      <c r="X949" s="209"/>
      <c r="Y949" s="209"/>
      <c r="Z949" s="209"/>
      <c r="AA949" s="209"/>
    </row>
    <row r="950" spans="2:27" ht="12" customHeight="1">
      <c r="B950" s="209"/>
      <c r="C950" s="209"/>
      <c r="D950" s="209"/>
      <c r="E950" s="209"/>
      <c r="F950" s="209"/>
      <c r="G950" s="209"/>
      <c r="H950" s="209"/>
      <c r="I950" s="209"/>
      <c r="J950" s="209"/>
      <c r="K950" s="209"/>
      <c r="L950" s="209"/>
      <c r="M950" s="209"/>
      <c r="N950" s="209"/>
      <c r="O950" s="209"/>
      <c r="P950" s="209"/>
      <c r="Q950" s="209"/>
      <c r="R950" s="209"/>
      <c r="S950" s="209"/>
      <c r="T950" s="209"/>
      <c r="U950" s="209"/>
      <c r="V950" s="209"/>
      <c r="W950" s="209"/>
      <c r="X950" s="209"/>
      <c r="Y950" s="209"/>
      <c r="Z950" s="209"/>
      <c r="AA950" s="209"/>
    </row>
    <row r="951" spans="2:27" ht="12" customHeight="1">
      <c r="B951" s="209"/>
      <c r="C951" s="209"/>
      <c r="D951" s="209"/>
      <c r="E951" s="209"/>
      <c r="F951" s="209"/>
      <c r="G951" s="209"/>
      <c r="H951" s="209"/>
      <c r="I951" s="209"/>
      <c r="J951" s="209"/>
      <c r="K951" s="209"/>
      <c r="L951" s="209"/>
      <c r="M951" s="209"/>
      <c r="N951" s="209"/>
      <c r="O951" s="209"/>
      <c r="P951" s="209"/>
      <c r="Q951" s="209"/>
      <c r="R951" s="209"/>
      <c r="S951" s="209"/>
      <c r="T951" s="209"/>
      <c r="U951" s="209"/>
      <c r="V951" s="209"/>
      <c r="W951" s="209"/>
      <c r="X951" s="209"/>
      <c r="Y951" s="209"/>
      <c r="Z951" s="209"/>
      <c r="AA951" s="209"/>
    </row>
    <row r="952" spans="2:27" ht="12" customHeight="1">
      <c r="B952" s="209"/>
      <c r="C952" s="209"/>
      <c r="D952" s="209"/>
      <c r="E952" s="209"/>
      <c r="F952" s="209"/>
      <c r="G952" s="209"/>
      <c r="H952" s="209"/>
      <c r="I952" s="209"/>
      <c r="J952" s="209"/>
      <c r="K952" s="209"/>
      <c r="L952" s="209"/>
      <c r="M952" s="209"/>
      <c r="N952" s="209"/>
      <c r="O952" s="209"/>
      <c r="P952" s="209"/>
      <c r="Q952" s="209"/>
      <c r="R952" s="209"/>
      <c r="S952" s="209"/>
      <c r="T952" s="209"/>
      <c r="U952" s="209"/>
      <c r="V952" s="209"/>
      <c r="W952" s="209"/>
      <c r="X952" s="209"/>
      <c r="Y952" s="209"/>
      <c r="Z952" s="209"/>
      <c r="AA952" s="209"/>
    </row>
    <row r="953" spans="2:27" ht="12" customHeight="1">
      <c r="B953" s="209"/>
      <c r="C953" s="209"/>
      <c r="D953" s="209"/>
      <c r="E953" s="209"/>
      <c r="F953" s="209"/>
      <c r="G953" s="209"/>
      <c r="H953" s="209"/>
      <c r="I953" s="209"/>
      <c r="J953" s="209"/>
      <c r="K953" s="209"/>
      <c r="L953" s="209"/>
      <c r="M953" s="209"/>
      <c r="N953" s="209"/>
      <c r="O953" s="209"/>
      <c r="P953" s="209"/>
      <c r="Q953" s="209"/>
      <c r="R953" s="209"/>
      <c r="S953" s="209"/>
      <c r="T953" s="209"/>
      <c r="U953" s="209"/>
      <c r="V953" s="209"/>
      <c r="W953" s="209"/>
      <c r="X953" s="209"/>
      <c r="Y953" s="209"/>
      <c r="Z953" s="209"/>
      <c r="AA953" s="209"/>
    </row>
    <row r="954" spans="2:27" ht="12" customHeight="1">
      <c r="B954" s="209"/>
      <c r="C954" s="209"/>
      <c r="D954" s="209"/>
      <c r="E954" s="209"/>
      <c r="F954" s="209"/>
      <c r="G954" s="209"/>
      <c r="H954" s="209"/>
      <c r="I954" s="209"/>
      <c r="J954" s="209"/>
      <c r="K954" s="209"/>
      <c r="L954" s="209"/>
      <c r="M954" s="209"/>
      <c r="N954" s="209"/>
      <c r="O954" s="209"/>
      <c r="P954" s="209"/>
      <c r="Q954" s="209"/>
      <c r="R954" s="209"/>
      <c r="S954" s="209"/>
      <c r="T954" s="209"/>
      <c r="U954" s="209"/>
      <c r="V954" s="209"/>
      <c r="W954" s="209"/>
      <c r="X954" s="209"/>
      <c r="Y954" s="209"/>
      <c r="Z954" s="209"/>
      <c r="AA954" s="209"/>
    </row>
    <row r="955" spans="2:27" ht="12" customHeight="1">
      <c r="B955" s="209"/>
      <c r="C955" s="209"/>
      <c r="D955" s="209"/>
      <c r="E955" s="209"/>
      <c r="F955" s="209"/>
      <c r="G955" s="209"/>
      <c r="H955" s="209"/>
      <c r="I955" s="209"/>
      <c r="J955" s="209"/>
      <c r="K955" s="209"/>
      <c r="L955" s="209"/>
      <c r="M955" s="209"/>
      <c r="N955" s="209"/>
      <c r="O955" s="209"/>
      <c r="P955" s="209"/>
      <c r="Q955" s="209"/>
      <c r="R955" s="209"/>
      <c r="S955" s="209"/>
      <c r="T955" s="209"/>
      <c r="U955" s="209"/>
      <c r="V955" s="209"/>
      <c r="W955" s="209"/>
      <c r="X955" s="209"/>
      <c r="Y955" s="209"/>
      <c r="Z955" s="209"/>
      <c r="AA955" s="209"/>
    </row>
    <row r="956" spans="2:27" ht="12" customHeight="1">
      <c r="B956" s="209"/>
      <c r="C956" s="209"/>
      <c r="D956" s="209"/>
      <c r="E956" s="209"/>
      <c r="F956" s="209"/>
      <c r="G956" s="209"/>
      <c r="H956" s="209"/>
      <c r="I956" s="209"/>
      <c r="J956" s="209"/>
      <c r="K956" s="209"/>
      <c r="L956" s="209"/>
      <c r="M956" s="209"/>
      <c r="N956" s="209"/>
      <c r="O956" s="209"/>
      <c r="P956" s="209"/>
      <c r="Q956" s="209"/>
      <c r="R956" s="209"/>
      <c r="S956" s="209"/>
      <c r="T956" s="209"/>
      <c r="U956" s="209"/>
      <c r="V956" s="209"/>
      <c r="W956" s="209"/>
      <c r="X956" s="209"/>
      <c r="Y956" s="209"/>
      <c r="Z956" s="209"/>
      <c r="AA956" s="209"/>
    </row>
    <row r="957" spans="2:27" ht="12" customHeight="1">
      <c r="B957" s="209"/>
      <c r="C957" s="209"/>
      <c r="D957" s="209"/>
      <c r="E957" s="209"/>
      <c r="F957" s="209"/>
      <c r="G957" s="209"/>
      <c r="H957" s="209"/>
      <c r="I957" s="209"/>
      <c r="J957" s="209"/>
      <c r="K957" s="209"/>
      <c r="L957" s="209"/>
      <c r="M957" s="209"/>
      <c r="N957" s="209"/>
      <c r="O957" s="209"/>
      <c r="P957" s="209"/>
      <c r="Q957" s="209"/>
      <c r="R957" s="209"/>
      <c r="S957" s="209"/>
      <c r="T957" s="209"/>
      <c r="U957" s="209"/>
      <c r="V957" s="209"/>
      <c r="W957" s="209"/>
      <c r="X957" s="209"/>
      <c r="Y957" s="209"/>
      <c r="Z957" s="209"/>
      <c r="AA957" s="209"/>
    </row>
    <row r="958" spans="2:27" ht="12" customHeight="1">
      <c r="B958" s="209"/>
      <c r="C958" s="209"/>
      <c r="D958" s="209"/>
      <c r="E958" s="209"/>
      <c r="F958" s="209"/>
      <c r="G958" s="209"/>
      <c r="H958" s="209"/>
      <c r="I958" s="209"/>
      <c r="J958" s="209"/>
      <c r="K958" s="209"/>
      <c r="L958" s="209"/>
      <c r="M958" s="209"/>
      <c r="N958" s="209"/>
      <c r="O958" s="209"/>
      <c r="P958" s="209"/>
      <c r="Q958" s="209"/>
      <c r="R958" s="209"/>
      <c r="S958" s="209"/>
      <c r="T958" s="209"/>
      <c r="U958" s="209"/>
      <c r="V958" s="209"/>
      <c r="W958" s="209"/>
      <c r="X958" s="209"/>
      <c r="Y958" s="209"/>
      <c r="Z958" s="209"/>
      <c r="AA958" s="209"/>
    </row>
    <row r="959" spans="2:27" ht="12" customHeight="1">
      <c r="B959" s="209"/>
      <c r="C959" s="209"/>
      <c r="D959" s="209"/>
      <c r="E959" s="209"/>
      <c r="F959" s="209"/>
      <c r="G959" s="209"/>
      <c r="H959" s="209"/>
      <c r="I959" s="209"/>
      <c r="J959" s="209"/>
      <c r="K959" s="209"/>
      <c r="L959" s="209"/>
      <c r="M959" s="209"/>
      <c r="N959" s="209"/>
      <c r="O959" s="209"/>
      <c r="P959" s="209"/>
      <c r="Q959" s="209"/>
      <c r="R959" s="209"/>
      <c r="S959" s="209"/>
      <c r="T959" s="209"/>
      <c r="U959" s="209"/>
      <c r="V959" s="209"/>
      <c r="W959" s="209"/>
      <c r="X959" s="209"/>
      <c r="Y959" s="209"/>
      <c r="Z959" s="209"/>
      <c r="AA959" s="209"/>
    </row>
    <row r="960" spans="2:27" ht="12" customHeight="1">
      <c r="B960" s="209"/>
      <c r="C960" s="209"/>
      <c r="D960" s="209"/>
      <c r="E960" s="209"/>
      <c r="F960" s="209"/>
      <c r="G960" s="209"/>
      <c r="H960" s="209"/>
      <c r="I960" s="209"/>
      <c r="J960" s="209"/>
      <c r="K960" s="209"/>
      <c r="L960" s="209"/>
      <c r="M960" s="209"/>
      <c r="N960" s="209"/>
      <c r="O960" s="209"/>
      <c r="P960" s="209"/>
      <c r="Q960" s="209"/>
      <c r="R960" s="209"/>
      <c r="S960" s="209"/>
      <c r="T960" s="209"/>
      <c r="U960" s="209"/>
      <c r="V960" s="209"/>
      <c r="W960" s="209"/>
      <c r="X960" s="209"/>
      <c r="Y960" s="209"/>
      <c r="Z960" s="209"/>
      <c r="AA960" s="209"/>
    </row>
    <row r="961" spans="2:27" ht="12" customHeight="1">
      <c r="B961" s="209"/>
      <c r="C961" s="209"/>
      <c r="D961" s="209"/>
      <c r="E961" s="209"/>
      <c r="F961" s="209"/>
      <c r="G961" s="209"/>
      <c r="H961" s="209"/>
      <c r="I961" s="209"/>
      <c r="J961" s="209"/>
      <c r="K961" s="209"/>
      <c r="L961" s="209"/>
      <c r="M961" s="209"/>
      <c r="N961" s="209"/>
      <c r="O961" s="209"/>
      <c r="P961" s="209"/>
      <c r="Q961" s="209"/>
      <c r="R961" s="209"/>
      <c r="S961" s="209"/>
      <c r="T961" s="209"/>
      <c r="U961" s="209"/>
      <c r="V961" s="209"/>
      <c r="W961" s="209"/>
      <c r="X961" s="209"/>
      <c r="Y961" s="209"/>
      <c r="Z961" s="209"/>
      <c r="AA961" s="209"/>
    </row>
    <row r="962" spans="2:27" ht="12" customHeight="1">
      <c r="B962" s="209"/>
      <c r="C962" s="209"/>
      <c r="D962" s="209"/>
      <c r="E962" s="209"/>
      <c r="F962" s="209"/>
      <c r="G962" s="209"/>
      <c r="H962" s="209"/>
      <c r="I962" s="209"/>
      <c r="J962" s="209"/>
      <c r="K962" s="209"/>
      <c r="L962" s="209"/>
      <c r="M962" s="209"/>
      <c r="N962" s="209"/>
      <c r="O962" s="209"/>
      <c r="P962" s="209"/>
      <c r="Q962" s="209"/>
      <c r="R962" s="209"/>
      <c r="S962" s="209"/>
      <c r="T962" s="209"/>
      <c r="U962" s="209"/>
      <c r="V962" s="209"/>
      <c r="W962" s="209"/>
      <c r="X962" s="209"/>
      <c r="Y962" s="209"/>
      <c r="Z962" s="209"/>
      <c r="AA962" s="209"/>
    </row>
    <row r="963" spans="2:27" ht="12" customHeight="1">
      <c r="B963" s="209"/>
      <c r="C963" s="209"/>
      <c r="D963" s="209"/>
      <c r="E963" s="209"/>
      <c r="F963" s="209"/>
      <c r="G963" s="209"/>
      <c r="H963" s="209"/>
      <c r="I963" s="209"/>
      <c r="J963" s="209"/>
      <c r="K963" s="209"/>
      <c r="L963" s="209"/>
      <c r="M963" s="209"/>
      <c r="N963" s="209"/>
      <c r="O963" s="209"/>
      <c r="P963" s="209"/>
      <c r="Q963" s="209"/>
      <c r="R963" s="209"/>
      <c r="S963" s="209"/>
      <c r="T963" s="209"/>
      <c r="U963" s="209"/>
      <c r="V963" s="209"/>
      <c r="W963" s="209"/>
      <c r="X963" s="209"/>
      <c r="Y963" s="209"/>
      <c r="Z963" s="209"/>
      <c r="AA963" s="209"/>
    </row>
    <row r="964" spans="2:27" ht="12" customHeight="1">
      <c r="B964" s="209"/>
      <c r="C964" s="209"/>
      <c r="D964" s="209"/>
      <c r="E964" s="209"/>
      <c r="F964" s="209"/>
      <c r="G964" s="209"/>
      <c r="H964" s="209"/>
      <c r="I964" s="209"/>
      <c r="J964" s="209"/>
      <c r="K964" s="209"/>
      <c r="L964" s="209"/>
      <c r="M964" s="209"/>
      <c r="N964" s="209"/>
      <c r="O964" s="209"/>
      <c r="P964" s="209"/>
      <c r="Q964" s="209"/>
      <c r="R964" s="209"/>
      <c r="S964" s="209"/>
      <c r="T964" s="209"/>
      <c r="U964" s="209"/>
      <c r="V964" s="209"/>
      <c r="W964" s="209"/>
      <c r="X964" s="209"/>
      <c r="Y964" s="209"/>
      <c r="Z964" s="209"/>
      <c r="AA964" s="209"/>
    </row>
    <row r="965" spans="2:27" ht="12" customHeight="1">
      <c r="B965" s="209"/>
      <c r="C965" s="209"/>
      <c r="D965" s="209"/>
      <c r="E965" s="209"/>
      <c r="F965" s="209"/>
      <c r="G965" s="209"/>
      <c r="H965" s="209"/>
      <c r="I965" s="209"/>
      <c r="J965" s="209"/>
      <c r="K965" s="209"/>
      <c r="L965" s="209"/>
      <c r="M965" s="209"/>
      <c r="N965" s="209"/>
      <c r="O965" s="209"/>
      <c r="P965" s="209"/>
      <c r="Q965" s="209"/>
      <c r="R965" s="209"/>
      <c r="S965" s="209"/>
      <c r="T965" s="209"/>
      <c r="U965" s="209"/>
      <c r="V965" s="209"/>
      <c r="W965" s="209"/>
      <c r="X965" s="209"/>
      <c r="Y965" s="209"/>
      <c r="Z965" s="209"/>
      <c r="AA965" s="209"/>
    </row>
    <row r="966" spans="2:27" ht="12" customHeight="1">
      <c r="B966" s="209"/>
      <c r="C966" s="209"/>
      <c r="D966" s="209"/>
      <c r="E966" s="209"/>
      <c r="F966" s="209"/>
      <c r="G966" s="209"/>
      <c r="H966" s="209"/>
      <c r="I966" s="209"/>
      <c r="J966" s="209"/>
      <c r="K966" s="209"/>
      <c r="L966" s="209"/>
      <c r="M966" s="209"/>
      <c r="N966" s="209"/>
      <c r="O966" s="209"/>
      <c r="P966" s="209"/>
      <c r="Q966" s="209"/>
      <c r="R966" s="209"/>
      <c r="S966" s="209"/>
      <c r="T966" s="209"/>
      <c r="U966" s="209"/>
      <c r="V966" s="209"/>
      <c r="W966" s="209"/>
      <c r="X966" s="209"/>
      <c r="Y966" s="209"/>
      <c r="Z966" s="209"/>
      <c r="AA966" s="209"/>
    </row>
    <row r="967" spans="2:27" ht="12" customHeight="1">
      <c r="B967" s="209"/>
      <c r="C967" s="209"/>
      <c r="D967" s="209"/>
      <c r="E967" s="209"/>
      <c r="F967" s="209"/>
      <c r="G967" s="209"/>
      <c r="H967" s="209"/>
      <c r="I967" s="209"/>
      <c r="J967" s="209"/>
      <c r="K967" s="209"/>
      <c r="L967" s="209"/>
      <c r="M967" s="209"/>
      <c r="N967" s="209"/>
      <c r="O967" s="209"/>
      <c r="P967" s="209"/>
      <c r="Q967" s="209"/>
      <c r="R967" s="209"/>
      <c r="S967" s="209"/>
      <c r="T967" s="209"/>
      <c r="U967" s="209"/>
      <c r="V967" s="209"/>
      <c r="W967" s="209"/>
      <c r="X967" s="209"/>
      <c r="Y967" s="209"/>
      <c r="Z967" s="209"/>
      <c r="AA967" s="209"/>
    </row>
    <row r="968" spans="2:27" ht="12" customHeight="1">
      <c r="B968" s="209"/>
      <c r="C968" s="209"/>
      <c r="D968" s="209"/>
      <c r="E968" s="209"/>
      <c r="F968" s="209"/>
      <c r="G968" s="209"/>
      <c r="H968" s="209"/>
      <c r="I968" s="209"/>
      <c r="J968" s="209"/>
      <c r="K968" s="209"/>
      <c r="L968" s="209"/>
      <c r="M968" s="209"/>
      <c r="N968" s="209"/>
      <c r="O968" s="209"/>
      <c r="P968" s="209"/>
      <c r="Q968" s="209"/>
      <c r="R968" s="209"/>
      <c r="S968" s="209"/>
      <c r="T968" s="209"/>
      <c r="U968" s="209"/>
      <c r="V968" s="209"/>
      <c r="W968" s="209"/>
      <c r="X968" s="209"/>
      <c r="Y968" s="209"/>
      <c r="Z968" s="209"/>
      <c r="AA968" s="209"/>
    </row>
    <row r="969" spans="2:27" ht="12" customHeight="1">
      <c r="B969" s="209"/>
      <c r="C969" s="209"/>
      <c r="D969" s="209"/>
      <c r="E969" s="209"/>
      <c r="F969" s="209"/>
      <c r="G969" s="209"/>
      <c r="H969" s="209"/>
      <c r="I969" s="209"/>
      <c r="J969" s="209"/>
      <c r="K969" s="209"/>
      <c r="L969" s="209"/>
      <c r="M969" s="209"/>
      <c r="N969" s="209"/>
      <c r="O969" s="209"/>
      <c r="P969" s="209"/>
      <c r="Q969" s="209"/>
      <c r="R969" s="209"/>
      <c r="S969" s="209"/>
      <c r="T969" s="209"/>
      <c r="U969" s="209"/>
      <c r="V969" s="209"/>
      <c r="W969" s="209"/>
      <c r="X969" s="209"/>
      <c r="Y969" s="209"/>
      <c r="Z969" s="209"/>
      <c r="AA969" s="209"/>
    </row>
    <row r="970" spans="2:27" ht="12" customHeight="1">
      <c r="B970" s="209"/>
      <c r="C970" s="209"/>
      <c r="D970" s="209"/>
      <c r="E970" s="209"/>
      <c r="F970" s="209"/>
      <c r="G970" s="209"/>
      <c r="H970" s="209"/>
      <c r="I970" s="209"/>
      <c r="J970" s="209"/>
      <c r="K970" s="209"/>
      <c r="L970" s="209"/>
      <c r="M970" s="209"/>
      <c r="N970" s="209"/>
      <c r="O970" s="209"/>
      <c r="P970" s="209"/>
      <c r="Q970" s="209"/>
      <c r="R970" s="209"/>
      <c r="S970" s="209"/>
      <c r="T970" s="209"/>
      <c r="U970" s="209"/>
      <c r="V970" s="209"/>
      <c r="W970" s="209"/>
      <c r="X970" s="209"/>
      <c r="Y970" s="209"/>
      <c r="Z970" s="209"/>
      <c r="AA970" s="209"/>
    </row>
    <row r="971" spans="2:27" ht="12" customHeight="1">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row>
    <row r="972" spans="2:27" ht="12" customHeight="1">
      <c r="B972" s="209"/>
      <c r="C972" s="209"/>
      <c r="D972" s="209"/>
      <c r="E972" s="209"/>
      <c r="F972" s="209"/>
      <c r="G972" s="209"/>
      <c r="H972" s="209"/>
      <c r="I972" s="209"/>
      <c r="J972" s="209"/>
      <c r="K972" s="209"/>
      <c r="L972" s="209"/>
      <c r="M972" s="209"/>
      <c r="N972" s="209"/>
      <c r="O972" s="209"/>
      <c r="P972" s="209"/>
      <c r="Q972" s="209"/>
      <c r="R972" s="209"/>
      <c r="S972" s="209"/>
      <c r="T972" s="209"/>
      <c r="U972" s="209"/>
      <c r="V972" s="209"/>
      <c r="W972" s="209"/>
      <c r="X972" s="209"/>
      <c r="Y972" s="209"/>
      <c r="Z972" s="209"/>
      <c r="AA972" s="209"/>
    </row>
    <row r="973" spans="2:27" ht="12" customHeight="1">
      <c r="B973" s="209"/>
      <c r="C973" s="209"/>
      <c r="D973" s="209"/>
      <c r="E973" s="209"/>
      <c r="F973" s="209"/>
      <c r="G973" s="209"/>
      <c r="H973" s="209"/>
      <c r="I973" s="209"/>
      <c r="J973" s="209"/>
      <c r="K973" s="209"/>
      <c r="L973" s="209"/>
      <c r="M973" s="209"/>
      <c r="N973" s="209"/>
      <c r="O973" s="209"/>
      <c r="P973" s="209"/>
      <c r="Q973" s="209"/>
      <c r="R973" s="209"/>
      <c r="S973" s="209"/>
      <c r="T973" s="209"/>
      <c r="U973" s="209"/>
      <c r="V973" s="209"/>
      <c r="W973" s="209"/>
      <c r="X973" s="209"/>
      <c r="Y973" s="209"/>
      <c r="Z973" s="209"/>
      <c r="AA973" s="209"/>
    </row>
    <row r="974" spans="2:27" ht="12" customHeight="1">
      <c r="B974" s="209"/>
      <c r="C974" s="209"/>
      <c r="D974" s="209"/>
      <c r="E974" s="209"/>
      <c r="F974" s="209"/>
      <c r="G974" s="209"/>
      <c r="H974" s="209"/>
      <c r="I974" s="209"/>
      <c r="J974" s="209"/>
      <c r="K974" s="209"/>
      <c r="L974" s="209"/>
      <c r="M974" s="209"/>
      <c r="N974" s="209"/>
      <c r="O974" s="209"/>
      <c r="P974" s="209"/>
      <c r="Q974" s="209"/>
      <c r="R974" s="209"/>
      <c r="S974" s="209"/>
      <c r="T974" s="209"/>
      <c r="U974" s="209"/>
      <c r="V974" s="209"/>
      <c r="W974" s="209"/>
      <c r="X974" s="209"/>
      <c r="Y974" s="209"/>
      <c r="Z974" s="209"/>
      <c r="AA974" s="209"/>
    </row>
    <row r="975" spans="2:27" ht="12" customHeight="1">
      <c r="B975" s="209"/>
      <c r="C975" s="209"/>
      <c r="D975" s="209"/>
      <c r="E975" s="209"/>
      <c r="F975" s="209"/>
      <c r="G975" s="209"/>
      <c r="H975" s="209"/>
      <c r="I975" s="209"/>
      <c r="J975" s="209"/>
      <c r="K975" s="209"/>
      <c r="L975" s="209"/>
      <c r="M975" s="209"/>
      <c r="N975" s="209"/>
      <c r="O975" s="209"/>
      <c r="P975" s="209"/>
      <c r="Q975" s="209"/>
      <c r="R975" s="209"/>
      <c r="S975" s="209"/>
      <c r="T975" s="209"/>
      <c r="U975" s="209"/>
      <c r="V975" s="209"/>
      <c r="W975" s="209"/>
      <c r="X975" s="209"/>
      <c r="Y975" s="209"/>
      <c r="Z975" s="209"/>
      <c r="AA975" s="209"/>
    </row>
    <row r="976" spans="2:27" ht="12" customHeight="1">
      <c r="B976" s="209"/>
      <c r="C976" s="209"/>
      <c r="D976" s="209"/>
      <c r="E976" s="209"/>
      <c r="F976" s="209"/>
      <c r="G976" s="209"/>
      <c r="H976" s="209"/>
      <c r="I976" s="209"/>
      <c r="J976" s="209"/>
      <c r="K976" s="209"/>
      <c r="L976" s="209"/>
      <c r="M976" s="209"/>
      <c r="N976" s="209"/>
      <c r="O976" s="209"/>
      <c r="P976" s="209"/>
      <c r="Q976" s="209"/>
      <c r="R976" s="209"/>
      <c r="S976" s="209"/>
      <c r="T976" s="209"/>
      <c r="U976" s="209"/>
      <c r="V976" s="209"/>
      <c r="W976" s="209"/>
      <c r="X976" s="209"/>
      <c r="Y976" s="209"/>
      <c r="Z976" s="209"/>
      <c r="AA976" s="209"/>
    </row>
    <row r="977" spans="2:27" ht="12" customHeight="1">
      <c r="B977" s="209"/>
      <c r="C977" s="209"/>
      <c r="D977" s="209"/>
      <c r="E977" s="209"/>
      <c r="F977" s="209"/>
      <c r="G977" s="209"/>
      <c r="H977" s="209"/>
      <c r="I977" s="209"/>
      <c r="J977" s="209"/>
      <c r="K977" s="209"/>
      <c r="L977" s="209"/>
      <c r="M977" s="209"/>
      <c r="N977" s="209"/>
      <c r="O977" s="209"/>
      <c r="P977" s="209"/>
      <c r="Q977" s="209"/>
      <c r="R977" s="209"/>
      <c r="S977" s="209"/>
      <c r="T977" s="209"/>
      <c r="U977" s="209"/>
      <c r="V977" s="209"/>
      <c r="W977" s="209"/>
      <c r="X977" s="209"/>
      <c r="Y977" s="209"/>
      <c r="Z977" s="209"/>
      <c r="AA977" s="209"/>
    </row>
    <row r="978" spans="2:27" ht="12" customHeight="1">
      <c r="B978" s="209"/>
      <c r="C978" s="209"/>
      <c r="D978" s="209"/>
      <c r="E978" s="209"/>
      <c r="F978" s="209"/>
      <c r="G978" s="209"/>
      <c r="H978" s="209"/>
      <c r="I978" s="209"/>
      <c r="J978" s="209"/>
      <c r="K978" s="209"/>
      <c r="L978" s="209"/>
      <c r="M978" s="209"/>
      <c r="N978" s="209"/>
      <c r="O978" s="209"/>
      <c r="P978" s="209"/>
      <c r="Q978" s="209"/>
      <c r="R978" s="209"/>
      <c r="S978" s="209"/>
      <c r="T978" s="209"/>
      <c r="U978" s="209"/>
      <c r="V978" s="209"/>
      <c r="W978" s="209"/>
      <c r="X978" s="209"/>
      <c r="Y978" s="209"/>
      <c r="Z978" s="209"/>
      <c r="AA978" s="209"/>
    </row>
    <row r="979" spans="2:27" ht="12" customHeight="1">
      <c r="B979" s="209"/>
      <c r="C979" s="209"/>
      <c r="D979" s="209"/>
      <c r="E979" s="209"/>
      <c r="F979" s="209"/>
      <c r="G979" s="209"/>
      <c r="H979" s="209"/>
      <c r="I979" s="209"/>
      <c r="J979" s="209"/>
      <c r="K979" s="209"/>
      <c r="L979" s="209"/>
      <c r="M979" s="209"/>
      <c r="N979" s="209"/>
      <c r="O979" s="209"/>
      <c r="P979" s="209"/>
      <c r="Q979" s="209"/>
      <c r="R979" s="209"/>
      <c r="S979" s="209"/>
      <c r="T979" s="209"/>
      <c r="U979" s="209"/>
      <c r="V979" s="209"/>
      <c r="W979" s="209"/>
      <c r="X979" s="209"/>
      <c r="Y979" s="209"/>
      <c r="Z979" s="209"/>
      <c r="AA979" s="209"/>
    </row>
    <row r="980" spans="2:27" ht="12" customHeight="1">
      <c r="B980" s="209"/>
      <c r="C980" s="209"/>
      <c r="D980" s="209"/>
      <c r="E980" s="209"/>
      <c r="F980" s="209"/>
      <c r="G980" s="209"/>
      <c r="H980" s="209"/>
      <c r="I980" s="209"/>
      <c r="J980" s="209"/>
      <c r="K980" s="209"/>
      <c r="L980" s="209"/>
      <c r="M980" s="209"/>
      <c r="N980" s="209"/>
      <c r="O980" s="209"/>
      <c r="P980" s="209"/>
      <c r="Q980" s="209"/>
      <c r="R980" s="209"/>
      <c r="S980" s="209"/>
      <c r="T980" s="209"/>
      <c r="U980" s="209"/>
      <c r="V980" s="209"/>
      <c r="W980" s="209"/>
      <c r="X980" s="209"/>
      <c r="Y980" s="209"/>
      <c r="Z980" s="209"/>
      <c r="AA980" s="209"/>
    </row>
    <row r="981" spans="2:27" ht="12" customHeight="1">
      <c r="B981" s="209"/>
      <c r="C981" s="209"/>
      <c r="D981" s="209"/>
      <c r="E981" s="209"/>
      <c r="F981" s="209"/>
      <c r="G981" s="209"/>
      <c r="H981" s="209"/>
      <c r="I981" s="209"/>
      <c r="J981" s="209"/>
      <c r="K981" s="209"/>
      <c r="L981" s="209"/>
      <c r="M981" s="209"/>
      <c r="N981" s="209"/>
      <c r="O981" s="209"/>
      <c r="P981" s="209"/>
      <c r="Q981" s="209"/>
      <c r="R981" s="209"/>
      <c r="S981" s="209"/>
      <c r="T981" s="209"/>
      <c r="U981" s="209"/>
      <c r="V981" s="209"/>
      <c r="W981" s="209"/>
      <c r="X981" s="209"/>
      <c r="Y981" s="209"/>
      <c r="Z981" s="209"/>
      <c r="AA981" s="209"/>
    </row>
    <row r="982" spans="2:27" ht="12" customHeight="1">
      <c r="B982" s="209"/>
      <c r="C982" s="209"/>
      <c r="D982" s="209"/>
      <c r="E982" s="209"/>
      <c r="F982" s="209"/>
      <c r="G982" s="209"/>
      <c r="H982" s="209"/>
      <c r="I982" s="209"/>
      <c r="J982" s="209"/>
      <c r="K982" s="209"/>
      <c r="L982" s="209"/>
      <c r="M982" s="209"/>
      <c r="N982" s="209"/>
      <c r="O982" s="209"/>
      <c r="P982" s="209"/>
      <c r="Q982" s="209"/>
      <c r="R982" s="209"/>
      <c r="S982" s="209"/>
      <c r="T982" s="209"/>
      <c r="U982" s="209"/>
      <c r="V982" s="209"/>
      <c r="W982" s="209"/>
      <c r="X982" s="209"/>
      <c r="Y982" s="209"/>
      <c r="Z982" s="209"/>
      <c r="AA982" s="209"/>
    </row>
    <row r="983" spans="2:27" ht="12" customHeight="1">
      <c r="B983" s="209"/>
      <c r="C983" s="209"/>
      <c r="D983" s="209"/>
      <c r="E983" s="209"/>
      <c r="F983" s="209"/>
      <c r="G983" s="209"/>
      <c r="H983" s="209"/>
      <c r="I983" s="209"/>
      <c r="J983" s="209"/>
      <c r="K983" s="209"/>
      <c r="L983" s="209"/>
      <c r="M983" s="209"/>
      <c r="N983" s="209"/>
      <c r="O983" s="209"/>
      <c r="P983" s="209"/>
      <c r="Q983" s="209"/>
      <c r="R983" s="209"/>
      <c r="S983" s="209"/>
      <c r="T983" s="209"/>
      <c r="U983" s="209"/>
      <c r="V983" s="209"/>
      <c r="W983" s="209"/>
      <c r="X983" s="209"/>
      <c r="Y983" s="209"/>
      <c r="Z983" s="209"/>
      <c r="AA983" s="209"/>
    </row>
    <row r="984" spans="2:27" ht="12" customHeight="1">
      <c r="B984" s="209"/>
      <c r="C984" s="209"/>
      <c r="D984" s="209"/>
      <c r="E984" s="209"/>
      <c r="F984" s="209"/>
      <c r="G984" s="209"/>
      <c r="H984" s="209"/>
      <c r="I984" s="209"/>
      <c r="J984" s="209"/>
      <c r="K984" s="209"/>
      <c r="L984" s="209"/>
      <c r="M984" s="209"/>
      <c r="N984" s="209"/>
      <c r="O984" s="209"/>
      <c r="P984" s="209"/>
      <c r="Q984" s="209"/>
      <c r="R984" s="209"/>
      <c r="S984" s="209"/>
      <c r="T984" s="209"/>
      <c r="U984" s="209"/>
      <c r="V984" s="209"/>
      <c r="W984" s="209"/>
      <c r="X984" s="209"/>
      <c r="Y984" s="209"/>
      <c r="Z984" s="209"/>
      <c r="AA984" s="209"/>
    </row>
    <row r="985" spans="2:27" ht="12" customHeight="1">
      <c r="B985" s="209"/>
      <c r="C985" s="209"/>
      <c r="D985" s="209"/>
      <c r="E985" s="209"/>
      <c r="F985" s="209"/>
      <c r="G985" s="209"/>
      <c r="H985" s="209"/>
      <c r="I985" s="209"/>
      <c r="J985" s="209"/>
      <c r="K985" s="209"/>
      <c r="L985" s="209"/>
      <c r="M985" s="209"/>
      <c r="N985" s="209"/>
      <c r="O985" s="209"/>
      <c r="P985" s="209"/>
      <c r="Q985" s="209"/>
      <c r="R985" s="209"/>
      <c r="S985" s="209"/>
      <c r="T985" s="209"/>
      <c r="U985" s="209"/>
      <c r="V985" s="209"/>
      <c r="W985" s="209"/>
      <c r="X985" s="209"/>
      <c r="Y985" s="209"/>
      <c r="Z985" s="209"/>
      <c r="AA985" s="209"/>
    </row>
    <row r="986" spans="2:27" ht="12" customHeight="1">
      <c r="B986" s="209"/>
      <c r="C986" s="209"/>
      <c r="D986" s="209"/>
      <c r="E986" s="209"/>
      <c r="F986" s="209"/>
      <c r="G986" s="209"/>
      <c r="H986" s="209"/>
      <c r="I986" s="209"/>
      <c r="J986" s="209"/>
      <c r="K986" s="209"/>
      <c r="L986" s="209"/>
      <c r="M986" s="209"/>
      <c r="N986" s="209"/>
      <c r="O986" s="209"/>
      <c r="P986" s="209"/>
      <c r="Q986" s="209"/>
      <c r="R986" s="209"/>
      <c r="S986" s="209"/>
      <c r="T986" s="209"/>
      <c r="U986" s="209"/>
      <c r="V986" s="209"/>
      <c r="W986" s="209"/>
      <c r="X986" s="209"/>
      <c r="Y986" s="209"/>
      <c r="Z986" s="209"/>
      <c r="AA986" s="209"/>
    </row>
    <row r="987" spans="2:27" ht="12" customHeight="1">
      <c r="B987" s="209"/>
      <c r="C987" s="209"/>
      <c r="D987" s="209"/>
      <c r="E987" s="209"/>
      <c r="F987" s="209"/>
      <c r="G987" s="209"/>
      <c r="H987" s="209"/>
      <c r="I987" s="209"/>
      <c r="J987" s="209"/>
      <c r="K987" s="209"/>
      <c r="L987" s="209"/>
      <c r="M987" s="209"/>
      <c r="N987" s="209"/>
      <c r="O987" s="209"/>
      <c r="P987" s="209"/>
      <c r="Q987" s="209"/>
      <c r="R987" s="209"/>
      <c r="S987" s="209"/>
      <c r="T987" s="209"/>
      <c r="U987" s="209"/>
      <c r="V987" s="209"/>
      <c r="W987" s="209"/>
      <c r="X987" s="209"/>
      <c r="Y987" s="209"/>
      <c r="Z987" s="209"/>
      <c r="AA987" s="209"/>
    </row>
    <row r="988" spans="2:27" ht="12" customHeight="1">
      <c r="B988" s="209"/>
      <c r="C988" s="209"/>
      <c r="D988" s="209"/>
      <c r="E988" s="209"/>
      <c r="F988" s="209"/>
      <c r="G988" s="209"/>
      <c r="H988" s="209"/>
      <c r="I988" s="209"/>
      <c r="J988" s="209"/>
      <c r="K988" s="209"/>
      <c r="L988" s="209"/>
      <c r="M988" s="209"/>
      <c r="N988" s="209"/>
      <c r="O988" s="209"/>
      <c r="P988" s="209"/>
      <c r="Q988" s="209"/>
      <c r="R988" s="209"/>
      <c r="S988" s="209"/>
      <c r="T988" s="209"/>
      <c r="U988" s="209"/>
      <c r="V988" s="209"/>
      <c r="W988" s="209"/>
      <c r="X988" s="209"/>
      <c r="Y988" s="209"/>
      <c r="Z988" s="209"/>
      <c r="AA988" s="209"/>
    </row>
    <row r="989" spans="2:27" ht="12" customHeight="1">
      <c r="B989" s="209"/>
      <c r="C989" s="209"/>
      <c r="D989" s="209"/>
      <c r="E989" s="209"/>
      <c r="F989" s="209"/>
      <c r="G989" s="209"/>
      <c r="H989" s="209"/>
      <c r="I989" s="209"/>
      <c r="J989" s="209"/>
      <c r="K989" s="209"/>
      <c r="L989" s="209"/>
      <c r="M989" s="209"/>
      <c r="N989" s="209"/>
      <c r="O989" s="209"/>
      <c r="P989" s="209"/>
      <c r="Q989" s="209"/>
      <c r="R989" s="209"/>
      <c r="S989" s="209"/>
      <c r="T989" s="209"/>
      <c r="U989" s="209"/>
      <c r="V989" s="209"/>
      <c r="W989" s="209"/>
      <c r="X989" s="209"/>
      <c r="Y989" s="209"/>
      <c r="Z989" s="209"/>
      <c r="AA989" s="209"/>
    </row>
    <row r="990" spans="2:27" ht="12" customHeight="1">
      <c r="B990" s="209"/>
      <c r="C990" s="209"/>
      <c r="D990" s="209"/>
      <c r="E990" s="209"/>
      <c r="F990" s="209"/>
      <c r="G990" s="209"/>
      <c r="H990" s="209"/>
      <c r="I990" s="209"/>
      <c r="J990" s="209"/>
      <c r="K990" s="209"/>
      <c r="L990" s="209"/>
      <c r="M990" s="209"/>
      <c r="N990" s="209"/>
      <c r="O990" s="209"/>
      <c r="P990" s="209"/>
      <c r="Q990" s="209"/>
      <c r="R990" s="209"/>
      <c r="S990" s="209"/>
      <c r="T990" s="209"/>
      <c r="U990" s="209"/>
      <c r="V990" s="209"/>
      <c r="W990" s="209"/>
      <c r="X990" s="209"/>
      <c r="Y990" s="209"/>
      <c r="Z990" s="209"/>
      <c r="AA990" s="209"/>
    </row>
    <row r="991" spans="2:27" ht="12" customHeight="1">
      <c r="B991" s="209"/>
      <c r="C991" s="209"/>
      <c r="D991" s="209"/>
      <c r="E991" s="209"/>
      <c r="F991" s="209"/>
      <c r="G991" s="209"/>
      <c r="H991" s="209"/>
      <c r="I991" s="209"/>
      <c r="J991" s="209"/>
      <c r="K991" s="209"/>
      <c r="L991" s="209"/>
      <c r="M991" s="209"/>
      <c r="N991" s="209"/>
      <c r="O991" s="209"/>
      <c r="P991" s="209"/>
      <c r="Q991" s="209"/>
      <c r="R991" s="209"/>
      <c r="S991" s="209"/>
      <c r="T991" s="209"/>
      <c r="U991" s="209"/>
      <c r="V991" s="209"/>
      <c r="W991" s="209"/>
      <c r="X991" s="209"/>
      <c r="Y991" s="209"/>
      <c r="Z991" s="209"/>
      <c r="AA991" s="209"/>
    </row>
    <row r="992" spans="2:27" ht="12" customHeight="1">
      <c r="B992" s="209"/>
      <c r="C992" s="209"/>
      <c r="D992" s="209"/>
      <c r="E992" s="209"/>
      <c r="F992" s="209"/>
      <c r="G992" s="209"/>
      <c r="H992" s="209"/>
      <c r="I992" s="209"/>
      <c r="J992" s="209"/>
      <c r="K992" s="209"/>
      <c r="L992" s="209"/>
      <c r="M992" s="209"/>
      <c r="N992" s="209"/>
      <c r="O992" s="209"/>
      <c r="P992" s="209"/>
      <c r="Q992" s="209"/>
      <c r="R992" s="209"/>
      <c r="S992" s="209"/>
      <c r="T992" s="209"/>
      <c r="U992" s="209"/>
      <c r="V992" s="209"/>
      <c r="W992" s="209"/>
      <c r="X992" s="209"/>
      <c r="Y992" s="209"/>
      <c r="Z992" s="209"/>
      <c r="AA992" s="209"/>
    </row>
    <row r="993" spans="2:27" ht="12" customHeight="1">
      <c r="B993" s="209"/>
      <c r="C993" s="209"/>
      <c r="D993" s="209"/>
      <c r="E993" s="209"/>
      <c r="F993" s="209"/>
      <c r="G993" s="209"/>
      <c r="H993" s="209"/>
      <c r="I993" s="209"/>
      <c r="J993" s="209"/>
      <c r="K993" s="209"/>
      <c r="L993" s="209"/>
      <c r="M993" s="209"/>
      <c r="N993" s="209"/>
      <c r="O993" s="209"/>
      <c r="P993" s="209"/>
      <c r="Q993" s="209"/>
      <c r="R993" s="209"/>
      <c r="S993" s="209"/>
      <c r="T993" s="209"/>
      <c r="U993" s="209"/>
      <c r="V993" s="209"/>
      <c r="W993" s="209"/>
      <c r="X993" s="209"/>
      <c r="Y993" s="209"/>
      <c r="Z993" s="209"/>
      <c r="AA993" s="209"/>
    </row>
    <row r="994" spans="2:27" ht="12" customHeight="1">
      <c r="B994" s="209"/>
      <c r="C994" s="209"/>
      <c r="D994" s="209"/>
      <c r="E994" s="209"/>
      <c r="F994" s="209"/>
      <c r="G994" s="209"/>
      <c r="H994" s="209"/>
      <c r="I994" s="209"/>
      <c r="J994" s="209"/>
      <c r="K994" s="209"/>
      <c r="L994" s="209"/>
      <c r="M994" s="209"/>
      <c r="N994" s="209"/>
      <c r="O994" s="209"/>
      <c r="P994" s="209"/>
      <c r="Q994" s="209"/>
      <c r="R994" s="209"/>
      <c r="S994" s="209"/>
      <c r="T994" s="209"/>
      <c r="U994" s="209"/>
      <c r="V994" s="209"/>
      <c r="W994" s="209"/>
      <c r="X994" s="209"/>
      <c r="Y994" s="209"/>
      <c r="Z994" s="209"/>
      <c r="AA994" s="209"/>
    </row>
    <row r="995" spans="2:27" ht="12" customHeight="1">
      <c r="B995" s="209"/>
      <c r="C995" s="209"/>
      <c r="D995" s="209"/>
      <c r="E995" s="209"/>
      <c r="F995" s="209"/>
      <c r="G995" s="209"/>
      <c r="H995" s="209"/>
      <c r="I995" s="209"/>
      <c r="J995" s="209"/>
      <c r="K995" s="209"/>
      <c r="L995" s="209"/>
      <c r="M995" s="209"/>
      <c r="N995" s="209"/>
      <c r="O995" s="209"/>
      <c r="P995" s="209"/>
      <c r="Q995" s="209"/>
      <c r="R995" s="209"/>
      <c r="S995" s="209"/>
      <c r="T995" s="209"/>
      <c r="U995" s="209"/>
      <c r="V995" s="209"/>
      <c r="W995" s="209"/>
      <c r="X995" s="209"/>
      <c r="Y995" s="209"/>
      <c r="Z995" s="209"/>
      <c r="AA995" s="209"/>
    </row>
    <row r="996" spans="2:27" ht="12" customHeight="1">
      <c r="B996" s="209"/>
      <c r="C996" s="209"/>
      <c r="D996" s="209"/>
      <c r="E996" s="209"/>
      <c r="F996" s="209"/>
      <c r="G996" s="209"/>
      <c r="H996" s="209"/>
      <c r="I996" s="209"/>
      <c r="J996" s="209"/>
      <c r="K996" s="209"/>
      <c r="L996" s="209"/>
      <c r="M996" s="209"/>
      <c r="N996" s="209"/>
      <c r="O996" s="209"/>
      <c r="P996" s="209"/>
      <c r="Q996" s="209"/>
      <c r="R996" s="209"/>
      <c r="S996" s="209"/>
      <c r="T996" s="209"/>
      <c r="U996" s="209"/>
      <c r="V996" s="209"/>
      <c r="W996" s="209"/>
      <c r="X996" s="209"/>
      <c r="Y996" s="209"/>
      <c r="Z996" s="209"/>
      <c r="AA996" s="209"/>
    </row>
    <row r="997" spans="2:27" ht="12" customHeight="1">
      <c r="B997" s="209"/>
      <c r="C997" s="209"/>
      <c r="D997" s="209"/>
      <c r="E997" s="209"/>
      <c r="F997" s="209"/>
      <c r="G997" s="209"/>
      <c r="H997" s="209"/>
      <c r="I997" s="209"/>
      <c r="J997" s="209"/>
      <c r="K997" s="209"/>
      <c r="L997" s="209"/>
      <c r="M997" s="209"/>
      <c r="N997" s="209"/>
      <c r="O997" s="209"/>
      <c r="P997" s="209"/>
      <c r="Q997" s="209"/>
      <c r="R997" s="209"/>
      <c r="S997" s="209"/>
      <c r="T997" s="209"/>
      <c r="U997" s="209"/>
      <c r="V997" s="209"/>
      <c r="W997" s="209"/>
      <c r="X997" s="209"/>
      <c r="Y997" s="209"/>
      <c r="Z997" s="209"/>
      <c r="AA997" s="209"/>
    </row>
    <row r="998" spans="2:27" ht="12" customHeight="1">
      <c r="B998" s="209"/>
      <c r="C998" s="209"/>
      <c r="D998" s="209"/>
      <c r="E998" s="209"/>
      <c r="F998" s="209"/>
      <c r="G998" s="209"/>
      <c r="H998" s="209"/>
      <c r="I998" s="209"/>
      <c r="J998" s="209"/>
      <c r="K998" s="209"/>
      <c r="L998" s="209"/>
      <c r="M998" s="209"/>
      <c r="N998" s="209"/>
      <c r="O998" s="209"/>
      <c r="P998" s="209"/>
      <c r="Q998" s="209"/>
      <c r="R998" s="209"/>
      <c r="S998" s="209"/>
      <c r="T998" s="209"/>
      <c r="U998" s="209"/>
      <c r="V998" s="209"/>
      <c r="W998" s="209"/>
      <c r="X998" s="209"/>
      <c r="Y998" s="209"/>
      <c r="Z998" s="209"/>
      <c r="AA998" s="209"/>
    </row>
  </sheetData>
  <mergeCells count="19">
    <mergeCell ref="G6:G7"/>
    <mergeCell ref="B2:K2"/>
    <mergeCell ref="B3:J3"/>
    <mergeCell ref="B4:K4"/>
    <mergeCell ref="B5:D5"/>
    <mergeCell ref="C9:C44"/>
    <mergeCell ref="D9:D44"/>
    <mergeCell ref="B45:F45"/>
    <mergeCell ref="B6:B7"/>
    <mergeCell ref="C6:C7"/>
    <mergeCell ref="D6:D7"/>
    <mergeCell ref="E6:E7"/>
    <mergeCell ref="F6:F7"/>
    <mergeCell ref="I48:K48"/>
    <mergeCell ref="I49:K49"/>
    <mergeCell ref="I50:K50"/>
    <mergeCell ref="H6:I6"/>
    <mergeCell ref="J6:J7"/>
    <mergeCell ref="K6:K7"/>
  </mergeCells>
  <pageMargins left="0.7" right="0.7" top="0.75" bottom="0.75" header="0.3" footer="0.3"/>
  <pageSetup paperSize="9" scale="70" fitToHeight="0" orientation="portrait" r:id="rId1"/>
  <headerFooter>
    <oddFooter>&amp;L&amp;"+,Italic"Programmed by Hans Raj Joshi Principal</oddFooter>
  </headerFooter>
</worksheet>
</file>

<file path=xl/worksheets/sheet14.xml><?xml version="1.0" encoding="utf-8"?>
<worksheet xmlns="http://schemas.openxmlformats.org/spreadsheetml/2006/main" xmlns:r="http://schemas.openxmlformats.org/officeDocument/2006/relationships">
  <sheetPr codeName="Sheet9">
    <tabColor rgb="FFFFFF00"/>
    <pageSetUpPr fitToPage="1"/>
  </sheetPr>
  <dimension ref="A1:Z1003"/>
  <sheetViews>
    <sheetView zoomScaleNormal="100" workbookViewId="0">
      <selection activeCell="D33" sqref="D33"/>
    </sheetView>
  </sheetViews>
  <sheetFormatPr defaultColWidth="14.453125" defaultRowHeight="14.5"/>
  <cols>
    <col min="1" max="1" width="5.54296875" style="182" customWidth="1"/>
    <col min="2" max="2" width="5.453125" style="182" customWidth="1"/>
    <col min="3" max="3" width="5.26953125" style="182" customWidth="1"/>
    <col min="4" max="4" width="33.7265625" style="182" customWidth="1"/>
    <col min="5" max="5" width="8.1796875" style="182" customWidth="1"/>
    <col min="6" max="6" width="8" style="182" customWidth="1"/>
    <col min="7" max="7" width="9.6328125" style="182" customWidth="1"/>
    <col min="8" max="8" width="9.08984375" style="182" customWidth="1"/>
    <col min="9" max="9" width="6.54296875" style="182" customWidth="1"/>
    <col min="10" max="10" width="9.08984375" style="182" customWidth="1"/>
    <col min="11" max="11" width="7.26953125" style="182" customWidth="1"/>
    <col min="12" max="12" width="8.453125" style="182" customWidth="1"/>
    <col min="13" max="13" width="7" style="182" customWidth="1"/>
    <col min="14" max="14" width="8.26953125" style="182" customWidth="1"/>
    <col min="15" max="15" width="7.08984375" style="182" customWidth="1"/>
    <col min="16" max="16" width="9.08984375" style="182" customWidth="1"/>
    <col min="17" max="17" width="5.26953125" style="182" customWidth="1"/>
    <col min="18" max="26" width="9.08984375" style="182" customWidth="1"/>
    <col min="27" max="16384" width="14.453125" style="182"/>
  </cols>
  <sheetData>
    <row r="1" spans="1:26" ht="23">
      <c r="A1" s="1163" t="str">
        <f>'Data Entry'!D2</f>
        <v>dk;kZy; iz/kkukpk;Z jktdh; mPp ek/;fed fo|ky; 13Mhvks,y</v>
      </c>
      <c r="B1" s="1107"/>
      <c r="C1" s="1107"/>
      <c r="D1" s="1107"/>
      <c r="E1" s="1107"/>
      <c r="F1" s="1107"/>
      <c r="G1" s="1107"/>
      <c r="H1" s="1107"/>
      <c r="I1" s="1107"/>
      <c r="J1" s="1107"/>
      <c r="K1" s="1107"/>
      <c r="L1" s="1107"/>
      <c r="M1" s="1107"/>
      <c r="N1" s="1107"/>
      <c r="O1" s="1107"/>
      <c r="P1" s="1107"/>
      <c r="Q1" s="1107"/>
      <c r="R1" s="1164"/>
      <c r="S1" s="181"/>
      <c r="T1" s="181"/>
      <c r="U1" s="181"/>
      <c r="V1" s="181"/>
      <c r="W1" s="181"/>
      <c r="X1" s="181"/>
      <c r="Y1" s="181"/>
      <c r="Z1" s="181"/>
    </row>
    <row r="2" spans="1:26" ht="20.5">
      <c r="A2" s="1106" t="s">
        <v>247</v>
      </c>
      <c r="B2" s="1107"/>
      <c r="C2" s="1107"/>
      <c r="D2" s="1107"/>
      <c r="E2" s="1107"/>
      <c r="F2" s="1107"/>
      <c r="G2" s="1107"/>
      <c r="H2" s="1107"/>
      <c r="I2" s="1107"/>
      <c r="J2" s="1107"/>
      <c r="K2" s="1107"/>
      <c r="L2" s="1107"/>
      <c r="M2" s="1107"/>
      <c r="N2" s="1107"/>
      <c r="O2" s="1107"/>
      <c r="P2" s="1107"/>
      <c r="Q2" s="1107"/>
      <c r="R2" s="1107"/>
      <c r="S2" s="181"/>
      <c r="T2" s="181"/>
      <c r="U2" s="181"/>
      <c r="V2" s="181"/>
      <c r="W2" s="181"/>
      <c r="X2" s="181"/>
      <c r="Y2" s="181"/>
      <c r="Z2" s="181"/>
    </row>
    <row r="3" spans="1:26" ht="20.5">
      <c r="A3" s="1165" t="s">
        <v>248</v>
      </c>
      <c r="B3" s="1107"/>
      <c r="C3" s="1107"/>
      <c r="D3" s="1107"/>
      <c r="E3" s="1107"/>
      <c r="F3" s="1107"/>
      <c r="G3" s="1107"/>
      <c r="H3" s="1107"/>
      <c r="I3" s="1107"/>
      <c r="J3" s="1107"/>
      <c r="K3" s="1107"/>
      <c r="L3" s="1107"/>
      <c r="M3" s="1107"/>
      <c r="N3" s="1107"/>
      <c r="O3" s="1107"/>
      <c r="P3" s="1107"/>
      <c r="Q3" s="1107"/>
      <c r="R3" s="1107"/>
      <c r="S3" s="181"/>
      <c r="T3" s="181"/>
      <c r="U3" s="181"/>
      <c r="V3" s="181"/>
      <c r="W3" s="181"/>
      <c r="X3" s="181"/>
      <c r="Y3" s="181"/>
      <c r="Z3" s="181"/>
    </row>
    <row r="4" spans="1:26" ht="41.25" customHeight="1">
      <c r="A4" s="1154" t="s">
        <v>249</v>
      </c>
      <c r="B4" s="1166" t="s">
        <v>250</v>
      </c>
      <c r="C4" s="1167" t="s">
        <v>251</v>
      </c>
      <c r="D4" s="1154" t="s">
        <v>32</v>
      </c>
      <c r="E4" s="1168" t="s">
        <v>252</v>
      </c>
      <c r="F4" s="1168" t="s">
        <v>253</v>
      </c>
      <c r="G4" s="1168" t="s">
        <v>254</v>
      </c>
      <c r="H4" s="1154" t="s">
        <v>255</v>
      </c>
      <c r="I4" s="1154" t="s">
        <v>256</v>
      </c>
      <c r="J4" s="1154" t="s">
        <v>255</v>
      </c>
      <c r="K4" s="1154" t="s">
        <v>257</v>
      </c>
      <c r="L4" s="1154" t="s">
        <v>255</v>
      </c>
      <c r="M4" s="1154" t="s">
        <v>258</v>
      </c>
      <c r="N4" s="1154" t="s">
        <v>259</v>
      </c>
      <c r="O4" s="1154" t="s">
        <v>260</v>
      </c>
      <c r="P4" s="1154" t="s">
        <v>259</v>
      </c>
      <c r="Q4" s="1156" t="s">
        <v>261</v>
      </c>
      <c r="R4" s="1169" t="s">
        <v>259</v>
      </c>
      <c r="S4" s="181"/>
      <c r="T4" s="181"/>
      <c r="U4" s="181"/>
      <c r="V4" s="181"/>
      <c r="W4" s="181"/>
      <c r="X4" s="181"/>
      <c r="Y4" s="181"/>
      <c r="Z4" s="181"/>
    </row>
    <row r="5" spans="1:26" ht="27.75" customHeight="1">
      <c r="A5" s="1155"/>
      <c r="B5" s="1155"/>
      <c r="C5" s="1155"/>
      <c r="D5" s="1155"/>
      <c r="E5" s="1155"/>
      <c r="F5" s="1155"/>
      <c r="G5" s="1155"/>
      <c r="H5" s="1155"/>
      <c r="I5" s="1155"/>
      <c r="J5" s="1155"/>
      <c r="K5" s="1155"/>
      <c r="L5" s="1155"/>
      <c r="M5" s="1155"/>
      <c r="N5" s="1155"/>
      <c r="O5" s="1155"/>
      <c r="P5" s="1155"/>
      <c r="Q5" s="1157"/>
      <c r="R5" s="1170"/>
      <c r="S5" s="181"/>
      <c r="T5" s="181"/>
      <c r="U5" s="181"/>
      <c r="V5" s="181"/>
      <c r="W5" s="181"/>
      <c r="X5" s="181"/>
      <c r="Y5" s="181"/>
      <c r="Z5" s="181"/>
    </row>
    <row r="6" spans="1:26">
      <c r="A6" s="183">
        <v>1</v>
      </c>
      <c r="B6" s="183">
        <v>2</v>
      </c>
      <c r="C6" s="183">
        <v>3</v>
      </c>
      <c r="D6" s="184">
        <v>4</v>
      </c>
      <c r="E6" s="183">
        <v>5</v>
      </c>
      <c r="F6" s="183">
        <v>6</v>
      </c>
      <c r="G6" s="183">
        <v>7</v>
      </c>
      <c r="H6" s="183">
        <v>8</v>
      </c>
      <c r="I6" s="183">
        <v>9</v>
      </c>
      <c r="J6" s="183">
        <v>10</v>
      </c>
      <c r="K6" s="183">
        <v>11</v>
      </c>
      <c r="L6" s="183">
        <v>12</v>
      </c>
      <c r="M6" s="183">
        <v>13</v>
      </c>
      <c r="N6" s="183">
        <v>14</v>
      </c>
      <c r="O6" s="183">
        <v>15</v>
      </c>
      <c r="P6" s="183">
        <v>16</v>
      </c>
      <c r="Q6" s="185">
        <v>17</v>
      </c>
      <c r="R6" s="186">
        <v>18</v>
      </c>
      <c r="S6" s="181"/>
      <c r="T6" s="181"/>
      <c r="U6" s="181"/>
      <c r="V6" s="181"/>
      <c r="W6" s="181"/>
      <c r="X6" s="181"/>
      <c r="Y6" s="181"/>
      <c r="Z6" s="181"/>
    </row>
    <row r="7" spans="1:26">
      <c r="A7" s="183">
        <v>1</v>
      </c>
      <c r="B7" s="1161" t="str">
        <f>'Master-1'!F4</f>
        <v>2202-02-109-01-00</v>
      </c>
      <c r="C7" s="1161" t="str">
        <f>[1]Master1!H4</f>
        <v>STATE FUND</v>
      </c>
      <c r="D7" s="723" t="str">
        <f>Post_Data!C8</f>
        <v>प्रधानाचार्य</v>
      </c>
      <c r="E7" s="187" t="str">
        <f>Post_Data!D8</f>
        <v>L-16</v>
      </c>
      <c r="F7" s="183">
        <f>Post_Data!S8</f>
        <v>0</v>
      </c>
      <c r="G7" s="183"/>
      <c r="H7" s="183"/>
      <c r="I7" s="183"/>
      <c r="J7" s="183"/>
      <c r="K7" s="183"/>
      <c r="L7" s="183"/>
      <c r="M7" s="183"/>
      <c r="N7" s="183"/>
      <c r="O7" s="183"/>
      <c r="P7" s="183"/>
      <c r="Q7" s="185"/>
      <c r="R7" s="186"/>
      <c r="S7" s="181"/>
      <c r="T7" s="181"/>
      <c r="U7" s="181"/>
      <c r="V7" s="181"/>
      <c r="W7" s="181"/>
      <c r="X7" s="181"/>
      <c r="Y7" s="181"/>
      <c r="Z7" s="181"/>
    </row>
    <row r="8" spans="1:26">
      <c r="A8" s="183">
        <v>2</v>
      </c>
      <c r="B8" s="1155"/>
      <c r="C8" s="1155"/>
      <c r="D8" s="723" t="str">
        <f>Post_Data!C9</f>
        <v>प्रधानाध्यापक‌</v>
      </c>
      <c r="E8" s="187" t="str">
        <f>Post_Data!D9</f>
        <v>L-14</v>
      </c>
      <c r="F8" s="183">
        <f>Post_Data!S9</f>
        <v>0</v>
      </c>
      <c r="G8" s="183"/>
      <c r="H8" s="183"/>
      <c r="I8" s="183"/>
      <c r="J8" s="183"/>
      <c r="K8" s="183"/>
      <c r="L8" s="183"/>
      <c r="M8" s="183"/>
      <c r="N8" s="183"/>
      <c r="O8" s="183"/>
      <c r="P8" s="183"/>
      <c r="Q8" s="185"/>
      <c r="R8" s="186"/>
      <c r="S8" s="181"/>
      <c r="T8" s="181"/>
      <c r="U8" s="181"/>
      <c r="V8" s="181"/>
      <c r="W8" s="181"/>
      <c r="X8" s="181"/>
      <c r="Y8" s="181"/>
      <c r="Z8" s="181"/>
    </row>
    <row r="9" spans="1:26">
      <c r="A9" s="183">
        <v>3</v>
      </c>
      <c r="B9" s="1155"/>
      <c r="C9" s="1155"/>
      <c r="D9" s="723" t="str">
        <f>Post_Data!C10</f>
        <v>व्याख्याता स्कूल(शिक्षा)</v>
      </c>
      <c r="E9" s="187" t="str">
        <f>Post_Data!D10</f>
        <v>L-12</v>
      </c>
      <c r="F9" s="183">
        <f>Post_Data!S10</f>
        <v>0</v>
      </c>
      <c r="G9" s="183"/>
      <c r="H9" s="183"/>
      <c r="I9" s="183"/>
      <c r="J9" s="183"/>
      <c r="K9" s="183"/>
      <c r="L9" s="183"/>
      <c r="M9" s="183"/>
      <c r="N9" s="183"/>
      <c r="O9" s="183"/>
      <c r="P9" s="183"/>
      <c r="Q9" s="185"/>
      <c r="R9" s="186"/>
      <c r="S9" s="181"/>
      <c r="T9" s="181"/>
      <c r="U9" s="181"/>
      <c r="V9" s="181"/>
      <c r="W9" s="181"/>
      <c r="X9" s="181"/>
      <c r="Y9" s="181"/>
      <c r="Z9" s="181"/>
    </row>
    <row r="10" spans="1:26">
      <c r="A10" s="183">
        <v>4</v>
      </c>
      <c r="B10" s="1155"/>
      <c r="C10" s="1155"/>
      <c r="D10" s="723" t="str">
        <f>Post_Data!C11</f>
        <v>वरिष्ठ अध्यापक</v>
      </c>
      <c r="E10" s="187" t="str">
        <f>Post_Data!D11</f>
        <v>L-11</v>
      </c>
      <c r="F10" s="183">
        <f>Post_Data!S11</f>
        <v>1</v>
      </c>
      <c r="G10" s="183"/>
      <c r="H10" s="183"/>
      <c r="I10" s="183"/>
      <c r="J10" s="183"/>
      <c r="K10" s="183"/>
      <c r="L10" s="183"/>
      <c r="M10" s="183"/>
      <c r="N10" s="183"/>
      <c r="O10" s="183"/>
      <c r="P10" s="183"/>
      <c r="Q10" s="185"/>
      <c r="R10" s="186"/>
      <c r="S10" s="181"/>
      <c r="T10" s="181"/>
      <c r="U10" s="181"/>
      <c r="V10" s="181"/>
      <c r="W10" s="181"/>
      <c r="X10" s="181"/>
      <c r="Y10" s="181"/>
      <c r="Z10" s="181"/>
    </row>
    <row r="11" spans="1:26">
      <c r="A11" s="183">
        <v>5</v>
      </c>
      <c r="B11" s="1155"/>
      <c r="C11" s="1155"/>
      <c r="D11" s="723" t="str">
        <f>Post_Data!C12</f>
        <v>अध्यापक</v>
      </c>
      <c r="E11" s="187" t="str">
        <f>Post_Data!D12</f>
        <v>L-10</v>
      </c>
      <c r="F11" s="183">
        <f>Post_Data!S12</f>
        <v>1</v>
      </c>
      <c r="G11" s="183"/>
      <c r="H11" s="183"/>
      <c r="I11" s="183"/>
      <c r="J11" s="183"/>
      <c r="K11" s="183"/>
      <c r="L11" s="183"/>
      <c r="M11" s="183"/>
      <c r="N11" s="183"/>
      <c r="O11" s="183"/>
      <c r="P11" s="183"/>
      <c r="Q11" s="185"/>
      <c r="R11" s="186"/>
      <c r="S11" s="181"/>
      <c r="T11" s="181"/>
      <c r="U11" s="181"/>
      <c r="V11" s="181"/>
      <c r="W11" s="181"/>
      <c r="X11" s="181"/>
      <c r="Y11" s="181"/>
      <c r="Z11" s="181"/>
    </row>
    <row r="12" spans="1:26" ht="15.5">
      <c r="A12" s="183">
        <v>6</v>
      </c>
      <c r="B12" s="1155"/>
      <c r="C12" s="1155"/>
      <c r="D12" s="723" t="str">
        <f>Post_Data!C13</f>
        <v>अध्यापक(III Gr) L-1</v>
      </c>
      <c r="E12" s="187" t="str">
        <f>Post_Data!D13</f>
        <v>L-10</v>
      </c>
      <c r="F12" s="183">
        <f>Post_Data!S13</f>
        <v>0</v>
      </c>
      <c r="G12" s="183"/>
      <c r="H12" s="195"/>
      <c r="I12" s="196" t="s">
        <v>268</v>
      </c>
      <c r="J12" s="196"/>
      <c r="K12" s="194"/>
      <c r="L12" s="194"/>
      <c r="M12" s="194"/>
      <c r="N12" s="183"/>
      <c r="O12" s="183"/>
      <c r="P12" s="183"/>
      <c r="Q12" s="185"/>
      <c r="R12" s="186"/>
      <c r="S12" s="181"/>
      <c r="T12" s="181"/>
      <c r="U12" s="181"/>
      <c r="V12" s="181"/>
      <c r="W12" s="181"/>
      <c r="X12" s="181"/>
      <c r="Y12" s="181"/>
      <c r="Z12" s="181"/>
    </row>
    <row r="13" spans="1:26">
      <c r="A13" s="183">
        <v>7</v>
      </c>
      <c r="B13" s="1155"/>
      <c r="C13" s="1155"/>
      <c r="D13" s="723" t="str">
        <f>Post_Data!C14</f>
        <v>अध्यापक(III Gr) L-2</v>
      </c>
      <c r="E13" s="187" t="str">
        <f>Post_Data!D14</f>
        <v>L-10</v>
      </c>
      <c r="F13" s="183">
        <f>Post_Data!S14</f>
        <v>0</v>
      </c>
      <c r="G13" s="183"/>
      <c r="H13" s="183"/>
      <c r="I13" s="194"/>
      <c r="J13" s="194"/>
      <c r="K13" s="194"/>
      <c r="L13" s="194"/>
      <c r="M13" s="194"/>
      <c r="N13" s="183"/>
      <c r="O13" s="183"/>
      <c r="P13" s="183"/>
      <c r="Q13" s="185"/>
      <c r="R13" s="186"/>
      <c r="S13" s="181"/>
      <c r="T13" s="181"/>
      <c r="U13" s="181"/>
      <c r="V13" s="181"/>
      <c r="W13" s="181"/>
      <c r="X13" s="181"/>
      <c r="Y13" s="181"/>
      <c r="Z13" s="181"/>
    </row>
    <row r="14" spans="1:26">
      <c r="A14" s="183">
        <v>8</v>
      </c>
      <c r="B14" s="1155"/>
      <c r="C14" s="1155"/>
      <c r="D14" s="723" t="str">
        <f>Post_Data!C15</f>
        <v>प्रशिक्षक</v>
      </c>
      <c r="E14" s="187" t="str">
        <f>Post_Data!D15</f>
        <v>L-11</v>
      </c>
      <c r="F14" s="183">
        <f>Post_Data!S15</f>
        <v>0</v>
      </c>
      <c r="G14" s="183"/>
      <c r="H14" s="183"/>
      <c r="I14" s="183"/>
      <c r="J14" s="183"/>
      <c r="K14" s="183"/>
      <c r="L14" s="183"/>
      <c r="M14" s="183"/>
      <c r="N14" s="183"/>
      <c r="O14" s="183"/>
      <c r="P14" s="183"/>
      <c r="Q14" s="185"/>
      <c r="R14" s="186"/>
      <c r="S14" s="181"/>
      <c r="T14" s="181"/>
      <c r="U14" s="181"/>
      <c r="V14" s="181"/>
      <c r="W14" s="181"/>
      <c r="X14" s="181"/>
      <c r="Y14" s="181"/>
      <c r="Z14" s="181"/>
    </row>
    <row r="15" spans="1:26">
      <c r="A15" s="183">
        <v>9</v>
      </c>
      <c r="B15" s="1155"/>
      <c r="C15" s="1155"/>
      <c r="D15" s="723" t="str">
        <f>Post_Data!C16</f>
        <v>शारीरिक शिक्षक श्रेणी I</v>
      </c>
      <c r="E15" s="187" t="str">
        <f>Post_Data!D16</f>
        <v>L-10</v>
      </c>
      <c r="F15" s="183">
        <f>Post_Data!S16</f>
        <v>0</v>
      </c>
      <c r="G15" s="183"/>
      <c r="H15" s="183"/>
      <c r="I15" s="183"/>
      <c r="J15" s="183"/>
      <c r="K15" s="183"/>
      <c r="L15" s="183"/>
      <c r="M15" s="183"/>
      <c r="N15" s="183"/>
      <c r="O15" s="183"/>
      <c r="P15" s="183"/>
      <c r="Q15" s="185"/>
      <c r="R15" s="186"/>
      <c r="S15" s="181"/>
      <c r="T15" s="181"/>
      <c r="U15" s="181"/>
      <c r="V15" s="181"/>
      <c r="W15" s="181"/>
      <c r="X15" s="181"/>
      <c r="Y15" s="181"/>
      <c r="Z15" s="181"/>
    </row>
    <row r="16" spans="1:26">
      <c r="A16" s="183">
        <v>10</v>
      </c>
      <c r="B16" s="1155"/>
      <c r="C16" s="1155"/>
      <c r="D16" s="723" t="str">
        <f>Post_Data!C17</f>
        <v>शारीरिक शिक्षक श्रेणी II</v>
      </c>
      <c r="E16" s="187" t="str">
        <f>Post_Data!D17</f>
        <v>L-12</v>
      </c>
      <c r="F16" s="183">
        <f>Post_Data!S17</f>
        <v>0</v>
      </c>
      <c r="G16" s="183"/>
      <c r="H16" s="183"/>
      <c r="I16" s="183"/>
      <c r="J16" s="183"/>
      <c r="K16" s="183"/>
      <c r="L16" s="183"/>
      <c r="M16" s="183"/>
      <c r="N16" s="183"/>
      <c r="O16" s="183"/>
      <c r="P16" s="183"/>
      <c r="Q16" s="185"/>
      <c r="R16" s="186"/>
      <c r="S16" s="181"/>
      <c r="T16" s="181"/>
      <c r="U16" s="181"/>
      <c r="V16" s="181"/>
      <c r="W16" s="181"/>
      <c r="X16" s="181"/>
      <c r="Y16" s="181"/>
      <c r="Z16" s="181"/>
    </row>
    <row r="17" spans="1:26">
      <c r="A17" s="183">
        <v>11</v>
      </c>
      <c r="B17" s="1155"/>
      <c r="C17" s="1155"/>
      <c r="D17" s="723" t="str">
        <f>Post_Data!C18</f>
        <v>शारीरिक शिक्षक श्रेणी III</v>
      </c>
      <c r="E17" s="187" t="str">
        <f>Post_Data!D18</f>
        <v>L-11</v>
      </c>
      <c r="F17" s="183">
        <f>Post_Data!S18</f>
        <v>0</v>
      </c>
      <c r="G17" s="183"/>
      <c r="H17" s="183"/>
      <c r="I17" s="183"/>
      <c r="J17" s="183"/>
      <c r="K17" s="183"/>
      <c r="L17" s="183"/>
      <c r="M17" s="183"/>
      <c r="N17" s="183"/>
      <c r="O17" s="183"/>
      <c r="P17" s="183"/>
      <c r="Q17" s="185"/>
      <c r="R17" s="186"/>
      <c r="S17" s="181"/>
      <c r="T17" s="181"/>
      <c r="U17" s="181"/>
      <c r="V17" s="181"/>
      <c r="W17" s="181"/>
      <c r="X17" s="181"/>
      <c r="Y17" s="181"/>
      <c r="Z17" s="181"/>
    </row>
    <row r="18" spans="1:26">
      <c r="A18" s="183">
        <v>12</v>
      </c>
      <c r="B18" s="1155"/>
      <c r="C18" s="1155"/>
      <c r="D18" s="723" t="str">
        <f>Post_Data!C19</f>
        <v>पुस्तकालय अध्यक्ष श्रेणी I</v>
      </c>
      <c r="E18" s="187" t="str">
        <f>Post_Data!D19</f>
        <v>L-10</v>
      </c>
      <c r="F18" s="183">
        <f>Post_Data!S19</f>
        <v>0</v>
      </c>
      <c r="G18" s="183"/>
      <c r="H18" s="183"/>
      <c r="I18" s="183"/>
      <c r="J18" s="183"/>
      <c r="K18" s="183"/>
      <c r="L18" s="183"/>
      <c r="M18" s="183"/>
      <c r="N18" s="183"/>
      <c r="O18" s="183"/>
      <c r="P18" s="183"/>
      <c r="Q18" s="185"/>
      <c r="R18" s="186"/>
      <c r="S18" s="181"/>
      <c r="T18" s="181"/>
      <c r="U18" s="181"/>
      <c r="V18" s="181"/>
      <c r="W18" s="181"/>
      <c r="X18" s="181"/>
      <c r="Y18" s="181"/>
      <c r="Z18" s="181"/>
    </row>
    <row r="19" spans="1:26">
      <c r="A19" s="183">
        <v>13</v>
      </c>
      <c r="B19" s="1155"/>
      <c r="C19" s="1155"/>
      <c r="D19" s="723" t="str">
        <f>Post_Data!C20</f>
        <v>पुस्तकालय अध्यक्ष श्रेणी II</v>
      </c>
      <c r="E19" s="187" t="str">
        <f>Post_Data!D20</f>
        <v>L-10</v>
      </c>
      <c r="F19" s="183">
        <f>Post_Data!S20</f>
        <v>0</v>
      </c>
      <c r="G19" s="183"/>
      <c r="H19" s="183"/>
      <c r="I19" s="183"/>
      <c r="J19" s="183"/>
      <c r="K19" s="183"/>
      <c r="L19" s="183"/>
      <c r="M19" s="183"/>
      <c r="N19" s="183"/>
      <c r="O19" s="183"/>
      <c r="P19" s="183"/>
      <c r="Q19" s="185"/>
      <c r="R19" s="186"/>
      <c r="S19" s="181"/>
      <c r="T19" s="181"/>
      <c r="U19" s="181"/>
      <c r="V19" s="181"/>
      <c r="W19" s="181"/>
      <c r="X19" s="181"/>
      <c r="Y19" s="181"/>
      <c r="Z19" s="181"/>
    </row>
    <row r="20" spans="1:26">
      <c r="A20" s="183">
        <v>14</v>
      </c>
      <c r="B20" s="1155"/>
      <c r="C20" s="1155"/>
      <c r="D20" s="723" t="str">
        <f>Post_Data!C21</f>
        <v>पुस्तकालय अध्यक्ष श्रेणी III</v>
      </c>
      <c r="E20" s="187" t="str">
        <f>Post_Data!D21</f>
        <v>L-8</v>
      </c>
      <c r="F20" s="183">
        <f>Post_Data!S21</f>
        <v>0</v>
      </c>
      <c r="G20" s="183"/>
      <c r="H20" s="183"/>
      <c r="I20" s="183"/>
      <c r="J20" s="183"/>
      <c r="K20" s="183"/>
      <c r="L20" s="183"/>
      <c r="M20" s="183"/>
      <c r="N20" s="183"/>
      <c r="O20" s="183"/>
      <c r="P20" s="183"/>
      <c r="Q20" s="185"/>
      <c r="R20" s="186"/>
      <c r="S20" s="181"/>
      <c r="T20" s="181"/>
      <c r="U20" s="181"/>
      <c r="V20" s="181"/>
      <c r="W20" s="181"/>
      <c r="X20" s="181"/>
      <c r="Y20" s="181"/>
      <c r="Z20" s="181"/>
    </row>
    <row r="21" spans="1:26">
      <c r="A21" s="183">
        <v>15</v>
      </c>
      <c r="B21" s="1155"/>
      <c r="C21" s="1155"/>
      <c r="D21" s="723" t="str">
        <f>Post_Data!C22</f>
        <v>प्रयोगशाला सहायक II</v>
      </c>
      <c r="E21" s="187" t="str">
        <f>Post_Data!D22</f>
        <v>L-11</v>
      </c>
      <c r="F21" s="183">
        <f>Post_Data!S22</f>
        <v>0</v>
      </c>
      <c r="G21" s="183"/>
      <c r="H21" s="183"/>
      <c r="I21" s="183"/>
      <c r="J21" s="183"/>
      <c r="K21" s="183"/>
      <c r="L21" s="183"/>
      <c r="M21" s="183"/>
      <c r="N21" s="183"/>
      <c r="O21" s="183"/>
      <c r="P21" s="183"/>
      <c r="Q21" s="185"/>
      <c r="R21" s="186"/>
      <c r="S21" s="181"/>
      <c r="T21" s="181"/>
      <c r="U21" s="181"/>
      <c r="V21" s="181"/>
      <c r="W21" s="181"/>
      <c r="X21" s="181"/>
      <c r="Y21" s="181"/>
      <c r="Z21" s="181"/>
    </row>
    <row r="22" spans="1:26">
      <c r="A22" s="183">
        <v>16</v>
      </c>
      <c r="B22" s="1155"/>
      <c r="C22" s="1155"/>
      <c r="D22" s="723" t="str">
        <f>Post_Data!C23</f>
        <v>प्रयोगशाला सहायक III</v>
      </c>
      <c r="E22" s="187" t="str">
        <f>Post_Data!D23</f>
        <v>L-8</v>
      </c>
      <c r="F22" s="183">
        <f>Post_Data!S23</f>
        <v>0</v>
      </c>
      <c r="G22" s="183"/>
      <c r="H22" s="183"/>
      <c r="I22" s="183"/>
      <c r="J22" s="183"/>
      <c r="K22" s="183"/>
      <c r="L22" s="183"/>
      <c r="M22" s="183"/>
      <c r="N22" s="183"/>
      <c r="O22" s="183"/>
      <c r="P22" s="183"/>
      <c r="Q22" s="185"/>
      <c r="R22" s="186"/>
      <c r="S22" s="181"/>
      <c r="T22" s="181"/>
      <c r="U22" s="181"/>
      <c r="V22" s="181"/>
      <c r="W22" s="181"/>
      <c r="X22" s="181"/>
      <c r="Y22" s="181"/>
      <c r="Z22" s="181"/>
    </row>
    <row r="23" spans="1:26">
      <c r="A23" s="183">
        <v>17</v>
      </c>
      <c r="B23" s="1155"/>
      <c r="C23" s="1155"/>
      <c r="D23" s="723" t="str">
        <f>Post_Data!C24</f>
        <v>अतिरिक्त प्रशासनिक अधिकारी</v>
      </c>
      <c r="E23" s="187" t="str">
        <f>Post_Data!D24</f>
        <v>L-5</v>
      </c>
      <c r="F23" s="183">
        <f>Post_Data!S24</f>
        <v>1</v>
      </c>
      <c r="G23" s="183"/>
      <c r="H23" s="183"/>
      <c r="I23" s="183"/>
      <c r="J23" s="183"/>
      <c r="K23" s="183"/>
      <c r="L23" s="183"/>
      <c r="M23" s="183"/>
      <c r="N23" s="183"/>
      <c r="O23" s="183"/>
      <c r="P23" s="183"/>
      <c r="Q23" s="185"/>
      <c r="R23" s="186"/>
      <c r="S23" s="181"/>
      <c r="T23" s="181"/>
      <c r="U23" s="181"/>
      <c r="V23" s="181"/>
      <c r="W23" s="181"/>
      <c r="X23" s="181"/>
      <c r="Y23" s="181"/>
      <c r="Z23" s="181"/>
    </row>
    <row r="24" spans="1:26">
      <c r="A24" s="183">
        <v>18</v>
      </c>
      <c r="B24" s="1155"/>
      <c r="C24" s="1155"/>
      <c r="D24" s="723" t="str">
        <f>Post_Data!C25</f>
        <v>वरिष्ठ सहायक</v>
      </c>
      <c r="E24" s="187" t="str">
        <f>Post_Data!D25</f>
        <v>L-1</v>
      </c>
      <c r="F24" s="183">
        <f>Post_Data!S25</f>
        <v>1</v>
      </c>
      <c r="G24" s="183"/>
      <c r="H24" s="183"/>
      <c r="I24" s="183"/>
      <c r="J24" s="183"/>
      <c r="K24" s="183"/>
      <c r="L24" s="183"/>
      <c r="M24" s="183"/>
      <c r="N24" s="183"/>
      <c r="O24" s="183"/>
      <c r="P24" s="183"/>
      <c r="Q24" s="185"/>
      <c r="R24" s="186"/>
      <c r="S24" s="181"/>
      <c r="T24" s="181"/>
      <c r="U24" s="181"/>
      <c r="V24" s="181"/>
      <c r="W24" s="181"/>
      <c r="X24" s="181"/>
      <c r="Y24" s="181"/>
      <c r="Z24" s="181"/>
    </row>
    <row r="25" spans="1:26">
      <c r="A25" s="183">
        <v>19</v>
      </c>
      <c r="B25" s="1155"/>
      <c r="C25" s="1155"/>
      <c r="D25" s="723" t="str">
        <f>Post_Data!C26</f>
        <v>कनिष्ठ सहायक</v>
      </c>
      <c r="E25" s="187" t="str">
        <f>Post_Data!D26</f>
        <v>L-1</v>
      </c>
      <c r="F25" s="183">
        <f>Post_Data!S26</f>
        <v>-1</v>
      </c>
      <c r="G25" s="183"/>
      <c r="H25" s="183"/>
      <c r="I25" s="183"/>
      <c r="J25" s="183"/>
      <c r="K25" s="183"/>
      <c r="L25" s="183"/>
      <c r="M25" s="183"/>
      <c r="N25" s="183"/>
      <c r="O25" s="183"/>
      <c r="P25" s="183"/>
      <c r="Q25" s="185"/>
      <c r="R25" s="186"/>
      <c r="S25" s="181"/>
      <c r="T25" s="181"/>
      <c r="U25" s="181"/>
      <c r="V25" s="181"/>
      <c r="W25" s="181"/>
      <c r="X25" s="181"/>
      <c r="Y25" s="181"/>
      <c r="Z25" s="181"/>
    </row>
    <row r="26" spans="1:26">
      <c r="A26" s="183">
        <v>20</v>
      </c>
      <c r="B26" s="1155"/>
      <c r="C26" s="1155"/>
      <c r="D26" s="723" t="str">
        <f>Post_Data!C27</f>
        <v>चतुर्थ श्रेणी कर्मचारी</v>
      </c>
      <c r="E26" s="187">
        <f>Post_Data!D27</f>
        <v>0</v>
      </c>
      <c r="F26" s="183">
        <f>Post_Data!S27</f>
        <v>0</v>
      </c>
      <c r="G26" s="183"/>
      <c r="H26" s="183"/>
      <c r="I26" s="183"/>
      <c r="J26" s="183"/>
      <c r="K26" s="183"/>
      <c r="L26" s="183"/>
      <c r="M26" s="183"/>
      <c r="N26" s="183"/>
      <c r="O26" s="183"/>
      <c r="P26" s="183"/>
      <c r="Q26" s="185"/>
      <c r="R26" s="186"/>
      <c r="S26" s="181"/>
      <c r="T26" s="181"/>
      <c r="U26" s="181"/>
      <c r="V26" s="181"/>
      <c r="W26" s="181"/>
      <c r="X26" s="181"/>
      <c r="Y26" s="181"/>
      <c r="Z26" s="181"/>
    </row>
    <row r="27" spans="1:26">
      <c r="A27" s="183">
        <v>21</v>
      </c>
      <c r="B27" s="1155"/>
      <c r="C27" s="1155"/>
      <c r="D27" s="723" t="str">
        <f>Post_Data!C28</f>
        <v>प्रयोगशाला परिचारक</v>
      </c>
      <c r="E27" s="187">
        <f>Post_Data!D28</f>
        <v>0</v>
      </c>
      <c r="F27" s="183">
        <f>Post_Data!S28</f>
        <v>0</v>
      </c>
      <c r="G27" s="183"/>
      <c r="H27" s="183"/>
      <c r="I27" s="183"/>
      <c r="J27" s="183"/>
      <c r="K27" s="183"/>
      <c r="L27" s="183"/>
      <c r="M27" s="183"/>
      <c r="N27" s="183"/>
      <c r="O27" s="183"/>
      <c r="P27" s="183"/>
      <c r="Q27" s="185"/>
      <c r="R27" s="186"/>
      <c r="S27" s="181"/>
      <c r="T27" s="181"/>
      <c r="U27" s="181"/>
      <c r="V27" s="181"/>
      <c r="W27" s="181"/>
      <c r="X27" s="181"/>
      <c r="Y27" s="181"/>
      <c r="Z27" s="181"/>
    </row>
    <row r="28" spans="1:26">
      <c r="A28" s="183">
        <v>22</v>
      </c>
      <c r="B28" s="1155"/>
      <c r="C28" s="1155"/>
      <c r="D28" s="723" t="str">
        <f>Post_Data!C29</f>
        <v>जमादार</v>
      </c>
      <c r="E28" s="187">
        <f>Post_Data!D29</f>
        <v>0</v>
      </c>
      <c r="F28" s="183">
        <f>Post_Data!S29</f>
        <v>0</v>
      </c>
      <c r="G28" s="183"/>
      <c r="H28" s="183"/>
      <c r="I28" s="183"/>
      <c r="J28" s="183"/>
      <c r="K28" s="183"/>
      <c r="L28" s="183"/>
      <c r="M28" s="183"/>
      <c r="N28" s="183"/>
      <c r="O28" s="183"/>
      <c r="P28" s="183"/>
      <c r="Q28" s="185"/>
      <c r="R28" s="186"/>
      <c r="S28" s="181"/>
      <c r="T28" s="181"/>
      <c r="U28" s="181"/>
      <c r="V28" s="181"/>
      <c r="W28" s="181"/>
      <c r="X28" s="181"/>
      <c r="Y28" s="181"/>
      <c r="Z28" s="181"/>
    </row>
    <row r="29" spans="1:26">
      <c r="A29" s="183">
        <v>23</v>
      </c>
      <c r="B29" s="1155"/>
      <c r="C29" s="1155"/>
      <c r="D29" s="723" t="str">
        <f>Post_Data!C30</f>
        <v>प्रबोधक</v>
      </c>
      <c r="E29" s="187">
        <f>Post_Data!D30</f>
        <v>0</v>
      </c>
      <c r="F29" s="183">
        <f>Post_Data!S30</f>
        <v>0</v>
      </c>
      <c r="G29" s="183"/>
      <c r="H29" s="183"/>
      <c r="I29" s="183"/>
      <c r="J29" s="183"/>
      <c r="K29" s="183"/>
      <c r="L29" s="183"/>
      <c r="M29" s="183"/>
      <c r="N29" s="183"/>
      <c r="O29" s="183"/>
      <c r="P29" s="183"/>
      <c r="Q29" s="185"/>
      <c r="R29" s="186"/>
      <c r="S29" s="181"/>
      <c r="T29" s="181"/>
      <c r="U29" s="181"/>
      <c r="V29" s="181"/>
      <c r="W29" s="181"/>
      <c r="X29" s="181"/>
      <c r="Y29" s="181"/>
      <c r="Z29" s="181"/>
    </row>
    <row r="30" spans="1:26">
      <c r="A30" s="183">
        <v>24</v>
      </c>
      <c r="B30" s="1155"/>
      <c r="C30" s="1155"/>
      <c r="D30" s="723" t="str">
        <f>Post_Data!C31</f>
        <v>प्रबोधक शा0शि0</v>
      </c>
      <c r="E30" s="187">
        <f>Post_Data!D31</f>
        <v>0</v>
      </c>
      <c r="F30" s="183">
        <f>Post_Data!S31</f>
        <v>0</v>
      </c>
      <c r="G30" s="183"/>
      <c r="H30" s="183"/>
      <c r="I30" s="183"/>
      <c r="J30" s="183"/>
      <c r="K30" s="183"/>
      <c r="L30" s="183"/>
      <c r="M30" s="183"/>
      <c r="N30" s="183"/>
      <c r="O30" s="183"/>
      <c r="P30" s="183"/>
      <c r="Q30" s="185"/>
      <c r="R30" s="186"/>
      <c r="S30" s="181"/>
      <c r="T30" s="181"/>
      <c r="U30" s="181"/>
      <c r="V30" s="181"/>
      <c r="W30" s="181"/>
      <c r="X30" s="181"/>
      <c r="Y30" s="181"/>
      <c r="Z30" s="181"/>
    </row>
    <row r="31" spans="1:26">
      <c r="A31" s="183">
        <v>25</v>
      </c>
      <c r="B31" s="1155"/>
      <c r="C31" s="1155"/>
      <c r="D31" s="723" t="str">
        <f>Post_Data!C32</f>
        <v>प्रबोधक लेवल 1</v>
      </c>
      <c r="E31" s="187">
        <f>Post_Data!D32</f>
        <v>0</v>
      </c>
      <c r="F31" s="183">
        <f>Post_Data!S32</f>
        <v>0</v>
      </c>
      <c r="G31" s="183"/>
      <c r="H31" s="183"/>
      <c r="I31" s="183"/>
      <c r="J31" s="183"/>
      <c r="K31" s="183"/>
      <c r="L31" s="183"/>
      <c r="M31" s="183"/>
      <c r="N31" s="183"/>
      <c r="O31" s="183"/>
      <c r="P31" s="183"/>
      <c r="Q31" s="185"/>
      <c r="R31" s="186"/>
      <c r="S31" s="181"/>
      <c r="T31" s="181"/>
      <c r="U31" s="181"/>
      <c r="V31" s="181"/>
      <c r="W31" s="181"/>
      <c r="X31" s="181"/>
      <c r="Y31" s="181"/>
      <c r="Z31" s="181"/>
    </row>
    <row r="32" spans="1:26">
      <c r="A32" s="183">
        <v>26</v>
      </c>
      <c r="B32" s="1155"/>
      <c r="C32" s="1155"/>
      <c r="D32" s="193" t="str">
        <f>Post_Data!C33</f>
        <v>प्रबोधक लेवल 2</v>
      </c>
      <c r="E32" s="187">
        <f>Post_Data!D33</f>
        <v>0</v>
      </c>
      <c r="F32" s="183">
        <f>Post_Data!S33</f>
        <v>0</v>
      </c>
      <c r="G32" s="183"/>
      <c r="H32" s="183"/>
      <c r="I32" s="183"/>
      <c r="J32" s="183"/>
      <c r="K32" s="183"/>
      <c r="L32" s="183"/>
      <c r="M32" s="183"/>
      <c r="N32" s="183"/>
      <c r="O32" s="183"/>
      <c r="P32" s="183"/>
      <c r="Q32" s="185"/>
      <c r="R32" s="186"/>
      <c r="S32" s="181"/>
      <c r="T32" s="181"/>
      <c r="U32" s="181"/>
      <c r="V32" s="181"/>
      <c r="W32" s="181"/>
      <c r="X32" s="181"/>
      <c r="Y32" s="181"/>
      <c r="Z32" s="181"/>
    </row>
    <row r="33" spans="1:26">
      <c r="A33" s="183">
        <v>27</v>
      </c>
      <c r="B33" s="1155"/>
      <c r="C33" s="1155"/>
      <c r="D33" s="193">
        <f>Post_Data!C34</f>
        <v>0</v>
      </c>
      <c r="E33" s="187">
        <f>Post_Data!D34</f>
        <v>0</v>
      </c>
      <c r="F33" s="183">
        <f>Post_Data!S34</f>
        <v>0</v>
      </c>
      <c r="G33" s="183"/>
      <c r="H33" s="183"/>
      <c r="I33" s="183"/>
      <c r="J33" s="183"/>
      <c r="K33" s="183"/>
      <c r="L33" s="183"/>
      <c r="M33" s="183"/>
      <c r="N33" s="183"/>
      <c r="O33" s="183"/>
      <c r="P33" s="183"/>
      <c r="Q33" s="185"/>
      <c r="R33" s="186"/>
      <c r="S33" s="181"/>
      <c r="T33" s="181"/>
      <c r="U33" s="181"/>
      <c r="V33" s="181"/>
      <c r="W33" s="181"/>
      <c r="X33" s="181"/>
      <c r="Y33" s="181"/>
      <c r="Z33" s="181"/>
    </row>
    <row r="34" spans="1:26">
      <c r="A34" s="183">
        <v>28</v>
      </c>
      <c r="B34" s="1155"/>
      <c r="C34" s="1155"/>
      <c r="D34" s="193">
        <f>Post_Data!C35</f>
        <v>0</v>
      </c>
      <c r="E34" s="187">
        <f>Post_Data!D35</f>
        <v>0</v>
      </c>
      <c r="F34" s="183">
        <f>Post_Data!S35</f>
        <v>0</v>
      </c>
      <c r="G34" s="183"/>
      <c r="H34" s="183"/>
      <c r="I34" s="183"/>
      <c r="J34" s="183"/>
      <c r="K34" s="183"/>
      <c r="L34" s="183"/>
      <c r="M34" s="183"/>
      <c r="N34" s="183"/>
      <c r="O34" s="183"/>
      <c r="P34" s="183"/>
      <c r="Q34" s="185"/>
      <c r="R34" s="186"/>
      <c r="S34" s="181"/>
      <c r="T34" s="181"/>
      <c r="U34" s="181"/>
      <c r="V34" s="181"/>
      <c r="W34" s="181"/>
      <c r="X34" s="181"/>
      <c r="Y34" s="181"/>
      <c r="Z34" s="181"/>
    </row>
    <row r="35" spans="1:26">
      <c r="A35" s="183">
        <v>29</v>
      </c>
      <c r="B35" s="1155"/>
      <c r="C35" s="1155"/>
      <c r="D35" s="193">
        <f>Post_Data!C36</f>
        <v>0</v>
      </c>
      <c r="E35" s="187">
        <f>Post_Data!D36</f>
        <v>0</v>
      </c>
      <c r="F35" s="183">
        <f>Post_Data!S36</f>
        <v>0</v>
      </c>
      <c r="G35" s="183"/>
      <c r="H35" s="183"/>
      <c r="I35" s="183"/>
      <c r="J35" s="183"/>
      <c r="K35" s="183"/>
      <c r="L35" s="183"/>
      <c r="M35" s="183"/>
      <c r="N35" s="183"/>
      <c r="O35" s="183"/>
      <c r="P35" s="183"/>
      <c r="Q35" s="185"/>
      <c r="R35" s="186"/>
      <c r="S35" s="181"/>
      <c r="T35" s="181"/>
      <c r="U35" s="181"/>
      <c r="V35" s="181"/>
      <c r="W35" s="181"/>
      <c r="X35" s="181"/>
      <c r="Y35" s="181"/>
      <c r="Z35" s="181"/>
    </row>
    <row r="36" spans="1:26">
      <c r="A36" s="183">
        <v>30</v>
      </c>
      <c r="B36" s="1155"/>
      <c r="C36" s="1155"/>
      <c r="D36" s="193">
        <f>Post_Data!C37</f>
        <v>0</v>
      </c>
      <c r="E36" s="187">
        <f>Post_Data!D37</f>
        <v>0</v>
      </c>
      <c r="F36" s="183">
        <f>Post_Data!S37</f>
        <v>0</v>
      </c>
      <c r="G36" s="183"/>
      <c r="H36" s="183"/>
      <c r="I36" s="183"/>
      <c r="J36" s="183"/>
      <c r="K36" s="183"/>
      <c r="L36" s="183"/>
      <c r="M36" s="183"/>
      <c r="N36" s="183"/>
      <c r="O36" s="183"/>
      <c r="P36" s="183"/>
      <c r="Q36" s="185"/>
      <c r="R36" s="186"/>
      <c r="S36" s="181"/>
      <c r="T36" s="181"/>
      <c r="U36" s="181"/>
      <c r="V36" s="181"/>
      <c r="W36" s="181"/>
      <c r="X36" s="181"/>
      <c r="Y36" s="181"/>
      <c r="Z36" s="181"/>
    </row>
    <row r="37" spans="1:26">
      <c r="A37" s="183">
        <v>31</v>
      </c>
      <c r="B37" s="1155"/>
      <c r="C37" s="1155"/>
      <c r="D37" s="193">
        <f>Post_Data!C38</f>
        <v>0</v>
      </c>
      <c r="E37" s="187">
        <f>Post_Data!D38</f>
        <v>0</v>
      </c>
      <c r="F37" s="183">
        <f>Post_Data!S38</f>
        <v>0</v>
      </c>
      <c r="G37" s="183"/>
      <c r="H37" s="183"/>
      <c r="I37" s="183"/>
      <c r="J37" s="183"/>
      <c r="K37" s="183"/>
      <c r="L37" s="183"/>
      <c r="M37" s="183"/>
      <c r="N37" s="183"/>
      <c r="O37" s="183"/>
      <c r="P37" s="183"/>
      <c r="Q37" s="185"/>
      <c r="R37" s="186"/>
      <c r="S37" s="181"/>
      <c r="T37" s="181"/>
      <c r="U37" s="181"/>
      <c r="V37" s="181"/>
      <c r="W37" s="181"/>
      <c r="X37" s="181"/>
      <c r="Y37" s="181"/>
      <c r="Z37" s="181"/>
    </row>
    <row r="38" spans="1:26">
      <c r="A38" s="183">
        <v>32</v>
      </c>
      <c r="B38" s="1155"/>
      <c r="C38" s="1155"/>
      <c r="D38" s="193">
        <f>Post_Data!C39</f>
        <v>0</v>
      </c>
      <c r="E38" s="187">
        <f>Post_Data!D39</f>
        <v>0</v>
      </c>
      <c r="F38" s="183">
        <f>Post_Data!S39</f>
        <v>0</v>
      </c>
      <c r="G38" s="183"/>
      <c r="H38" s="183"/>
      <c r="I38" s="183"/>
      <c r="J38" s="183"/>
      <c r="K38" s="183"/>
      <c r="L38" s="183"/>
      <c r="M38" s="183"/>
      <c r="N38" s="183"/>
      <c r="O38" s="183"/>
      <c r="P38" s="183"/>
      <c r="Q38" s="185"/>
      <c r="R38" s="186"/>
      <c r="S38" s="181"/>
      <c r="T38" s="181"/>
      <c r="U38" s="181"/>
      <c r="V38" s="181"/>
      <c r="W38" s="181"/>
      <c r="X38" s="181"/>
      <c r="Y38" s="181"/>
      <c r="Z38" s="181"/>
    </row>
    <row r="39" spans="1:26">
      <c r="A39" s="183">
        <v>33</v>
      </c>
      <c r="B39" s="1155"/>
      <c r="C39" s="1155"/>
      <c r="D39" s="193">
        <f>Post_Data!C40</f>
        <v>0</v>
      </c>
      <c r="E39" s="187">
        <f>Post_Data!D40</f>
        <v>0</v>
      </c>
      <c r="F39" s="183">
        <f>Post_Data!S40</f>
        <v>0</v>
      </c>
      <c r="G39" s="183"/>
      <c r="H39" s="183"/>
      <c r="I39" s="183"/>
      <c r="J39" s="183"/>
      <c r="K39" s="183"/>
      <c r="L39" s="183"/>
      <c r="M39" s="183"/>
      <c r="N39" s="183"/>
      <c r="O39" s="183"/>
      <c r="P39" s="183"/>
      <c r="Q39" s="185"/>
      <c r="R39" s="186"/>
      <c r="S39" s="181"/>
      <c r="T39" s="181"/>
      <c r="U39" s="181"/>
      <c r="V39" s="181"/>
      <c r="W39" s="181"/>
      <c r="X39" s="181"/>
      <c r="Y39" s="181"/>
      <c r="Z39" s="181"/>
    </row>
    <row r="40" spans="1:26">
      <c r="A40" s="183">
        <v>34</v>
      </c>
      <c r="B40" s="1155"/>
      <c r="C40" s="1155"/>
      <c r="D40" s="193">
        <f>Post_Data!C41</f>
        <v>0</v>
      </c>
      <c r="E40" s="187">
        <f>Post_Data!D41</f>
        <v>0</v>
      </c>
      <c r="F40" s="183">
        <f>Post_Data!S41</f>
        <v>0</v>
      </c>
      <c r="G40" s="192"/>
      <c r="H40" s="183"/>
      <c r="I40" s="183"/>
      <c r="J40" s="183"/>
      <c r="K40" s="183"/>
      <c r="L40" s="183"/>
      <c r="M40" s="183"/>
      <c r="N40" s="183"/>
      <c r="O40" s="183"/>
      <c r="P40" s="183"/>
      <c r="Q40" s="185"/>
      <c r="R40" s="186"/>
      <c r="S40" s="181"/>
      <c r="T40" s="181"/>
      <c r="U40" s="181"/>
      <c r="V40" s="181"/>
      <c r="W40" s="181"/>
      <c r="X40" s="181"/>
      <c r="Y40" s="181"/>
      <c r="Z40" s="181"/>
    </row>
    <row r="41" spans="1:26">
      <c r="A41" s="183">
        <v>35</v>
      </c>
      <c r="B41" s="1155"/>
      <c r="C41" s="1155"/>
      <c r="D41" s="193">
        <f>Post_Data!C42</f>
        <v>0</v>
      </c>
      <c r="E41" s="187">
        <f>Post_Data!D42</f>
        <v>0</v>
      </c>
      <c r="F41" s="183">
        <f>Post_Data!S42</f>
        <v>0</v>
      </c>
      <c r="G41" s="183"/>
      <c r="H41" s="183"/>
      <c r="I41" s="183"/>
      <c r="J41" s="183"/>
      <c r="K41" s="183"/>
      <c r="L41" s="183"/>
      <c r="M41" s="183"/>
      <c r="N41" s="183"/>
      <c r="O41" s="183"/>
      <c r="P41" s="183"/>
      <c r="Q41" s="185"/>
      <c r="R41" s="186"/>
      <c r="S41" s="181"/>
      <c r="T41" s="181"/>
      <c r="U41" s="181"/>
      <c r="V41" s="181"/>
      <c r="W41" s="181"/>
      <c r="X41" s="181"/>
      <c r="Y41" s="181"/>
      <c r="Z41" s="181"/>
    </row>
    <row r="42" spans="1:26">
      <c r="A42" s="183">
        <v>36</v>
      </c>
      <c r="B42" s="1162"/>
      <c r="C42" s="1162"/>
      <c r="D42" s="193">
        <f>Post_Data!C43</f>
        <v>0</v>
      </c>
      <c r="E42" s="187">
        <f>Post_Data!D43</f>
        <v>0</v>
      </c>
      <c r="F42" s="183">
        <f>Post_Data!S43</f>
        <v>0</v>
      </c>
      <c r="G42" s="183"/>
      <c r="H42" s="183"/>
      <c r="I42" s="183"/>
      <c r="J42" s="183"/>
      <c r="K42" s="183"/>
      <c r="L42" s="183"/>
      <c r="M42" s="183"/>
      <c r="N42" s="183"/>
      <c r="O42" s="183"/>
      <c r="P42" s="183"/>
      <c r="Q42" s="185"/>
      <c r="R42" s="186"/>
      <c r="S42" s="181"/>
      <c r="T42" s="181"/>
      <c r="U42" s="181"/>
      <c r="V42" s="181"/>
      <c r="W42" s="181"/>
      <c r="X42" s="181"/>
      <c r="Y42" s="181"/>
      <c r="Z42" s="181"/>
    </row>
    <row r="43" spans="1:26" s="712" customFormat="1">
      <c r="A43" s="183"/>
      <c r="B43" s="724"/>
      <c r="C43" s="713"/>
      <c r="D43" s="725"/>
      <c r="E43" s="726"/>
      <c r="F43" s="183"/>
      <c r="G43" s="183"/>
      <c r="H43" s="183"/>
      <c r="I43" s="183"/>
      <c r="J43" s="183"/>
      <c r="K43" s="183"/>
      <c r="L43" s="183"/>
      <c r="M43" s="183"/>
      <c r="N43" s="183"/>
      <c r="O43" s="183"/>
      <c r="P43" s="183"/>
      <c r="Q43" s="185"/>
      <c r="R43" s="186"/>
      <c r="S43" s="181"/>
      <c r="T43" s="181"/>
      <c r="U43" s="181"/>
      <c r="V43" s="181"/>
      <c r="W43" s="181"/>
      <c r="X43" s="181"/>
      <c r="Y43" s="181"/>
      <c r="Z43" s="181"/>
    </row>
    <row r="44" spans="1:26" s="712" customFormat="1">
      <c r="A44" s="183"/>
      <c r="B44" s="724"/>
      <c r="C44" s="713"/>
      <c r="D44" s="725"/>
      <c r="E44" s="726"/>
      <c r="F44" s="183"/>
      <c r="G44" s="183"/>
      <c r="H44" s="183"/>
      <c r="I44" s="183"/>
      <c r="J44" s="183"/>
      <c r="K44" s="183"/>
      <c r="L44" s="183"/>
      <c r="M44" s="183"/>
      <c r="N44" s="183"/>
      <c r="O44" s="183"/>
      <c r="P44" s="183"/>
      <c r="Q44" s="185"/>
      <c r="R44" s="186"/>
      <c r="S44" s="181"/>
      <c r="T44" s="181"/>
      <c r="U44" s="181"/>
      <c r="V44" s="181"/>
      <c r="W44" s="181"/>
      <c r="X44" s="181"/>
      <c r="Y44" s="181"/>
      <c r="Z44" s="181"/>
    </row>
    <row r="45" spans="1:26" s="712" customFormat="1">
      <c r="A45" s="183"/>
      <c r="B45" s="724"/>
      <c r="C45" s="713"/>
      <c r="D45" s="725"/>
      <c r="E45" s="726"/>
      <c r="F45" s="183"/>
      <c r="G45" s="183"/>
      <c r="H45" s="183"/>
      <c r="I45" s="183"/>
      <c r="J45" s="183"/>
      <c r="K45" s="183"/>
      <c r="L45" s="183"/>
      <c r="M45" s="183"/>
      <c r="N45" s="183"/>
      <c r="O45" s="183"/>
      <c r="P45" s="183"/>
      <c r="Q45" s="185"/>
      <c r="R45" s="186"/>
      <c r="S45" s="181"/>
      <c r="T45" s="181"/>
      <c r="U45" s="181"/>
      <c r="V45" s="181"/>
      <c r="W45" s="181"/>
      <c r="X45" s="181"/>
      <c r="Y45" s="181"/>
      <c r="Z45" s="181"/>
    </row>
    <row r="46" spans="1:26" s="712" customFormat="1">
      <c r="A46" s="183"/>
      <c r="B46" s="724"/>
      <c r="C46" s="713"/>
      <c r="D46" s="725"/>
      <c r="E46" s="726"/>
      <c r="F46" s="183"/>
      <c r="G46" s="183"/>
      <c r="H46" s="183"/>
      <c r="I46" s="183"/>
      <c r="J46" s="183"/>
      <c r="K46" s="183"/>
      <c r="L46" s="183"/>
      <c r="M46" s="183"/>
      <c r="N46" s="183"/>
      <c r="O46" s="183"/>
      <c r="P46" s="183"/>
      <c r="Q46" s="185"/>
      <c r="R46" s="186"/>
      <c r="S46" s="181"/>
      <c r="T46" s="181"/>
      <c r="U46" s="181"/>
      <c r="V46" s="181"/>
      <c r="W46" s="181"/>
      <c r="X46" s="181"/>
      <c r="Y46" s="181"/>
      <c r="Z46" s="181"/>
    </row>
    <row r="47" spans="1:26" s="712" customFormat="1">
      <c r="A47" s="183"/>
      <c r="B47" s="724"/>
      <c r="C47" s="713"/>
      <c r="D47" s="725"/>
      <c r="E47" s="726"/>
      <c r="F47" s="183"/>
      <c r="G47" s="183"/>
      <c r="H47" s="183"/>
      <c r="I47" s="183"/>
      <c r="J47" s="183"/>
      <c r="K47" s="183"/>
      <c r="L47" s="183"/>
      <c r="M47" s="183"/>
      <c r="N47" s="183"/>
      <c r="O47" s="183"/>
      <c r="P47" s="183"/>
      <c r="Q47" s="185"/>
      <c r="R47" s="186"/>
      <c r="S47" s="181"/>
      <c r="T47" s="181"/>
      <c r="U47" s="181"/>
      <c r="V47" s="181"/>
      <c r="W47" s="181"/>
      <c r="X47" s="181"/>
      <c r="Y47" s="181"/>
      <c r="Z47" s="181"/>
    </row>
    <row r="48" spans="1:26">
      <c r="A48" s="188"/>
      <c r="B48" s="1159" t="s">
        <v>262</v>
      </c>
      <c r="C48" s="1103"/>
      <c r="D48" s="1103"/>
      <c r="E48" s="1105"/>
      <c r="F48" s="183">
        <f>SUM(F7:F42)</f>
        <v>3</v>
      </c>
      <c r="G48" s="184">
        <f t="shared" ref="G48:R48" si="0">SUM(G11:G42)</f>
        <v>0</v>
      </c>
      <c r="H48" s="184">
        <f t="shared" si="0"/>
        <v>0</v>
      </c>
      <c r="I48" s="184">
        <f t="shared" si="0"/>
        <v>0</v>
      </c>
      <c r="J48" s="184">
        <f t="shared" si="0"/>
        <v>0</v>
      </c>
      <c r="K48" s="184">
        <f t="shared" si="0"/>
        <v>0</v>
      </c>
      <c r="L48" s="184">
        <f t="shared" si="0"/>
        <v>0</v>
      </c>
      <c r="M48" s="184">
        <f t="shared" si="0"/>
        <v>0</v>
      </c>
      <c r="N48" s="184">
        <f t="shared" si="0"/>
        <v>0</v>
      </c>
      <c r="O48" s="184">
        <f t="shared" si="0"/>
        <v>0</v>
      </c>
      <c r="P48" s="184">
        <f t="shared" si="0"/>
        <v>0</v>
      </c>
      <c r="Q48" s="189">
        <f t="shared" si="0"/>
        <v>0</v>
      </c>
      <c r="R48" s="190">
        <f t="shared" si="0"/>
        <v>0</v>
      </c>
      <c r="S48" s="181"/>
      <c r="T48" s="181"/>
      <c r="U48" s="181"/>
      <c r="V48" s="181"/>
      <c r="W48" s="181"/>
      <c r="X48" s="181"/>
      <c r="Y48" s="181"/>
      <c r="Z48" s="181"/>
    </row>
    <row r="49" spans="1:26">
      <c r="A49" s="197"/>
      <c r="B49" s="1160" t="s">
        <v>263</v>
      </c>
      <c r="C49" s="1107"/>
      <c r="D49" s="1107"/>
      <c r="E49" s="1107"/>
      <c r="F49" s="1107"/>
      <c r="G49" s="1107"/>
      <c r="H49" s="1107"/>
      <c r="I49" s="1107"/>
      <c r="J49" s="1107"/>
      <c r="K49" s="1107"/>
      <c r="L49" s="1107"/>
      <c r="M49" s="1107"/>
      <c r="N49" s="1107"/>
      <c r="O49" s="1107"/>
      <c r="P49" s="1107"/>
      <c r="Q49" s="1107"/>
      <c r="R49" s="181"/>
      <c r="S49" s="181"/>
      <c r="T49" s="181"/>
      <c r="U49" s="181"/>
      <c r="V49" s="181"/>
      <c r="W49" s="181"/>
      <c r="X49" s="181"/>
      <c r="Y49" s="181"/>
      <c r="Z49" s="181"/>
    </row>
    <row r="50" spans="1:26" ht="12"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8">
      <c r="A51" s="181"/>
      <c r="B51" s="181"/>
      <c r="C51" s="181"/>
      <c r="D51" s="181"/>
      <c r="E51" s="181"/>
      <c r="F51" s="181"/>
      <c r="G51" s="181"/>
      <c r="H51" s="181"/>
      <c r="I51" s="181"/>
      <c r="J51" s="181"/>
      <c r="K51" s="181"/>
      <c r="L51" s="181"/>
      <c r="M51" s="1158" t="str">
        <f>'Master-1'!AB3</f>
        <v>iz/kkukpk;Z</v>
      </c>
      <c r="N51" s="1107"/>
      <c r="O51" s="1107"/>
      <c r="P51" s="1107"/>
      <c r="Q51" s="1107"/>
      <c r="R51" s="181"/>
      <c r="S51" s="181"/>
      <c r="T51" s="181"/>
      <c r="U51" s="181"/>
      <c r="V51" s="181"/>
      <c r="W51" s="181"/>
      <c r="X51" s="181"/>
      <c r="Y51" s="181"/>
      <c r="Z51" s="181"/>
    </row>
    <row r="52" spans="1:26" ht="17" customHeight="1">
      <c r="A52" s="181"/>
      <c r="B52" s="181"/>
      <c r="C52" s="181"/>
      <c r="D52" s="181"/>
      <c r="E52" s="181"/>
      <c r="F52" s="181"/>
      <c r="G52" s="181"/>
      <c r="H52" s="181"/>
      <c r="I52" s="181"/>
      <c r="J52" s="181"/>
      <c r="K52" s="181"/>
      <c r="L52" s="181"/>
      <c r="M52" s="1158" t="str">
        <f>'Master-1'!AB4</f>
        <v xml:space="preserve">jktdh; mPp ek/;fed fo|ky; </v>
      </c>
      <c r="N52" s="1107"/>
      <c r="O52" s="1107"/>
      <c r="P52" s="1107"/>
      <c r="Q52" s="1107"/>
      <c r="R52" s="181"/>
      <c r="S52" s="181"/>
      <c r="T52" s="181"/>
      <c r="U52" s="181"/>
      <c r="V52" s="181"/>
      <c r="W52" s="181"/>
      <c r="X52" s="181"/>
      <c r="Y52" s="181"/>
      <c r="Z52" s="181"/>
    </row>
    <row r="53" spans="1:26" ht="18">
      <c r="A53" s="181"/>
      <c r="B53" s="181"/>
      <c r="C53" s="181"/>
      <c r="D53" s="181"/>
      <c r="E53" s="181"/>
      <c r="F53" s="181"/>
      <c r="G53" s="181"/>
      <c r="H53" s="181"/>
      <c r="I53" s="181"/>
      <c r="J53" s="181"/>
      <c r="K53" s="181"/>
      <c r="L53" s="181"/>
      <c r="M53" s="1158" t="str">
        <f>'Master-1'!AB5</f>
        <v>13Mhvks,y¼Jhxaxkuxj½</v>
      </c>
      <c r="N53" s="1107"/>
      <c r="O53" s="1107"/>
      <c r="P53" s="1107"/>
      <c r="Q53" s="1107"/>
      <c r="R53" s="181"/>
      <c r="S53" s="181"/>
      <c r="T53" s="181"/>
      <c r="U53" s="181"/>
      <c r="V53" s="181"/>
      <c r="W53" s="181"/>
      <c r="X53" s="181"/>
      <c r="Y53" s="181"/>
      <c r="Z53" s="181"/>
    </row>
    <row r="54" spans="1:26" ht="12"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26" ht="12" customHeight="1">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26" ht="12"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spans="1:26" ht="12" customHeight="1">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ht="12" customHeight="1">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ht="12"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row r="60" spans="1:26" ht="12"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row>
    <row r="61" spans="1:26" ht="12"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ht="12"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row>
    <row r="63" spans="1:26" ht="12"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spans="1:26" ht="12" customHeight="1">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row>
    <row r="65" spans="1:26" ht="12" customHeight="1">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row>
    <row r="66" spans="1:26" ht="12" customHeigh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row>
    <row r="67" spans="1:26" ht="12"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row>
    <row r="68" spans="1:26" ht="12"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2"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row>
    <row r="70" spans="1:26" ht="12" customHeight="1">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row>
    <row r="71" spans="1:26" ht="12" customHeight="1">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row>
    <row r="72" spans="1:26" ht="12" customHeight="1">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row>
    <row r="73" spans="1:26" ht="12"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row>
    <row r="74" spans="1:26" ht="12" customHeight="1">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row>
    <row r="75" spans="1:26" ht="12" customHeight="1">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row>
    <row r="76" spans="1:26" ht="12"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row>
    <row r="77" spans="1:26" ht="12" customHeight="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row>
    <row r="78" spans="1:26" ht="12" customHeight="1">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row>
    <row r="79" spans="1:26" ht="12" customHeight="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row>
    <row r="80" spans="1:26" ht="12" customHeight="1">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row>
    <row r="81" spans="1:26" ht="12" customHeight="1">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row>
    <row r="82" spans="1:26" ht="12"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row>
    <row r="83" spans="1:26" ht="12" customHeight="1">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row>
    <row r="84" spans="1:26" ht="12" customHeight="1">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row>
    <row r="85" spans="1:26" ht="12" customHeight="1">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row>
    <row r="86" spans="1:26" ht="12" customHeight="1">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row>
    <row r="87" spans="1:26" ht="12" customHeight="1">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row>
    <row r="88" spans="1:26" ht="12" customHeight="1">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row>
    <row r="89" spans="1:26" ht="12" customHeight="1">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row>
    <row r="90" spans="1:26" ht="12" customHeight="1">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row>
    <row r="91" spans="1:26" ht="12" customHeight="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row>
    <row r="92" spans="1:26" ht="12" customHeight="1">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row>
    <row r="93" spans="1:26" ht="12"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row>
    <row r="94" spans="1:26" ht="12"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row>
    <row r="95" spans="1:26" ht="12"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row>
    <row r="96" spans="1:26" ht="12" customHeight="1">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row>
    <row r="97" spans="1:26" ht="12"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row>
    <row r="98" spans="1:26" ht="12" customHeight="1">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row>
    <row r="99" spans="1:26" ht="12" customHeight="1">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row>
    <row r="100" spans="1:26" ht="12" customHeight="1">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spans="1:26" ht="12" customHeight="1">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spans="1:26" ht="12" customHeight="1">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spans="1:26" ht="12"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spans="1:26" ht="12"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spans="1:26" ht="12"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row>
    <row r="106" spans="1:26" ht="12" customHeight="1">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row>
    <row r="107" spans="1:26" ht="12" customHeight="1">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row>
    <row r="108" spans="1:26" ht="12" customHeight="1">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row>
    <row r="109" spans="1:26" ht="12" customHeight="1">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row>
    <row r="110" spans="1:26" ht="12" customHeight="1">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row>
    <row r="111" spans="1:26" ht="12"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row>
    <row r="112" spans="1:26" ht="12" customHeight="1">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row>
    <row r="113" spans="1:26" ht="12"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spans="1:26" ht="12"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row>
    <row r="115" spans="1:26" ht="12" customHeight="1">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row>
    <row r="116" spans="1:26" ht="12" customHeight="1">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row>
    <row r="117" spans="1:26" ht="12" customHeight="1">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row>
    <row r="118" spans="1:26" ht="12" customHeight="1">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row>
    <row r="119" spans="1:26" ht="12" customHeight="1">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row>
    <row r="120" spans="1:26" ht="12" customHeight="1">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row>
    <row r="121" spans="1:26" ht="12"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row>
    <row r="122" spans="1:26" ht="12"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row>
    <row r="123" spans="1:26" ht="12"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row>
    <row r="124" spans="1:26" ht="12"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row>
    <row r="125" spans="1:26" ht="12"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row>
    <row r="126" spans="1:26" ht="12"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row>
    <row r="127" spans="1:26" ht="12"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row>
    <row r="128" spans="1:26" ht="12"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row>
    <row r="129" spans="1:26" ht="12"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row>
    <row r="130" spans="1:26" ht="12"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row>
    <row r="131" spans="1:26" ht="12"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row>
    <row r="132" spans="1:26" ht="12"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row>
    <row r="133" spans="1:26" ht="12"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row>
    <row r="134" spans="1:26" ht="12"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row>
    <row r="135" spans="1:26" ht="12"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row>
    <row r="136" spans="1:26" ht="12"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row>
    <row r="137" spans="1:26" ht="12"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row>
    <row r="138" spans="1:26" ht="12"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row>
    <row r="139" spans="1:26" ht="12"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row>
    <row r="140" spans="1:26" ht="12"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row>
    <row r="141" spans="1:26" ht="12"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row>
    <row r="142" spans="1:26" ht="12"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row>
    <row r="143" spans="1:26" ht="12"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row>
    <row r="144" spans="1:26" ht="12"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row>
    <row r="145" spans="1:26" ht="12"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row>
    <row r="146" spans="1:26" ht="12"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row>
    <row r="147" spans="1:26" ht="12"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row>
    <row r="148" spans="1:26" ht="12"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row>
    <row r="149" spans="1:26" ht="12"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row>
    <row r="150" spans="1:26" ht="12"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row>
    <row r="151" spans="1:26" ht="12"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row>
    <row r="152" spans="1:26" ht="12"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row>
    <row r="153" spans="1:26" ht="12"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row>
    <row r="154" spans="1:26" ht="12"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row>
    <row r="155" spans="1:26" ht="12"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row>
    <row r="156" spans="1:26" ht="12"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row>
    <row r="157" spans="1:26" ht="12"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row>
    <row r="158" spans="1:26" ht="12"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row>
    <row r="159" spans="1:26" ht="12"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row>
    <row r="160" spans="1:26" ht="12"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row>
    <row r="161" spans="1:26" ht="12"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row>
    <row r="162" spans="1:26" ht="12"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row>
    <row r="163" spans="1:26" ht="12"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row>
    <row r="164" spans="1:26" ht="12"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row>
    <row r="165" spans="1:26" ht="12"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row>
    <row r="166" spans="1:26" ht="12"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row>
    <row r="167" spans="1:26" ht="12"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row>
    <row r="168" spans="1:26" ht="12"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row>
    <row r="169" spans="1:26" ht="12"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row>
    <row r="170" spans="1:26" ht="12"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row>
    <row r="171" spans="1:26" ht="12"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row>
    <row r="172" spans="1:26" ht="12"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row>
    <row r="173" spans="1:26" ht="12"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row>
    <row r="174" spans="1:26" ht="12"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row>
    <row r="175" spans="1:26" ht="12"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row>
    <row r="176" spans="1:26" ht="12"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row>
    <row r="177" spans="1:26" ht="12"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row>
    <row r="178" spans="1:26" ht="12"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row>
    <row r="179" spans="1:26" ht="12"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row>
    <row r="180" spans="1:26" ht="12"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row>
    <row r="181" spans="1:26" ht="12"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row>
    <row r="182" spans="1:26" ht="12"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row>
    <row r="183" spans="1:26" ht="12"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row>
    <row r="184" spans="1:26" ht="12"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row>
    <row r="185" spans="1:26" ht="12"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row>
    <row r="186" spans="1:26" ht="12"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row>
    <row r="187" spans="1:26" ht="12"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row>
    <row r="188" spans="1:26" ht="12"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row>
    <row r="189" spans="1:26" ht="12"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row>
    <row r="190" spans="1:26" ht="12"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row>
    <row r="191" spans="1:26" ht="12"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row>
    <row r="192" spans="1:26" ht="12"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row>
    <row r="193" spans="1:26" ht="12"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row>
    <row r="194" spans="1:26" ht="12"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row>
    <row r="195" spans="1:26" ht="12"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row>
    <row r="196" spans="1:26" ht="12"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row>
    <row r="197" spans="1:26" ht="12"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row>
    <row r="198" spans="1:26" ht="12"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row>
    <row r="199" spans="1:26" ht="12"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row>
    <row r="200" spans="1:26" ht="12"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row>
    <row r="201" spans="1:26" ht="12"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row>
    <row r="202" spans="1:26" ht="12"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row>
    <row r="203" spans="1:26" ht="12"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row>
    <row r="204" spans="1:26" ht="12"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row>
    <row r="205" spans="1:26" ht="12"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row>
    <row r="206" spans="1:26" ht="12"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row>
    <row r="207" spans="1:26" ht="12"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row>
    <row r="208" spans="1:26" ht="12"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row>
    <row r="209" spans="1:26" ht="12"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row>
    <row r="210" spans="1:26" ht="12"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row>
    <row r="211" spans="1:26" ht="12"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row>
    <row r="212" spans="1:26" ht="12"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row>
    <row r="213" spans="1:26" ht="12"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row>
    <row r="214" spans="1:26" ht="12"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row>
    <row r="215" spans="1:26" ht="12"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row>
    <row r="216" spans="1:26" ht="12"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row>
    <row r="217" spans="1:26" ht="12"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row>
    <row r="218" spans="1:26" ht="12"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row>
    <row r="219" spans="1:26" ht="12"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row>
    <row r="220" spans="1:26" ht="12"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row>
    <row r="221" spans="1:26" ht="12"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row>
    <row r="222" spans="1:26" ht="12"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row>
    <row r="223" spans="1:26" ht="12"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row>
    <row r="224" spans="1:26" ht="12"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row>
    <row r="225" spans="1:26" ht="12"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row>
    <row r="226" spans="1:26" ht="12"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row>
    <row r="227" spans="1:26" ht="12"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row>
    <row r="228" spans="1:26" ht="12"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row>
    <row r="229" spans="1:26" ht="12"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row>
    <row r="230" spans="1:26" ht="12"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row>
    <row r="231" spans="1:26" ht="12"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row>
    <row r="232" spans="1:26" ht="12"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row>
    <row r="233" spans="1:26" ht="12"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row>
    <row r="234" spans="1:26" ht="12"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row>
    <row r="235" spans="1:26" ht="12"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row>
    <row r="236" spans="1:26" ht="12"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row>
    <row r="237" spans="1:26" ht="12"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row>
    <row r="238" spans="1:26" ht="12"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row>
    <row r="239" spans="1:26" ht="12"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row>
    <row r="240" spans="1:26" ht="12"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row>
    <row r="241" spans="1:26" ht="12"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row>
    <row r="242" spans="1:26" ht="12"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row>
    <row r="243" spans="1:26" ht="12"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row>
    <row r="244" spans="1:26" ht="12"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row>
    <row r="245" spans="1:26" ht="12"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row>
    <row r="246" spans="1:26" ht="12"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row>
    <row r="247" spans="1:26" ht="12"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row>
    <row r="248" spans="1:26" ht="12"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row>
    <row r="249" spans="1:26" ht="12"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row>
    <row r="250" spans="1:26" ht="12"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row>
    <row r="251" spans="1:26" ht="12"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row>
    <row r="252" spans="1:26" ht="12"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row>
    <row r="253" spans="1:26" ht="12"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row>
    <row r="254" spans="1:26" ht="12" customHeight="1">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row>
    <row r="255" spans="1:26" ht="12" customHeight="1">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row>
    <row r="256" spans="1:26" ht="12" customHeight="1">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row>
    <row r="257" spans="1:26" ht="12" customHeight="1">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row>
    <row r="258" spans="1:26" ht="12" customHeight="1">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row>
    <row r="259" spans="1:26" ht="12" customHeight="1">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row>
    <row r="260" spans="1:26" ht="12" customHeight="1">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row>
    <row r="261" spans="1:26" ht="12" customHeight="1">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row>
    <row r="262" spans="1:26" ht="12" customHeight="1">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row>
    <row r="263" spans="1:26" ht="12" customHeight="1">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row>
    <row r="264" spans="1:26" ht="12" customHeight="1">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row>
    <row r="265" spans="1:26" ht="12" customHeight="1">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row>
    <row r="266" spans="1:26" ht="12" customHeight="1">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row>
    <row r="267" spans="1:26" ht="12" customHeight="1">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row>
    <row r="268" spans="1:26" ht="12" customHeight="1">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row>
    <row r="269" spans="1:26" ht="12" customHeight="1">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row>
    <row r="270" spans="1:26" ht="12" customHeight="1">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row>
    <row r="271" spans="1:26" ht="12" customHeight="1">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row>
    <row r="272" spans="1:26" ht="12" customHeight="1">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row>
    <row r="273" spans="1:26" ht="12" customHeight="1">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row>
    <row r="274" spans="1:26" ht="12" customHeight="1">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row>
    <row r="275" spans="1:26" ht="12" customHeight="1">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row>
    <row r="276" spans="1:26" ht="12" customHeight="1">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row>
    <row r="277" spans="1:26" ht="12" customHeight="1">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row>
    <row r="278" spans="1:26" ht="12" customHeight="1">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row>
    <row r="279" spans="1:26" ht="12" customHeight="1">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row>
    <row r="280" spans="1:26" ht="12" customHeight="1">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row>
    <row r="281" spans="1:26" ht="12" customHeight="1">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row>
    <row r="282" spans="1:26" ht="12" customHeight="1">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row>
    <row r="283" spans="1:26" ht="12" customHeight="1">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row>
    <row r="284" spans="1:26" ht="12" customHeight="1">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row>
    <row r="285" spans="1:26" ht="12" customHeight="1">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row>
    <row r="286" spans="1:26" ht="12" customHeight="1">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row>
    <row r="287" spans="1:26" ht="12" customHeight="1">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2" customHeight="1">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2" customHeight="1">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2" customHeight="1">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2" customHeight="1">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2" customHeight="1">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2" customHeight="1">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2" customHeight="1">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2" customHeight="1">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2" customHeight="1">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2" customHeight="1">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2" customHeight="1">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2" customHeight="1">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2" customHeight="1">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2" customHeight="1">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2" customHeight="1">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2" customHeight="1">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2" customHeight="1">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2" customHeight="1">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2" customHeight="1">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2" customHeight="1">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2" customHeight="1">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2" customHeight="1">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2" customHeight="1">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2" customHeight="1">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2" customHeight="1">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2" customHeight="1">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2" customHeight="1">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2" customHeight="1">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2" customHeight="1">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2" customHeight="1">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2" customHeight="1">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2" customHeight="1">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2" customHeight="1">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2" customHeight="1">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2" customHeight="1">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2" customHeight="1">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2" customHeight="1">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2" customHeight="1">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2" customHeight="1">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2" customHeight="1">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2" customHeight="1">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2" customHeight="1">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2" customHeight="1">
      <c r="A330" s="18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2" customHeight="1">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2" customHeight="1">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2" customHeight="1">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2" customHeight="1">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2" customHeight="1">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2" customHeight="1">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2" customHeight="1">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2" customHeight="1">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2" customHeight="1">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2" customHeight="1">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2" customHeight="1">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2" customHeight="1">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2" customHeight="1">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2" customHeight="1">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2" customHeight="1">
      <c r="A345" s="18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2" customHeight="1">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2" customHeight="1">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2" customHeight="1">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2" customHeight="1">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2" customHeight="1">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2" customHeight="1">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2" customHeight="1">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2" customHeight="1">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2" customHeight="1">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2" customHeight="1">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2" customHeight="1">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2" customHeight="1">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2" customHeight="1">
      <c r="A358" s="18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2" customHeight="1">
      <c r="A359" s="18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2" customHeight="1">
      <c r="A360" s="18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2" customHeight="1">
      <c r="A361" s="18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2" customHeight="1">
      <c r="A362" s="18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2" customHeight="1">
      <c r="A363" s="18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2" customHeight="1">
      <c r="A364" s="18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2" customHeight="1">
      <c r="A365" s="18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2" customHeight="1">
      <c r="A366" s="18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2" customHeight="1">
      <c r="A367" s="18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2" customHeight="1">
      <c r="A368" s="18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2" customHeight="1">
      <c r="A369" s="18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2" customHeight="1">
      <c r="A370" s="18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2" customHeight="1">
      <c r="A371" s="18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2" customHeight="1">
      <c r="A372" s="18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2" customHeight="1">
      <c r="A373" s="18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2" customHeight="1">
      <c r="A374" s="18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2" customHeight="1">
      <c r="A375" s="18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2" customHeight="1">
      <c r="A376" s="18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2" customHeight="1">
      <c r="A377" s="18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2" customHeight="1">
      <c r="A378" s="18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2" customHeight="1">
      <c r="A379" s="18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2" customHeight="1">
      <c r="A380" s="18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2" customHeight="1">
      <c r="A381" s="18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2" customHeight="1">
      <c r="A382" s="18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2" customHeight="1">
      <c r="A383" s="18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2" customHeight="1">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2" customHeight="1">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2" customHeight="1">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2" customHeight="1">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2" customHeight="1">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2" customHeight="1">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2" customHeight="1">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2" customHeight="1">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2" customHeight="1">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2" customHeight="1">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2" customHeight="1">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2" customHeight="1">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2" customHeight="1">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2" customHeight="1">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2" customHeight="1">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2" customHeight="1">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2" customHeight="1">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2" customHeight="1">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2" customHeight="1">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2" customHeight="1">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2" customHeight="1">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2" customHeight="1">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2" customHeight="1">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2" customHeight="1">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2" customHeight="1">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2" customHeight="1">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2" customHeight="1">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2" customHeight="1">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2" customHeight="1">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2" customHeight="1">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2" customHeight="1">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2" customHeight="1">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2" customHeight="1">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2" customHeight="1">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2" customHeight="1">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2" customHeight="1">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2" customHeight="1">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2" customHeight="1">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2" customHeight="1">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2" customHeight="1">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2" customHeight="1">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2" customHeight="1">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2" customHeight="1">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2" customHeight="1">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2" customHeight="1">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2" customHeight="1">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2" customHeight="1">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2" customHeight="1">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2" customHeight="1">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2" customHeight="1">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2" customHeight="1">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2" customHeight="1">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2" customHeight="1">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2" customHeight="1">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2" customHeight="1">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2" customHeight="1">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2" customHeight="1">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2" customHeight="1">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2" customHeight="1">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2" customHeight="1">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2" customHeight="1">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2" customHeight="1">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2" customHeight="1">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2" customHeight="1">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2" customHeight="1">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2" customHeight="1">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2" customHeight="1">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2" customHeight="1">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2" customHeight="1">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2" customHeight="1">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2" customHeight="1">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2" customHeight="1">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2" customHeight="1">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2" customHeight="1">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2" customHeight="1">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2" customHeight="1">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2" customHeight="1">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2" customHeight="1">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2" customHeight="1">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2" customHeight="1">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2" customHeight="1">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2" customHeight="1">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2" customHeight="1">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2" customHeight="1">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2" customHeight="1">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2" customHeight="1">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2" customHeight="1">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2" customHeight="1">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2" customHeight="1">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2" customHeight="1">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2" customHeight="1">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2" customHeight="1">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2" customHeight="1">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2" customHeight="1">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2" customHeight="1">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2" customHeight="1">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2" customHeight="1">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2" customHeight="1">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2" customHeight="1">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2" customHeight="1">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2" customHeight="1">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2" customHeight="1">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2" customHeight="1">
      <c r="A486" s="18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2" customHeight="1">
      <c r="A487" s="18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2" customHeight="1">
      <c r="A488" s="18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2" customHeight="1">
      <c r="A489" s="18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2" customHeight="1">
      <c r="A490" s="18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2" customHeight="1">
      <c r="A491" s="18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2" customHeight="1">
      <c r="A492" s="18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2" customHeight="1">
      <c r="A493" s="18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2" customHeight="1">
      <c r="A494" s="18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2" customHeight="1">
      <c r="A495" s="18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2" customHeight="1">
      <c r="A496" s="18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2" customHeight="1">
      <c r="A497" s="18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2" customHeight="1">
      <c r="A498" s="18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2" customHeight="1">
      <c r="A499" s="18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2" customHeight="1">
      <c r="A500" s="18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2" customHeight="1">
      <c r="A501" s="18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2" customHeight="1">
      <c r="A502" s="18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2" customHeight="1">
      <c r="A503" s="18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2" customHeight="1">
      <c r="A504" s="18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2" customHeight="1">
      <c r="A505" s="18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2" customHeight="1">
      <c r="A506" s="18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2" customHeight="1">
      <c r="A507" s="18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2" customHeight="1">
      <c r="A508" s="18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2" customHeight="1">
      <c r="A509" s="18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2" customHeight="1">
      <c r="A510" s="18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2" customHeight="1">
      <c r="A511" s="18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2" customHeight="1">
      <c r="A512" s="18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2" customHeight="1">
      <c r="A513" s="18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2" customHeight="1">
      <c r="A514" s="18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2" customHeight="1">
      <c r="A515" s="18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2" customHeight="1">
      <c r="A516" s="18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2" customHeight="1">
      <c r="A517" s="18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2" customHeight="1">
      <c r="A518" s="18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2" customHeight="1">
      <c r="A519" s="18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2" customHeight="1">
      <c r="A520" s="18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2" customHeight="1">
      <c r="A521" s="18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2" customHeight="1">
      <c r="A522" s="18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2" customHeight="1">
      <c r="A523" s="18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2" customHeight="1">
      <c r="A524" s="18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2" customHeight="1">
      <c r="A525" s="18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2" customHeight="1">
      <c r="A526" s="18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2" customHeight="1">
      <c r="A527" s="18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2" customHeight="1">
      <c r="A528" s="18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2" customHeight="1">
      <c r="A529" s="18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2" customHeight="1">
      <c r="A530" s="18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2" customHeight="1">
      <c r="A531" s="18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2" customHeight="1">
      <c r="A532" s="18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2" customHeight="1">
      <c r="A533" s="18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2" customHeight="1">
      <c r="A534" s="18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2" customHeight="1">
      <c r="A535" s="18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2" customHeight="1">
      <c r="A536" s="18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2" customHeight="1">
      <c r="A537" s="18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2" customHeight="1">
      <c r="A538" s="18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2" customHeight="1">
      <c r="A539" s="18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2" customHeight="1">
      <c r="A540" s="18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2" customHeight="1">
      <c r="A541" s="18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2" customHeight="1">
      <c r="A542" s="18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2" customHeight="1">
      <c r="A543" s="18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2" customHeight="1">
      <c r="A544" s="18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2" customHeight="1">
      <c r="A545" s="18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2" customHeight="1">
      <c r="A546" s="18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2" customHeight="1">
      <c r="A547" s="18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2" customHeight="1">
      <c r="A548" s="18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2" customHeight="1">
      <c r="A549" s="18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2" customHeight="1">
      <c r="A550" s="18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2" customHeight="1">
      <c r="A551" s="18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2" customHeight="1">
      <c r="A552" s="18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2" customHeight="1">
      <c r="A553" s="18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2" customHeight="1">
      <c r="A554" s="18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2" customHeight="1">
      <c r="A555" s="18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2" customHeight="1">
      <c r="A556" s="18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2" customHeight="1">
      <c r="A557" s="18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2" customHeight="1">
      <c r="A558" s="18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2" customHeight="1">
      <c r="A559" s="18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2" customHeight="1">
      <c r="A560" s="18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2" customHeight="1">
      <c r="A561" s="18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2" customHeight="1">
      <c r="A562" s="18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2" customHeight="1">
      <c r="A563" s="18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2" customHeight="1">
      <c r="A564" s="18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2" customHeight="1">
      <c r="A565" s="18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2" customHeight="1">
      <c r="A566" s="18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2" customHeight="1">
      <c r="A567" s="18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2" customHeight="1">
      <c r="A568" s="18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2" customHeight="1">
      <c r="A569" s="18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2" customHeight="1">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2" customHeight="1">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2" customHeight="1">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2" customHeight="1">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2" customHeight="1">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2" customHeight="1">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2" customHeight="1">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2" customHeight="1">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2" customHeight="1">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2" customHeight="1">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2" customHeight="1">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2" customHeight="1">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2" customHeight="1">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2" customHeight="1">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2" customHeight="1">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2" customHeight="1">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2" customHeight="1">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2" customHeight="1">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2" customHeight="1">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2" customHeight="1">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2" customHeight="1">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2" customHeight="1">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2" customHeight="1">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2" customHeight="1">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2" customHeight="1">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2" customHeight="1">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2" customHeight="1">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2" customHeight="1">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2" customHeight="1">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2" customHeight="1">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2" customHeight="1">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2" customHeight="1">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2" customHeight="1">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2" customHeight="1">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2" customHeight="1">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2" customHeight="1">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2" customHeight="1">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2" customHeight="1">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2" customHeight="1">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2" customHeight="1">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2" customHeight="1">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2" customHeight="1">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2" customHeight="1">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2" customHeight="1">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2" customHeight="1">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2" customHeight="1">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2" customHeight="1">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2" customHeight="1">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2" customHeight="1">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2" customHeight="1">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2" customHeight="1">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2" customHeight="1">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2" customHeight="1">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2" customHeight="1">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2" customHeight="1">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2" customHeight="1">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2" customHeight="1">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2" customHeight="1">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2" customHeight="1">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2" customHeight="1">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2" customHeight="1">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2" customHeight="1">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2" customHeight="1">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2" customHeight="1">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2" customHeight="1">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2" customHeight="1">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2" customHeight="1">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2" customHeight="1">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2" customHeight="1">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2" customHeight="1">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2" customHeight="1">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2" customHeight="1">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2" customHeight="1">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2" customHeight="1">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2" customHeight="1">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2" customHeight="1">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2" customHeight="1">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2" customHeight="1">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2" customHeight="1">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2" customHeight="1">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2" customHeight="1">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2" customHeight="1">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2" customHeight="1">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2" customHeight="1">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2" customHeight="1">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2" customHeight="1">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2" customHeight="1">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2" customHeight="1">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2" customHeight="1">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2" customHeight="1">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2" customHeight="1">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2" customHeight="1">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2" customHeight="1">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2" customHeight="1">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2" customHeight="1">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2" customHeight="1">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2" customHeight="1">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2" customHeight="1">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2" customHeight="1">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2" customHeight="1">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2" customHeight="1">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2" customHeight="1">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2" customHeight="1">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2" customHeight="1">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2" customHeight="1">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2" customHeight="1">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2" customHeight="1">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2" customHeight="1">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2" customHeight="1">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2" customHeight="1">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2" customHeight="1">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2" customHeight="1">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2" customHeight="1">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2" customHeight="1">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2" customHeight="1">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2" customHeight="1">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2" customHeight="1">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2" customHeight="1">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2" customHeight="1">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2" customHeight="1">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2" customHeight="1">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2" customHeight="1">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2" customHeight="1">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2" customHeight="1">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2" customHeight="1">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2" customHeight="1">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2" customHeight="1">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2" customHeight="1">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2" customHeight="1">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2" customHeight="1">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2" customHeight="1">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2" customHeight="1">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2" customHeight="1">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2" customHeight="1">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2" customHeight="1">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2" customHeight="1">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2" customHeight="1">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2" customHeight="1">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2" customHeight="1">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2" customHeight="1">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2" customHeight="1">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2" customHeight="1">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2" customHeight="1">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2" customHeight="1">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2" customHeight="1">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2" customHeight="1">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2" customHeight="1">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2" customHeight="1">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2" customHeight="1">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2" customHeight="1">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2" customHeight="1">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2" customHeight="1">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2" customHeight="1">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2" customHeight="1">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2" customHeight="1">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2" customHeight="1">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2" customHeight="1">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2" customHeight="1">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2" customHeight="1">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2" customHeight="1">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2" customHeight="1">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2" customHeight="1">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2" customHeight="1">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2" customHeight="1">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2" customHeight="1">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2" customHeight="1">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2" customHeight="1">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2" customHeight="1">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2" customHeight="1">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2" customHeight="1">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2" customHeight="1">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2" customHeight="1">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2" customHeight="1">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2" customHeight="1">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2" customHeight="1">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2" customHeight="1">
      <c r="A745" s="18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2" customHeight="1">
      <c r="A746" s="18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2" customHeight="1">
      <c r="A747" s="18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2" customHeight="1">
      <c r="A748" s="18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2" customHeight="1">
      <c r="A749" s="18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2" customHeight="1">
      <c r="A750" s="18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2" customHeight="1">
      <c r="A751" s="18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2" customHeight="1">
      <c r="A752" s="18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2" customHeight="1">
      <c r="A753" s="18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2" customHeight="1">
      <c r="A754" s="18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2" customHeight="1">
      <c r="A755" s="18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2" customHeight="1">
      <c r="A756" s="18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2" customHeight="1">
      <c r="A757" s="18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2" customHeight="1">
      <c r="A758" s="18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2" customHeight="1">
      <c r="A759" s="18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2" customHeight="1">
      <c r="A760" s="18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2" customHeight="1">
      <c r="A761" s="18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2" customHeight="1">
      <c r="A762" s="18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2" customHeight="1">
      <c r="A763" s="18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2" customHeight="1">
      <c r="A764" s="18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2" customHeight="1">
      <c r="A765" s="18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2" customHeight="1">
      <c r="A766" s="18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2" customHeight="1">
      <c r="A767" s="18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2" customHeight="1">
      <c r="A768" s="18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2" customHeight="1">
      <c r="A769" s="18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2" customHeight="1">
      <c r="A770" s="18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2" customHeight="1">
      <c r="A771" s="18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2" customHeight="1">
      <c r="A772" s="18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2" customHeight="1">
      <c r="A773" s="18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2" customHeight="1">
      <c r="A774" s="18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2" customHeight="1">
      <c r="A775" s="18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2" customHeight="1">
      <c r="A776" s="18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2" customHeight="1">
      <c r="A777" s="18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2" customHeight="1">
      <c r="A778" s="18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2" customHeight="1">
      <c r="A779" s="18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2" customHeight="1">
      <c r="A780" s="18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2" customHeight="1">
      <c r="A781" s="18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2" customHeight="1">
      <c r="A782" s="18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2" customHeight="1">
      <c r="A783" s="18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2" customHeight="1">
      <c r="A784" s="18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2" customHeight="1">
      <c r="A785" s="18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2" customHeight="1">
      <c r="A786" s="18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2" customHeight="1">
      <c r="A787" s="18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2" customHeight="1">
      <c r="A788" s="18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2" customHeight="1">
      <c r="A789" s="18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2" customHeight="1">
      <c r="A790" s="18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2" customHeight="1">
      <c r="A791" s="18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2" customHeight="1">
      <c r="A792" s="18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2" customHeight="1">
      <c r="A793" s="18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2" customHeight="1">
      <c r="A794" s="18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2" customHeight="1">
      <c r="A795" s="18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2" customHeight="1">
      <c r="A796" s="18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2" customHeight="1">
      <c r="A797" s="18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2" customHeight="1">
      <c r="A798" s="18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2" customHeight="1">
      <c r="A799" s="18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2" customHeight="1">
      <c r="A800" s="18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2" customHeight="1">
      <c r="A801" s="18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2" customHeight="1">
      <c r="A802" s="18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2" customHeight="1">
      <c r="A803" s="18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2" customHeight="1">
      <c r="A804" s="18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2" customHeight="1">
      <c r="A805" s="18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2" customHeight="1">
      <c r="A806" s="18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2" customHeight="1">
      <c r="A807" s="18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2" customHeight="1">
      <c r="A808" s="18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2" customHeight="1">
      <c r="A809" s="18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2" customHeight="1">
      <c r="A810" s="18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2" customHeight="1">
      <c r="A811" s="18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2" customHeight="1">
      <c r="A812" s="18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2" customHeight="1">
      <c r="A813" s="18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2" customHeight="1">
      <c r="A814" s="18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2" customHeight="1">
      <c r="A815" s="18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2" customHeight="1">
      <c r="A816" s="18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2" customHeight="1">
      <c r="A817" s="18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2" customHeight="1">
      <c r="A818" s="18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2" customHeight="1">
      <c r="A819" s="18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2" customHeight="1">
      <c r="A820" s="18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2" customHeight="1">
      <c r="A821" s="18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2" customHeight="1">
      <c r="A822" s="18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2" customHeight="1">
      <c r="A823" s="18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2" customHeight="1">
      <c r="A824" s="18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2" customHeight="1">
      <c r="A825" s="18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2" customHeight="1">
      <c r="A826" s="18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2" customHeight="1">
      <c r="A827" s="18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2" customHeight="1">
      <c r="A828" s="18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2" customHeight="1">
      <c r="A829" s="18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2" customHeight="1">
      <c r="A830" s="18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2" customHeight="1">
      <c r="A831" s="18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2" customHeight="1">
      <c r="A832" s="18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2" customHeight="1">
      <c r="A833" s="18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2" customHeight="1">
      <c r="A834" s="18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2" customHeight="1">
      <c r="A835" s="18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2" customHeight="1">
      <c r="A836" s="18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2" customHeight="1">
      <c r="A837" s="18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2" customHeight="1">
      <c r="A838" s="18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2" customHeight="1">
      <c r="A839" s="18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2" customHeight="1">
      <c r="A840" s="18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2" customHeight="1">
      <c r="A841" s="18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2" customHeight="1">
      <c r="A842" s="18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2" customHeight="1">
      <c r="A843" s="18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2" customHeight="1">
      <c r="A844" s="18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2" customHeight="1">
      <c r="A845" s="18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2" customHeight="1">
      <c r="A846" s="18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2" customHeight="1">
      <c r="A847" s="18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2" customHeight="1">
      <c r="A848" s="18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2" customHeight="1">
      <c r="A849" s="18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2" customHeight="1">
      <c r="A850" s="18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2" customHeight="1">
      <c r="A851" s="18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2" customHeight="1">
      <c r="A852" s="18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2" customHeight="1">
      <c r="A853" s="18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2" customHeight="1">
      <c r="A854" s="18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2" customHeight="1">
      <c r="A855" s="18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2" customHeight="1">
      <c r="A856" s="18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2" customHeight="1">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2" customHeight="1">
      <c r="A858" s="18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2" customHeight="1">
      <c r="A859" s="18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2" customHeight="1">
      <c r="A860" s="18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2" customHeight="1">
      <c r="A861" s="18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2" customHeight="1">
      <c r="A862" s="18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2" customHeight="1">
      <c r="A863" s="18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2" customHeight="1">
      <c r="A864" s="18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2" customHeight="1">
      <c r="A865" s="18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2" customHeight="1">
      <c r="A866" s="18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2" customHeight="1">
      <c r="A867" s="18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2" customHeight="1">
      <c r="A868" s="18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2" customHeight="1">
      <c r="A869" s="18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2" customHeight="1">
      <c r="A870" s="18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2" customHeight="1">
      <c r="A871" s="18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2" customHeight="1">
      <c r="A872" s="18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2" customHeight="1">
      <c r="A873" s="18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2" customHeight="1">
      <c r="A874" s="18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2" customHeight="1">
      <c r="A875" s="18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2" customHeight="1">
      <c r="A876" s="18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2" customHeight="1">
      <c r="A877" s="18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2" customHeight="1">
      <c r="A878" s="18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2" customHeight="1">
      <c r="A879" s="18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2" customHeight="1">
      <c r="A880" s="18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2" customHeight="1">
      <c r="A881" s="18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2" customHeight="1">
      <c r="A882" s="18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2" customHeight="1">
      <c r="A883" s="18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2" customHeight="1">
      <c r="A884" s="18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2" customHeight="1">
      <c r="A885" s="18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2" customHeight="1">
      <c r="A886" s="18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2" customHeight="1">
      <c r="A887" s="18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2" customHeight="1">
      <c r="A888" s="18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2" customHeight="1">
      <c r="A889" s="18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2" customHeight="1">
      <c r="A890" s="18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2" customHeight="1">
      <c r="A891" s="18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2" customHeight="1">
      <c r="A892" s="18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2" customHeight="1">
      <c r="A893" s="18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2" customHeight="1">
      <c r="A894" s="18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2" customHeight="1">
      <c r="A895" s="18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2" customHeight="1">
      <c r="A896" s="18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2" customHeight="1">
      <c r="A897" s="18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2" customHeight="1">
      <c r="A898" s="18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2" customHeight="1">
      <c r="A899" s="18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2" customHeight="1">
      <c r="A900" s="18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2" customHeight="1">
      <c r="A901" s="18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2" customHeight="1">
      <c r="A902" s="18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2" customHeight="1">
      <c r="A903" s="18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2" customHeight="1">
      <c r="A904" s="18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2" customHeight="1">
      <c r="A905" s="18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2" customHeight="1">
      <c r="A906" s="18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2" customHeight="1">
      <c r="A907" s="18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2" customHeight="1">
      <c r="A908" s="18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2" customHeight="1">
      <c r="A909" s="18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2" customHeight="1">
      <c r="A910" s="18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2" customHeight="1">
      <c r="A911" s="18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2" customHeight="1">
      <c r="A912" s="18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2" customHeight="1">
      <c r="A913" s="18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2" customHeight="1">
      <c r="A914" s="18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2" customHeight="1">
      <c r="A915" s="18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2" customHeight="1">
      <c r="A916" s="18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2" customHeight="1">
      <c r="A917" s="18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2" customHeight="1">
      <c r="A918" s="18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2" customHeight="1">
      <c r="A919" s="18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2" customHeight="1">
      <c r="A920" s="18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2" customHeight="1">
      <c r="A921" s="18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2" customHeight="1">
      <c r="A922" s="18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2" customHeight="1">
      <c r="A923" s="18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2" customHeight="1">
      <c r="A924" s="18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2" customHeight="1">
      <c r="A925" s="18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2" customHeight="1">
      <c r="A926" s="18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2" customHeight="1">
      <c r="A927" s="18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2" customHeight="1">
      <c r="A928" s="18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2" customHeight="1">
      <c r="A929" s="18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2" customHeight="1">
      <c r="A930" s="18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2" customHeight="1">
      <c r="A931" s="18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2" customHeight="1">
      <c r="A932" s="18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2" customHeight="1">
      <c r="A933" s="18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2" customHeight="1">
      <c r="A934" s="18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2" customHeight="1">
      <c r="A935" s="18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2" customHeight="1">
      <c r="A936" s="18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2" customHeight="1">
      <c r="A937" s="18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2" customHeight="1">
      <c r="A938" s="18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2" customHeight="1">
      <c r="A939" s="18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2" customHeight="1">
      <c r="A940" s="18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2" customHeight="1">
      <c r="A941" s="18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2" customHeight="1">
      <c r="A942" s="18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2" customHeight="1">
      <c r="A943" s="18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2" customHeight="1">
      <c r="A944" s="18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2" customHeight="1">
      <c r="A945" s="18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2" customHeight="1">
      <c r="A946" s="18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2" customHeight="1">
      <c r="A947" s="18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2" customHeight="1">
      <c r="A948" s="18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2" customHeight="1">
      <c r="A949" s="18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2" customHeight="1">
      <c r="A950" s="18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2" customHeight="1">
      <c r="A951" s="18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2" customHeight="1">
      <c r="A952" s="18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2" customHeight="1">
      <c r="A953" s="18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2" customHeight="1">
      <c r="A954" s="18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2" customHeight="1">
      <c r="A955" s="18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2" customHeight="1">
      <c r="A956" s="18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2" customHeight="1">
      <c r="A957" s="18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2" customHeight="1">
      <c r="A958" s="18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2" customHeight="1">
      <c r="A959" s="18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2" customHeight="1">
      <c r="A960" s="18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2" customHeight="1">
      <c r="A961" s="18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2" customHeight="1">
      <c r="A962" s="18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2" customHeight="1">
      <c r="A963" s="18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2" customHeight="1">
      <c r="A964" s="18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2" customHeight="1">
      <c r="A965" s="18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2" customHeight="1">
      <c r="A966" s="18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2" customHeight="1">
      <c r="A967" s="18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2" customHeight="1">
      <c r="A968" s="18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2" customHeight="1">
      <c r="A969" s="18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2" customHeight="1">
      <c r="A970" s="18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2" customHeight="1">
      <c r="A971" s="18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2" customHeight="1">
      <c r="A972" s="18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2" customHeight="1">
      <c r="A973" s="18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2" customHeight="1">
      <c r="A974" s="18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2" customHeight="1">
      <c r="A975" s="18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2" customHeight="1">
      <c r="A976" s="18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2" customHeight="1">
      <c r="A977" s="18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2" customHeight="1">
      <c r="A978" s="18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2" customHeight="1">
      <c r="A979" s="18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2" customHeight="1">
      <c r="A980" s="18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2" customHeight="1">
      <c r="A981" s="18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2" customHeight="1">
      <c r="A982" s="18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2" customHeight="1">
      <c r="A983" s="18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2" customHeight="1">
      <c r="A984" s="18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2" customHeight="1">
      <c r="A985" s="18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2" customHeight="1">
      <c r="A986" s="18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2" customHeight="1">
      <c r="A987" s="18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2" customHeight="1">
      <c r="A988" s="18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2" customHeight="1">
      <c r="A989" s="18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2" customHeight="1">
      <c r="A990" s="18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2" customHeight="1">
      <c r="A991" s="18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2" customHeight="1">
      <c r="A992" s="18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2" customHeight="1">
      <c r="A993" s="18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2" customHeight="1">
      <c r="A994" s="18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2" customHeight="1">
      <c r="A995" s="18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2" customHeight="1">
      <c r="A996" s="18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2" customHeight="1">
      <c r="A997" s="18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2" customHeight="1">
      <c r="A998" s="18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2" customHeight="1">
      <c r="A999" s="18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2" customHeight="1">
      <c r="A1000" s="18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row r="1001" spans="1:26" ht="12" customHeight="1">
      <c r="A1001" s="18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row>
    <row r="1002" spans="1:26" ht="12" customHeight="1">
      <c r="A1002" s="18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row>
    <row r="1003" spans="1:26" ht="12" customHeight="1">
      <c r="A1003" s="18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row>
  </sheetData>
  <mergeCells count="28">
    <mergeCell ref="A1:R1"/>
    <mergeCell ref="A2:R2"/>
    <mergeCell ref="A3:R3"/>
    <mergeCell ref="A4:A5"/>
    <mergeCell ref="B4:B5"/>
    <mergeCell ref="C4:C5"/>
    <mergeCell ref="D4:D5"/>
    <mergeCell ref="E4:E5"/>
    <mergeCell ref="F4:F5"/>
    <mergeCell ref="G4:G5"/>
    <mergeCell ref="R4:R5"/>
    <mergeCell ref="K4:K5"/>
    <mergeCell ref="L4:L5"/>
    <mergeCell ref="M4:M5"/>
    <mergeCell ref="N4:N5"/>
    <mergeCell ref="O4:O5"/>
    <mergeCell ref="P4:P5"/>
    <mergeCell ref="Q4:Q5"/>
    <mergeCell ref="M53:Q53"/>
    <mergeCell ref="B48:E48"/>
    <mergeCell ref="B49:Q49"/>
    <mergeCell ref="M51:Q51"/>
    <mergeCell ref="M52:Q52"/>
    <mergeCell ref="B7:B42"/>
    <mergeCell ref="C7:C42"/>
    <mergeCell ref="H4:H5"/>
    <mergeCell ref="I4:I5"/>
    <mergeCell ref="J4:J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15.xml><?xml version="1.0" encoding="utf-8"?>
<worksheet xmlns="http://schemas.openxmlformats.org/spreadsheetml/2006/main" xmlns:r="http://schemas.openxmlformats.org/officeDocument/2006/relationships">
  <sheetPr codeName="Sheet10">
    <tabColor rgb="FF00B0F0"/>
    <pageSetUpPr fitToPage="1"/>
  </sheetPr>
  <dimension ref="A1:AA1000"/>
  <sheetViews>
    <sheetView zoomScaleNormal="100" workbookViewId="0">
      <selection activeCell="J14" sqref="J14"/>
    </sheetView>
  </sheetViews>
  <sheetFormatPr defaultColWidth="14.453125" defaultRowHeight="14.5"/>
  <cols>
    <col min="1" max="1" width="3.90625" style="389" customWidth="1"/>
    <col min="2" max="2" width="12.08984375" style="182" customWidth="1"/>
    <col min="3" max="3" width="9" style="182" customWidth="1"/>
    <col min="4" max="4" width="9.54296875" style="182" customWidth="1"/>
    <col min="5" max="5" width="33.08984375" style="182" customWidth="1"/>
    <col min="6" max="6" width="18.08984375" style="182" customWidth="1"/>
    <col min="7" max="7" width="20.81640625" style="182" customWidth="1"/>
    <col min="8" max="8" width="3.7265625" style="182" customWidth="1"/>
    <col min="9" max="27" width="9.08984375" style="182" customWidth="1"/>
    <col min="28" max="16384" width="14.453125" style="182"/>
  </cols>
  <sheetData>
    <row r="1" spans="1:27" s="389" customFormat="1">
      <c r="A1" s="391"/>
      <c r="B1" s="391"/>
      <c r="C1" s="391"/>
      <c r="D1" s="391"/>
      <c r="E1" s="391"/>
      <c r="F1" s="391"/>
      <c r="G1" s="391"/>
      <c r="H1" s="391"/>
    </row>
    <row r="2" spans="1:27" ht="20.5">
      <c r="A2" s="391"/>
      <c r="B2" s="1176" t="str">
        <f>'Data Entry'!D2</f>
        <v>dk;kZy; iz/kkukpk;Z jktdh; mPp ek/;fed fo|ky; 13Mhvks,y</v>
      </c>
      <c r="C2" s="1177"/>
      <c r="D2" s="1177"/>
      <c r="E2" s="1177"/>
      <c r="F2" s="1177"/>
      <c r="G2" s="1177"/>
      <c r="H2" s="395"/>
      <c r="I2" s="181"/>
      <c r="J2" s="181"/>
      <c r="K2" s="181"/>
      <c r="L2" s="181"/>
      <c r="M2" s="181"/>
      <c r="N2" s="181"/>
      <c r="O2" s="181"/>
      <c r="P2" s="181"/>
      <c r="Q2" s="181"/>
      <c r="R2" s="181"/>
      <c r="S2" s="181"/>
      <c r="T2" s="181"/>
      <c r="U2" s="181"/>
      <c r="V2" s="181"/>
      <c r="W2" s="181"/>
      <c r="X2" s="181"/>
      <c r="Y2" s="181"/>
      <c r="Z2" s="181"/>
      <c r="AA2" s="181"/>
    </row>
    <row r="3" spans="1:27" ht="20.5">
      <c r="A3" s="391"/>
      <c r="B3" s="1176" t="s">
        <v>273</v>
      </c>
      <c r="C3" s="1178"/>
      <c r="D3" s="1178"/>
      <c r="E3" s="1178"/>
      <c r="F3" s="1178"/>
      <c r="G3" s="1178"/>
      <c r="H3" s="395"/>
      <c r="I3" s="181"/>
      <c r="J3" s="181"/>
      <c r="K3" s="181"/>
      <c r="L3" s="181"/>
      <c r="M3" s="181"/>
      <c r="N3" s="181"/>
      <c r="O3" s="181"/>
      <c r="P3" s="181"/>
      <c r="Q3" s="181"/>
      <c r="R3" s="181"/>
      <c r="S3" s="181"/>
      <c r="T3" s="181"/>
      <c r="U3" s="181"/>
      <c r="V3" s="181"/>
      <c r="W3" s="181"/>
      <c r="X3" s="181"/>
      <c r="Y3" s="181"/>
      <c r="Z3" s="181"/>
      <c r="AA3" s="181"/>
    </row>
    <row r="4" spans="1:27" ht="20.5">
      <c r="A4" s="391"/>
      <c r="B4" s="1179" t="s">
        <v>269</v>
      </c>
      <c r="C4" s="1177"/>
      <c r="D4" s="1177"/>
      <c r="E4" s="1177"/>
      <c r="F4" s="1177"/>
      <c r="G4" s="1177"/>
      <c r="H4" s="395"/>
      <c r="I4" s="181"/>
      <c r="J4" s="181"/>
      <c r="K4" s="181"/>
      <c r="L4" s="181"/>
      <c r="M4" s="181"/>
      <c r="N4" s="181"/>
      <c r="O4" s="181"/>
      <c r="P4" s="181"/>
      <c r="Q4" s="181"/>
      <c r="R4" s="181"/>
      <c r="S4" s="181"/>
      <c r="T4" s="181"/>
      <c r="U4" s="181"/>
      <c r="V4" s="181"/>
      <c r="W4" s="181"/>
      <c r="X4" s="181"/>
      <c r="Y4" s="181"/>
      <c r="Z4" s="181"/>
      <c r="AA4" s="181"/>
    </row>
    <row r="5" spans="1:27" ht="21">
      <c r="A5" s="391"/>
      <c r="B5" s="198"/>
      <c r="C5" s="198"/>
      <c r="D5" s="199"/>
      <c r="E5" s="198"/>
      <c r="F5" s="198"/>
      <c r="G5" s="200" t="s">
        <v>270</v>
      </c>
      <c r="H5" s="395"/>
      <c r="I5" s="181"/>
      <c r="J5" s="181"/>
      <c r="K5" s="181"/>
      <c r="L5" s="181"/>
      <c r="M5" s="181"/>
      <c r="N5" s="181"/>
      <c r="O5" s="181"/>
      <c r="P5" s="181"/>
      <c r="Q5" s="181"/>
      <c r="R5" s="181"/>
      <c r="S5" s="181"/>
      <c r="T5" s="181"/>
      <c r="U5" s="181"/>
      <c r="V5" s="181"/>
      <c r="W5" s="181"/>
      <c r="X5" s="181"/>
      <c r="Y5" s="181"/>
      <c r="Z5" s="181"/>
      <c r="AA5" s="181"/>
    </row>
    <row r="6" spans="1:27" ht="23.5">
      <c r="A6" s="391"/>
      <c r="B6" s="1180" t="s">
        <v>271</v>
      </c>
      <c r="C6" s="1111"/>
      <c r="D6" s="1181" t="str">
        <f>'Master-1'!F4</f>
        <v>2202-02-109-01-00</v>
      </c>
      <c r="E6" s="1111"/>
      <c r="F6" s="201" t="str">
        <f>[1]Master1!H4</f>
        <v>STATE FUND</v>
      </c>
      <c r="G6" s="200">
        <f>'Data Entry'!D4</f>
        <v>26214</v>
      </c>
      <c r="H6" s="395"/>
      <c r="I6" s="181"/>
      <c r="J6" s="181"/>
      <c r="K6" s="181"/>
      <c r="L6" s="181"/>
      <c r="M6" s="181"/>
      <c r="N6" s="181"/>
      <c r="O6" s="181"/>
      <c r="P6" s="181"/>
      <c r="Q6" s="181"/>
      <c r="R6" s="181"/>
      <c r="S6" s="181"/>
      <c r="T6" s="181"/>
      <c r="U6" s="181"/>
      <c r="V6" s="181"/>
      <c r="W6" s="181"/>
      <c r="X6" s="181"/>
      <c r="Y6" s="181"/>
      <c r="Z6" s="181"/>
      <c r="AA6" s="181"/>
    </row>
    <row r="7" spans="1:27" ht="28.5" customHeight="1">
      <c r="A7" s="391"/>
      <c r="B7" s="1171" t="s">
        <v>249</v>
      </c>
      <c r="C7" s="1171" t="s">
        <v>250</v>
      </c>
      <c r="D7" s="1175" t="s">
        <v>251</v>
      </c>
      <c r="E7" s="1171" t="s">
        <v>32</v>
      </c>
      <c r="F7" s="1171" t="s">
        <v>126</v>
      </c>
      <c r="G7" s="1171" t="s">
        <v>272</v>
      </c>
      <c r="H7" s="395"/>
      <c r="I7" s="181"/>
      <c r="J7" s="181"/>
      <c r="K7" s="181"/>
      <c r="L7" s="181"/>
      <c r="M7" s="181"/>
      <c r="N7" s="181"/>
      <c r="O7" s="181"/>
      <c r="P7" s="181"/>
      <c r="Q7" s="181"/>
      <c r="R7" s="181"/>
      <c r="S7" s="181"/>
      <c r="T7" s="181"/>
      <c r="U7" s="181"/>
      <c r="V7" s="181"/>
      <c r="W7" s="181"/>
      <c r="X7" s="181"/>
      <c r="Y7" s="181"/>
      <c r="Z7" s="181"/>
      <c r="AA7" s="181"/>
    </row>
    <row r="8" spans="1:27" ht="20.5" customHeight="1">
      <c r="A8" s="391"/>
      <c r="B8" s="1172"/>
      <c r="C8" s="1172"/>
      <c r="D8" s="1175"/>
      <c r="E8" s="1172"/>
      <c r="F8" s="1172"/>
      <c r="G8" s="1172"/>
      <c r="H8" s="395"/>
      <c r="I8" s="181"/>
      <c r="J8" s="181"/>
      <c r="K8" s="181"/>
      <c r="L8" s="181"/>
      <c r="M8" s="181"/>
      <c r="N8" s="181"/>
      <c r="O8" s="181"/>
      <c r="P8" s="181"/>
      <c r="Q8" s="181"/>
      <c r="R8" s="181"/>
      <c r="S8" s="181"/>
      <c r="T8" s="181"/>
      <c r="U8" s="181"/>
      <c r="V8" s="181"/>
      <c r="W8" s="181"/>
      <c r="X8" s="181"/>
      <c r="Y8" s="181"/>
      <c r="Z8" s="181"/>
      <c r="AA8" s="181"/>
    </row>
    <row r="9" spans="1:27" ht="18">
      <c r="A9" s="391"/>
      <c r="B9" s="202">
        <v>1</v>
      </c>
      <c r="C9" s="202">
        <v>2</v>
      </c>
      <c r="D9" s="202">
        <v>3</v>
      </c>
      <c r="E9" s="202">
        <v>4</v>
      </c>
      <c r="F9" s="202">
        <v>5</v>
      </c>
      <c r="G9" s="202">
        <v>6</v>
      </c>
      <c r="H9" s="395"/>
      <c r="I9" s="181"/>
      <c r="J9" s="181"/>
      <c r="K9" s="181"/>
      <c r="L9" s="181"/>
      <c r="M9" s="181"/>
      <c r="N9" s="181"/>
      <c r="O9" s="181"/>
      <c r="P9" s="181"/>
      <c r="Q9" s="181"/>
      <c r="R9" s="181"/>
      <c r="S9" s="181"/>
      <c r="T9" s="181"/>
      <c r="U9" s="181"/>
      <c r="V9" s="181"/>
      <c r="W9" s="181"/>
      <c r="X9" s="181"/>
      <c r="Y9" s="181"/>
      <c r="Z9" s="181"/>
      <c r="AA9" s="181"/>
    </row>
    <row r="10" spans="1:27" ht="18">
      <c r="A10" s="391"/>
      <c r="B10" s="203">
        <f>[1]Master1!A9</f>
        <v>1</v>
      </c>
      <c r="C10" s="1173" t="str">
        <f>'Master-1'!F4</f>
        <v>2202-02-109-01-00</v>
      </c>
      <c r="D10" s="1173" t="str">
        <f>'Master-1'!I4</f>
        <v>STATE FUND</v>
      </c>
      <c r="E10" s="396" t="str">
        <f>Post_Data!C8</f>
        <v>प्रधानाचार्य</v>
      </c>
      <c r="F10" s="202">
        <v>0</v>
      </c>
      <c r="G10" s="202">
        <v>0</v>
      </c>
      <c r="H10" s="395"/>
      <c r="I10" s="181"/>
      <c r="J10" s="181"/>
      <c r="K10" s="181"/>
      <c r="L10" s="181"/>
      <c r="M10" s="181"/>
      <c r="N10" s="181"/>
      <c r="O10" s="181"/>
      <c r="P10" s="181"/>
      <c r="Q10" s="181"/>
      <c r="R10" s="181"/>
      <c r="S10" s="181"/>
      <c r="T10" s="181"/>
      <c r="U10" s="181"/>
      <c r="V10" s="181"/>
      <c r="W10" s="181"/>
      <c r="X10" s="181"/>
      <c r="Y10" s="181"/>
      <c r="Z10" s="181"/>
      <c r="AA10" s="181"/>
    </row>
    <row r="11" spans="1:27" ht="18">
      <c r="A11" s="391"/>
      <c r="B11" s="203">
        <f>[1]Master1!A10</f>
        <v>2</v>
      </c>
      <c r="C11" s="1155"/>
      <c r="D11" s="1155"/>
      <c r="E11" s="396" t="str">
        <f>Post_Data!C9</f>
        <v>प्रधानाध्यापक‌</v>
      </c>
      <c r="F11" s="202">
        <v>0</v>
      </c>
      <c r="G11" s="202">
        <v>0</v>
      </c>
      <c r="H11" s="395"/>
      <c r="I11" s="181"/>
      <c r="J11" s="181"/>
      <c r="K11" s="181"/>
      <c r="L11" s="181"/>
      <c r="M11" s="181"/>
      <c r="N11" s="181"/>
      <c r="O11" s="181"/>
      <c r="P11" s="181"/>
      <c r="Q11" s="181"/>
      <c r="R11" s="181"/>
      <c r="S11" s="181"/>
      <c r="T11" s="181"/>
      <c r="U11" s="181"/>
      <c r="V11" s="181"/>
      <c r="W11" s="181"/>
      <c r="X11" s="181"/>
      <c r="Y11" s="181"/>
      <c r="Z11" s="181"/>
      <c r="AA11" s="181"/>
    </row>
    <row r="12" spans="1:27" ht="18">
      <c r="A12" s="391"/>
      <c r="B12" s="203">
        <f>[1]Master1!A11</f>
        <v>3</v>
      </c>
      <c r="C12" s="1155"/>
      <c r="D12" s="1155"/>
      <c r="E12" s="396" t="str">
        <f>Post_Data!C10</f>
        <v>व्याख्याता स्कूल(शिक्षा)</v>
      </c>
      <c r="F12" s="202">
        <v>0</v>
      </c>
      <c r="G12" s="202">
        <v>0</v>
      </c>
      <c r="H12" s="395"/>
      <c r="I12" s="181"/>
      <c r="J12" s="181"/>
      <c r="K12" s="181"/>
      <c r="L12" s="181"/>
      <c r="M12" s="181"/>
      <c r="N12" s="181"/>
      <c r="O12" s="181"/>
      <c r="P12" s="181"/>
      <c r="Q12" s="181"/>
      <c r="R12" s="181"/>
      <c r="S12" s="181"/>
      <c r="T12" s="181"/>
      <c r="U12" s="181"/>
      <c r="V12" s="181"/>
      <c r="W12" s="181"/>
      <c r="X12" s="181"/>
      <c r="Y12" s="181"/>
      <c r="Z12" s="181"/>
      <c r="AA12" s="181"/>
    </row>
    <row r="13" spans="1:27" ht="18">
      <c r="A13" s="391"/>
      <c r="B13" s="203">
        <f>[1]Master1!A12</f>
        <v>4</v>
      </c>
      <c r="C13" s="1155"/>
      <c r="D13" s="1155"/>
      <c r="E13" s="396" t="str">
        <f>Post_Data!C11</f>
        <v>वरिष्ठ अध्यापक</v>
      </c>
      <c r="F13" s="202">
        <v>0</v>
      </c>
      <c r="G13" s="202">
        <v>0</v>
      </c>
      <c r="H13" s="395"/>
      <c r="I13" s="181"/>
      <c r="J13" s="181"/>
      <c r="K13" s="181"/>
      <c r="L13" s="181"/>
      <c r="M13" s="181"/>
      <c r="N13" s="181"/>
      <c r="O13" s="181"/>
      <c r="P13" s="181"/>
      <c r="Q13" s="181"/>
      <c r="R13" s="181"/>
      <c r="S13" s="181"/>
      <c r="T13" s="181"/>
      <c r="U13" s="181"/>
      <c r="V13" s="181"/>
      <c r="W13" s="181"/>
      <c r="X13" s="181"/>
      <c r="Y13" s="181"/>
      <c r="Z13" s="181"/>
      <c r="AA13" s="181"/>
    </row>
    <row r="14" spans="1:27" ht="18">
      <c r="A14" s="391"/>
      <c r="B14" s="203">
        <f>[1]Master1!A13</f>
        <v>5</v>
      </c>
      <c r="C14" s="1155"/>
      <c r="D14" s="1155"/>
      <c r="E14" s="396" t="str">
        <f>Post_Data!C12</f>
        <v>अध्यापक</v>
      </c>
      <c r="F14" s="202">
        <v>0</v>
      </c>
      <c r="G14" s="202">
        <v>0</v>
      </c>
      <c r="H14" s="395"/>
      <c r="I14" s="181"/>
      <c r="J14" s="181"/>
      <c r="K14" s="181"/>
      <c r="L14" s="181"/>
      <c r="M14" s="181"/>
      <c r="N14" s="181"/>
      <c r="O14" s="181"/>
      <c r="P14" s="181"/>
      <c r="Q14" s="181"/>
      <c r="R14" s="181"/>
      <c r="S14" s="181"/>
      <c r="T14" s="181"/>
      <c r="U14" s="181"/>
      <c r="V14" s="181"/>
      <c r="W14" s="181"/>
      <c r="X14" s="181"/>
      <c r="Y14" s="181"/>
      <c r="Z14" s="181"/>
      <c r="AA14" s="181"/>
    </row>
    <row r="15" spans="1:27" ht="18">
      <c r="A15" s="391"/>
      <c r="B15" s="203">
        <f>[1]Master1!A14</f>
        <v>6</v>
      </c>
      <c r="C15" s="1155"/>
      <c r="D15" s="1155"/>
      <c r="E15" s="396" t="str">
        <f>Post_Data!C13</f>
        <v>अध्यापक(III Gr) L-1</v>
      </c>
      <c r="F15" s="202">
        <v>0</v>
      </c>
      <c r="G15" s="202">
        <v>0</v>
      </c>
      <c r="H15" s="395"/>
      <c r="I15" s="181"/>
      <c r="J15" s="181"/>
      <c r="K15" s="181"/>
      <c r="L15" s="181"/>
      <c r="M15" s="181"/>
      <c r="N15" s="181"/>
      <c r="O15" s="181"/>
      <c r="P15" s="181"/>
      <c r="Q15" s="181"/>
      <c r="R15" s="181"/>
      <c r="S15" s="181"/>
      <c r="T15" s="181"/>
      <c r="U15" s="181"/>
      <c r="V15" s="181"/>
      <c r="W15" s="181"/>
      <c r="X15" s="181"/>
      <c r="Y15" s="181"/>
      <c r="Z15" s="181"/>
      <c r="AA15" s="181"/>
    </row>
    <row r="16" spans="1:27" ht="18">
      <c r="A16" s="391"/>
      <c r="B16" s="203">
        <f>[1]Master1!A15</f>
        <v>7</v>
      </c>
      <c r="C16" s="1155"/>
      <c r="D16" s="1155"/>
      <c r="E16" s="396" t="str">
        <f>Post_Data!C14</f>
        <v>अध्यापक(III Gr) L-2</v>
      </c>
      <c r="F16" s="202">
        <v>0</v>
      </c>
      <c r="G16" s="202">
        <v>0</v>
      </c>
      <c r="H16" s="395"/>
      <c r="I16" s="181"/>
      <c r="J16" s="181"/>
      <c r="K16" s="181"/>
      <c r="L16" s="181"/>
      <c r="M16" s="181"/>
      <c r="N16" s="181"/>
      <c r="O16" s="181"/>
      <c r="P16" s="181"/>
      <c r="Q16" s="181"/>
      <c r="R16" s="181"/>
      <c r="S16" s="181"/>
      <c r="T16" s="181"/>
      <c r="U16" s="181"/>
      <c r="V16" s="181"/>
      <c r="W16" s="181"/>
      <c r="X16" s="181"/>
      <c r="Y16" s="181"/>
      <c r="Z16" s="181"/>
      <c r="AA16" s="181"/>
    </row>
    <row r="17" spans="1:27" ht="18">
      <c r="A17" s="391"/>
      <c r="B17" s="203">
        <f>[1]Master1!A16</f>
        <v>8</v>
      </c>
      <c r="C17" s="1155"/>
      <c r="D17" s="1155"/>
      <c r="E17" s="396" t="str">
        <f>Post_Data!C15</f>
        <v>प्रशिक्षक</v>
      </c>
      <c r="F17" s="202">
        <v>0</v>
      </c>
      <c r="G17" s="202">
        <v>0</v>
      </c>
      <c r="H17" s="395"/>
      <c r="I17" s="181"/>
      <c r="J17" s="181"/>
      <c r="K17" s="181"/>
      <c r="L17" s="181"/>
      <c r="M17" s="181"/>
      <c r="N17" s="181"/>
      <c r="O17" s="181"/>
      <c r="P17" s="181"/>
      <c r="Q17" s="181"/>
      <c r="R17" s="181"/>
      <c r="S17" s="181"/>
      <c r="T17" s="181"/>
      <c r="U17" s="181"/>
      <c r="V17" s="181"/>
      <c r="W17" s="181"/>
      <c r="X17" s="181"/>
      <c r="Y17" s="181"/>
      <c r="Z17" s="181"/>
      <c r="AA17" s="181"/>
    </row>
    <row r="18" spans="1:27" ht="18">
      <c r="A18" s="391"/>
      <c r="B18" s="203">
        <f>[1]Master1!A17</f>
        <v>9</v>
      </c>
      <c r="C18" s="1155"/>
      <c r="D18" s="1155"/>
      <c r="E18" s="396" t="str">
        <f>Post_Data!C16</f>
        <v>शारीरिक शिक्षक श्रेणी I</v>
      </c>
      <c r="F18" s="202">
        <v>0</v>
      </c>
      <c r="G18" s="202">
        <v>0</v>
      </c>
      <c r="H18" s="395"/>
      <c r="I18" s="181"/>
      <c r="J18" s="181"/>
      <c r="K18" s="181"/>
      <c r="L18" s="181"/>
      <c r="M18" s="181"/>
      <c r="N18" s="181"/>
      <c r="O18" s="181"/>
      <c r="P18" s="181"/>
      <c r="Q18" s="181"/>
      <c r="R18" s="181"/>
      <c r="S18" s="181"/>
      <c r="T18" s="181"/>
      <c r="U18" s="181"/>
      <c r="V18" s="181"/>
      <c r="W18" s="181"/>
      <c r="X18" s="181"/>
      <c r="Y18" s="181"/>
      <c r="Z18" s="181"/>
      <c r="AA18" s="181"/>
    </row>
    <row r="19" spans="1:27" ht="18">
      <c r="A19" s="391"/>
      <c r="B19" s="203">
        <f>[1]Master1!A18</f>
        <v>10</v>
      </c>
      <c r="C19" s="1155"/>
      <c r="D19" s="1155"/>
      <c r="E19" s="396" t="str">
        <f>Post_Data!C17</f>
        <v>शारीरिक शिक्षक श्रेणी II</v>
      </c>
      <c r="F19" s="202">
        <v>0</v>
      </c>
      <c r="G19" s="202">
        <v>0</v>
      </c>
      <c r="H19" s="395"/>
      <c r="I19" s="181"/>
      <c r="J19" s="181"/>
      <c r="K19" s="181"/>
      <c r="L19" s="181"/>
      <c r="M19" s="181"/>
      <c r="N19" s="181"/>
      <c r="O19" s="181"/>
      <c r="P19" s="181"/>
      <c r="Q19" s="181"/>
      <c r="R19" s="181"/>
      <c r="S19" s="181"/>
      <c r="T19" s="181"/>
      <c r="U19" s="181"/>
      <c r="V19" s="181"/>
      <c r="W19" s="181"/>
      <c r="X19" s="181"/>
      <c r="Y19" s="181"/>
      <c r="Z19" s="181"/>
      <c r="AA19" s="181"/>
    </row>
    <row r="20" spans="1:27" ht="18">
      <c r="A20" s="391"/>
      <c r="B20" s="203">
        <f>[1]Master1!A19</f>
        <v>11</v>
      </c>
      <c r="C20" s="1155"/>
      <c r="D20" s="1155"/>
      <c r="E20" s="396" t="str">
        <f>Post_Data!C18</f>
        <v>शारीरिक शिक्षक श्रेणी III</v>
      </c>
      <c r="F20" s="202">
        <v>0</v>
      </c>
      <c r="G20" s="202">
        <v>0</v>
      </c>
      <c r="H20" s="395"/>
      <c r="I20" s="181"/>
      <c r="J20" s="181"/>
      <c r="K20" s="181"/>
      <c r="L20" s="181"/>
      <c r="M20" s="181"/>
      <c r="N20" s="181"/>
      <c r="O20" s="181"/>
      <c r="P20" s="181"/>
      <c r="Q20" s="181"/>
      <c r="R20" s="181"/>
      <c r="S20" s="181"/>
      <c r="T20" s="181"/>
      <c r="U20" s="181"/>
      <c r="V20" s="181"/>
      <c r="W20" s="181"/>
      <c r="X20" s="181"/>
      <c r="Y20" s="181"/>
      <c r="Z20" s="181"/>
      <c r="AA20" s="181"/>
    </row>
    <row r="21" spans="1:27" ht="18">
      <c r="A21" s="391"/>
      <c r="B21" s="203">
        <f>[1]Master1!A20</f>
        <v>12</v>
      </c>
      <c r="C21" s="1155"/>
      <c r="D21" s="1155"/>
      <c r="E21" s="396" t="str">
        <f>Post_Data!C19</f>
        <v>पुस्तकालय अध्यक्ष श्रेणी I</v>
      </c>
      <c r="F21" s="202">
        <v>0</v>
      </c>
      <c r="G21" s="202">
        <v>0</v>
      </c>
      <c r="H21" s="395"/>
      <c r="I21" s="181"/>
      <c r="J21" s="181"/>
      <c r="K21" s="181"/>
      <c r="L21" s="181"/>
      <c r="M21" s="181"/>
      <c r="N21" s="181"/>
      <c r="O21" s="181"/>
      <c r="P21" s="181"/>
      <c r="Q21" s="181"/>
      <c r="R21" s="181"/>
      <c r="S21" s="181"/>
      <c r="T21" s="181"/>
      <c r="U21" s="181"/>
      <c r="V21" s="181"/>
      <c r="W21" s="181"/>
      <c r="X21" s="181"/>
      <c r="Y21" s="181"/>
      <c r="Z21" s="181"/>
      <c r="AA21" s="181"/>
    </row>
    <row r="22" spans="1:27" ht="18">
      <c r="A22" s="391"/>
      <c r="B22" s="203">
        <f>[1]Master1!A21</f>
        <v>13</v>
      </c>
      <c r="C22" s="1155"/>
      <c r="D22" s="1155"/>
      <c r="E22" s="396" t="str">
        <f>Post_Data!C20</f>
        <v>पुस्तकालय अध्यक्ष श्रेणी II</v>
      </c>
      <c r="F22" s="202">
        <v>0</v>
      </c>
      <c r="G22" s="202">
        <v>0</v>
      </c>
      <c r="H22" s="395"/>
      <c r="I22" s="181"/>
      <c r="J22" s="181"/>
      <c r="K22" s="181"/>
      <c r="L22" s="181"/>
      <c r="M22" s="181"/>
      <c r="N22" s="181"/>
      <c r="O22" s="181"/>
      <c r="P22" s="181"/>
      <c r="Q22" s="181"/>
      <c r="R22" s="181"/>
      <c r="S22" s="181"/>
      <c r="T22" s="181"/>
      <c r="U22" s="181"/>
      <c r="V22" s="181"/>
      <c r="W22" s="181"/>
      <c r="X22" s="181"/>
      <c r="Y22" s="181"/>
      <c r="Z22" s="181"/>
      <c r="AA22" s="181"/>
    </row>
    <row r="23" spans="1:27" ht="18">
      <c r="A23" s="391"/>
      <c r="B23" s="203">
        <f>[1]Master1!A22</f>
        <v>14</v>
      </c>
      <c r="C23" s="1155"/>
      <c r="D23" s="1155"/>
      <c r="E23" s="396" t="str">
        <f>Post_Data!C21</f>
        <v>पुस्तकालय अध्यक्ष श्रेणी III</v>
      </c>
      <c r="F23" s="202">
        <v>0</v>
      </c>
      <c r="G23" s="202">
        <v>0</v>
      </c>
      <c r="H23" s="395"/>
      <c r="I23" s="181"/>
      <c r="J23" s="181"/>
      <c r="K23" s="181"/>
      <c r="L23" s="181"/>
      <c r="M23" s="181"/>
      <c r="N23" s="181"/>
      <c r="O23" s="181"/>
      <c r="P23" s="181"/>
      <c r="Q23" s="181"/>
      <c r="R23" s="181"/>
      <c r="S23" s="181"/>
      <c r="T23" s="181"/>
      <c r="U23" s="181"/>
      <c r="V23" s="181"/>
      <c r="W23" s="181"/>
      <c r="X23" s="181"/>
      <c r="Y23" s="181"/>
      <c r="Z23" s="181"/>
      <c r="AA23" s="181"/>
    </row>
    <row r="24" spans="1:27" ht="18">
      <c r="A24" s="391"/>
      <c r="B24" s="203">
        <f>[1]Master1!A23</f>
        <v>15</v>
      </c>
      <c r="C24" s="1155"/>
      <c r="D24" s="1155"/>
      <c r="E24" s="396" t="str">
        <f>Post_Data!C22</f>
        <v>प्रयोगशाला सहायक II</v>
      </c>
      <c r="F24" s="202">
        <v>0</v>
      </c>
      <c r="G24" s="202">
        <v>0</v>
      </c>
      <c r="H24" s="395"/>
      <c r="I24" s="181"/>
      <c r="J24" s="181"/>
      <c r="K24" s="181"/>
      <c r="L24" s="181"/>
      <c r="M24" s="181"/>
      <c r="N24" s="181"/>
      <c r="O24" s="181"/>
      <c r="P24" s="181"/>
      <c r="Q24" s="181"/>
      <c r="R24" s="181"/>
      <c r="S24" s="181"/>
      <c r="T24" s="181"/>
      <c r="U24" s="181"/>
      <c r="V24" s="181"/>
      <c r="W24" s="181"/>
      <c r="X24" s="181"/>
      <c r="Y24" s="181"/>
      <c r="Z24" s="181"/>
      <c r="AA24" s="181"/>
    </row>
    <row r="25" spans="1:27" ht="18">
      <c r="A25" s="391"/>
      <c r="B25" s="203">
        <f>[1]Master1!A24</f>
        <v>16</v>
      </c>
      <c r="C25" s="1155"/>
      <c r="D25" s="1155"/>
      <c r="E25" s="396" t="str">
        <f>Post_Data!C23</f>
        <v>प्रयोगशाला सहायक III</v>
      </c>
      <c r="F25" s="202">
        <v>0</v>
      </c>
      <c r="G25" s="202">
        <v>0</v>
      </c>
      <c r="H25" s="395"/>
      <c r="I25" s="181"/>
      <c r="J25" s="181"/>
      <c r="K25" s="181"/>
      <c r="L25" s="181"/>
      <c r="M25" s="181"/>
      <c r="N25" s="181"/>
      <c r="O25" s="181"/>
      <c r="P25" s="181"/>
      <c r="Q25" s="181"/>
      <c r="R25" s="181"/>
      <c r="S25" s="181"/>
      <c r="T25" s="181"/>
      <c r="U25" s="181"/>
      <c r="V25" s="181"/>
      <c r="W25" s="181"/>
      <c r="X25" s="181"/>
      <c r="Y25" s="181"/>
      <c r="Z25" s="181"/>
      <c r="AA25" s="181"/>
    </row>
    <row r="26" spans="1:27" ht="18">
      <c r="A26" s="391"/>
      <c r="B26" s="203">
        <f>[1]Master1!A25</f>
        <v>17</v>
      </c>
      <c r="C26" s="1155"/>
      <c r="D26" s="1155"/>
      <c r="E26" s="396" t="str">
        <f>Post_Data!C24</f>
        <v>अतिरिक्त प्रशासनिक अधिकारी</v>
      </c>
      <c r="F26" s="202">
        <v>0</v>
      </c>
      <c r="G26" s="202">
        <v>0</v>
      </c>
      <c r="H26" s="395"/>
      <c r="I26" s="181"/>
      <c r="J26" s="181"/>
      <c r="K26" s="181"/>
      <c r="L26" s="181"/>
      <c r="M26" s="181"/>
      <c r="N26" s="181"/>
      <c r="O26" s="181"/>
      <c r="P26" s="181"/>
      <c r="Q26" s="181"/>
      <c r="R26" s="181"/>
      <c r="S26" s="181"/>
      <c r="T26" s="181"/>
      <c r="U26" s="181"/>
      <c r="V26" s="181"/>
      <c r="W26" s="181"/>
      <c r="X26" s="181"/>
      <c r="Y26" s="181"/>
      <c r="Z26" s="181"/>
      <c r="AA26" s="181"/>
    </row>
    <row r="27" spans="1:27" ht="18">
      <c r="A27" s="391"/>
      <c r="B27" s="203">
        <f>[1]Master1!A26</f>
        <v>18</v>
      </c>
      <c r="C27" s="1155"/>
      <c r="D27" s="1155"/>
      <c r="E27" s="396" t="str">
        <f>Post_Data!C25</f>
        <v>वरिष्ठ सहायक</v>
      </c>
      <c r="F27" s="202">
        <v>0</v>
      </c>
      <c r="G27" s="202">
        <v>0</v>
      </c>
      <c r="H27" s="395"/>
      <c r="I27" s="181"/>
      <c r="J27" s="181"/>
      <c r="K27" s="181"/>
      <c r="L27" s="181"/>
      <c r="M27" s="181"/>
      <c r="N27" s="181"/>
      <c r="O27" s="181"/>
      <c r="P27" s="181"/>
      <c r="Q27" s="181"/>
      <c r="R27" s="181"/>
      <c r="S27" s="181"/>
      <c r="T27" s="181"/>
      <c r="U27" s="181"/>
      <c r="V27" s="181"/>
      <c r="W27" s="181"/>
      <c r="X27" s="181"/>
      <c r="Y27" s="181"/>
      <c r="Z27" s="181"/>
      <c r="AA27" s="181"/>
    </row>
    <row r="28" spans="1:27" ht="18">
      <c r="A28" s="391"/>
      <c r="B28" s="203">
        <f>[1]Master1!A27</f>
        <v>19</v>
      </c>
      <c r="C28" s="1155"/>
      <c r="D28" s="1155"/>
      <c r="E28" s="396" t="str">
        <f>Post_Data!C26</f>
        <v>कनिष्ठ सहायक</v>
      </c>
      <c r="F28" s="202">
        <v>0</v>
      </c>
      <c r="G28" s="202">
        <v>0</v>
      </c>
      <c r="H28" s="395"/>
      <c r="I28" s="181"/>
      <c r="J28" s="181"/>
      <c r="K28" s="181"/>
      <c r="L28" s="181"/>
      <c r="M28" s="181"/>
      <c r="N28" s="181"/>
      <c r="O28" s="181"/>
      <c r="P28" s="181"/>
      <c r="Q28" s="181"/>
      <c r="R28" s="181"/>
      <c r="S28" s="181"/>
      <c r="T28" s="181"/>
      <c r="U28" s="181"/>
      <c r="V28" s="181"/>
      <c r="W28" s="181"/>
      <c r="X28" s="181"/>
      <c r="Y28" s="181"/>
      <c r="Z28" s="181"/>
      <c r="AA28" s="181"/>
    </row>
    <row r="29" spans="1:27" ht="18">
      <c r="A29" s="391"/>
      <c r="B29" s="203">
        <f>[1]Master1!A28</f>
        <v>20</v>
      </c>
      <c r="C29" s="1155"/>
      <c r="D29" s="1155"/>
      <c r="E29" s="396" t="str">
        <f>Post_Data!C27</f>
        <v>चतुर्थ श्रेणी कर्मचारी</v>
      </c>
      <c r="F29" s="202">
        <v>0</v>
      </c>
      <c r="G29" s="202">
        <v>0</v>
      </c>
      <c r="H29" s="395"/>
      <c r="I29" s="181"/>
      <c r="J29" s="181"/>
      <c r="K29" s="181"/>
      <c r="L29" s="181"/>
      <c r="M29" s="181"/>
      <c r="N29" s="181"/>
      <c r="O29" s="181"/>
      <c r="P29" s="181"/>
      <c r="Q29" s="181"/>
      <c r="R29" s="181"/>
      <c r="S29" s="181"/>
      <c r="T29" s="181"/>
      <c r="U29" s="181"/>
      <c r="V29" s="181"/>
      <c r="W29" s="181"/>
      <c r="X29" s="181"/>
      <c r="Y29" s="181"/>
      <c r="Z29" s="181"/>
      <c r="AA29" s="181"/>
    </row>
    <row r="30" spans="1:27" ht="18">
      <c r="A30" s="391"/>
      <c r="B30" s="203">
        <f>[1]Master1!A29</f>
        <v>21</v>
      </c>
      <c r="C30" s="1155"/>
      <c r="D30" s="1155"/>
      <c r="E30" s="396" t="str">
        <f>Post_Data!C28</f>
        <v>प्रयोगशाला परिचारक</v>
      </c>
      <c r="F30" s="202">
        <v>0</v>
      </c>
      <c r="G30" s="202">
        <v>0</v>
      </c>
      <c r="H30" s="395"/>
      <c r="I30" s="181"/>
      <c r="J30" s="181"/>
      <c r="K30" s="181"/>
      <c r="L30" s="181"/>
      <c r="M30" s="181"/>
      <c r="N30" s="181"/>
      <c r="O30" s="181"/>
      <c r="P30" s="181"/>
      <c r="Q30" s="181"/>
      <c r="R30" s="181"/>
      <c r="S30" s="181"/>
      <c r="T30" s="181"/>
      <c r="U30" s="181"/>
      <c r="V30" s="181"/>
      <c r="W30" s="181"/>
      <c r="X30" s="181"/>
      <c r="Y30" s="181"/>
      <c r="Z30" s="181"/>
      <c r="AA30" s="181"/>
    </row>
    <row r="31" spans="1:27" ht="18">
      <c r="A31" s="391"/>
      <c r="B31" s="203">
        <f>[1]Master1!A30</f>
        <v>22</v>
      </c>
      <c r="C31" s="1155"/>
      <c r="D31" s="1155"/>
      <c r="E31" s="396" t="str">
        <f>Post_Data!C29</f>
        <v>जमादार</v>
      </c>
      <c r="F31" s="202">
        <v>0</v>
      </c>
      <c r="G31" s="202">
        <v>0</v>
      </c>
      <c r="H31" s="395"/>
      <c r="I31" s="181"/>
      <c r="J31" s="181"/>
      <c r="K31" s="181"/>
      <c r="L31" s="181"/>
      <c r="M31" s="181"/>
      <c r="N31" s="181"/>
      <c r="O31" s="181"/>
      <c r="P31" s="181"/>
      <c r="Q31" s="181"/>
      <c r="R31" s="181"/>
      <c r="S31" s="181"/>
      <c r="T31" s="181"/>
      <c r="U31" s="181"/>
      <c r="V31" s="181"/>
      <c r="W31" s="181"/>
      <c r="X31" s="181"/>
      <c r="Y31" s="181"/>
      <c r="Z31" s="181"/>
      <c r="AA31" s="181"/>
    </row>
    <row r="32" spans="1:27" ht="18">
      <c r="A32" s="391"/>
      <c r="B32" s="203">
        <f>[1]Master1!A31</f>
        <v>23</v>
      </c>
      <c r="C32" s="1155"/>
      <c r="D32" s="1155"/>
      <c r="E32" s="396" t="str">
        <f>Post_Data!C30</f>
        <v>प्रबोधक</v>
      </c>
      <c r="F32" s="202">
        <v>0</v>
      </c>
      <c r="G32" s="202">
        <v>0</v>
      </c>
      <c r="H32" s="395"/>
      <c r="I32" s="181"/>
      <c r="J32" s="181"/>
      <c r="K32" s="181"/>
      <c r="L32" s="181"/>
      <c r="M32" s="181"/>
      <c r="N32" s="181"/>
      <c r="O32" s="181"/>
      <c r="P32" s="181"/>
      <c r="Q32" s="181"/>
      <c r="R32" s="181"/>
      <c r="S32" s="181"/>
      <c r="T32" s="181"/>
      <c r="U32" s="181"/>
      <c r="V32" s="181"/>
      <c r="W32" s="181"/>
      <c r="X32" s="181"/>
      <c r="Y32" s="181"/>
      <c r="Z32" s="181"/>
      <c r="AA32" s="181"/>
    </row>
    <row r="33" spans="1:27" ht="18">
      <c r="A33" s="391"/>
      <c r="B33" s="203">
        <f>[1]Master1!A32</f>
        <v>24</v>
      </c>
      <c r="C33" s="1155"/>
      <c r="D33" s="1155"/>
      <c r="E33" s="396" t="str">
        <f>Post_Data!C31</f>
        <v>प्रबोधक शा0शि0</v>
      </c>
      <c r="F33" s="202">
        <v>0</v>
      </c>
      <c r="G33" s="202">
        <v>0</v>
      </c>
      <c r="H33" s="395"/>
      <c r="I33" s="181"/>
      <c r="J33" s="181"/>
      <c r="K33" s="181"/>
      <c r="L33" s="181"/>
      <c r="M33" s="181"/>
      <c r="N33" s="181"/>
      <c r="O33" s="181"/>
      <c r="P33" s="181"/>
      <c r="Q33" s="181"/>
      <c r="R33" s="181"/>
      <c r="S33" s="181"/>
      <c r="T33" s="181"/>
      <c r="U33" s="181"/>
      <c r="V33" s="181"/>
      <c r="W33" s="181"/>
      <c r="X33" s="181"/>
      <c r="Y33" s="181"/>
      <c r="Z33" s="181"/>
      <c r="AA33" s="181"/>
    </row>
    <row r="34" spans="1:27" ht="18">
      <c r="A34" s="391"/>
      <c r="B34" s="203">
        <f>[1]Master1!A33</f>
        <v>25</v>
      </c>
      <c r="C34" s="1155"/>
      <c r="D34" s="1155"/>
      <c r="E34" s="396" t="str">
        <f>Post_Data!C32</f>
        <v>प्रबोधक लेवल 1</v>
      </c>
      <c r="F34" s="202">
        <v>0</v>
      </c>
      <c r="G34" s="202">
        <v>0</v>
      </c>
      <c r="H34" s="395"/>
      <c r="I34" s="181"/>
      <c r="J34" s="181"/>
      <c r="K34" s="181"/>
      <c r="L34" s="181"/>
      <c r="M34" s="181"/>
      <c r="N34" s="181"/>
      <c r="O34" s="181"/>
      <c r="P34" s="181"/>
      <c r="Q34" s="181"/>
      <c r="R34" s="181"/>
      <c r="S34" s="181"/>
      <c r="T34" s="181"/>
      <c r="U34" s="181"/>
      <c r="V34" s="181"/>
      <c r="W34" s="181"/>
      <c r="X34" s="181"/>
      <c r="Y34" s="181"/>
      <c r="Z34" s="181"/>
      <c r="AA34" s="181"/>
    </row>
    <row r="35" spans="1:27" ht="18">
      <c r="A35" s="391"/>
      <c r="B35" s="203">
        <f>[1]Master1!A34</f>
        <v>26</v>
      </c>
      <c r="C35" s="1155"/>
      <c r="D35" s="1155"/>
      <c r="E35" s="396" t="str">
        <f>Post_Data!C33</f>
        <v>प्रबोधक लेवल 2</v>
      </c>
      <c r="F35" s="202">
        <v>0</v>
      </c>
      <c r="G35" s="202">
        <v>0</v>
      </c>
      <c r="H35" s="395"/>
      <c r="I35" s="181"/>
      <c r="J35" s="181"/>
      <c r="K35" s="181"/>
      <c r="L35" s="181"/>
      <c r="M35" s="181"/>
      <c r="N35" s="181"/>
      <c r="O35" s="181"/>
      <c r="P35" s="181"/>
      <c r="Q35" s="181"/>
      <c r="R35" s="181"/>
      <c r="S35" s="181"/>
      <c r="T35" s="181"/>
      <c r="U35" s="181"/>
      <c r="V35" s="181"/>
      <c r="W35" s="181"/>
      <c r="X35" s="181"/>
      <c r="Y35" s="181"/>
      <c r="Z35" s="181"/>
      <c r="AA35" s="181"/>
    </row>
    <row r="36" spans="1:27" ht="18">
      <c r="A36" s="391"/>
      <c r="B36" s="203">
        <f>[1]Master1!A35</f>
        <v>27</v>
      </c>
      <c r="C36" s="1155"/>
      <c r="D36" s="1155"/>
      <c r="E36" s="396">
        <f>Post_Data!C34</f>
        <v>0</v>
      </c>
      <c r="F36" s="202">
        <v>0</v>
      </c>
      <c r="G36" s="202">
        <v>0</v>
      </c>
      <c r="H36" s="395"/>
      <c r="I36" s="181"/>
      <c r="J36" s="181"/>
      <c r="K36" s="181"/>
      <c r="L36" s="181"/>
      <c r="M36" s="181"/>
      <c r="N36" s="181"/>
      <c r="O36" s="181"/>
      <c r="P36" s="181"/>
      <c r="Q36" s="181"/>
      <c r="R36" s="181"/>
      <c r="S36" s="181"/>
      <c r="T36" s="181"/>
      <c r="U36" s="181"/>
      <c r="V36" s="181"/>
      <c r="W36" s="181"/>
      <c r="X36" s="181"/>
      <c r="Y36" s="181"/>
      <c r="Z36" s="181"/>
      <c r="AA36" s="181"/>
    </row>
    <row r="37" spans="1:27" ht="18">
      <c r="A37" s="391"/>
      <c r="B37" s="203">
        <f>[1]Master1!A36</f>
        <v>28</v>
      </c>
      <c r="C37" s="1155"/>
      <c r="D37" s="1155"/>
      <c r="E37" s="396">
        <f>Post_Data!C35</f>
        <v>0</v>
      </c>
      <c r="F37" s="202">
        <v>0</v>
      </c>
      <c r="G37" s="202">
        <v>0</v>
      </c>
      <c r="H37" s="395"/>
      <c r="I37" s="181"/>
      <c r="J37" s="181"/>
      <c r="K37" s="181"/>
      <c r="L37" s="181"/>
      <c r="M37" s="181"/>
      <c r="N37" s="181"/>
      <c r="O37" s="181"/>
      <c r="P37" s="181"/>
      <c r="Q37" s="181"/>
      <c r="R37" s="181"/>
      <c r="S37" s="181"/>
      <c r="T37" s="181"/>
      <c r="U37" s="181"/>
      <c r="V37" s="181"/>
      <c r="W37" s="181"/>
      <c r="X37" s="181"/>
      <c r="Y37" s="181"/>
      <c r="Z37" s="181"/>
      <c r="AA37" s="181"/>
    </row>
    <row r="38" spans="1:27" ht="18">
      <c r="A38" s="391"/>
      <c r="B38" s="203">
        <f>[1]Master1!A37</f>
        <v>29</v>
      </c>
      <c r="C38" s="1155"/>
      <c r="D38" s="1155"/>
      <c r="E38" s="396">
        <f>Post_Data!C36</f>
        <v>0</v>
      </c>
      <c r="F38" s="202">
        <v>0</v>
      </c>
      <c r="G38" s="202">
        <v>0</v>
      </c>
      <c r="H38" s="395"/>
      <c r="I38" s="181"/>
      <c r="J38" s="181"/>
      <c r="K38" s="181"/>
      <c r="L38" s="181"/>
      <c r="M38" s="181"/>
      <c r="N38" s="181"/>
      <c r="O38" s="181"/>
      <c r="P38" s="181"/>
      <c r="Q38" s="181"/>
      <c r="R38" s="181"/>
      <c r="S38" s="181"/>
      <c r="T38" s="181"/>
      <c r="U38" s="181"/>
      <c r="V38" s="181"/>
      <c r="W38" s="181"/>
      <c r="X38" s="181"/>
      <c r="Y38" s="181"/>
      <c r="Z38" s="181"/>
      <c r="AA38" s="181"/>
    </row>
    <row r="39" spans="1:27" ht="18">
      <c r="A39" s="391"/>
      <c r="B39" s="203">
        <f>[1]Master1!A38</f>
        <v>30</v>
      </c>
      <c r="C39" s="1155"/>
      <c r="D39" s="1155"/>
      <c r="E39" s="396">
        <f>Post_Data!C37</f>
        <v>0</v>
      </c>
      <c r="F39" s="202">
        <v>0</v>
      </c>
      <c r="G39" s="202">
        <v>0</v>
      </c>
      <c r="H39" s="395"/>
      <c r="I39" s="181"/>
      <c r="J39" s="181"/>
      <c r="K39" s="181"/>
      <c r="L39" s="181"/>
      <c r="M39" s="181"/>
      <c r="N39" s="181"/>
      <c r="O39" s="181"/>
      <c r="P39" s="181"/>
      <c r="Q39" s="181"/>
      <c r="R39" s="181"/>
      <c r="S39" s="181"/>
      <c r="T39" s="181"/>
      <c r="U39" s="181"/>
      <c r="V39" s="181"/>
      <c r="W39" s="181"/>
      <c r="X39" s="181"/>
      <c r="Y39" s="181"/>
      <c r="Z39" s="181"/>
      <c r="AA39" s="181"/>
    </row>
    <row r="40" spans="1:27" ht="18" hidden="1">
      <c r="A40" s="391"/>
      <c r="B40" s="203">
        <f>[1]Master1!A39</f>
        <v>31</v>
      </c>
      <c r="C40" s="1155"/>
      <c r="D40" s="1155"/>
      <c r="E40" s="207">
        <f>Post_Data!C38</f>
        <v>0</v>
      </c>
      <c r="F40" s="202">
        <v>0</v>
      </c>
      <c r="G40" s="202">
        <v>0</v>
      </c>
      <c r="H40" s="395"/>
      <c r="I40" s="181"/>
      <c r="J40" s="181"/>
      <c r="K40" s="181"/>
      <c r="L40" s="181"/>
      <c r="M40" s="181"/>
      <c r="N40" s="181"/>
      <c r="O40" s="181"/>
      <c r="P40" s="181"/>
      <c r="Q40" s="181"/>
      <c r="R40" s="181"/>
      <c r="S40" s="181"/>
      <c r="T40" s="181"/>
      <c r="U40" s="181"/>
      <c r="V40" s="181"/>
      <c r="W40" s="181"/>
      <c r="X40" s="181"/>
      <c r="Y40" s="181"/>
      <c r="Z40" s="181"/>
      <c r="AA40" s="181"/>
    </row>
    <row r="41" spans="1:27" ht="18" hidden="1">
      <c r="A41" s="391"/>
      <c r="B41" s="203">
        <f>[1]Master1!A40</f>
        <v>32</v>
      </c>
      <c r="C41" s="1155"/>
      <c r="D41" s="1155"/>
      <c r="E41" s="207">
        <f>Post_Data!C39</f>
        <v>0</v>
      </c>
      <c r="F41" s="202">
        <v>0</v>
      </c>
      <c r="G41" s="202">
        <v>0</v>
      </c>
      <c r="H41" s="395"/>
      <c r="I41" s="181"/>
      <c r="J41" s="181"/>
      <c r="K41" s="181"/>
      <c r="L41" s="181"/>
      <c r="M41" s="181"/>
      <c r="N41" s="181"/>
      <c r="O41" s="181"/>
      <c r="P41" s="181"/>
      <c r="Q41" s="181"/>
      <c r="R41" s="181"/>
      <c r="S41" s="181"/>
      <c r="T41" s="181"/>
      <c r="U41" s="181"/>
      <c r="V41" s="181"/>
      <c r="W41" s="181"/>
      <c r="X41" s="181"/>
      <c r="Y41" s="181"/>
      <c r="Z41" s="181"/>
      <c r="AA41" s="181"/>
    </row>
    <row r="42" spans="1:27" ht="18" hidden="1">
      <c r="A42" s="391"/>
      <c r="B42" s="203">
        <f>[1]Master1!A41</f>
        <v>33</v>
      </c>
      <c r="C42" s="1155"/>
      <c r="D42" s="1155"/>
      <c r="E42" s="207">
        <f>Post_Data!C40</f>
        <v>0</v>
      </c>
      <c r="F42" s="202">
        <v>0</v>
      </c>
      <c r="G42" s="202">
        <v>0</v>
      </c>
      <c r="H42" s="395"/>
      <c r="I42" s="181"/>
      <c r="J42" s="181"/>
      <c r="K42" s="181"/>
      <c r="L42" s="181"/>
      <c r="M42" s="181"/>
      <c r="N42" s="181"/>
      <c r="O42" s="181"/>
      <c r="P42" s="181"/>
      <c r="Q42" s="181"/>
      <c r="R42" s="181"/>
      <c r="S42" s="181"/>
      <c r="T42" s="181"/>
      <c r="U42" s="181"/>
      <c r="V42" s="181"/>
      <c r="W42" s="181"/>
      <c r="X42" s="181"/>
      <c r="Y42" s="181"/>
      <c r="Z42" s="181"/>
      <c r="AA42" s="181"/>
    </row>
    <row r="43" spans="1:27" ht="18" hidden="1">
      <c r="A43" s="391"/>
      <c r="B43" s="203">
        <f>[1]Master1!A42</f>
        <v>34</v>
      </c>
      <c r="C43" s="1155"/>
      <c r="D43" s="1155"/>
      <c r="E43" s="207">
        <f>Post_Data!C41</f>
        <v>0</v>
      </c>
      <c r="F43" s="202">
        <v>0</v>
      </c>
      <c r="G43" s="202">
        <v>0</v>
      </c>
      <c r="H43" s="395"/>
      <c r="I43" s="181"/>
      <c r="J43" s="181"/>
      <c r="K43" s="181"/>
      <c r="L43" s="181"/>
      <c r="M43" s="181"/>
      <c r="N43" s="181"/>
      <c r="O43" s="181"/>
      <c r="P43" s="181"/>
      <c r="Q43" s="181"/>
      <c r="R43" s="181"/>
      <c r="S43" s="181"/>
      <c r="T43" s="181"/>
      <c r="U43" s="181"/>
      <c r="V43" s="181"/>
      <c r="W43" s="181"/>
      <c r="X43" s="181"/>
      <c r="Y43" s="181"/>
      <c r="Z43" s="181"/>
      <c r="AA43" s="181"/>
    </row>
    <row r="44" spans="1:27" ht="18" hidden="1">
      <c r="A44" s="391"/>
      <c r="B44" s="203">
        <f>[1]Master1!A43</f>
        <v>35</v>
      </c>
      <c r="C44" s="1155"/>
      <c r="D44" s="1155"/>
      <c r="E44" s="207">
        <f>Post_Data!C42</f>
        <v>0</v>
      </c>
      <c r="F44" s="202">
        <v>0</v>
      </c>
      <c r="G44" s="202">
        <v>0</v>
      </c>
      <c r="H44" s="395"/>
      <c r="I44" s="181"/>
      <c r="J44" s="181"/>
      <c r="K44" s="181"/>
      <c r="L44" s="181"/>
      <c r="M44" s="181"/>
      <c r="N44" s="181"/>
      <c r="O44" s="181"/>
      <c r="P44" s="181"/>
      <c r="Q44" s="181"/>
      <c r="R44" s="181"/>
      <c r="S44" s="181"/>
      <c r="T44" s="181"/>
      <c r="U44" s="181"/>
      <c r="V44" s="181"/>
      <c r="W44" s="181"/>
      <c r="X44" s="181"/>
      <c r="Y44" s="181"/>
      <c r="Z44" s="181"/>
      <c r="AA44" s="181"/>
    </row>
    <row r="45" spans="1:27" ht="18" hidden="1">
      <c r="A45" s="391"/>
      <c r="B45" s="203">
        <f>[1]Master1!A44</f>
        <v>36</v>
      </c>
      <c r="C45" s="1162"/>
      <c r="D45" s="1162"/>
      <c r="E45" s="207">
        <f>Post_Data!C43</f>
        <v>0</v>
      </c>
      <c r="F45" s="202">
        <v>0</v>
      </c>
      <c r="G45" s="202">
        <v>0</v>
      </c>
      <c r="H45" s="395"/>
      <c r="I45" s="181"/>
      <c r="J45" s="181"/>
      <c r="K45" s="181"/>
      <c r="L45" s="181"/>
      <c r="M45" s="181"/>
      <c r="N45" s="181"/>
      <c r="O45" s="181"/>
      <c r="P45" s="181"/>
      <c r="Q45" s="181"/>
      <c r="R45" s="181"/>
      <c r="S45" s="181"/>
      <c r="T45" s="181"/>
      <c r="U45" s="181"/>
      <c r="V45" s="181"/>
      <c r="W45" s="181"/>
      <c r="X45" s="181"/>
      <c r="Y45" s="181"/>
      <c r="Z45" s="181"/>
      <c r="AA45" s="181"/>
    </row>
    <row r="46" spans="1:27" ht="15.5">
      <c r="A46" s="391"/>
      <c r="B46" s="1174" t="s">
        <v>104</v>
      </c>
      <c r="C46" s="1103"/>
      <c r="D46" s="1103"/>
      <c r="E46" s="1105"/>
      <c r="F46" s="204">
        <f>SUM(F10:F45)</f>
        <v>0</v>
      </c>
      <c r="G46" s="204">
        <f>SUM(G10:G45)</f>
        <v>0</v>
      </c>
      <c r="H46" s="395"/>
      <c r="I46" s="181"/>
      <c r="J46" s="181"/>
      <c r="K46" s="181"/>
      <c r="L46" s="181"/>
      <c r="M46" s="181"/>
      <c r="N46" s="181"/>
      <c r="O46" s="181"/>
      <c r="P46" s="181"/>
      <c r="Q46" s="181"/>
      <c r="R46" s="181"/>
      <c r="S46" s="181"/>
      <c r="T46" s="181"/>
      <c r="U46" s="181"/>
      <c r="V46" s="181"/>
      <c r="W46" s="181"/>
      <c r="X46" s="181"/>
      <c r="Y46" s="181"/>
      <c r="Z46" s="181"/>
      <c r="AA46" s="181"/>
    </row>
    <row r="47" spans="1:27" ht="15.5">
      <c r="A47" s="391"/>
      <c r="B47" s="205"/>
      <c r="C47" s="205"/>
      <c r="D47" s="205"/>
      <c r="E47" s="205"/>
      <c r="F47" s="206"/>
      <c r="G47" s="206"/>
      <c r="H47" s="395"/>
      <c r="I47" s="181"/>
      <c r="J47" s="181"/>
      <c r="K47" s="181"/>
      <c r="L47" s="181"/>
      <c r="M47" s="181"/>
      <c r="N47" s="181"/>
      <c r="O47" s="181"/>
      <c r="P47" s="181"/>
      <c r="Q47" s="181"/>
      <c r="R47" s="181"/>
      <c r="S47" s="181"/>
      <c r="T47" s="181"/>
      <c r="U47" s="181"/>
      <c r="V47" s="181"/>
      <c r="W47" s="181"/>
      <c r="X47" s="181"/>
      <c r="Y47" s="181"/>
      <c r="Z47" s="181"/>
      <c r="AA47" s="181"/>
    </row>
    <row r="48" spans="1:27" ht="18">
      <c r="A48" s="391"/>
      <c r="B48" s="181"/>
      <c r="C48" s="181"/>
      <c r="D48" s="181"/>
      <c r="E48" s="199"/>
      <c r="F48" s="1158" t="str">
        <f>'Master-1'!AB3</f>
        <v>iz/kkukpk;Z</v>
      </c>
      <c r="G48" s="1107"/>
      <c r="H48" s="395"/>
      <c r="I48" s="181"/>
      <c r="J48" s="181"/>
      <c r="K48" s="181"/>
      <c r="L48" s="181"/>
      <c r="M48" s="181"/>
      <c r="N48" s="181"/>
      <c r="O48" s="181"/>
      <c r="P48" s="181"/>
      <c r="Q48" s="181"/>
      <c r="R48" s="181"/>
      <c r="S48" s="181"/>
      <c r="T48" s="181"/>
      <c r="U48" s="181"/>
      <c r="V48" s="181"/>
      <c r="W48" s="181"/>
      <c r="X48" s="181"/>
      <c r="Y48" s="181"/>
      <c r="Z48" s="181"/>
      <c r="AA48" s="181"/>
    </row>
    <row r="49" spans="1:27" ht="18">
      <c r="A49" s="391"/>
      <c r="B49" s="181"/>
      <c r="C49" s="181"/>
      <c r="D49" s="181"/>
      <c r="E49" s="199"/>
      <c r="F49" s="1158" t="str">
        <f>'Master-1'!AB4</f>
        <v xml:space="preserve">jktdh; mPp ek/;fed fo|ky; </v>
      </c>
      <c r="G49" s="1107"/>
      <c r="H49" s="395"/>
      <c r="I49" s="181"/>
      <c r="J49" s="181"/>
      <c r="K49" s="181"/>
      <c r="L49" s="181"/>
      <c r="M49" s="181"/>
      <c r="N49" s="181"/>
      <c r="O49" s="181"/>
      <c r="P49" s="181"/>
      <c r="Q49" s="181"/>
      <c r="R49" s="181"/>
      <c r="S49" s="181"/>
      <c r="T49" s="181"/>
      <c r="U49" s="181"/>
      <c r="V49" s="181"/>
      <c r="W49" s="181"/>
      <c r="X49" s="181"/>
      <c r="Y49" s="181"/>
      <c r="Z49" s="181"/>
      <c r="AA49" s="181"/>
    </row>
    <row r="50" spans="1:27" ht="18">
      <c r="A50" s="391"/>
      <c r="B50" s="181"/>
      <c r="C50" s="181"/>
      <c r="D50" s="181"/>
      <c r="E50" s="199"/>
      <c r="F50" s="1158" t="str">
        <f>'Master-1'!AB5</f>
        <v>13Mhvks,y¼Jhxaxkuxj½</v>
      </c>
      <c r="G50" s="1107"/>
      <c r="H50" s="395"/>
      <c r="I50" s="181"/>
      <c r="J50" s="181"/>
      <c r="K50" s="181"/>
      <c r="L50" s="181"/>
      <c r="M50" s="181"/>
      <c r="N50" s="181"/>
      <c r="O50" s="181"/>
      <c r="P50" s="181"/>
      <c r="Q50" s="181"/>
      <c r="R50" s="181"/>
      <c r="S50" s="181"/>
      <c r="T50" s="181"/>
      <c r="U50" s="181"/>
      <c r="V50" s="181"/>
      <c r="W50" s="181"/>
      <c r="X50" s="181"/>
      <c r="Y50" s="181"/>
      <c r="Z50" s="181"/>
      <c r="AA50" s="181"/>
    </row>
    <row r="51" spans="1:27">
      <c r="A51" s="391"/>
      <c r="B51" s="391"/>
      <c r="C51" s="391"/>
      <c r="D51" s="391"/>
      <c r="E51" s="391"/>
      <c r="F51" s="391"/>
      <c r="G51" s="391"/>
      <c r="H51" s="391"/>
      <c r="I51" s="181"/>
      <c r="J51" s="181"/>
      <c r="K51" s="181"/>
      <c r="L51" s="181"/>
      <c r="M51" s="181"/>
      <c r="N51" s="181"/>
      <c r="O51" s="181"/>
      <c r="P51" s="181"/>
      <c r="Q51" s="181"/>
      <c r="R51" s="181"/>
      <c r="S51" s="181"/>
      <c r="T51" s="181"/>
      <c r="U51" s="181"/>
      <c r="V51" s="181"/>
      <c r="W51" s="181"/>
      <c r="X51" s="181"/>
      <c r="Y51" s="181"/>
      <c r="Z51" s="181"/>
      <c r="AA51" s="181"/>
    </row>
    <row r="52" spans="1:27">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row>
    <row r="53" spans="1:27">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row>
    <row r="54" spans="1:27">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row>
    <row r="55" spans="1:27" ht="12"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row>
    <row r="56" spans="1:27" ht="12"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row>
    <row r="57" spans="1:27" ht="12"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spans="1:27" ht="12"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1:27" ht="12"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1:27" ht="12"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row>
    <row r="61" spans="1:27" ht="12"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1:27" ht="12"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row>
    <row r="63" spans="1:27" ht="12" customHeight="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row>
    <row r="64" spans="1:27" ht="12"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row>
    <row r="65" spans="2:27" ht="12" customHeight="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row>
    <row r="66" spans="2:27" ht="12" customHeight="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2:27" ht="12" customHeight="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row>
    <row r="68" spans="2:27" ht="12" customHeight="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row>
    <row r="69" spans="2:27" ht="12" customHeight="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row>
    <row r="70" spans="2:27" ht="12"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spans="2:27" ht="12" customHeight="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spans="2:27" ht="12" customHeight="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2:27" ht="12" customHeight="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row>
    <row r="74" spans="2:27" ht="12" customHeight="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spans="2:27" ht="12" customHeight="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spans="2:27" ht="12" customHeight="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row>
    <row r="77" spans="2:27" ht="12" customHeight="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row>
    <row r="78" spans="2:27" ht="12"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row>
    <row r="79" spans="2:27" ht="12"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row>
    <row r="80" spans="2:27" ht="12"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2:27" ht="12"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row>
    <row r="82" spans="2:27" ht="12"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2:27" ht="12"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row>
    <row r="84" spans="2:27" ht="12" customHeight="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row>
    <row r="85" spans="2:27" ht="12" customHeight="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row>
    <row r="86" spans="2:27" ht="12" customHeight="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row>
    <row r="87" spans="2:27" ht="12" customHeight="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row>
    <row r="88" spans="2:27" ht="12"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row>
    <row r="89" spans="2:27" ht="12"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row>
    <row r="90" spans="2:27" ht="12" customHeight="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row>
    <row r="91" spans="2:27" ht="12" customHeight="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row>
    <row r="92" spans="2:27" ht="12" customHeight="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row>
    <row r="93" spans="2:27" ht="12" customHeight="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row>
    <row r="94" spans="2:27" ht="12" customHeight="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row>
    <row r="95" spans="2:27" ht="12" customHeight="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row>
    <row r="96" spans="2:27" ht="12" customHeight="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row>
    <row r="97" spans="2:27" ht="12"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row>
    <row r="98" spans="2:27" ht="12" customHeight="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row>
    <row r="99" spans="2:27" ht="12" customHeight="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2:27" ht="12" customHeight="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2:27" ht="12" customHeight="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2:27" ht="12" customHeight="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2:27" ht="12" customHeight="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2:27" ht="12"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2:27" ht="12"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2:27" ht="12" customHeight="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2:27" ht="12" customHeight="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2:27" ht="12" customHeight="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2:27" ht="12" customHeight="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2:27" ht="12"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2:27" ht="12" customHeight="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2:27" ht="12" customHeight="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2:27" ht="12" customHeight="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2:27" ht="12" customHeight="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2:27" ht="12" customHeight="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2:27" ht="12" customHeight="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2:27" ht="12" customHeight="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2:27" ht="12"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2:27" ht="12" customHeight="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2:27" ht="12"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2:27" ht="12" customHeight="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2:27" ht="12" customHeight="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2:27" ht="12"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2:27" ht="12" customHeight="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2:27" ht="12" customHeight="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2:27" ht="12" customHeight="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2:27" ht="12" customHeight="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2:27" ht="12"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2:27" ht="12" customHeight="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2:27" ht="12" customHeight="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2:27" ht="12" customHeight="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2:27" ht="12" customHeight="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2:27" ht="12" customHeight="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2:27" ht="12" customHeight="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2:27" ht="12" customHeight="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2:27" ht="12" customHeight="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2:27" ht="12"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2:27" ht="12" customHeight="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2:27" ht="12"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2:27" ht="12"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2:27" ht="12" customHeight="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2:27" ht="12" customHeight="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2:27" ht="12" customHeight="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2"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2:27" ht="12"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2:27" ht="12" customHeight="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2:27" ht="12" customHeight="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2:27" ht="12" customHeight="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2:27" ht="12" customHeight="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2:27" ht="12"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2:27" ht="12" customHeight="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2:27" ht="12" customHeight="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2:27" ht="12" customHeight="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2:27" ht="12" customHeight="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2:27" ht="12" customHeight="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2:27" ht="12" customHeight="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2:27" ht="12" customHeight="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2:27" ht="12" customHeight="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2:27" ht="12" customHeight="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2:27" ht="12"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2:27" ht="12" customHeight="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2:27" ht="12" customHeight="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2:27" ht="12"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2:27" ht="12" customHeight="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2:27" ht="12" customHeight="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2:27" ht="12" customHeight="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2:27" ht="12" customHeight="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2:27" ht="12"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2:27" ht="12" customHeight="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2:27" ht="12" customHeight="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2:27" ht="12" customHeight="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2:27" ht="12" customHeight="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2:27" ht="12" customHeight="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2:27" ht="12" customHeight="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2:27" ht="12" customHeight="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2:27" ht="12" customHeight="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2:27" ht="12"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2:27" ht="12" customHeight="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2:27" ht="12" customHeight="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2:27" ht="12" customHeight="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2:27" ht="12" customHeight="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2:27" ht="12" customHeight="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2:27" ht="12" customHeight="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2:27" ht="12"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2:27" ht="12" customHeight="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2:27" ht="12" customHeight="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2:27" ht="12" customHeight="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2:27" ht="12" customHeight="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2:27" ht="12" customHeight="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2:27" ht="12"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2:27" ht="12"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2:27" ht="12" customHeight="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2:27" ht="12" customHeight="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2:27" ht="12" customHeight="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2:27" ht="12" customHeight="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2:27" ht="12" customHeight="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2:27" ht="12" customHeight="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2:27" ht="12" customHeight="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2:27" ht="12" customHeight="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2:27" ht="12"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2:27" ht="12" customHeight="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2:27" ht="12"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2:27" ht="12"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2:27" ht="12"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2:27" ht="12" customHeight="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2:27" ht="12" customHeight="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2:27" ht="12" customHeight="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2:27" ht="12"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2:27" ht="12" customHeight="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2:27" ht="12" customHeight="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2:27" ht="12" customHeight="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2:27" ht="12" customHeight="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2:27" ht="12" customHeight="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2:27" ht="12" customHeight="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2:27" ht="12" customHeight="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2:27" ht="12" customHeight="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2:27" ht="12"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2:27" ht="12" customHeight="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2:27" ht="12" customHeight="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2:27" ht="12" customHeight="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2:27" ht="12" customHeight="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2:27" ht="12" customHeight="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2:27" ht="12" customHeight="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2:27" ht="12"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2:27" ht="12" customHeight="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2:27" ht="12" customHeight="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2:27" ht="12" customHeight="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2:27" ht="12" customHeight="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2:27" ht="12" customHeight="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2:27" ht="12"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2:27" ht="12" customHeight="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2:27" ht="12" customHeight="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2:27" ht="12" customHeight="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2:27" ht="12" customHeight="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2:27" ht="12" customHeight="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2:27" ht="12" customHeight="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2:27" ht="12" customHeight="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2:27" ht="12" customHeight="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2:27" ht="12" customHeight="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2:27" ht="12"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2:27" ht="12"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2:27" ht="12"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2:27" ht="12"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2:27" ht="12" customHeight="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2:27" ht="12" customHeight="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2:27" ht="12" customHeight="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2:27" ht="12" customHeight="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2:27" ht="12"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2:27" ht="12" customHeight="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2:27" ht="12" customHeight="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2:27" ht="12" customHeight="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2:27" ht="12" customHeight="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2:27" ht="12" customHeight="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2:27" ht="12" customHeight="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2:27" ht="12" customHeight="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2:27" ht="12" customHeight="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2:27" ht="12"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2:27" ht="12" customHeight="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2:27" ht="12" customHeight="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2:27" ht="12" customHeight="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2:27" ht="12" customHeight="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2:27" ht="12" customHeight="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2:27" ht="12" customHeight="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2:27" ht="12"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2:27" ht="12" customHeight="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2:27" ht="12" customHeight="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2:27" ht="12" customHeight="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2:27" ht="12" customHeight="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2:27" ht="12" customHeight="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2:27" ht="12"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2:27" ht="12" customHeight="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2:27" ht="12" customHeight="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2:27" ht="12" customHeight="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2:27" ht="12" customHeight="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2:27" ht="12" customHeight="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2:27" ht="12" customHeight="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2:27" ht="12" customHeight="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2:27" ht="12" customHeight="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2:27" ht="12" customHeight="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2:27" ht="12"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2:27" ht="12" customHeight="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2:27" ht="12" customHeight="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2:27" ht="12"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2:27" ht="12" customHeight="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2:27" ht="12" customHeigh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2:27" ht="12" customHeight="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2:27" ht="12" customHeight="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2:27" ht="12"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2:27" ht="12" customHeight="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2:27" ht="12" customHeight="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2:27" ht="12" customHeight="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2:27" ht="12"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2:27" ht="12"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2:27" ht="12" customHeight="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2:27" ht="12" customHeight="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2:27" ht="12" customHeight="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2:27" ht="12"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2:27" ht="12" customHeight="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2:27" ht="12" customHeight="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2:27" ht="12" customHeight="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2:27" ht="12" customHeight="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2:27" ht="12" customHeight="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2:27" ht="12" customHeight="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2:27" ht="12"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2:27" ht="12" customHeight="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2:27" ht="12" customHeight="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2:27" ht="12" customHeight="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2:27" ht="12" customHeight="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2:27" ht="12" customHeight="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2:27" ht="12"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2:27" ht="12" customHeight="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2:27" ht="12" customHeight="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2:27" ht="12" customHeight="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2:27" ht="12" customHeight="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2:27" ht="12" customHeight="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2:27" ht="12" customHeight="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2:27" ht="12" customHeight="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2:27" ht="12" customHeight="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2:27" ht="12" customHeight="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2:27" ht="12"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2:27" ht="12" customHeight="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2:27" ht="12" customHeight="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2:27" ht="12"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2:27" ht="12" customHeight="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2:27" ht="12" customHeight="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2:27" ht="12" customHeight="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2:27" ht="12" customHeight="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2:27" ht="12"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2:27" ht="12" customHeight="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2:27" ht="12" customHeight="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2:27" ht="12" customHeight="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2:27" ht="12" customHeight="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2:27" ht="12" customHeight="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2:27" ht="12" customHeight="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2:27" ht="12" customHeight="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2:27" ht="12" customHeight="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2:27" ht="12"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2:27" ht="12" customHeight="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2:27" ht="12" customHeight="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2:27" ht="12" customHeight="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2:27" ht="12" customHeight="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2:27" ht="12" customHeight="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2:27" ht="12" customHeight="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2:27" ht="12"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2:27" ht="12" customHeight="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2:27" ht="12" customHeight="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2:27" ht="12" customHeight="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2:27" ht="12" customHeight="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2:27" ht="12" customHeight="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2:27" ht="12"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2:27" ht="12" customHeight="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2:27" ht="12" customHeight="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2:27" ht="12" customHeight="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2:27" ht="12" customHeight="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2:27" ht="12" customHeight="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2:27" ht="12" customHeight="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2:27" ht="12" customHeight="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2:27" ht="12" customHeight="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2:27" ht="12" customHeight="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2:27" ht="12"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2:27" ht="12" customHeight="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2:27" ht="12" customHeight="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2:27" ht="12"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2:27" ht="12" customHeight="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2:27" ht="12" customHeight="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2:27" ht="12" customHeight="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2:27" ht="12" customHeight="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2:27" ht="12"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2:27" ht="12" customHeight="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2:27" ht="12" customHeight="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2:27" ht="12" customHeight="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2:27" ht="12" customHeight="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2:27" ht="12" customHeight="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2:27" ht="12" customHeight="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2:27" ht="12" customHeight="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2:27" ht="12" customHeight="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2:27" ht="12"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2:27" ht="12" customHeight="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2:27" ht="12" customHeight="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2:27" ht="12" customHeigh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2:27" ht="12" customHeight="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2:27" ht="12" customHeight="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2:27" ht="12" customHeight="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2:27" ht="12"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2:27" ht="12" customHeight="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2:27" ht="12" customHeight="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2:27" ht="12" customHeight="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2:27" ht="12" customHeight="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2:27" ht="12" customHeight="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2:27" ht="12"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2:27" ht="12" customHeight="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2:27" ht="12" customHeight="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2:27" ht="12" customHeight="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2:27" ht="12" customHeight="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2:27" ht="12" customHeight="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2:27" ht="12" customHeight="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2:27" ht="12" customHeight="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2:27" ht="12" customHeight="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2:27" ht="12" customHeight="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2:27" ht="12"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2:27" ht="12" customHeight="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2:27" ht="12" customHeight="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2:27" ht="12"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2:27" ht="12" customHeight="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2:27" ht="12" customHeight="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2:27" ht="12" customHeight="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2:27" ht="12" customHeight="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2:27" ht="12"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2:27" ht="12" customHeight="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2:27" ht="12" customHeigh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2:27" ht="12" customHeight="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2:27" ht="12" customHeight="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2:27" ht="12" customHeight="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2:27" ht="12" customHeight="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2:27" ht="12" customHeight="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2:27" ht="12" customHeight="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2:27" ht="12"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2:27" ht="12" customHeight="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2:27" ht="12" customHeight="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2:27" ht="12" customHeight="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2:27" ht="12" customHeight="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2:27" ht="12" customHeight="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2:27" ht="12" customHeight="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2:27" ht="12"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2:27" ht="12" customHeight="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2:27" ht="12" customHeight="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2:27" ht="12" customHeight="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2:27" ht="12" customHeight="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2:27" ht="12" customHeight="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2:27" ht="12"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2:27" ht="12" customHeight="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2:27" ht="12" customHeight="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2:27" ht="12" customHeight="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2:27" ht="12" customHeight="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2:27" ht="12" customHeight="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2:27" ht="12" customHeight="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2:27" ht="12" customHeight="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2:27" ht="12" customHeight="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2:27" ht="12" customHeight="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2:27" ht="12"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2:27" ht="12" customHeight="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2:27" ht="12" customHeight="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2:27" ht="12"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2:27" ht="12" customHeight="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2:27" ht="12" customHeight="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2:27" ht="12" customHeight="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2:27" ht="12" customHeight="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2:27" ht="12"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2:27" ht="12" customHeight="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2:27" ht="12" customHeight="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2:27" ht="12" customHeight="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2:27" ht="12" customHeight="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2:27" ht="12" customHeight="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2:27" ht="12" customHeight="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2:27" ht="12" customHeight="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2:27" ht="12" customHeight="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2:27" ht="12"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2:27" ht="12" customHeight="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2:27" ht="12" customHeight="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2:27" ht="12" customHeight="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2:27" ht="12" customHeight="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2:27" ht="12" customHeight="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2:27" ht="12" customHeight="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2:27" ht="12"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2:27" ht="12" customHeight="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2:27" ht="12" customHeight="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2:27" ht="12" customHeight="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2:27" ht="12" customHeight="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2:27" ht="12" customHeight="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2:27" ht="12"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2:27" ht="12" customHeight="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2:27" ht="12" customHeight="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2:27" ht="12" customHeight="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2:27" ht="12" customHeight="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2:27" ht="12" customHeight="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2:27" ht="12" customHeight="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2:27" ht="12" customHeight="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2:27" ht="12" customHeight="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2:27" ht="12" customHeight="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2:27" ht="12"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2:27" ht="12" customHeight="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2:27" ht="12" customHeight="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2:27" ht="12"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2:27" ht="12" customHeight="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2:27" ht="12" customHeight="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2:27" ht="12" customHeight="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2:27" ht="12" customHeight="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2:27" ht="12"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2:27" ht="12" customHeight="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2:27" ht="12" customHeight="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2:27" ht="12" customHeight="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2:27" ht="12" customHeight="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2:27" ht="12" customHeight="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2:27" ht="12" customHeight="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2:27" ht="12" customHeight="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2:27" ht="12" customHeight="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2:27" ht="12"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2:27" ht="12" customHeight="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2:27" ht="12" customHeight="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2:27" ht="12" customHeight="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2:27" ht="12" customHeight="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2:27" ht="12" customHeight="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2:27" ht="12" customHeight="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2:27" ht="12"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2:27" ht="12" customHeight="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2:27" ht="12" customHeight="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2:27" ht="12" customHeight="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2:27" ht="12" customHeight="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2:27" ht="12" customHeight="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2:27" ht="12"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2:27" ht="12" customHeight="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2:27" ht="12" customHeight="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2:27" ht="12" customHeight="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2:27" ht="12" customHeight="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2:27" ht="12" customHeight="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2:27" ht="12" customHeight="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2:27" ht="12" customHeight="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2:27" ht="12" customHeight="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2:27" ht="12" customHeight="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2:27" ht="12"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2:27" ht="12" customHeight="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2:27" ht="12" customHeight="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2:27" ht="12"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2:27" ht="12" customHeight="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2:27" ht="12" customHeight="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2:27" ht="12" customHeight="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2:27" ht="12" customHeight="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2:27" ht="12"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2:27" ht="12" customHeight="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2:27" ht="12" customHeight="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2:27" ht="12" customHeight="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2:27" ht="12" customHeight="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2:27" ht="12" customHeight="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2:27" ht="12" customHeight="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2:27" ht="12" customHeight="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2:27" ht="12" customHeight="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2:27" ht="12"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2:27" ht="12" customHeight="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2:27" ht="12" customHeight="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2:27" ht="12" customHeight="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2:27" ht="12" customHeight="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2:27" ht="12" customHeight="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2:27" ht="12" customHeight="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2:27" ht="12"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2:27" ht="12" customHeight="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2:27" ht="12" customHeight="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2:27" ht="12" customHeight="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2:27" ht="12" customHeight="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2:27" ht="12" customHeight="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2:27" ht="12"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2:27" ht="12" customHeight="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2:27" ht="12" customHeight="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2:27" ht="12" customHeight="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2:27" ht="12" customHeight="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2:27" ht="12" customHeight="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2:27" ht="12" customHeight="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2:27" ht="12" customHeight="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2:27" ht="12" customHeight="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2:27" ht="12" customHeight="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2:27" ht="12"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2:27" ht="12" customHeight="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2:27" ht="12" customHeight="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2:27" ht="12"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2:27" ht="12" customHeight="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2:27" ht="12" customHeight="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2:27" ht="12" customHeight="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2:27" ht="12" customHeight="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2:27" ht="12"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2:27" ht="12" customHeight="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2:27" ht="12" customHeight="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2:27" ht="12" customHeight="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2:27" ht="12" customHeight="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2:27" ht="12" customHeight="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2:27" ht="12" customHeight="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2:27" ht="12" customHeight="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2:27" ht="12" customHeight="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2:27" ht="12"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2:27" ht="12" customHeight="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2:27" ht="12" customHeight="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2:27" ht="12" customHeight="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2:27" ht="12" customHeight="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2:27" ht="12" customHeight="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2:27" ht="12" customHeight="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2:27" ht="12"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2:27" ht="12" customHeight="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2:27" ht="12" customHeight="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2:27" ht="12" customHeight="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2:27" ht="12" customHeight="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2:27" ht="12" customHeight="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2:27" ht="12"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2:27" ht="12" customHeight="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2:27" ht="12" customHeight="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2:27" ht="12" customHeight="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2:27" ht="12" customHeight="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2:27" ht="12" customHeight="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2:27" ht="12" customHeight="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2:27" ht="12" customHeight="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2:27" ht="12" customHeight="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2:27" ht="12" customHeight="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2:27" ht="12"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2:27" ht="12" customHeight="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2:27" ht="12" customHeight="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2:27" ht="12"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2:27" ht="12" customHeight="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2:27" ht="12" customHeight="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2:27" ht="12" customHeight="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2:27" ht="12" customHeight="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2:27" ht="12"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2:27" ht="12" customHeight="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2:27" ht="12" customHeight="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2:27" ht="12" customHeight="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2:27" ht="12" customHeight="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2:27" ht="12" customHeight="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2:27" ht="12" customHeight="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2:27" ht="12" customHeight="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2:27" ht="12" customHeight="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2:27" ht="12"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2:27" ht="12" customHeight="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2:27" ht="12" customHeight="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2:27" ht="12" customHeight="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2:27" ht="12" customHeight="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2:27" ht="12" customHeight="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2:27" ht="12" customHeight="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2:27" ht="12"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2:27" ht="12" customHeight="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2:27" ht="12" customHeight="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2:27" ht="12" customHeight="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2:27" ht="12" customHeight="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2:27" ht="12" customHeight="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2:27" ht="12"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2:27" ht="12" customHeight="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2:27" ht="12" customHeight="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2:27" ht="12" customHeight="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2:27" ht="12" customHeight="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2:27" ht="12" customHeight="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2:27" ht="12" customHeight="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2:27" ht="12" customHeight="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2:27" ht="12" customHeight="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2:27" ht="12" customHeight="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2:27" ht="12"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2:27" ht="12" customHeight="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2:27" ht="12" customHeight="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2:27" ht="12"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2:27" ht="12" customHeight="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2:27" ht="12" customHeight="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2:27" ht="12" customHeight="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2:27" ht="12" customHeight="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2:27" ht="12"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2:27" ht="12" customHeight="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2:27" ht="12" customHeight="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2:27" ht="12" customHeight="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2:27" ht="12" customHeight="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2:27" ht="12" customHeight="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2:27" ht="12" customHeight="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2:27" ht="12" customHeight="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2:27" ht="12" customHeight="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2:27" ht="12"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2:27" ht="12" customHeight="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2:27" ht="12" customHeight="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2:27" ht="12" customHeight="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2:27" ht="12" customHeight="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2:27" ht="12" customHeight="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2:27" ht="12" customHeight="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2:27" ht="12"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2:27" ht="12" customHeight="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2:27" ht="12" customHeight="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2:27" ht="12" customHeight="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2:27" ht="12" customHeight="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2:27" ht="12" customHeight="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2:27" ht="12"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2:27" ht="12" customHeight="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2:27" ht="12" customHeight="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2:27" ht="12" customHeight="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2:27" ht="12" customHeight="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2:27" ht="12" customHeight="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2:27" ht="12" customHeight="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2:27" ht="12" customHeight="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2:27" ht="12" customHeight="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2:27" ht="12" customHeight="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2:27" ht="12"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2:27" ht="12" customHeight="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2:27" ht="12" customHeight="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2:27" ht="12"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2:27" ht="12" customHeight="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2:27" ht="12" customHeight="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2:27" ht="12" customHeight="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2:27" ht="12" customHeight="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2:27" ht="12"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2:27" ht="12" customHeight="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2:27" ht="12" customHeight="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2:27" ht="12" customHeight="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2:27" ht="12" customHeight="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2:27" ht="12" customHeight="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2:27" ht="12" customHeight="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2:27" ht="12" customHeight="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2:27" ht="12" customHeight="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2:27" ht="12"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2:27" ht="12" customHeight="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2:27" ht="12" customHeight="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2:27" ht="12" customHeight="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2:27" ht="12" customHeight="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2:27" ht="12" customHeight="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2:27" ht="12" customHeight="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2:27" ht="12"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2:27" ht="12" customHeight="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2:27" ht="12" customHeight="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2:27" ht="12" customHeight="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2:27" ht="12" customHeight="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2:27" ht="12" customHeight="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2:27" ht="12"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2:27" ht="12" customHeight="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2:27" ht="12" customHeight="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2:27" ht="12" customHeight="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2:27" ht="12" customHeight="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2:27" ht="12" customHeight="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2:27" ht="12" customHeight="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2:27" ht="12" customHeight="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2:27" ht="12" customHeight="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2:27" ht="12" customHeight="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2:27" ht="12"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2:27" ht="12" customHeight="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2:27" ht="12" customHeight="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2:27" ht="12"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2:27" ht="12" customHeight="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2:27" ht="12" customHeight="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2:27" ht="12" customHeight="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2:27" ht="12" customHeight="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2:27" ht="12"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2:27" ht="12" customHeight="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2:27" ht="12" customHeight="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2:27" ht="12" customHeight="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2:27" ht="12" customHeight="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2:27" ht="12" customHeight="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2:27" ht="12" customHeight="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2:27" ht="12" customHeight="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2:27" ht="12" customHeight="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2:27" ht="12"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2:27" ht="12" customHeight="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2:27" ht="12" customHeight="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2:27" ht="12" customHeight="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2:27" ht="12" customHeight="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2:27" ht="12" customHeight="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2:27" ht="12" customHeight="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2:27" ht="12"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2:27" ht="12" customHeight="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2:27" ht="12" customHeight="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2:27" ht="12" customHeight="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2:27" ht="12" customHeight="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2:27" ht="12" customHeight="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2:27" ht="12"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2:27" ht="12" customHeight="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2:27" ht="12" customHeight="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2:27" ht="12" customHeight="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2:27" ht="12" customHeight="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2:27" ht="12" customHeight="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2:27" ht="12" customHeight="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2:27" ht="12" customHeight="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2:27" ht="12" customHeight="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2:27" ht="12" customHeight="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2:27" ht="12"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2:27" ht="12" customHeight="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2:27" ht="12" customHeight="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2:27" ht="12"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2:27" ht="12" customHeight="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2:27" ht="12" customHeight="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2:27" ht="12" customHeight="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2:27" ht="12" customHeight="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2:27" ht="12"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2:27" ht="12" customHeight="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2:27" ht="12" customHeight="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2:27" ht="12" customHeight="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2:27" ht="12" customHeight="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2:27" ht="12" customHeight="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2:27" ht="12" customHeight="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2:27" ht="12" customHeight="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2:27" ht="12" customHeight="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2:27" ht="12"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2:27" ht="12" customHeight="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2:27" ht="12" customHeight="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2:27" ht="12" customHeight="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2:27" ht="12" customHeight="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2:27" ht="12" customHeight="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2:27" ht="12" customHeight="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2:27" ht="12"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2:27" ht="12" customHeight="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2:27" ht="12" customHeight="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2:27" ht="12" customHeight="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2:27" ht="12" customHeight="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2:27" ht="12" customHeight="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2:27" ht="12"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2:27" ht="12" customHeight="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2:27" ht="12" customHeight="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2:27" ht="12" customHeight="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2:27" ht="12" customHeight="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2:27" ht="12" customHeight="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2:27" ht="12" customHeight="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2:27" ht="12" customHeight="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2:27" ht="12" customHeight="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2:27" ht="12" customHeight="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2:27" ht="12"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2:27" ht="12" customHeight="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2:27" ht="12" customHeight="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2:27" ht="12"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2:27" ht="12" customHeight="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2:27" ht="12" customHeight="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2:27" ht="12" customHeight="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2:27" ht="12" customHeight="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2:27" ht="12"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2:27" ht="12" customHeight="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2:27" ht="12" customHeight="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2:27" ht="12" customHeight="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2:27" ht="12" customHeight="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2:27" ht="12" customHeight="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2:27" ht="12" customHeight="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2:27" ht="12" customHeight="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2:27" ht="12" customHeight="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2:27" ht="12"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2:27" ht="12" customHeight="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2:27" ht="12" customHeight="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2:27" ht="12" customHeight="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2:27" ht="12" customHeight="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2:27" ht="12" customHeight="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2:27" ht="12" customHeight="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2:27" ht="12"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2:27" ht="12" customHeight="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2:27" ht="12" customHeight="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2:27" ht="12" customHeight="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2:27" ht="12" customHeight="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2:27" ht="12" customHeight="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2:27" ht="12"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2:27" ht="12" customHeight="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2:27" ht="12" customHeight="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2:27" ht="12" customHeight="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2:27" ht="12" customHeight="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2:27" ht="12" customHeight="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2:27" ht="12" customHeight="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2:27" ht="12" customHeight="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2:27" ht="12" customHeight="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2:27" ht="12" customHeight="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2:27" ht="12"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2:27" ht="12" customHeight="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2:27" ht="12" customHeight="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2:27" ht="12"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2:27" ht="12" customHeight="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2:27" ht="12" customHeight="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2:27" ht="12" customHeight="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2:27" ht="12" customHeight="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2:27" ht="12"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2:27" ht="12" customHeight="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2:27" ht="12" customHeight="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2:27" ht="12" customHeight="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2:27" ht="12" customHeight="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2:27" ht="12" customHeight="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2:27" ht="12" customHeight="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2:27" ht="12" customHeight="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2:27" ht="12" customHeight="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2:27" ht="12"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2:27" ht="12" customHeight="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2:27" ht="12" customHeight="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2:27" ht="12" customHeight="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2:27" ht="12" customHeight="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2:27" ht="12" customHeight="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2:27" ht="12" customHeight="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2:27" ht="12"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2:27" ht="12" customHeight="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2:27" ht="12" customHeight="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2:27" ht="12" customHeight="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2:27" ht="12" customHeight="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2:27" ht="12" customHeight="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2:27" ht="12"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2:27" ht="12" customHeight="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2:27" ht="12" customHeight="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2:27" ht="12" customHeight="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2:27" ht="12" customHeight="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2:27" ht="12" customHeight="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2:27" ht="12" customHeight="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2:27" ht="12" customHeight="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2:27" ht="12" customHeight="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2:27" ht="12" customHeight="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2:27" ht="12"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2:27" ht="12" customHeight="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2:27" ht="12" customHeight="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2:27" ht="12"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2:27" ht="12" customHeight="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2:27" ht="12" customHeight="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2:27" ht="12" customHeight="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2:27" ht="12" customHeight="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2:27" ht="12"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2:27" ht="12" customHeight="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2:27" ht="12" customHeight="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2:27" ht="12" customHeight="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2:27" ht="12" customHeight="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2:27" ht="12" customHeight="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2:27" ht="12" customHeight="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2:27" ht="12" customHeight="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2:27" ht="12" customHeight="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2:27" ht="12"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2:27" ht="12" customHeight="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2:27" ht="12" customHeight="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2:27" ht="12" customHeight="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2:27" ht="12" customHeight="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2:27" ht="12" customHeight="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2:27" ht="12" customHeight="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2:27" ht="12"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2:27" ht="12" customHeight="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2:27" ht="12" customHeight="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2:27" ht="12" customHeight="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2:27" ht="12" customHeight="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2:27" ht="12" customHeight="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2:27" ht="12"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2:27" ht="12" customHeight="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2:27" ht="12" customHeight="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2:27" ht="12" customHeight="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2:27" ht="12" customHeight="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2:27" ht="12" customHeight="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2:27" ht="12" customHeight="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2:27" ht="12" customHeight="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2:27" ht="12" customHeight="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2:27" ht="12" customHeight="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2:27" ht="12"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2:27" ht="12" customHeight="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2:27" ht="12" customHeight="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2:27" ht="12"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2:27" ht="12" customHeight="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2:27" ht="12" customHeight="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2:27" ht="12" customHeight="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2:27" ht="12" customHeight="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2:27" ht="12"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2:27" ht="12" customHeight="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2:27" ht="12" customHeight="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2:27" ht="12" customHeight="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2:27" ht="12" customHeight="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2:27" ht="12" customHeight="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2:27" ht="12" customHeight="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2:27" ht="12" customHeight="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2:27" ht="12" customHeight="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2:27" ht="12"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2:27" ht="12" customHeight="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2:27" ht="12" customHeight="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2:27" ht="12" customHeight="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2:27" ht="12" customHeight="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2:27" ht="12" customHeight="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2:27" ht="12" customHeight="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2:27" ht="12"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2:27" ht="12" customHeight="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2:27" ht="12" customHeight="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2:27" ht="12" customHeight="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2:27" ht="12" customHeight="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2:27" ht="12" customHeight="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2:27" ht="12"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2:27" ht="12" customHeight="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2:27" ht="12" customHeight="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2:27" ht="12" customHeight="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2:27" ht="12" customHeight="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2:27" ht="12" customHeight="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2:27" ht="12" customHeight="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2:27" ht="12" customHeight="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2:27" ht="12" customHeight="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2:27" ht="12" customHeight="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2:27" ht="12"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2:27" ht="12" customHeight="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2:27" ht="12" customHeight="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2:27" ht="12"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2:27" ht="12" customHeight="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2:27" ht="12" customHeight="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2:27" ht="12" customHeight="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2:27" ht="12" customHeight="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2:27" ht="12"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2:27" ht="12" customHeight="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2:27" ht="12" customHeight="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2:27" ht="12" customHeight="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2:27" ht="12" customHeight="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2:27" ht="12" customHeight="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2:27" ht="12" customHeight="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2:27" ht="12" customHeight="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2:27" ht="12" customHeight="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2:27" ht="12"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2:27" ht="12" customHeight="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2:27" ht="12" customHeight="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2:27" ht="12" customHeight="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2:27" ht="12" customHeight="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2:27" ht="12" customHeight="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2:27" ht="12" customHeight="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2:27" ht="12"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2:27" ht="12" customHeight="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2:27" ht="12" customHeight="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row>
    <row r="987" spans="2:27" ht="12" customHeight="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row>
    <row r="988" spans="2:27" ht="12" customHeight="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row>
    <row r="989" spans="2:27" ht="12" customHeight="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row>
    <row r="990" spans="2:27" ht="12"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row>
    <row r="991" spans="2:27" ht="12" customHeight="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row>
    <row r="992" spans="2:27" ht="12" customHeight="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row>
    <row r="993" spans="2:27" ht="12" customHeight="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row>
    <row r="994" spans="2:27" ht="12" customHeight="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row>
    <row r="995" spans="2:27" ht="12" customHeight="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row>
    <row r="996" spans="2:27" ht="12" customHeight="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row>
    <row r="997" spans="2:27" ht="12" customHeight="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row>
    <row r="998" spans="2:27" ht="12" customHeight="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row>
    <row r="999" spans="2:27" ht="12" customHeight="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row>
    <row r="1000" spans="2:27" ht="12"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row>
  </sheetData>
  <sheetProtection password="DBAD" sheet="1" objects="1" scenarios="1" formatColumns="0" formatRows="0"/>
  <mergeCells count="17">
    <mergeCell ref="B2:G2"/>
    <mergeCell ref="B3:G3"/>
    <mergeCell ref="B4:G4"/>
    <mergeCell ref="B6:C6"/>
    <mergeCell ref="D6:E6"/>
    <mergeCell ref="F50:G50"/>
    <mergeCell ref="G7:G8"/>
    <mergeCell ref="C10:C45"/>
    <mergeCell ref="D10:D45"/>
    <mergeCell ref="B46:E46"/>
    <mergeCell ref="F48:G48"/>
    <mergeCell ref="F49:G49"/>
    <mergeCell ref="B7:B8"/>
    <mergeCell ref="C7:C8"/>
    <mergeCell ref="D7:D8"/>
    <mergeCell ref="E7:E8"/>
    <mergeCell ref="F7:F8"/>
  </mergeCells>
  <pageMargins left="0.70866141732283472" right="0.70866141732283472" top="0.74803149606299213" bottom="0.74803149606299213" header="0.31496062992125984" footer="0.31496062992125984"/>
  <pageSetup paperSize="9" scale="84" fitToHeight="0" orientation="portrait" r:id="rId1"/>
  <headerFooter>
    <oddFooter>&amp;C&amp;"+,Italic"Programmed by Hans Raj Joshi Principal</oddFooter>
  </headerFooter>
</worksheet>
</file>

<file path=xl/worksheets/sheet16.xml><?xml version="1.0" encoding="utf-8"?>
<worksheet xmlns="http://schemas.openxmlformats.org/spreadsheetml/2006/main" xmlns:r="http://schemas.openxmlformats.org/officeDocument/2006/relationships">
  <sheetPr codeName="Sheet11">
    <tabColor rgb="FF00B0F0"/>
    <pageSetUpPr fitToPage="1"/>
  </sheetPr>
  <dimension ref="A1:V18"/>
  <sheetViews>
    <sheetView workbookViewId="0">
      <selection activeCell="D6" sqref="D6"/>
    </sheetView>
  </sheetViews>
  <sheetFormatPr defaultColWidth="9.1796875" defaultRowHeight="20.5"/>
  <cols>
    <col min="1" max="1" width="7" style="2" customWidth="1"/>
    <col min="2" max="2" width="9.1796875" style="2" bestFit="1" customWidth="1"/>
    <col min="3" max="3" width="6.453125" style="2" bestFit="1" customWidth="1"/>
    <col min="4" max="4" width="8" style="2" customWidth="1"/>
    <col min="5" max="5" width="5.1796875" style="2" bestFit="1" customWidth="1"/>
    <col min="6" max="6" width="5.81640625" style="2" bestFit="1" customWidth="1"/>
    <col min="7" max="7" width="5" style="2" bestFit="1" customWidth="1"/>
    <col min="8" max="8" width="5.1796875" style="2" bestFit="1" customWidth="1"/>
    <col min="9" max="9" width="5.81640625" style="2" bestFit="1" customWidth="1"/>
    <col min="10" max="10" width="8" style="2" customWidth="1"/>
    <col min="11" max="11" width="5.1796875" style="2" bestFit="1" customWidth="1"/>
    <col min="12" max="12" width="5.81640625" style="2" bestFit="1" customWidth="1"/>
    <col min="13" max="13" width="5" style="2" bestFit="1" customWidth="1"/>
    <col min="14" max="14" width="5.1796875" style="2" bestFit="1" customWidth="1"/>
    <col min="15" max="15" width="5.81640625" style="2" bestFit="1" customWidth="1"/>
    <col min="16" max="16" width="5" style="2" bestFit="1" customWidth="1"/>
    <col min="17" max="17" width="4.54296875" style="2" customWidth="1"/>
    <col min="18" max="18" width="5.81640625" style="2" bestFit="1" customWidth="1"/>
    <col min="19" max="19" width="5" style="2" bestFit="1" customWidth="1"/>
    <col min="20" max="20" width="4.54296875" style="2" customWidth="1"/>
    <col min="21" max="21" width="5.81640625" style="2" bestFit="1" customWidth="1"/>
    <col min="22" max="22" width="5" style="2" bestFit="1" customWidth="1"/>
    <col min="23" max="16384" width="9.1796875" style="2"/>
  </cols>
  <sheetData>
    <row r="1" spans="1:22">
      <c r="A1" s="1179" t="e">
        <f>'Master-1'!#REF!</f>
        <v>#REF!</v>
      </c>
      <c r="B1" s="1179"/>
      <c r="C1" s="1179"/>
      <c r="D1" s="1186" t="e">
        <f>'Master-1'!#REF!</f>
        <v>#REF!</v>
      </c>
      <c r="E1" s="1186"/>
      <c r="F1" s="1186"/>
      <c r="G1" s="1186"/>
      <c r="H1" s="1186"/>
      <c r="I1" s="1186"/>
      <c r="J1" s="1186"/>
      <c r="K1" s="1186"/>
      <c r="L1" s="1186"/>
      <c r="M1" s="1186"/>
    </row>
    <row r="2" spans="1:22">
      <c r="A2" s="1179" t="s">
        <v>24</v>
      </c>
      <c r="B2" s="1179"/>
      <c r="C2" s="1179"/>
      <c r="D2" s="1179"/>
      <c r="E2" s="1179"/>
      <c r="F2" s="1179"/>
      <c r="G2" s="1179"/>
      <c r="H2" s="1179"/>
      <c r="I2" s="1179"/>
      <c r="J2" s="1179"/>
      <c r="K2" s="1179"/>
      <c r="L2" s="1179"/>
      <c r="M2" s="1179"/>
    </row>
    <row r="3" spans="1:22">
      <c r="K3" s="1185"/>
      <c r="L3" s="1185"/>
      <c r="M3" s="1185"/>
      <c r="N3" s="1185" t="s">
        <v>162</v>
      </c>
      <c r="O3" s="1185"/>
      <c r="P3" s="1185"/>
      <c r="Q3" s="1185"/>
      <c r="R3" s="1185"/>
      <c r="S3" s="1185"/>
      <c r="T3" s="1185"/>
      <c r="U3" s="1185"/>
      <c r="V3" s="1185"/>
    </row>
    <row r="4" spans="1:22">
      <c r="A4" s="1187" t="s">
        <v>25</v>
      </c>
      <c r="B4" s="1182" t="s">
        <v>26</v>
      </c>
      <c r="C4" s="1183"/>
      <c r="D4" s="1184"/>
      <c r="E4" s="1182" t="s">
        <v>13</v>
      </c>
      <c r="F4" s="1183"/>
      <c r="G4" s="1184"/>
      <c r="H4" s="1182" t="s">
        <v>27</v>
      </c>
      <c r="I4" s="1183"/>
      <c r="J4" s="1184"/>
      <c r="K4" s="1182" t="s">
        <v>164</v>
      </c>
      <c r="L4" s="1183"/>
      <c r="M4" s="1184"/>
      <c r="N4" s="1182" t="s">
        <v>165</v>
      </c>
      <c r="O4" s="1183"/>
      <c r="P4" s="1184"/>
      <c r="Q4" s="1182" t="s">
        <v>163</v>
      </c>
      <c r="R4" s="1183"/>
      <c r="S4" s="1184"/>
      <c r="T4" s="1182" t="s">
        <v>166</v>
      </c>
      <c r="U4" s="1183"/>
      <c r="V4" s="1184"/>
    </row>
    <row r="5" spans="1:22">
      <c r="A5" s="1188"/>
      <c r="B5" s="14" t="s">
        <v>28</v>
      </c>
      <c r="C5" s="14" t="s">
        <v>29</v>
      </c>
      <c r="D5" s="14" t="s">
        <v>30</v>
      </c>
      <c r="E5" s="14" t="s">
        <v>28</v>
      </c>
      <c r="F5" s="14" t="s">
        <v>29</v>
      </c>
      <c r="G5" s="14" t="s">
        <v>30</v>
      </c>
      <c r="H5" s="14" t="s">
        <v>28</v>
      </c>
      <c r="I5" s="14" t="s">
        <v>29</v>
      </c>
      <c r="J5" s="14" t="s">
        <v>30</v>
      </c>
      <c r="K5" s="14" t="s">
        <v>28</v>
      </c>
      <c r="L5" s="14" t="s">
        <v>29</v>
      </c>
      <c r="M5" s="14" t="s">
        <v>30</v>
      </c>
      <c r="N5" s="14" t="s">
        <v>28</v>
      </c>
      <c r="O5" s="14" t="s">
        <v>29</v>
      </c>
      <c r="P5" s="14" t="s">
        <v>30</v>
      </c>
      <c r="Q5" s="14" t="s">
        <v>28</v>
      </c>
      <c r="R5" s="14" t="s">
        <v>29</v>
      </c>
      <c r="S5" s="14" t="s">
        <v>30</v>
      </c>
      <c r="T5" s="14" t="s">
        <v>28</v>
      </c>
      <c r="U5" s="14" t="s">
        <v>29</v>
      </c>
      <c r="V5" s="14" t="s">
        <v>30</v>
      </c>
    </row>
    <row r="6" spans="1:22">
      <c r="A6" s="162">
        <v>1</v>
      </c>
      <c r="B6" s="14"/>
      <c r="C6" s="14"/>
      <c r="D6" s="14"/>
      <c r="E6" s="14"/>
      <c r="F6" s="14"/>
      <c r="G6" s="14"/>
      <c r="H6" s="14"/>
      <c r="I6" s="14"/>
      <c r="J6" s="14"/>
      <c r="K6" s="14"/>
      <c r="L6" s="14"/>
      <c r="M6" s="14"/>
      <c r="N6" s="14"/>
      <c r="O6" s="14"/>
      <c r="P6" s="14"/>
      <c r="Q6" s="14"/>
      <c r="R6" s="14"/>
      <c r="S6" s="14"/>
      <c r="T6" s="14"/>
      <c r="U6" s="14"/>
      <c r="V6" s="14"/>
    </row>
    <row r="7" spans="1:22">
      <c r="A7" s="162">
        <v>2</v>
      </c>
      <c r="B7" s="14"/>
      <c r="C7" s="14"/>
      <c r="D7" s="14"/>
      <c r="E7" s="14"/>
      <c r="F7" s="14"/>
      <c r="G7" s="14"/>
      <c r="H7" s="14"/>
      <c r="I7" s="14"/>
      <c r="J7" s="14"/>
      <c r="K7" s="14"/>
      <c r="L7" s="14"/>
      <c r="M7" s="14"/>
      <c r="N7" s="14"/>
      <c r="O7" s="14"/>
      <c r="P7" s="14"/>
      <c r="Q7" s="14"/>
      <c r="R7" s="14"/>
      <c r="S7" s="14"/>
      <c r="T7" s="14"/>
      <c r="U7" s="14"/>
      <c r="V7" s="14"/>
    </row>
    <row r="8" spans="1:22">
      <c r="A8" s="162">
        <v>3</v>
      </c>
      <c r="B8" s="14"/>
      <c r="C8" s="14"/>
      <c r="D8" s="14"/>
      <c r="E8" s="14"/>
      <c r="F8" s="14"/>
      <c r="G8" s="14"/>
      <c r="H8" s="14"/>
      <c r="I8" s="14"/>
      <c r="J8" s="14"/>
      <c r="K8" s="14"/>
      <c r="L8" s="14"/>
      <c r="M8" s="14"/>
      <c r="N8" s="14"/>
      <c r="O8" s="14"/>
      <c r="P8" s="14"/>
      <c r="Q8" s="14"/>
      <c r="R8" s="14"/>
      <c r="S8" s="14"/>
      <c r="T8" s="14"/>
      <c r="U8" s="14"/>
      <c r="V8" s="14"/>
    </row>
    <row r="9" spans="1:22">
      <c r="A9" s="162">
        <v>4</v>
      </c>
      <c r="B9" s="14"/>
      <c r="C9" s="14"/>
      <c r="D9" s="14"/>
      <c r="E9" s="14"/>
      <c r="F9" s="14"/>
      <c r="G9" s="14"/>
      <c r="H9" s="14"/>
      <c r="I9" s="14"/>
      <c r="J9" s="14"/>
      <c r="K9" s="14"/>
      <c r="L9" s="14"/>
      <c r="M9" s="14"/>
      <c r="N9" s="14"/>
      <c r="O9" s="14"/>
      <c r="P9" s="14"/>
      <c r="Q9" s="14"/>
      <c r="R9" s="14"/>
      <c r="S9" s="14"/>
      <c r="T9" s="14"/>
      <c r="U9" s="14"/>
      <c r="V9" s="14"/>
    </row>
    <row r="10" spans="1:22">
      <c r="A10" s="162">
        <v>5</v>
      </c>
      <c r="B10" s="14"/>
      <c r="C10" s="14"/>
      <c r="D10" s="14"/>
      <c r="E10" s="14"/>
      <c r="F10" s="14"/>
      <c r="G10" s="14"/>
      <c r="H10" s="14"/>
      <c r="I10" s="14"/>
      <c r="J10" s="14"/>
      <c r="K10" s="14"/>
      <c r="L10" s="14"/>
      <c r="M10" s="14"/>
      <c r="N10" s="14"/>
      <c r="O10" s="14"/>
      <c r="P10" s="14"/>
      <c r="Q10" s="14"/>
      <c r="R10" s="14"/>
      <c r="S10" s="14"/>
      <c r="T10" s="14"/>
      <c r="U10" s="14"/>
      <c r="V10" s="14"/>
    </row>
    <row r="11" spans="1:22">
      <c r="A11" s="9">
        <v>6</v>
      </c>
      <c r="B11" s="16"/>
      <c r="C11" s="16"/>
      <c r="D11" s="16"/>
      <c r="E11" s="108"/>
      <c r="F11" s="108"/>
      <c r="G11" s="16"/>
      <c r="H11" s="108"/>
      <c r="I11" s="108"/>
      <c r="J11" s="16"/>
      <c r="K11" s="108"/>
      <c r="L11" s="108"/>
      <c r="M11" s="16"/>
      <c r="N11" s="108"/>
      <c r="O11" s="108"/>
      <c r="P11" s="16"/>
      <c r="Q11" s="108"/>
      <c r="R11" s="108"/>
      <c r="S11" s="16"/>
      <c r="T11" s="108"/>
      <c r="U11" s="108"/>
      <c r="V11" s="16"/>
    </row>
    <row r="12" spans="1:22">
      <c r="A12" s="9">
        <v>7</v>
      </c>
      <c r="B12" s="16"/>
      <c r="C12" s="16"/>
      <c r="D12" s="16"/>
      <c r="E12" s="108"/>
      <c r="F12" s="108"/>
      <c r="G12" s="16"/>
      <c r="H12" s="108"/>
      <c r="I12" s="108"/>
      <c r="J12" s="16"/>
      <c r="K12" s="108"/>
      <c r="L12" s="108"/>
      <c r="M12" s="16"/>
      <c r="N12" s="108"/>
      <c r="O12" s="108"/>
      <c r="P12" s="16"/>
      <c r="Q12" s="108"/>
      <c r="R12" s="108"/>
      <c r="S12" s="16"/>
      <c r="T12" s="108"/>
      <c r="U12" s="108"/>
      <c r="V12" s="16"/>
    </row>
    <row r="13" spans="1:22">
      <c r="A13" s="9">
        <v>8</v>
      </c>
      <c r="B13" s="16"/>
      <c r="C13" s="16"/>
      <c r="D13" s="16"/>
      <c r="E13" s="108"/>
      <c r="F13" s="108"/>
      <c r="G13" s="16"/>
      <c r="H13" s="108"/>
      <c r="I13" s="108"/>
      <c r="J13" s="16"/>
      <c r="K13" s="108"/>
      <c r="L13" s="108"/>
      <c r="M13" s="16"/>
      <c r="N13" s="108"/>
      <c r="O13" s="108"/>
      <c r="P13" s="16"/>
      <c r="Q13" s="108"/>
      <c r="R13" s="108"/>
      <c r="S13" s="16"/>
      <c r="T13" s="108"/>
      <c r="U13" s="108"/>
      <c r="V13" s="16"/>
    </row>
    <row r="14" spans="1:22">
      <c r="A14" s="9">
        <v>9</v>
      </c>
      <c r="B14" s="16"/>
      <c r="C14" s="16"/>
      <c r="D14" s="16"/>
      <c r="E14" s="108"/>
      <c r="F14" s="108"/>
      <c r="G14" s="16"/>
      <c r="H14" s="108"/>
      <c r="I14" s="108"/>
      <c r="J14" s="16"/>
      <c r="K14" s="108"/>
      <c r="L14" s="108"/>
      <c r="M14" s="16"/>
      <c r="N14" s="108"/>
      <c r="O14" s="108"/>
      <c r="P14" s="16"/>
      <c r="Q14" s="108"/>
      <c r="R14" s="108"/>
      <c r="S14" s="16"/>
      <c r="T14" s="108"/>
      <c r="U14" s="108"/>
      <c r="V14" s="16"/>
    </row>
    <row r="15" spans="1:22">
      <c r="A15" s="9">
        <v>10</v>
      </c>
      <c r="B15" s="16"/>
      <c r="C15" s="16"/>
      <c r="D15" s="16"/>
      <c r="E15" s="108"/>
      <c r="F15" s="108"/>
      <c r="G15" s="16"/>
      <c r="H15" s="108"/>
      <c r="I15" s="108"/>
      <c r="J15" s="16"/>
      <c r="K15" s="108"/>
      <c r="L15" s="108"/>
      <c r="M15" s="16"/>
      <c r="N15" s="108"/>
      <c r="O15" s="108"/>
      <c r="P15" s="16"/>
      <c r="Q15" s="108"/>
      <c r="R15" s="108"/>
      <c r="S15" s="16"/>
      <c r="T15" s="108"/>
      <c r="U15" s="108"/>
      <c r="V15" s="16"/>
    </row>
    <row r="16" spans="1:22">
      <c r="A16" s="9">
        <v>11</v>
      </c>
      <c r="B16" s="16"/>
      <c r="C16" s="16"/>
      <c r="D16" s="16"/>
      <c r="E16" s="108"/>
      <c r="F16" s="108"/>
      <c r="G16" s="16"/>
      <c r="H16" s="108"/>
      <c r="I16" s="108"/>
      <c r="J16" s="16"/>
      <c r="K16" s="108"/>
      <c r="L16" s="108"/>
      <c r="M16" s="16"/>
      <c r="N16" s="108"/>
      <c r="O16" s="108"/>
      <c r="P16" s="16"/>
      <c r="Q16" s="108"/>
      <c r="R16" s="108"/>
      <c r="S16" s="16"/>
      <c r="T16" s="108"/>
      <c r="U16" s="108"/>
      <c r="V16" s="16"/>
    </row>
    <row r="17" spans="1:22">
      <c r="A17" s="9">
        <v>12</v>
      </c>
      <c r="B17" s="16"/>
      <c r="C17" s="16"/>
      <c r="D17" s="16"/>
      <c r="E17" s="108"/>
      <c r="F17" s="108"/>
      <c r="G17" s="16"/>
      <c r="H17" s="108"/>
      <c r="I17" s="108"/>
      <c r="J17" s="16"/>
      <c r="K17" s="108"/>
      <c r="L17" s="108"/>
      <c r="M17" s="16"/>
      <c r="N17" s="108"/>
      <c r="O17" s="108"/>
      <c r="P17" s="16"/>
      <c r="Q17" s="108"/>
      <c r="R17" s="108"/>
      <c r="S17" s="16"/>
      <c r="T17" s="108"/>
      <c r="U17" s="108"/>
      <c r="V17" s="16"/>
    </row>
    <row r="18" spans="1:22" ht="27" customHeight="1">
      <c r="A18" s="9" t="s">
        <v>30</v>
      </c>
      <c r="B18" s="98"/>
      <c r="C18" s="98"/>
      <c r="D18" s="98"/>
      <c r="E18" s="15"/>
      <c r="F18" s="15"/>
      <c r="G18" s="15"/>
      <c r="H18" s="15"/>
      <c r="I18" s="15"/>
      <c r="J18" s="15"/>
      <c r="K18" s="15"/>
      <c r="L18" s="15"/>
      <c r="M18" s="15"/>
      <c r="N18" s="15"/>
      <c r="O18" s="15"/>
      <c r="P18" s="15"/>
      <c r="Q18" s="15"/>
      <c r="R18" s="15"/>
      <c r="S18" s="15"/>
      <c r="T18" s="15"/>
      <c r="U18" s="15"/>
      <c r="V18" s="15"/>
    </row>
  </sheetData>
  <mergeCells count="13">
    <mergeCell ref="T4:V4"/>
    <mergeCell ref="N3:V3"/>
    <mergeCell ref="A1:C1"/>
    <mergeCell ref="D1:M1"/>
    <mergeCell ref="A2:M2"/>
    <mergeCell ref="K3:M3"/>
    <mergeCell ref="B4:D4"/>
    <mergeCell ref="E4:G4"/>
    <mergeCell ref="H4:J4"/>
    <mergeCell ref="K4:M4"/>
    <mergeCell ref="A4:A5"/>
    <mergeCell ref="N4:P4"/>
    <mergeCell ref="Q4:S4"/>
  </mergeCells>
  <pageMargins left="0.54" right="0.7" top="0.75" bottom="0.75" header="0.3" footer="0.3"/>
  <pageSetup scale="96" orientation="landscape" verticalDpi="300" r:id="rId1"/>
</worksheet>
</file>

<file path=xl/worksheets/sheet17.xml><?xml version="1.0" encoding="utf-8"?>
<worksheet xmlns="http://schemas.openxmlformats.org/spreadsheetml/2006/main" xmlns:r="http://schemas.openxmlformats.org/officeDocument/2006/relationships">
  <sheetPr codeName="Sheet12">
    <tabColor rgb="FF0070C0"/>
    <pageSetUpPr fitToPage="1"/>
  </sheetPr>
  <dimension ref="A1:K18"/>
  <sheetViews>
    <sheetView zoomScaleNormal="100" workbookViewId="0">
      <selection activeCell="N6" sqref="N6"/>
    </sheetView>
  </sheetViews>
  <sheetFormatPr defaultRowHeight="14.5"/>
  <cols>
    <col min="1" max="1" width="3.453125" customWidth="1"/>
    <col min="3" max="3" width="19.1796875" customWidth="1"/>
    <col min="4" max="4" width="15.453125" customWidth="1"/>
    <col min="5" max="5" width="17.7265625" customWidth="1"/>
    <col min="6" max="6" width="11.1796875" customWidth="1"/>
    <col min="7" max="7" width="13.1796875" customWidth="1"/>
    <col min="8" max="8" width="13.7265625" customWidth="1"/>
    <col min="9" max="9" width="13.1796875" customWidth="1"/>
    <col min="10" max="10" width="23.54296875" customWidth="1"/>
    <col min="11" max="11" width="3.7265625" customWidth="1"/>
  </cols>
  <sheetData>
    <row r="1" spans="1:11">
      <c r="A1" s="392"/>
      <c r="B1" s="392"/>
      <c r="C1" s="392"/>
      <c r="D1" s="392"/>
      <c r="E1" s="392"/>
      <c r="F1" s="392"/>
      <c r="G1" s="392"/>
      <c r="H1" s="392"/>
      <c r="I1" s="392"/>
      <c r="J1" s="392"/>
      <c r="K1" s="392"/>
    </row>
    <row r="2" spans="1:11" ht="30.5">
      <c r="A2" s="392"/>
      <c r="B2" s="1190" t="str">
        <f>'Data Entry'!D2</f>
        <v>dk;kZy; iz/kkukpk;Z jktdh; mPp ek/;fed fo|ky; 13Mhvks,y</v>
      </c>
      <c r="C2" s="1190"/>
      <c r="D2" s="1190"/>
      <c r="E2" s="1190"/>
      <c r="F2" s="1190"/>
      <c r="G2" s="1190"/>
      <c r="H2" s="1190"/>
      <c r="I2" s="1190"/>
      <c r="J2" s="1190"/>
      <c r="K2" s="392"/>
    </row>
    <row r="3" spans="1:11" ht="20.5">
      <c r="A3" s="392"/>
      <c r="B3" s="1191" t="s">
        <v>286</v>
      </c>
      <c r="C3" s="1191"/>
      <c r="D3" s="1191"/>
      <c r="E3" s="1191"/>
      <c r="F3" s="1191"/>
      <c r="G3" s="1191"/>
      <c r="H3" s="1191"/>
      <c r="I3" s="1191"/>
      <c r="J3" s="1191"/>
      <c r="K3" s="392"/>
    </row>
    <row r="4" spans="1:11" ht="20.5">
      <c r="A4" s="392"/>
      <c r="B4" s="1191" t="s">
        <v>287</v>
      </c>
      <c r="C4" s="1191"/>
      <c r="D4" s="1191"/>
      <c r="E4" s="1191"/>
      <c r="F4" s="1191"/>
      <c r="G4" s="1191"/>
      <c r="H4" s="1191"/>
      <c r="I4" s="1191"/>
      <c r="J4" s="1191"/>
      <c r="K4" s="392"/>
    </row>
    <row r="5" spans="1:11" ht="20.5">
      <c r="A5" s="392"/>
      <c r="B5" s="212"/>
      <c r="C5" s="212"/>
      <c r="D5" s="213"/>
      <c r="E5" s="213"/>
      <c r="F5" s="213"/>
      <c r="G5" s="213"/>
      <c r="H5" s="213"/>
      <c r="I5" s="216" t="str">
        <f>'Data Entry'!B4</f>
        <v>OFFICE ID</v>
      </c>
      <c r="J5" s="214">
        <f>'Data Entry'!D4</f>
        <v>26214</v>
      </c>
      <c r="K5" s="392"/>
    </row>
    <row r="6" spans="1:11" ht="20.5">
      <c r="A6" s="392"/>
      <c r="B6" s="212"/>
      <c r="C6" s="212" t="str">
        <f>'Master-1'!E4</f>
        <v>ctV en</v>
      </c>
      <c r="D6" s="1192" t="str">
        <f>'Master-1'!F4</f>
        <v>2202-02-109-01-00</v>
      </c>
      <c r="E6" s="1192"/>
      <c r="F6" s="1192"/>
      <c r="G6" s="1192"/>
      <c r="H6" s="1192"/>
      <c r="I6" s="216"/>
      <c r="J6" s="216" t="str">
        <f>'Master-1'!I4</f>
        <v>STATE FUND</v>
      </c>
      <c r="K6" s="392"/>
    </row>
    <row r="7" spans="1:11" ht="20.5">
      <c r="A7" s="392"/>
      <c r="B7" s="373" t="s">
        <v>298</v>
      </c>
      <c r="C7" s="373"/>
      <c r="D7" s="373" t="str">
        <f>'Data Entry'!D2</f>
        <v>dk;kZy; iz/kkukpk;Z jktdh; mPp ek/;fed fo|ky; 13Mhvks,y</v>
      </c>
      <c r="E7" s="373"/>
      <c r="F7" s="373"/>
      <c r="G7" s="373"/>
      <c r="H7" s="373"/>
      <c r="I7" s="373"/>
      <c r="J7" s="373"/>
      <c r="K7" s="392"/>
    </row>
    <row r="8" spans="1:11" ht="18">
      <c r="A8" s="392"/>
      <c r="B8" s="1193" t="s">
        <v>288</v>
      </c>
      <c r="C8" s="1193" t="s">
        <v>289</v>
      </c>
      <c r="D8" s="1195" t="s">
        <v>290</v>
      </c>
      <c r="E8" s="1195" t="s">
        <v>209</v>
      </c>
      <c r="F8" s="1189" t="s">
        <v>291</v>
      </c>
      <c r="G8" s="1189" t="s">
        <v>292</v>
      </c>
      <c r="H8" s="1189"/>
      <c r="I8" s="1189"/>
      <c r="J8" s="1189" t="s">
        <v>293</v>
      </c>
      <c r="K8" s="392"/>
    </row>
    <row r="9" spans="1:11" ht="36">
      <c r="A9" s="392"/>
      <c r="B9" s="1194"/>
      <c r="C9" s="1194"/>
      <c r="D9" s="1195"/>
      <c r="E9" s="1195"/>
      <c r="F9" s="1189"/>
      <c r="G9" s="215" t="s">
        <v>294</v>
      </c>
      <c r="H9" s="215" t="s">
        <v>295</v>
      </c>
      <c r="I9" s="136" t="s">
        <v>296</v>
      </c>
      <c r="J9" s="1189"/>
      <c r="K9" s="392"/>
    </row>
    <row r="10" spans="1:11" ht="18">
      <c r="A10" s="392"/>
      <c r="B10" s="180">
        <v>1</v>
      </c>
      <c r="C10" s="180">
        <v>2</v>
      </c>
      <c r="D10" s="180">
        <v>3</v>
      </c>
      <c r="E10" s="180">
        <v>4</v>
      </c>
      <c r="F10" s="180">
        <v>5</v>
      </c>
      <c r="G10" s="180">
        <v>6</v>
      </c>
      <c r="H10" s="180">
        <v>7</v>
      </c>
      <c r="I10" s="180">
        <v>8</v>
      </c>
      <c r="J10" s="180">
        <v>9</v>
      </c>
      <c r="K10" s="392"/>
    </row>
    <row r="11" spans="1:11" ht="73" customHeight="1">
      <c r="A11" s="392"/>
      <c r="B11" s="376">
        <v>1</v>
      </c>
      <c r="C11" s="375" t="str">
        <f>'Master-1'!F4</f>
        <v>2202-02-109-01-00</v>
      </c>
      <c r="D11" s="376" t="str">
        <f>'Master-1'!I4</f>
        <v>STATE FUND</v>
      </c>
      <c r="E11" s="374" t="str">
        <f>'Data Entry'!D2</f>
        <v>dk;kZy; iz/kkukpk;Z jktdh; mPp ek/;fed fo|ky; 13Mhvks,y</v>
      </c>
      <c r="F11" s="377" t="str">
        <f>'Master-1'!AB3</f>
        <v>iz/kkukpk;Z</v>
      </c>
      <c r="G11" s="295"/>
      <c r="H11" s="295"/>
      <c r="I11" s="295"/>
      <c r="J11" s="295"/>
      <c r="K11" s="392"/>
    </row>
    <row r="12" spans="1:11">
      <c r="A12" s="392"/>
      <c r="B12" s="1" t="s">
        <v>297</v>
      </c>
      <c r="K12" s="392"/>
    </row>
    <row r="13" spans="1:11">
      <c r="A13" s="392"/>
      <c r="K13" s="392"/>
    </row>
    <row r="14" spans="1:11">
      <c r="A14" s="392"/>
      <c r="K14" s="392"/>
    </row>
    <row r="15" spans="1:11">
      <c r="A15" s="392"/>
      <c r="I15" s="208" t="str">
        <f>'Master-1'!AB3</f>
        <v>iz/kkukpk;Z</v>
      </c>
      <c r="K15" s="392"/>
    </row>
    <row r="16" spans="1:11">
      <c r="A16" s="392"/>
      <c r="I16" s="208" t="str">
        <f>'Master-1'!AB4</f>
        <v xml:space="preserve">jktdh; mPp ek/;fed fo|ky; </v>
      </c>
      <c r="K16" s="392"/>
    </row>
    <row r="17" spans="1:11">
      <c r="A17" s="392"/>
      <c r="I17" s="208" t="str">
        <f>'Master-1'!AB5</f>
        <v>13Mhvks,y¼Jhxaxkuxj½</v>
      </c>
      <c r="K17" s="392"/>
    </row>
    <row r="18" spans="1:11">
      <c r="A18" s="392"/>
      <c r="B18" s="392"/>
      <c r="C18" s="392"/>
      <c r="D18" s="392"/>
      <c r="E18" s="392"/>
      <c r="F18" s="392"/>
      <c r="G18" s="392"/>
      <c r="H18" s="392"/>
      <c r="I18" s="392"/>
      <c r="J18" s="392"/>
      <c r="K18" s="392"/>
    </row>
  </sheetData>
  <sheetProtection password="DBAD" sheet="1" objects="1" scenarios="1" formatColumns="0" formatRows="0"/>
  <mergeCells count="11">
    <mergeCell ref="F8:F9"/>
    <mergeCell ref="G8:I8"/>
    <mergeCell ref="J8:J9"/>
    <mergeCell ref="B2:J2"/>
    <mergeCell ref="B3:J3"/>
    <mergeCell ref="B4:J4"/>
    <mergeCell ref="D6:H6"/>
    <mergeCell ref="B8:B9"/>
    <mergeCell ref="C8:C9"/>
    <mergeCell ref="D8:D9"/>
    <mergeCell ref="E8:E9"/>
  </mergeCells>
  <pageMargins left="0.7" right="0.7" top="0.75" bottom="0.75" header="0.3" footer="0.3"/>
  <pageSetup paperSize="9" scale="96" fitToHeight="0" orientation="landscape" verticalDpi="300" r:id="rId1"/>
  <headerFooter>
    <oddFooter>&amp;L&amp;"+,Italic"Programmed by Hans Raj Joshi Principal</oddFooter>
  </headerFooter>
</worksheet>
</file>

<file path=xl/worksheets/sheet18.xml><?xml version="1.0" encoding="utf-8"?>
<worksheet xmlns="http://schemas.openxmlformats.org/spreadsheetml/2006/main" xmlns:r="http://schemas.openxmlformats.org/officeDocument/2006/relationships">
  <sheetPr codeName="Sheet13">
    <pageSetUpPr fitToPage="1"/>
  </sheetPr>
  <dimension ref="A1:T19"/>
  <sheetViews>
    <sheetView zoomScale="60" zoomScaleNormal="60" workbookViewId="0">
      <selection activeCell="Z30" sqref="Z30"/>
    </sheetView>
  </sheetViews>
  <sheetFormatPr defaultRowHeight="14.5"/>
  <cols>
    <col min="1" max="1" width="6.453125" bestFit="1" customWidth="1"/>
    <col min="2" max="2" width="4.7265625" bestFit="1" customWidth="1"/>
    <col min="3" max="3" width="5.26953125" bestFit="1" customWidth="1"/>
    <col min="4" max="4" width="4.54296875" bestFit="1" customWidth="1"/>
    <col min="5" max="6" width="7" bestFit="1" customWidth="1"/>
    <col min="7" max="7" width="9.26953125" customWidth="1"/>
    <col min="8" max="8" width="4.7265625" bestFit="1" customWidth="1"/>
    <col min="9" max="9" width="5.26953125" bestFit="1" customWidth="1"/>
    <col min="10" max="10" width="4.54296875" bestFit="1" customWidth="1"/>
    <col min="11" max="13" width="7" bestFit="1" customWidth="1"/>
    <col min="14" max="14" width="6.81640625" customWidth="1"/>
    <col min="15" max="15" width="7" bestFit="1" customWidth="1"/>
    <col min="16" max="16" width="10.26953125" customWidth="1"/>
    <col min="17" max="17" width="4.453125" hidden="1" customWidth="1"/>
    <col min="18" max="18" width="5" hidden="1" customWidth="1"/>
    <col min="19" max="19" width="5.7265625" hidden="1" customWidth="1"/>
    <col min="20" max="20" width="6.7265625" hidden="1" customWidth="1"/>
  </cols>
  <sheetData>
    <row r="1" spans="1:20" ht="22.5">
      <c r="A1" s="1196" t="s">
        <v>133</v>
      </c>
      <c r="B1" s="1196"/>
      <c r="C1" s="1196"/>
      <c r="D1" s="1196"/>
      <c r="E1" s="1196"/>
      <c r="F1" s="1196"/>
      <c r="G1" s="1196"/>
      <c r="H1" s="1196"/>
      <c r="I1" s="1196"/>
      <c r="J1" s="1196"/>
      <c r="K1" s="1196"/>
      <c r="L1" s="1196"/>
      <c r="M1" s="1196"/>
      <c r="N1" s="1196"/>
      <c r="O1" s="1196"/>
      <c r="P1" s="1196"/>
      <c r="Q1" s="1196"/>
      <c r="R1" s="1196"/>
      <c r="S1" s="1196"/>
      <c r="T1" s="1196"/>
    </row>
    <row r="2" spans="1:20" ht="22.5">
      <c r="A2" s="1196" t="s">
        <v>153</v>
      </c>
      <c r="B2" s="1196"/>
      <c r="C2" s="1196"/>
      <c r="D2" s="1196"/>
      <c r="E2" s="1196"/>
      <c r="F2" s="1196"/>
      <c r="G2" s="1196"/>
      <c r="H2" s="1196"/>
      <c r="I2" s="1196"/>
      <c r="J2" s="1196"/>
      <c r="K2" s="1196"/>
      <c r="L2" s="1196"/>
      <c r="M2" s="1196"/>
      <c r="N2" s="1196"/>
      <c r="O2" s="1196"/>
      <c r="P2" s="1196"/>
      <c r="Q2" s="1196"/>
      <c r="R2" s="1196"/>
      <c r="S2" s="1196"/>
      <c r="T2" s="1196"/>
    </row>
    <row r="3" spans="1:20" ht="12" customHeight="1">
      <c r="A3" s="1196"/>
      <c r="B3" s="1196"/>
      <c r="C3" s="1196"/>
      <c r="D3" s="1196"/>
      <c r="E3" s="1196"/>
      <c r="F3" s="1196"/>
      <c r="G3" s="1196"/>
      <c r="H3" s="1196"/>
      <c r="I3" s="1196"/>
      <c r="J3" s="1196"/>
      <c r="K3" s="1196"/>
      <c r="L3" s="1196"/>
      <c r="M3" s="1196"/>
      <c r="N3" s="1196"/>
      <c r="O3" s="1196"/>
      <c r="P3" s="1196"/>
    </row>
    <row r="4" spans="1:20" s="135" customFormat="1" ht="34.5" customHeight="1">
      <c r="A4" s="1193" t="s">
        <v>25</v>
      </c>
      <c r="B4" s="1195" t="s">
        <v>13</v>
      </c>
      <c r="C4" s="1195"/>
      <c r="D4" s="1195"/>
      <c r="E4" s="1195" t="s">
        <v>134</v>
      </c>
      <c r="F4" s="1195"/>
      <c r="G4" s="1195"/>
      <c r="H4" s="1195" t="s">
        <v>135</v>
      </c>
      <c r="I4" s="1195"/>
      <c r="J4" s="1195"/>
      <c r="K4" s="1195" t="s">
        <v>136</v>
      </c>
      <c r="L4" s="1195"/>
      <c r="M4" s="1195"/>
      <c r="N4" s="1195" t="s">
        <v>30</v>
      </c>
      <c r="O4" s="1195"/>
      <c r="P4" s="1195"/>
      <c r="Q4" s="1197" t="s">
        <v>137</v>
      </c>
      <c r="R4" s="1198"/>
      <c r="S4" s="1199" t="s">
        <v>138</v>
      </c>
      <c r="T4" s="1198"/>
    </row>
    <row r="5" spans="1:20" s="135" customFormat="1" ht="28.5" customHeight="1">
      <c r="A5" s="1194"/>
      <c r="B5" s="136" t="s">
        <v>28</v>
      </c>
      <c r="C5" s="136" t="s">
        <v>29</v>
      </c>
      <c r="D5" s="136" t="s">
        <v>30</v>
      </c>
      <c r="E5" s="136" t="s">
        <v>28</v>
      </c>
      <c r="F5" s="136" t="s">
        <v>29</v>
      </c>
      <c r="G5" s="136" t="s">
        <v>30</v>
      </c>
      <c r="H5" s="136" t="s">
        <v>28</v>
      </c>
      <c r="I5" s="136" t="s">
        <v>29</v>
      </c>
      <c r="J5" s="136" t="s">
        <v>30</v>
      </c>
      <c r="K5" s="136" t="s">
        <v>28</v>
      </c>
      <c r="L5" s="136" t="s">
        <v>29</v>
      </c>
      <c r="M5" s="136" t="s">
        <v>30</v>
      </c>
      <c r="N5" s="136" t="s">
        <v>28</v>
      </c>
      <c r="O5" s="136" t="s">
        <v>29</v>
      </c>
      <c r="P5" s="136" t="s">
        <v>30</v>
      </c>
      <c r="Q5" s="136" t="s">
        <v>28</v>
      </c>
      <c r="R5" s="136" t="s">
        <v>29</v>
      </c>
      <c r="S5" s="136" t="s">
        <v>28</v>
      </c>
      <c r="T5" s="136" t="s">
        <v>29</v>
      </c>
    </row>
    <row r="6" spans="1:20" s="139" customFormat="1" ht="10">
      <c r="A6" s="137">
        <v>1</v>
      </c>
      <c r="B6" s="137">
        <v>2</v>
      </c>
      <c r="C6" s="137">
        <v>3</v>
      </c>
      <c r="D6" s="137">
        <v>4</v>
      </c>
      <c r="E6" s="137">
        <v>5</v>
      </c>
      <c r="F6" s="137">
        <v>6</v>
      </c>
      <c r="G6" s="137">
        <v>7</v>
      </c>
      <c r="H6" s="137">
        <v>8</v>
      </c>
      <c r="I6" s="137">
        <v>9</v>
      </c>
      <c r="J6" s="137">
        <v>10</v>
      </c>
      <c r="K6" s="137">
        <v>11</v>
      </c>
      <c r="L6" s="137">
        <v>12</v>
      </c>
      <c r="M6" s="137">
        <v>13</v>
      </c>
      <c r="N6" s="137">
        <v>14</v>
      </c>
      <c r="O6" s="137">
        <v>15</v>
      </c>
      <c r="P6" s="137">
        <v>16</v>
      </c>
      <c r="Q6" s="138"/>
      <c r="R6" s="138"/>
      <c r="S6" s="138"/>
      <c r="T6" s="138"/>
    </row>
    <row r="7" spans="1:20" s="148" customFormat="1" ht="34.5" customHeight="1">
      <c r="A7" s="140" t="s">
        <v>139</v>
      </c>
      <c r="B7" s="160">
        <v>1</v>
      </c>
      <c r="C7" s="160">
        <v>0</v>
      </c>
      <c r="D7" s="141">
        <f>B7+C7</f>
        <v>1</v>
      </c>
      <c r="E7" s="160">
        <v>2</v>
      </c>
      <c r="F7" s="160">
        <v>3</v>
      </c>
      <c r="G7" s="141">
        <f t="shared" ref="G7:G14" si="0">E7+F7</f>
        <v>5</v>
      </c>
      <c r="H7" s="142">
        <v>0</v>
      </c>
      <c r="I7" s="142">
        <v>0</v>
      </c>
      <c r="J7" s="143">
        <f t="shared" ref="J7:J14" si="1">H7+I7</f>
        <v>0</v>
      </c>
      <c r="K7" s="160">
        <v>3</v>
      </c>
      <c r="L7" s="160">
        <v>2</v>
      </c>
      <c r="M7" s="141">
        <f t="shared" ref="M7:M14" si="2">K7+L7</f>
        <v>5</v>
      </c>
      <c r="N7" s="144">
        <f t="shared" ref="N7:O14" si="3">B7+E7+H7+K7</f>
        <v>6</v>
      </c>
      <c r="O7" s="144">
        <f t="shared" si="3"/>
        <v>5</v>
      </c>
      <c r="P7" s="145">
        <f t="shared" ref="P7:P14" si="4">N7+O7</f>
        <v>11</v>
      </c>
      <c r="Q7" s="146">
        <v>0</v>
      </c>
      <c r="R7" s="146">
        <v>0</v>
      </c>
      <c r="S7" s="147">
        <v>0</v>
      </c>
      <c r="T7" s="147">
        <v>0</v>
      </c>
    </row>
    <row r="8" spans="1:20" s="148" customFormat="1" ht="34.5" customHeight="1">
      <c r="A8" s="140" t="s">
        <v>140</v>
      </c>
      <c r="B8" s="160">
        <v>0</v>
      </c>
      <c r="C8" s="160">
        <v>0</v>
      </c>
      <c r="D8" s="141">
        <f t="shared" ref="D8:D14" si="5">B8+C8</f>
        <v>0</v>
      </c>
      <c r="E8" s="160">
        <v>5</v>
      </c>
      <c r="F8" s="160">
        <v>5</v>
      </c>
      <c r="G8" s="141">
        <f t="shared" si="0"/>
        <v>10</v>
      </c>
      <c r="H8" s="142">
        <v>0</v>
      </c>
      <c r="I8" s="142">
        <v>0</v>
      </c>
      <c r="J8" s="143">
        <f t="shared" si="1"/>
        <v>0</v>
      </c>
      <c r="K8" s="160">
        <v>1</v>
      </c>
      <c r="L8" s="160">
        <v>4</v>
      </c>
      <c r="M8" s="141">
        <f t="shared" si="2"/>
        <v>5</v>
      </c>
      <c r="N8" s="144">
        <f t="shared" si="3"/>
        <v>6</v>
      </c>
      <c r="O8" s="144">
        <f t="shared" si="3"/>
        <v>9</v>
      </c>
      <c r="P8" s="145">
        <f t="shared" si="4"/>
        <v>15</v>
      </c>
      <c r="Q8" s="146">
        <v>0</v>
      </c>
      <c r="R8" s="146">
        <v>0</v>
      </c>
      <c r="S8" s="147">
        <v>0</v>
      </c>
      <c r="T8" s="147">
        <v>0</v>
      </c>
    </row>
    <row r="9" spans="1:20" s="148" customFormat="1" ht="34.5" customHeight="1">
      <c r="A9" s="140" t="s">
        <v>141</v>
      </c>
      <c r="B9" s="160">
        <v>0</v>
      </c>
      <c r="C9" s="160">
        <v>0</v>
      </c>
      <c r="D9" s="141">
        <f t="shared" si="5"/>
        <v>0</v>
      </c>
      <c r="E9" s="160">
        <v>2</v>
      </c>
      <c r="F9" s="160">
        <v>2</v>
      </c>
      <c r="G9" s="141">
        <f t="shared" si="0"/>
        <v>4</v>
      </c>
      <c r="H9" s="142">
        <v>0</v>
      </c>
      <c r="I9" s="142">
        <v>0</v>
      </c>
      <c r="J9" s="143">
        <f t="shared" si="1"/>
        <v>0</v>
      </c>
      <c r="K9" s="160">
        <v>4</v>
      </c>
      <c r="L9" s="160">
        <v>7</v>
      </c>
      <c r="M9" s="141">
        <f t="shared" si="2"/>
        <v>11</v>
      </c>
      <c r="N9" s="144">
        <f t="shared" si="3"/>
        <v>6</v>
      </c>
      <c r="O9" s="144">
        <f t="shared" si="3"/>
        <v>9</v>
      </c>
      <c r="P9" s="145">
        <f t="shared" si="4"/>
        <v>15</v>
      </c>
      <c r="Q9" s="146">
        <v>0</v>
      </c>
      <c r="R9" s="146">
        <v>0</v>
      </c>
      <c r="S9" s="147">
        <v>0</v>
      </c>
      <c r="T9" s="147">
        <v>0</v>
      </c>
    </row>
    <row r="10" spans="1:20" s="148" customFormat="1" ht="34.5" customHeight="1">
      <c r="A10" s="140" t="s">
        <v>142</v>
      </c>
      <c r="B10" s="160">
        <v>0</v>
      </c>
      <c r="C10" s="160">
        <v>0</v>
      </c>
      <c r="D10" s="141">
        <f t="shared" si="5"/>
        <v>0</v>
      </c>
      <c r="E10" s="160">
        <v>5</v>
      </c>
      <c r="F10" s="160">
        <v>5</v>
      </c>
      <c r="G10" s="141">
        <f t="shared" si="0"/>
        <v>10</v>
      </c>
      <c r="H10" s="142">
        <v>0</v>
      </c>
      <c r="I10" s="142">
        <v>0</v>
      </c>
      <c r="J10" s="143">
        <f t="shared" si="1"/>
        <v>0</v>
      </c>
      <c r="K10" s="160">
        <v>2</v>
      </c>
      <c r="L10" s="160">
        <v>1</v>
      </c>
      <c r="M10" s="141">
        <f t="shared" si="2"/>
        <v>3</v>
      </c>
      <c r="N10" s="144">
        <f t="shared" si="3"/>
        <v>7</v>
      </c>
      <c r="O10" s="144">
        <f t="shared" si="3"/>
        <v>6</v>
      </c>
      <c r="P10" s="145">
        <f t="shared" si="4"/>
        <v>13</v>
      </c>
      <c r="Q10" s="146">
        <v>0</v>
      </c>
      <c r="R10" s="146">
        <v>0</v>
      </c>
      <c r="S10" s="147">
        <v>0</v>
      </c>
      <c r="T10" s="147">
        <v>0</v>
      </c>
    </row>
    <row r="11" spans="1:20" s="148" customFormat="1" ht="34.5" customHeight="1">
      <c r="A11" s="140" t="s">
        <v>143</v>
      </c>
      <c r="B11" s="160">
        <v>0</v>
      </c>
      <c r="C11" s="160">
        <v>0</v>
      </c>
      <c r="D11" s="141">
        <f t="shared" si="5"/>
        <v>0</v>
      </c>
      <c r="E11" s="160">
        <v>3</v>
      </c>
      <c r="F11" s="160">
        <v>10</v>
      </c>
      <c r="G11" s="141">
        <f t="shared" si="0"/>
        <v>13</v>
      </c>
      <c r="H11" s="142">
        <v>0</v>
      </c>
      <c r="I11" s="142">
        <v>0</v>
      </c>
      <c r="J11" s="143">
        <f t="shared" si="1"/>
        <v>0</v>
      </c>
      <c r="K11" s="160">
        <v>4</v>
      </c>
      <c r="L11" s="160">
        <v>4</v>
      </c>
      <c r="M11" s="141">
        <f t="shared" si="2"/>
        <v>8</v>
      </c>
      <c r="N11" s="144">
        <f t="shared" si="3"/>
        <v>7</v>
      </c>
      <c r="O11" s="144">
        <f t="shared" si="3"/>
        <v>14</v>
      </c>
      <c r="P11" s="145">
        <f t="shared" si="4"/>
        <v>21</v>
      </c>
      <c r="Q11" s="146">
        <v>0</v>
      </c>
      <c r="R11" s="146">
        <v>0</v>
      </c>
      <c r="S11" s="147">
        <v>0</v>
      </c>
      <c r="T11" s="147">
        <v>0</v>
      </c>
    </row>
    <row r="12" spans="1:20" ht="34.5" customHeight="1">
      <c r="A12" s="149" t="s">
        <v>144</v>
      </c>
      <c r="B12" s="160">
        <v>0</v>
      </c>
      <c r="C12" s="160">
        <v>0</v>
      </c>
      <c r="D12" s="141">
        <f t="shared" si="5"/>
        <v>0</v>
      </c>
      <c r="E12" s="160">
        <v>11</v>
      </c>
      <c r="F12" s="160">
        <v>4</v>
      </c>
      <c r="G12" s="141">
        <f t="shared" si="0"/>
        <v>15</v>
      </c>
      <c r="H12" s="142">
        <v>0</v>
      </c>
      <c r="I12" s="142">
        <v>0</v>
      </c>
      <c r="J12" s="143">
        <f t="shared" si="1"/>
        <v>0</v>
      </c>
      <c r="K12" s="160">
        <v>6</v>
      </c>
      <c r="L12" s="160">
        <v>3</v>
      </c>
      <c r="M12" s="141">
        <f t="shared" si="2"/>
        <v>9</v>
      </c>
      <c r="N12" s="144">
        <f t="shared" si="3"/>
        <v>17</v>
      </c>
      <c r="O12" s="144">
        <f t="shared" si="3"/>
        <v>7</v>
      </c>
      <c r="P12" s="145">
        <f t="shared" si="4"/>
        <v>24</v>
      </c>
      <c r="Q12" s="146">
        <v>0</v>
      </c>
      <c r="R12" s="146">
        <v>0</v>
      </c>
      <c r="S12" s="147">
        <f>N12</f>
        <v>17</v>
      </c>
      <c r="T12" s="147">
        <f>O12</f>
        <v>7</v>
      </c>
    </row>
    <row r="13" spans="1:20" ht="34.5" customHeight="1">
      <c r="A13" s="149" t="s">
        <v>145</v>
      </c>
      <c r="B13" s="160">
        <v>1</v>
      </c>
      <c r="C13" s="160">
        <v>0</v>
      </c>
      <c r="D13" s="141">
        <f t="shared" si="5"/>
        <v>1</v>
      </c>
      <c r="E13" s="160">
        <v>7</v>
      </c>
      <c r="F13" s="160">
        <v>2</v>
      </c>
      <c r="G13" s="141">
        <f t="shared" si="0"/>
        <v>9</v>
      </c>
      <c r="H13" s="142">
        <v>0</v>
      </c>
      <c r="I13" s="142">
        <v>0</v>
      </c>
      <c r="J13" s="143">
        <f t="shared" si="1"/>
        <v>0</v>
      </c>
      <c r="K13" s="160">
        <v>3</v>
      </c>
      <c r="L13" s="160">
        <v>2</v>
      </c>
      <c r="M13" s="141">
        <f t="shared" si="2"/>
        <v>5</v>
      </c>
      <c r="N13" s="144">
        <f t="shared" si="3"/>
        <v>11</v>
      </c>
      <c r="O13" s="144">
        <f t="shared" si="3"/>
        <v>4</v>
      </c>
      <c r="P13" s="145">
        <f t="shared" si="4"/>
        <v>15</v>
      </c>
      <c r="Q13" s="146">
        <v>0</v>
      </c>
      <c r="R13" s="146">
        <v>0</v>
      </c>
      <c r="S13" s="147">
        <f t="shared" ref="S13:T18" si="6">N13</f>
        <v>11</v>
      </c>
      <c r="T13" s="147">
        <f t="shared" si="6"/>
        <v>4</v>
      </c>
    </row>
    <row r="14" spans="1:20" ht="34.5" customHeight="1">
      <c r="A14" s="149" t="s">
        <v>146</v>
      </c>
      <c r="B14" s="160">
        <v>0</v>
      </c>
      <c r="C14" s="160">
        <v>0</v>
      </c>
      <c r="D14" s="141">
        <f t="shared" si="5"/>
        <v>0</v>
      </c>
      <c r="E14" s="160">
        <v>3</v>
      </c>
      <c r="F14" s="160">
        <v>5</v>
      </c>
      <c r="G14" s="141">
        <f t="shared" si="0"/>
        <v>8</v>
      </c>
      <c r="H14" s="142">
        <v>0</v>
      </c>
      <c r="I14" s="142">
        <v>0</v>
      </c>
      <c r="J14" s="143">
        <f t="shared" si="1"/>
        <v>0</v>
      </c>
      <c r="K14" s="160">
        <v>2</v>
      </c>
      <c r="L14" s="160">
        <v>2</v>
      </c>
      <c r="M14" s="141">
        <f t="shared" si="2"/>
        <v>4</v>
      </c>
      <c r="N14" s="144">
        <f t="shared" si="3"/>
        <v>5</v>
      </c>
      <c r="O14" s="144">
        <f t="shared" si="3"/>
        <v>7</v>
      </c>
      <c r="P14" s="145">
        <f t="shared" si="4"/>
        <v>12</v>
      </c>
      <c r="Q14" s="146">
        <v>0</v>
      </c>
      <c r="R14" s="146">
        <v>0</v>
      </c>
      <c r="S14" s="147">
        <f t="shared" si="6"/>
        <v>5</v>
      </c>
      <c r="T14" s="147">
        <f t="shared" si="6"/>
        <v>7</v>
      </c>
    </row>
    <row r="15" spans="1:20" ht="34.5" customHeight="1">
      <c r="A15" s="149" t="s">
        <v>147</v>
      </c>
      <c r="B15" s="160">
        <v>0</v>
      </c>
      <c r="C15" s="160">
        <v>0</v>
      </c>
      <c r="D15" s="141">
        <f>B15+C15</f>
        <v>0</v>
      </c>
      <c r="E15" s="160">
        <v>3</v>
      </c>
      <c r="F15" s="160">
        <v>5</v>
      </c>
      <c r="G15" s="141">
        <f>E15+F15</f>
        <v>8</v>
      </c>
      <c r="H15" s="142">
        <v>0</v>
      </c>
      <c r="I15" s="142">
        <v>0</v>
      </c>
      <c r="J15" s="143">
        <f>H15+I15</f>
        <v>0</v>
      </c>
      <c r="K15" s="160">
        <v>2</v>
      </c>
      <c r="L15" s="160">
        <v>2</v>
      </c>
      <c r="M15" s="141">
        <f>K15+L15</f>
        <v>4</v>
      </c>
      <c r="N15" s="144">
        <f t="shared" ref="N15:O18" si="7">B15+E15+H15+K15</f>
        <v>5</v>
      </c>
      <c r="O15" s="144">
        <f t="shared" si="7"/>
        <v>7</v>
      </c>
      <c r="P15" s="145">
        <f>N15+O15</f>
        <v>12</v>
      </c>
      <c r="Q15" s="146"/>
      <c r="R15" s="146"/>
      <c r="S15" s="147"/>
      <c r="T15" s="147"/>
    </row>
    <row r="16" spans="1:20" ht="34.5" customHeight="1">
      <c r="A16" s="149" t="s">
        <v>154</v>
      </c>
      <c r="B16" s="160">
        <v>0</v>
      </c>
      <c r="C16" s="160">
        <v>0</v>
      </c>
      <c r="D16" s="141">
        <f>B16+C16</f>
        <v>0</v>
      </c>
      <c r="E16" s="160">
        <v>3</v>
      </c>
      <c r="F16" s="160">
        <v>5</v>
      </c>
      <c r="G16" s="141">
        <f>E16+F16</f>
        <v>8</v>
      </c>
      <c r="H16" s="142">
        <v>0</v>
      </c>
      <c r="I16" s="142">
        <v>0</v>
      </c>
      <c r="J16" s="143">
        <f>H16+I16</f>
        <v>0</v>
      </c>
      <c r="K16" s="160">
        <v>2</v>
      </c>
      <c r="L16" s="160">
        <v>2</v>
      </c>
      <c r="M16" s="141">
        <f>K16+L16</f>
        <v>4</v>
      </c>
      <c r="N16" s="144">
        <f t="shared" si="7"/>
        <v>5</v>
      </c>
      <c r="O16" s="144">
        <f t="shared" si="7"/>
        <v>7</v>
      </c>
      <c r="P16" s="145">
        <f>N16+O16</f>
        <v>12</v>
      </c>
      <c r="Q16" s="146"/>
      <c r="R16" s="146"/>
      <c r="S16" s="147"/>
      <c r="T16" s="147"/>
    </row>
    <row r="17" spans="1:20" ht="34.5" customHeight="1">
      <c r="A17" s="149" t="s">
        <v>155</v>
      </c>
      <c r="B17" s="160">
        <v>0</v>
      </c>
      <c r="C17" s="160">
        <v>0</v>
      </c>
      <c r="D17" s="141">
        <f>B17+C17</f>
        <v>0</v>
      </c>
      <c r="E17" s="160">
        <v>3</v>
      </c>
      <c r="F17" s="160">
        <v>5</v>
      </c>
      <c r="G17" s="141">
        <f>E17+F17</f>
        <v>8</v>
      </c>
      <c r="H17" s="142">
        <v>0</v>
      </c>
      <c r="I17" s="142">
        <v>0</v>
      </c>
      <c r="J17" s="143">
        <f>H17+I17</f>
        <v>0</v>
      </c>
      <c r="K17" s="160">
        <v>2</v>
      </c>
      <c r="L17" s="160">
        <v>2</v>
      </c>
      <c r="M17" s="141">
        <f>K17+L17</f>
        <v>4</v>
      </c>
      <c r="N17" s="144">
        <f t="shared" si="7"/>
        <v>5</v>
      </c>
      <c r="O17" s="144">
        <f t="shared" si="7"/>
        <v>7</v>
      </c>
      <c r="P17" s="145">
        <f>N17+O17</f>
        <v>12</v>
      </c>
      <c r="Q17" s="146">
        <v>0</v>
      </c>
      <c r="R17" s="146">
        <v>0</v>
      </c>
      <c r="S17" s="147">
        <f t="shared" si="6"/>
        <v>5</v>
      </c>
      <c r="T17" s="147">
        <f t="shared" si="6"/>
        <v>7</v>
      </c>
    </row>
    <row r="18" spans="1:20" s="150" customFormat="1" ht="34.5" customHeight="1">
      <c r="A18" s="149" t="s">
        <v>156</v>
      </c>
      <c r="B18" s="160">
        <v>0</v>
      </c>
      <c r="C18" s="160">
        <v>0</v>
      </c>
      <c r="D18" s="141">
        <f>B18+C18</f>
        <v>0</v>
      </c>
      <c r="E18" s="160">
        <v>3</v>
      </c>
      <c r="F18" s="160">
        <v>5</v>
      </c>
      <c r="G18" s="141">
        <f>E18+F18</f>
        <v>8</v>
      </c>
      <c r="H18" s="142">
        <v>0</v>
      </c>
      <c r="I18" s="142">
        <v>0</v>
      </c>
      <c r="J18" s="143">
        <f>H18+I18</f>
        <v>0</v>
      </c>
      <c r="K18" s="160">
        <v>2</v>
      </c>
      <c r="L18" s="160">
        <v>2</v>
      </c>
      <c r="M18" s="141">
        <f>K18+L18</f>
        <v>4</v>
      </c>
      <c r="N18" s="144">
        <f t="shared" si="7"/>
        <v>5</v>
      </c>
      <c r="O18" s="144">
        <f t="shared" si="7"/>
        <v>7</v>
      </c>
      <c r="P18" s="145">
        <f>N18+O18</f>
        <v>12</v>
      </c>
      <c r="Q18" s="146">
        <v>0</v>
      </c>
      <c r="R18" s="146">
        <v>0</v>
      </c>
      <c r="S18" s="147">
        <f t="shared" si="6"/>
        <v>5</v>
      </c>
      <c r="T18" s="147">
        <f t="shared" si="6"/>
        <v>7</v>
      </c>
    </row>
    <row r="19" spans="1:20" s="153" customFormat="1" ht="48" customHeight="1">
      <c r="A19" s="151" t="s">
        <v>30</v>
      </c>
      <c r="B19" s="152">
        <f>B12+B13+B14+B17+B18+B11+B10+B9+B8+B7+B15+B16</f>
        <v>2</v>
      </c>
      <c r="C19" s="152">
        <f t="shared" ref="C19:J19" si="8">C12+C13+C14+C17+C18+C11+C10+C9+C8+C7+C15+C16</f>
        <v>0</v>
      </c>
      <c r="D19" s="152">
        <f t="shared" si="8"/>
        <v>2</v>
      </c>
      <c r="E19" s="152">
        <f t="shared" si="8"/>
        <v>50</v>
      </c>
      <c r="F19" s="152">
        <f t="shared" si="8"/>
        <v>56</v>
      </c>
      <c r="G19" s="152">
        <f t="shared" si="8"/>
        <v>106</v>
      </c>
      <c r="H19" s="152">
        <f t="shared" si="8"/>
        <v>0</v>
      </c>
      <c r="I19" s="152">
        <f t="shared" si="8"/>
        <v>0</v>
      </c>
      <c r="J19" s="152">
        <f t="shared" si="8"/>
        <v>0</v>
      </c>
      <c r="K19" s="152">
        <f t="shared" ref="K19:P19" si="9">K12+K13+K14+K17+K18+K11+K10+K9+K8+K7+K15+K16</f>
        <v>33</v>
      </c>
      <c r="L19" s="152">
        <f t="shared" si="9"/>
        <v>33</v>
      </c>
      <c r="M19" s="152">
        <f t="shared" si="9"/>
        <v>66</v>
      </c>
      <c r="N19" s="152">
        <f t="shared" si="9"/>
        <v>85</v>
      </c>
      <c r="O19" s="152">
        <f t="shared" si="9"/>
        <v>89</v>
      </c>
      <c r="P19" s="152">
        <f t="shared" si="9"/>
        <v>174</v>
      </c>
      <c r="Q19" s="152">
        <f>Q12+Q13+Q14+Q17+Q18+Q11+Q10+Q9+Q8+Q7</f>
        <v>0</v>
      </c>
      <c r="R19" s="152">
        <f>R12+R13+R14+R17+R18+R11+R10+R9+R8+R7</f>
        <v>0</v>
      </c>
      <c r="S19" s="141">
        <f>S12+S13+S14+S17+S18+S11+S10+S9+S8+S7</f>
        <v>43</v>
      </c>
      <c r="T19" s="141">
        <f>T12+T13+T14+T17+T18+T11+T10+T9+T8+T7</f>
        <v>32</v>
      </c>
    </row>
  </sheetData>
  <sheetProtection password="C404" sheet="1" objects="1" scenarios="1"/>
  <mergeCells count="11">
    <mergeCell ref="A1:T1"/>
    <mergeCell ref="A2:T2"/>
    <mergeCell ref="A3:P3"/>
    <mergeCell ref="A4:A5"/>
    <mergeCell ref="B4:D4"/>
    <mergeCell ref="E4:G4"/>
    <mergeCell ref="H4:J4"/>
    <mergeCell ref="K4:M4"/>
    <mergeCell ref="N4:P4"/>
    <mergeCell ref="Q4:R4"/>
    <mergeCell ref="S4:T4"/>
  </mergeCells>
  <printOptions horizontalCentered="1"/>
  <pageMargins left="0.7" right="0.7" top="0.75" bottom="0.75" header="0.3" footer="0.3"/>
  <pageSetup paperSize="9" scale="82" orientation="landscape" r:id="rId1"/>
</worksheet>
</file>

<file path=xl/worksheets/sheet19.xml><?xml version="1.0" encoding="utf-8"?>
<worksheet xmlns="http://schemas.openxmlformats.org/spreadsheetml/2006/main" xmlns:r="http://schemas.openxmlformats.org/officeDocument/2006/relationships">
  <sheetPr codeName="Sheet14">
    <tabColor rgb="FF92D050"/>
    <pageSetUpPr fitToPage="1"/>
  </sheetPr>
  <dimension ref="A1:L28"/>
  <sheetViews>
    <sheetView zoomScale="90" zoomScaleNormal="90" workbookViewId="0">
      <selection activeCell="L20" sqref="L20"/>
    </sheetView>
  </sheetViews>
  <sheetFormatPr defaultColWidth="9.1796875" defaultRowHeight="14"/>
  <cols>
    <col min="1" max="2" width="13.81640625" style="1" customWidth="1"/>
    <col min="3" max="3" width="18" style="1" customWidth="1"/>
    <col min="4" max="4" width="8.81640625" style="1" customWidth="1"/>
    <col min="5" max="5" width="13.7265625" style="1" customWidth="1"/>
    <col min="6" max="6" width="12.26953125" style="1" customWidth="1"/>
    <col min="7" max="7" width="11.1796875" style="1" customWidth="1"/>
    <col min="8" max="8" width="14.1796875" style="1" customWidth="1"/>
    <col min="9" max="10" width="9.1796875" style="1"/>
    <col min="11" max="11" width="11.26953125" style="1" customWidth="1"/>
    <col min="12" max="12" width="15.54296875" style="1" customWidth="1"/>
    <col min="13" max="16384" width="9.1796875" style="1"/>
  </cols>
  <sheetData>
    <row r="1" spans="1:12" ht="23">
      <c r="A1" s="1203" t="e">
        <f>'Master-1'!#REF!</f>
        <v>#REF!</v>
      </c>
      <c r="B1" s="1203"/>
      <c r="C1" s="1203"/>
      <c r="D1" s="1204" t="e">
        <f>'Master-1'!#REF!</f>
        <v>#REF!</v>
      </c>
      <c r="E1" s="1204"/>
      <c r="F1" s="1204"/>
      <c r="G1" s="1204"/>
      <c r="H1" s="1204"/>
      <c r="I1" s="1204"/>
      <c r="J1" s="1204"/>
      <c r="K1" s="1204"/>
      <c r="L1" s="1204"/>
    </row>
    <row r="2" spans="1:12" ht="20.5">
      <c r="A2" s="1179" t="s">
        <v>94</v>
      </c>
      <c r="B2" s="1179"/>
      <c r="C2" s="1179"/>
      <c r="D2" s="1179"/>
      <c r="E2" s="1179"/>
      <c r="F2" s="1179"/>
      <c r="G2" s="1179"/>
      <c r="H2" s="1179"/>
      <c r="J2" s="112"/>
    </row>
    <row r="3" spans="1:12" ht="21" customHeight="1">
      <c r="A3" s="1200" t="s">
        <v>199</v>
      </c>
      <c r="B3" s="1200" t="s">
        <v>108</v>
      </c>
      <c r="C3" s="1200" t="s">
        <v>32</v>
      </c>
      <c r="D3" s="1200" t="s">
        <v>33</v>
      </c>
      <c r="E3" s="1201" t="s">
        <v>201</v>
      </c>
      <c r="F3" s="1201" t="s">
        <v>202</v>
      </c>
      <c r="G3" s="1201" t="s">
        <v>203</v>
      </c>
      <c r="H3" s="1200" t="s">
        <v>152</v>
      </c>
      <c r="I3" s="1205" t="s">
        <v>149</v>
      </c>
      <c r="J3" s="1206"/>
      <c r="K3" s="1201" t="s">
        <v>204</v>
      </c>
      <c r="L3" s="1201" t="s">
        <v>36</v>
      </c>
    </row>
    <row r="4" spans="1:12" ht="103.5" customHeight="1">
      <c r="A4" s="1200"/>
      <c r="B4" s="1200"/>
      <c r="C4" s="1200"/>
      <c r="D4" s="1200"/>
      <c r="E4" s="1202"/>
      <c r="F4" s="1202"/>
      <c r="G4" s="1202"/>
      <c r="H4" s="1200"/>
      <c r="I4" s="87" t="s">
        <v>34</v>
      </c>
      <c r="J4" s="87" t="s">
        <v>35</v>
      </c>
      <c r="K4" s="1202"/>
      <c r="L4" s="1202"/>
    </row>
    <row r="5" spans="1:12" ht="15.75" customHeight="1">
      <c r="A5" s="20">
        <v>1</v>
      </c>
      <c r="B5" s="20">
        <v>2</v>
      </c>
      <c r="C5" s="20">
        <v>3</v>
      </c>
      <c r="D5" s="20">
        <v>4</v>
      </c>
      <c r="E5" s="21">
        <v>5</v>
      </c>
      <c r="F5" s="21">
        <v>6</v>
      </c>
      <c r="G5" s="21">
        <v>7</v>
      </c>
      <c r="H5" s="20">
        <v>8</v>
      </c>
      <c r="I5" s="20">
        <v>9</v>
      </c>
      <c r="J5" s="20">
        <v>10</v>
      </c>
      <c r="K5" s="21">
        <v>11</v>
      </c>
      <c r="L5" s="21">
        <v>12</v>
      </c>
    </row>
    <row r="6" spans="1:12" ht="18">
      <c r="A6" s="5" t="str">
        <f>'Master-1'!B10</f>
        <v>राजपत्रित</v>
      </c>
      <c r="B6" s="133" t="e">
        <f>'Master-1'!#REF!</f>
        <v>#REF!</v>
      </c>
      <c r="C6" s="5" t="str">
        <f>'Master-1'!H10</f>
        <v>प्रधानाचार्य</v>
      </c>
      <c r="D6" s="167" t="str">
        <f>'Master-1'!J10</f>
        <v>L-16</v>
      </c>
      <c r="E6" s="157">
        <v>1</v>
      </c>
      <c r="F6" s="157"/>
      <c r="G6" s="157"/>
      <c r="H6" s="5">
        <f>E6+F6-G6</f>
        <v>1</v>
      </c>
      <c r="I6" s="158">
        <v>1</v>
      </c>
      <c r="J6" s="158"/>
      <c r="K6" s="158">
        <f>H6-(I6+J6)</f>
        <v>0</v>
      </c>
      <c r="L6" s="158"/>
    </row>
    <row r="7" spans="1:12" ht="36">
      <c r="A7" s="5" t="str">
        <f>'Master-1'!B11</f>
        <v>राजपत्रित</v>
      </c>
      <c r="B7" s="133" t="e">
        <f>'Master-1'!#REF!</f>
        <v>#REF!</v>
      </c>
      <c r="C7" s="5" t="str">
        <f>'Master-1'!H11</f>
        <v>व्याख्याता स्कूल(शिक्षा)</v>
      </c>
      <c r="D7" s="167" t="str">
        <f>'Master-1'!J11</f>
        <v>L-12</v>
      </c>
      <c r="E7" s="157">
        <v>1</v>
      </c>
      <c r="F7" s="157"/>
      <c r="G7" s="157"/>
      <c r="H7" s="165">
        <f t="shared" ref="H7:H26" si="0">E7+F7-G7</f>
        <v>1</v>
      </c>
      <c r="I7" s="158"/>
      <c r="J7" s="158">
        <v>1</v>
      </c>
      <c r="K7" s="158">
        <f t="shared" ref="K7:K26" si="1">H7-(I7+J7)</f>
        <v>0</v>
      </c>
      <c r="L7" s="158"/>
    </row>
    <row r="8" spans="1:12" ht="36">
      <c r="A8" s="107" t="str">
        <f>'Master-1'!B12</f>
        <v>स्थिर वेतन</v>
      </c>
      <c r="B8" s="133" t="e">
        <f>'Master-1'!#REF!</f>
        <v>#REF!</v>
      </c>
      <c r="C8" s="5" t="str">
        <f>'Master-1'!H12</f>
        <v>व्याख्याता स्कूल(शिक्षा)</v>
      </c>
      <c r="D8" s="167" t="str">
        <f>'Master-1'!J12</f>
        <v>FIXED</v>
      </c>
      <c r="E8" s="157">
        <v>1</v>
      </c>
      <c r="F8" s="157"/>
      <c r="G8" s="157"/>
      <c r="H8" s="165">
        <f t="shared" si="0"/>
        <v>1</v>
      </c>
      <c r="I8" s="158"/>
      <c r="J8" s="158">
        <v>1</v>
      </c>
      <c r="K8" s="158">
        <f t="shared" si="1"/>
        <v>0</v>
      </c>
      <c r="L8" s="158"/>
    </row>
    <row r="9" spans="1:12" ht="36">
      <c r="A9" s="127" t="str">
        <f>'Master-1'!B13</f>
        <v>राजपत्रित</v>
      </c>
      <c r="B9" s="133" t="e">
        <f>'Master-1'!#REF!</f>
        <v>#REF!</v>
      </c>
      <c r="C9" s="106" t="str">
        <f>'Master-1'!H13</f>
        <v>व्याख्याता स्कूल(शिक्षा)</v>
      </c>
      <c r="D9" s="167" t="str">
        <f>'Master-1'!J13</f>
        <v>L-12</v>
      </c>
      <c r="E9" s="157">
        <v>1</v>
      </c>
      <c r="F9" s="157"/>
      <c r="G9" s="157"/>
      <c r="H9" s="165">
        <f t="shared" si="0"/>
        <v>1</v>
      </c>
      <c r="I9" s="158"/>
      <c r="J9" s="158">
        <v>0</v>
      </c>
      <c r="K9" s="158">
        <f t="shared" si="1"/>
        <v>1</v>
      </c>
      <c r="L9" s="179" t="s">
        <v>205</v>
      </c>
    </row>
    <row r="10" spans="1:12" ht="18" hidden="1">
      <c r="A10" s="5" t="str">
        <f>'Master-1'!B14</f>
        <v>अराजपत्रित</v>
      </c>
      <c r="B10" s="133" t="e">
        <f>'Master-1'!#REF!</f>
        <v>#REF!</v>
      </c>
      <c r="C10" s="5" t="str">
        <f>'Master-1'!H14</f>
        <v>वरिष्ठ अध्यापक</v>
      </c>
      <c r="D10" s="167" t="str">
        <f>'Master-1'!J14</f>
        <v>L-11</v>
      </c>
      <c r="E10" s="157">
        <v>0</v>
      </c>
      <c r="F10" s="157"/>
      <c r="G10" s="157"/>
      <c r="H10" s="165">
        <f t="shared" si="0"/>
        <v>0</v>
      </c>
      <c r="I10" s="158"/>
      <c r="J10" s="158"/>
      <c r="K10" s="158">
        <f t="shared" si="1"/>
        <v>0</v>
      </c>
      <c r="L10" s="159"/>
    </row>
    <row r="11" spans="1:12" ht="18" hidden="1">
      <c r="A11" s="5" t="str">
        <f>'Master-1'!B15</f>
        <v>अराजपत्रित</v>
      </c>
      <c r="B11" s="133" t="e">
        <f>'Master-1'!#REF!</f>
        <v>#REF!</v>
      </c>
      <c r="C11" s="5" t="str">
        <f>'Master-1'!H15</f>
        <v>वरिष्ठ अध्यापक</v>
      </c>
      <c r="D11" s="167" t="str">
        <f>'Master-1'!J15</f>
        <v>L-11</v>
      </c>
      <c r="E11" s="157">
        <v>0</v>
      </c>
      <c r="F11" s="157"/>
      <c r="G11" s="157"/>
      <c r="H11" s="165">
        <f t="shared" si="0"/>
        <v>0</v>
      </c>
      <c r="I11" s="158"/>
      <c r="J11" s="158"/>
      <c r="K11" s="158">
        <f t="shared" si="1"/>
        <v>0</v>
      </c>
      <c r="L11" s="159"/>
    </row>
    <row r="12" spans="1:12" ht="18" hidden="1">
      <c r="A12" s="5" t="str">
        <f>'Master-1'!B16</f>
        <v>स्थिर वेतन</v>
      </c>
      <c r="B12" s="133" t="e">
        <f>'Master-1'!#REF!</f>
        <v>#REF!</v>
      </c>
      <c r="C12" s="5" t="str">
        <f>'Master-1'!H16</f>
        <v>वरिष्ठ अध्यापक</v>
      </c>
      <c r="D12" s="167" t="str">
        <f>'Master-1'!J16</f>
        <v>FIXED</v>
      </c>
      <c r="E12" s="157">
        <v>0</v>
      </c>
      <c r="F12" s="157"/>
      <c r="G12" s="157"/>
      <c r="H12" s="165">
        <f t="shared" si="0"/>
        <v>0</v>
      </c>
      <c r="I12" s="158"/>
      <c r="J12" s="158"/>
      <c r="K12" s="158">
        <f t="shared" si="1"/>
        <v>0</v>
      </c>
      <c r="L12" s="159"/>
    </row>
    <row r="13" spans="1:12" ht="18">
      <c r="A13" s="165" t="str">
        <f>'Master-1'!B17</f>
        <v>स्थिर वेतन</v>
      </c>
      <c r="B13" s="154" t="e">
        <f>'Master-1'!#REF!</f>
        <v>#REF!</v>
      </c>
      <c r="C13" s="154" t="str">
        <f>'Master-1'!H17</f>
        <v>वरिष्ठ अध्यापक</v>
      </c>
      <c r="D13" s="167" t="str">
        <f>'Master-1'!J17</f>
        <v>FIXED</v>
      </c>
      <c r="E13" s="157">
        <v>1</v>
      </c>
      <c r="F13" s="157"/>
      <c r="G13" s="157"/>
      <c r="H13" s="165">
        <f t="shared" si="0"/>
        <v>1</v>
      </c>
      <c r="I13" s="158"/>
      <c r="J13" s="158">
        <v>1</v>
      </c>
      <c r="K13" s="158">
        <f t="shared" si="1"/>
        <v>0</v>
      </c>
      <c r="L13" s="159"/>
    </row>
    <row r="14" spans="1:12" ht="18">
      <c r="A14" s="165" t="str">
        <f>'Master-1'!B18</f>
        <v/>
      </c>
      <c r="B14" s="154" t="e">
        <f>'Master-1'!#REF!</f>
        <v>#REF!</v>
      </c>
      <c r="C14" s="154" t="str">
        <f>'Master-1'!H18</f>
        <v>वरिष्ठ अध्यापक</v>
      </c>
      <c r="D14" s="167">
        <f>'Master-1'!J18</f>
        <v>0</v>
      </c>
      <c r="E14" s="157">
        <v>1</v>
      </c>
      <c r="F14" s="157"/>
      <c r="G14" s="157"/>
      <c r="H14" s="165">
        <f t="shared" si="0"/>
        <v>1</v>
      </c>
      <c r="I14" s="158"/>
      <c r="J14" s="158">
        <v>1</v>
      </c>
      <c r="K14" s="158">
        <f t="shared" si="1"/>
        <v>0</v>
      </c>
      <c r="L14" s="159"/>
    </row>
    <row r="15" spans="1:12" ht="18">
      <c r="A15" s="165" t="str">
        <f>'Master-1'!B19</f>
        <v/>
      </c>
      <c r="B15" s="154" t="e">
        <f>'Master-1'!#REF!</f>
        <v>#REF!</v>
      </c>
      <c r="C15" s="154" t="str">
        <f>'Master-1'!H19</f>
        <v>अध्यापक</v>
      </c>
      <c r="D15" s="167">
        <f>'Master-1'!J19</f>
        <v>0</v>
      </c>
      <c r="E15" s="157">
        <v>1</v>
      </c>
      <c r="F15" s="157"/>
      <c r="G15" s="157"/>
      <c r="H15" s="165">
        <f t="shared" si="0"/>
        <v>1</v>
      </c>
      <c r="I15" s="158"/>
      <c r="J15" s="158">
        <v>1</v>
      </c>
      <c r="K15" s="158">
        <f t="shared" si="1"/>
        <v>0</v>
      </c>
      <c r="L15" s="159"/>
    </row>
    <row r="16" spans="1:12" ht="18">
      <c r="A16" s="165" t="str">
        <f>'Master-1'!B20</f>
        <v>स्थिर वेतन</v>
      </c>
      <c r="B16" s="154" t="e">
        <f>'Master-1'!#REF!</f>
        <v>#REF!</v>
      </c>
      <c r="C16" s="154" t="str">
        <f>'Master-1'!H20</f>
        <v>कनिष्ठ सहायक</v>
      </c>
      <c r="D16" s="167" t="str">
        <f>'Master-1'!J20</f>
        <v>FIXED</v>
      </c>
      <c r="E16" s="157">
        <v>1</v>
      </c>
      <c r="F16" s="157"/>
      <c r="G16" s="157"/>
      <c r="H16" s="165">
        <f t="shared" si="0"/>
        <v>1</v>
      </c>
      <c r="I16" s="158"/>
      <c r="J16" s="158">
        <v>1</v>
      </c>
      <c r="K16" s="158">
        <f t="shared" si="1"/>
        <v>0</v>
      </c>
      <c r="L16" s="159"/>
    </row>
    <row r="17" spans="1:12" ht="36">
      <c r="A17" s="165" t="str">
        <f>'Master-1'!B21</f>
        <v/>
      </c>
      <c r="B17" s="154" t="e">
        <f>'Master-1'!#REF!</f>
        <v>#REF!</v>
      </c>
      <c r="C17" s="154" t="str">
        <f>'Master-1'!H21</f>
        <v>चतुर्थ श्रेणी कर्मचारी</v>
      </c>
      <c r="D17" s="167">
        <f>'Master-1'!J21</f>
        <v>0</v>
      </c>
      <c r="E17" s="157">
        <v>1</v>
      </c>
      <c r="F17" s="157"/>
      <c r="G17" s="157"/>
      <c r="H17" s="165">
        <f t="shared" si="0"/>
        <v>1</v>
      </c>
      <c r="I17" s="158"/>
      <c r="J17" s="158">
        <v>0</v>
      </c>
      <c r="K17" s="158">
        <f t="shared" si="1"/>
        <v>1</v>
      </c>
      <c r="L17" s="159" t="s">
        <v>246</v>
      </c>
    </row>
    <row r="18" spans="1:12" ht="18" hidden="1">
      <c r="A18" s="165" t="str">
        <f>'Master-1'!B22</f>
        <v/>
      </c>
      <c r="B18" s="154" t="e">
        <f>'Master-1'!#REF!</f>
        <v>#REF!</v>
      </c>
      <c r="C18" s="154" t="str">
        <f>'Master-1'!H22</f>
        <v/>
      </c>
      <c r="D18" s="167" t="str">
        <f>'Master-1'!J22</f>
        <v/>
      </c>
      <c r="E18" s="157">
        <v>0</v>
      </c>
      <c r="F18" s="157"/>
      <c r="G18" s="157"/>
      <c r="H18" s="165">
        <f t="shared" si="0"/>
        <v>0</v>
      </c>
      <c r="I18" s="158"/>
      <c r="J18" s="158"/>
      <c r="K18" s="158">
        <f t="shared" si="1"/>
        <v>0</v>
      </c>
      <c r="L18" s="159"/>
    </row>
    <row r="19" spans="1:12" ht="18" hidden="1">
      <c r="A19" s="126" t="str">
        <f>'Master-1'!B17</f>
        <v>स्थिर वेतन</v>
      </c>
      <c r="B19" s="154" t="e">
        <f>'Master-1'!#REF!</f>
        <v>#REF!</v>
      </c>
      <c r="C19" s="154" t="str">
        <f>'Master-1'!H23</f>
        <v/>
      </c>
      <c r="D19" s="167" t="str">
        <f>'Master-1'!J23</f>
        <v/>
      </c>
      <c r="E19" s="157">
        <v>0</v>
      </c>
      <c r="F19" s="157"/>
      <c r="G19" s="157"/>
      <c r="H19" s="165">
        <f t="shared" si="0"/>
        <v>0</v>
      </c>
      <c r="I19" s="158"/>
      <c r="J19" s="158"/>
      <c r="K19" s="158">
        <f t="shared" si="1"/>
        <v>0</v>
      </c>
      <c r="L19" s="159"/>
    </row>
    <row r="20" spans="1:12" ht="18">
      <c r="A20" s="5" t="str">
        <f>'Master-1'!B18</f>
        <v/>
      </c>
      <c r="B20" s="154" t="e">
        <f>'Master-1'!#REF!</f>
        <v>#REF!</v>
      </c>
      <c r="C20" s="154" t="str">
        <f>'Master-1'!H27</f>
        <v/>
      </c>
      <c r="D20" s="167" t="str">
        <f>'Master-1'!J27</f>
        <v/>
      </c>
      <c r="E20" s="157">
        <v>1</v>
      </c>
      <c r="F20" s="157"/>
      <c r="G20" s="157"/>
      <c r="H20" s="165">
        <f t="shared" si="0"/>
        <v>1</v>
      </c>
      <c r="I20" s="158"/>
      <c r="J20" s="158">
        <v>0</v>
      </c>
      <c r="K20" s="158">
        <f t="shared" si="1"/>
        <v>1</v>
      </c>
      <c r="L20" s="159" t="s">
        <v>192</v>
      </c>
    </row>
    <row r="21" spans="1:12" ht="18" hidden="1">
      <c r="A21" s="5" t="str">
        <f>'Master-1'!B19</f>
        <v/>
      </c>
      <c r="B21" s="154" t="e">
        <f>'Master-1'!#REF!</f>
        <v>#REF!</v>
      </c>
      <c r="C21" s="154" t="str">
        <f>'Master-1'!H28</f>
        <v/>
      </c>
      <c r="D21" s="167" t="str">
        <f>'Master-1'!J28</f>
        <v/>
      </c>
      <c r="E21" s="157">
        <v>0</v>
      </c>
      <c r="F21" s="157"/>
      <c r="G21" s="157"/>
      <c r="H21" s="165">
        <f t="shared" si="0"/>
        <v>0</v>
      </c>
      <c r="I21" s="158"/>
      <c r="J21" s="158">
        <v>0</v>
      </c>
      <c r="K21" s="158">
        <f t="shared" si="1"/>
        <v>0</v>
      </c>
      <c r="L21" s="159"/>
    </row>
    <row r="22" spans="1:12" ht="18" hidden="1">
      <c r="A22" s="5" t="str">
        <f>'Master-1'!B20</f>
        <v>स्थिर वेतन</v>
      </c>
      <c r="B22" s="154" t="e">
        <f>'Master-1'!#REF!</f>
        <v>#REF!</v>
      </c>
      <c r="C22" s="154" t="str">
        <f>'Master-1'!H30</f>
        <v/>
      </c>
      <c r="D22" s="167" t="str">
        <f>'Master-1'!J30</f>
        <v/>
      </c>
      <c r="E22" s="157">
        <v>0</v>
      </c>
      <c r="F22" s="157"/>
      <c r="G22" s="157"/>
      <c r="H22" s="165">
        <f t="shared" si="0"/>
        <v>0</v>
      </c>
      <c r="I22" s="158"/>
      <c r="J22" s="158">
        <v>0</v>
      </c>
      <c r="K22" s="158">
        <f t="shared" si="1"/>
        <v>0</v>
      </c>
      <c r="L22" s="159"/>
    </row>
    <row r="23" spans="1:12" ht="18" hidden="1">
      <c r="A23" s="5" t="str">
        <f>'Master-1'!B21</f>
        <v/>
      </c>
      <c r="B23" s="154" t="e">
        <f>'Master-1'!#REF!</f>
        <v>#REF!</v>
      </c>
      <c r="C23" s="154" t="str">
        <f>'Master-1'!H31</f>
        <v/>
      </c>
      <c r="D23" s="167" t="str">
        <f>'Master-1'!J31</f>
        <v/>
      </c>
      <c r="E23" s="157">
        <v>0</v>
      </c>
      <c r="F23" s="157"/>
      <c r="G23" s="157"/>
      <c r="H23" s="165">
        <f t="shared" si="0"/>
        <v>0</v>
      </c>
      <c r="I23" s="158"/>
      <c r="J23" s="158">
        <v>0</v>
      </c>
      <c r="K23" s="158">
        <f t="shared" si="1"/>
        <v>0</v>
      </c>
      <c r="L23" s="159"/>
    </row>
    <row r="24" spans="1:12" ht="18">
      <c r="A24" s="5" t="str">
        <f>'Master-1'!B22</f>
        <v/>
      </c>
      <c r="B24" s="154" t="e">
        <f>'Master-1'!#REF!</f>
        <v>#REF!</v>
      </c>
      <c r="C24" s="154" t="str">
        <f>'Master-1'!H32</f>
        <v/>
      </c>
      <c r="D24" s="167" t="str">
        <f>'Master-1'!J32</f>
        <v/>
      </c>
      <c r="E24" s="157">
        <v>1</v>
      </c>
      <c r="F24" s="157"/>
      <c r="G24" s="157"/>
      <c r="H24" s="165">
        <f t="shared" si="0"/>
        <v>1</v>
      </c>
      <c r="I24" s="158"/>
      <c r="J24" s="158">
        <v>1</v>
      </c>
      <c r="K24" s="158">
        <f t="shared" si="1"/>
        <v>0</v>
      </c>
      <c r="L24" s="159"/>
    </row>
    <row r="25" spans="1:12" ht="18">
      <c r="A25" s="8" t="str">
        <f>'Master-1'!B23</f>
        <v/>
      </c>
      <c r="B25" s="154" t="e">
        <f>'Master-1'!#REF!</f>
        <v>#REF!</v>
      </c>
      <c r="C25" s="154" t="str">
        <f>'Master-1'!H33</f>
        <v/>
      </c>
      <c r="D25" s="167" t="str">
        <f>'Master-1'!J33</f>
        <v/>
      </c>
      <c r="E25" s="157">
        <v>1</v>
      </c>
      <c r="F25" s="157"/>
      <c r="G25" s="157"/>
      <c r="H25" s="165">
        <f t="shared" si="0"/>
        <v>1</v>
      </c>
      <c r="I25" s="158"/>
      <c r="J25" s="158">
        <v>0</v>
      </c>
      <c r="K25" s="158">
        <f t="shared" si="1"/>
        <v>1</v>
      </c>
      <c r="L25" s="159" t="s">
        <v>192</v>
      </c>
    </row>
    <row r="26" spans="1:12" ht="18" hidden="1">
      <c r="A26" s="8" t="str">
        <f>'Master-1'!B27</f>
        <v/>
      </c>
      <c r="B26" s="154" t="e">
        <f>'Master-1'!#REF!</f>
        <v>#REF!</v>
      </c>
      <c r="C26" s="154" t="str">
        <f>'Master-1'!H35</f>
        <v/>
      </c>
      <c r="D26" s="167" t="str">
        <f>'Master-1'!J35</f>
        <v/>
      </c>
      <c r="E26" s="157">
        <v>0</v>
      </c>
      <c r="F26" s="157"/>
      <c r="G26" s="157"/>
      <c r="H26" s="165">
        <f t="shared" si="0"/>
        <v>0</v>
      </c>
      <c r="I26" s="158"/>
      <c r="J26" s="158">
        <v>0</v>
      </c>
      <c r="K26" s="158">
        <f t="shared" si="1"/>
        <v>0</v>
      </c>
      <c r="L26" s="159"/>
    </row>
    <row r="27" spans="1:12" ht="27.75" customHeight="1">
      <c r="A27" s="17"/>
      <c r="B27" s="17"/>
      <c r="C27" s="18"/>
      <c r="D27" s="19"/>
      <c r="E27" s="19"/>
      <c r="F27" s="19"/>
      <c r="G27" s="19"/>
      <c r="H27" s="19"/>
      <c r="I27" s="19"/>
      <c r="J27" s="19"/>
      <c r="K27" s="19"/>
      <c r="L27" s="19"/>
    </row>
    <row r="28" spans="1:12" ht="30.75" customHeight="1">
      <c r="C28" s="9" t="s">
        <v>14</v>
      </c>
      <c r="D28" s="9"/>
      <c r="E28" s="99">
        <f>SUM(E6:E26)</f>
        <v>12</v>
      </c>
      <c r="F28" s="99">
        <f t="shared" ref="F28:K28" si="2">SUM(F6:F26)</f>
        <v>0</v>
      </c>
      <c r="G28" s="99">
        <f t="shared" si="2"/>
        <v>0</v>
      </c>
      <c r="H28" s="99">
        <f t="shared" si="2"/>
        <v>12</v>
      </c>
      <c r="I28" s="99">
        <f t="shared" si="2"/>
        <v>1</v>
      </c>
      <c r="J28" s="99">
        <f t="shared" si="2"/>
        <v>7</v>
      </c>
      <c r="K28" s="99">
        <f t="shared" si="2"/>
        <v>4</v>
      </c>
      <c r="L28" s="22"/>
    </row>
  </sheetData>
  <mergeCells count="14">
    <mergeCell ref="D3:D4"/>
    <mergeCell ref="G3:G4"/>
    <mergeCell ref="A2:H2"/>
    <mergeCell ref="A1:C1"/>
    <mergeCell ref="D1:L1"/>
    <mergeCell ref="C3:C4"/>
    <mergeCell ref="B3:B4"/>
    <mergeCell ref="A3:A4"/>
    <mergeCell ref="E3:E4"/>
    <mergeCell ref="F3:F4"/>
    <mergeCell ref="I3:J3"/>
    <mergeCell ref="K3:K4"/>
    <mergeCell ref="L3:L4"/>
    <mergeCell ref="H3:H4"/>
  </mergeCells>
  <pageMargins left="0.7" right="0.7" top="0.75" bottom="0.75" header="0.3" footer="0.3"/>
  <pageSetup scale="81" orientation="landscape" verticalDpi="300" r:id="rId1"/>
</worksheet>
</file>

<file path=xl/worksheets/sheet20.xml><?xml version="1.0" encoding="utf-8"?>
<worksheet xmlns="http://schemas.openxmlformats.org/spreadsheetml/2006/main" xmlns:r="http://schemas.openxmlformats.org/officeDocument/2006/relationships">
  <sheetPr codeName="Sheet15">
    <tabColor rgb="FF7030A0"/>
    <pageSetUpPr fitToPage="1"/>
  </sheetPr>
  <dimension ref="A1:K19"/>
  <sheetViews>
    <sheetView topLeftCell="A3" zoomScaleNormal="100" workbookViewId="0">
      <selection activeCell="I12" sqref="I12"/>
    </sheetView>
  </sheetViews>
  <sheetFormatPr defaultRowHeight="14.5"/>
  <cols>
    <col min="1" max="1" width="4.453125" customWidth="1"/>
    <col min="2" max="2" width="5.54296875" customWidth="1"/>
    <col min="3" max="3" width="21.54296875" customWidth="1"/>
    <col min="4" max="4" width="13.1796875" customWidth="1"/>
    <col min="5" max="5" width="14.81640625" customWidth="1"/>
    <col min="6" max="7" width="12" customWidth="1"/>
    <col min="8" max="10" width="12.7265625" customWidth="1"/>
    <col min="11" max="11" width="4.26953125" customWidth="1"/>
  </cols>
  <sheetData>
    <row r="1" spans="1:11">
      <c r="A1" s="392"/>
      <c r="B1" s="392"/>
      <c r="C1" s="392"/>
      <c r="D1" s="392"/>
      <c r="E1" s="392"/>
      <c r="F1" s="392"/>
      <c r="G1" s="392"/>
      <c r="H1" s="392"/>
      <c r="I1" s="392"/>
      <c r="J1" s="392"/>
      <c r="K1" s="392"/>
    </row>
    <row r="2" spans="1:11" ht="32" customHeight="1">
      <c r="A2" s="392"/>
      <c r="B2" s="1207" t="str">
        <f>'Data Entry'!D2</f>
        <v>dk;kZy; iz/kkukpk;Z jktdh; mPp ek/;fed fo|ky; 13Mhvks,y</v>
      </c>
      <c r="C2" s="1207"/>
      <c r="D2" s="1207"/>
      <c r="E2" s="1207"/>
      <c r="F2" s="1207"/>
      <c r="G2" s="1207"/>
      <c r="H2" s="1207"/>
      <c r="I2" s="1207"/>
      <c r="J2" s="1207"/>
      <c r="K2" s="392"/>
    </row>
    <row r="3" spans="1:11" ht="20.5">
      <c r="A3" s="392"/>
      <c r="B3" s="1191" t="s">
        <v>299</v>
      </c>
      <c r="C3" s="1191"/>
      <c r="D3" s="1191"/>
      <c r="E3" s="1191"/>
      <c r="F3" s="1191"/>
      <c r="G3" s="1191"/>
      <c r="H3" s="1191"/>
      <c r="I3" s="1191"/>
      <c r="J3" s="1191"/>
      <c r="K3" s="392"/>
    </row>
    <row r="4" spans="1:11" ht="20.5">
      <c r="A4" s="392"/>
      <c r="B4" s="1191" t="s">
        <v>300</v>
      </c>
      <c r="C4" s="1191"/>
      <c r="D4" s="1191"/>
      <c r="E4" s="1191"/>
      <c r="F4" s="1191"/>
      <c r="G4" s="1191"/>
      <c r="H4" s="1191"/>
      <c r="I4" s="1191"/>
      <c r="J4" s="1191"/>
      <c r="K4" s="392"/>
    </row>
    <row r="5" spans="1:11" ht="20.5">
      <c r="A5" s="392"/>
      <c r="B5" s="212"/>
      <c r="C5" s="398" t="str">
        <f>[2]PAY!C2</f>
        <v>dk;kZy; dk uke&amp;</v>
      </c>
      <c r="D5" s="399" t="str">
        <f>'Data Entry'!D2</f>
        <v>dk;kZy; iz/kkukpk;Z jktdh; mPp ek/;fed fo|ky; 13Mhvks,y</v>
      </c>
      <c r="E5" s="217"/>
      <c r="F5" s="217"/>
      <c r="G5" s="217"/>
      <c r="H5" s="217"/>
      <c r="I5" s="400" t="str">
        <f>'Data Entry'!B4</f>
        <v>OFFICE ID</v>
      </c>
      <c r="J5" s="398">
        <f>'Data Entry'!D4</f>
        <v>26214</v>
      </c>
      <c r="K5" s="392"/>
    </row>
    <row r="6" spans="1:11" ht="20.5">
      <c r="A6" s="392"/>
      <c r="B6" s="212"/>
      <c r="C6" s="398" t="str">
        <f>[2]PAY!C3</f>
        <v xml:space="preserve">ys[kk en  </v>
      </c>
      <c r="D6" s="1208" t="str">
        <f>'Master-1'!F4</f>
        <v>2202-02-109-01-00</v>
      </c>
      <c r="E6" s="1208"/>
      <c r="F6" s="1208"/>
      <c r="G6" s="1208"/>
      <c r="H6" s="1208"/>
      <c r="I6" s="212"/>
      <c r="J6" s="212"/>
      <c r="K6" s="392"/>
    </row>
    <row r="7" spans="1:11" ht="20.5">
      <c r="A7" s="392"/>
      <c r="B7" s="1209" t="s">
        <v>301</v>
      </c>
      <c r="C7" s="1209"/>
      <c r="D7" s="1209"/>
      <c r="E7" s="1209"/>
      <c r="F7" s="1209"/>
      <c r="G7" s="1209"/>
      <c r="H7" s="1209"/>
      <c r="I7" s="1209"/>
      <c r="J7" s="1209"/>
      <c r="K7" s="392"/>
    </row>
    <row r="8" spans="1:11" ht="39" customHeight="1">
      <c r="A8" s="392"/>
      <c r="B8" s="1195" t="s">
        <v>288</v>
      </c>
      <c r="C8" s="1195" t="s">
        <v>302</v>
      </c>
      <c r="D8" s="1195" t="s">
        <v>290</v>
      </c>
      <c r="E8" s="1195" t="s">
        <v>209</v>
      </c>
      <c r="F8" s="1189" t="s">
        <v>303</v>
      </c>
      <c r="G8" s="1189"/>
      <c r="H8" s="1195" t="s">
        <v>304</v>
      </c>
      <c r="I8" s="1195"/>
      <c r="J8" s="1195"/>
      <c r="K8" s="392"/>
    </row>
    <row r="9" spans="1:11" ht="39" customHeight="1">
      <c r="A9" s="392"/>
      <c r="B9" s="1195"/>
      <c r="C9" s="1195"/>
      <c r="D9" s="1195"/>
      <c r="E9" s="1195"/>
      <c r="F9" s="1195" t="s">
        <v>305</v>
      </c>
      <c r="G9" s="1195" t="s">
        <v>306</v>
      </c>
      <c r="H9" s="1195" t="s">
        <v>307</v>
      </c>
      <c r="I9" s="1195" t="s">
        <v>308</v>
      </c>
      <c r="J9" s="1195" t="s">
        <v>309</v>
      </c>
      <c r="K9" s="392"/>
    </row>
    <row r="10" spans="1:11" ht="39" customHeight="1">
      <c r="A10" s="392"/>
      <c r="B10" s="1195"/>
      <c r="C10" s="1195"/>
      <c r="D10" s="1195"/>
      <c r="E10" s="1195"/>
      <c r="F10" s="1195"/>
      <c r="G10" s="1195"/>
      <c r="H10" s="1195"/>
      <c r="I10" s="1195"/>
      <c r="J10" s="1195"/>
      <c r="K10" s="392"/>
    </row>
    <row r="11" spans="1:11" s="135" customFormat="1" ht="24" customHeight="1">
      <c r="A11" s="397"/>
      <c r="B11" s="215">
        <v>1</v>
      </c>
      <c r="C11" s="215">
        <v>2</v>
      </c>
      <c r="D11" s="215">
        <v>3</v>
      </c>
      <c r="E11" s="215">
        <v>4</v>
      </c>
      <c r="F11" s="215">
        <v>5</v>
      </c>
      <c r="G11" s="215">
        <v>6</v>
      </c>
      <c r="H11" s="215">
        <v>7</v>
      </c>
      <c r="I11" s="215">
        <v>8</v>
      </c>
      <c r="J11" s="215">
        <v>9</v>
      </c>
      <c r="K11" s="392"/>
    </row>
    <row r="12" spans="1:11" ht="76.5" customHeight="1">
      <c r="A12" s="392"/>
      <c r="B12" s="375">
        <v>1</v>
      </c>
      <c r="C12" s="401" t="str">
        <f>'Master-1'!F4</f>
        <v>2202-02-109-01-00</v>
      </c>
      <c r="D12" s="401" t="str">
        <f>'Master-1'!I4</f>
        <v>STATE FUND</v>
      </c>
      <c r="E12" s="402" t="str">
        <f>'Data Entry'!D2</f>
        <v>dk;kZy; iz/kkukpk;Z jktdh; mPp ek/;fed fo|ky; 13Mhvks,y</v>
      </c>
      <c r="F12" s="376"/>
      <c r="G12" s="376"/>
      <c r="H12" s="295"/>
      <c r="I12" s="295"/>
      <c r="J12" s="295"/>
      <c r="K12" s="392"/>
    </row>
    <row r="13" spans="1:11">
      <c r="A13" s="392"/>
      <c r="B13" s="1" t="s">
        <v>297</v>
      </c>
      <c r="K13" s="392"/>
    </row>
    <row r="14" spans="1:11">
      <c r="A14" s="392"/>
      <c r="K14" s="392"/>
    </row>
    <row r="15" spans="1:11">
      <c r="A15" s="392"/>
      <c r="K15" s="392"/>
    </row>
    <row r="16" spans="1:11">
      <c r="A16" s="392"/>
      <c r="I16" s="403" t="str">
        <f>'Master-1'!AB3</f>
        <v>iz/kkukpk;Z</v>
      </c>
      <c r="K16" s="392"/>
    </row>
    <row r="17" spans="1:11">
      <c r="A17" s="392"/>
      <c r="I17" s="403" t="str">
        <f>'Master-1'!AB4</f>
        <v xml:space="preserve">jktdh; mPp ek/;fed fo|ky; </v>
      </c>
      <c r="K17" s="392"/>
    </row>
    <row r="18" spans="1:11">
      <c r="A18" s="392"/>
      <c r="I18" s="403" t="str">
        <f>'Master-1'!AB5</f>
        <v>13Mhvks,y¼Jhxaxkuxj½</v>
      </c>
      <c r="K18" s="392"/>
    </row>
    <row r="19" spans="1:11">
      <c r="A19" s="392"/>
      <c r="B19" s="392"/>
      <c r="C19" s="392"/>
      <c r="D19" s="392"/>
      <c r="E19" s="392"/>
      <c r="F19" s="392"/>
      <c r="G19" s="392"/>
      <c r="H19" s="392"/>
      <c r="I19" s="392"/>
      <c r="J19" s="392"/>
      <c r="K19" s="392"/>
    </row>
  </sheetData>
  <sheetProtection password="DBAD" sheet="1" objects="1" scenarios="1" formatColumns="0" formatRows="0"/>
  <mergeCells count="16">
    <mergeCell ref="H8:J8"/>
    <mergeCell ref="F9:F10"/>
    <mergeCell ref="G9:G10"/>
    <mergeCell ref="H9:H10"/>
    <mergeCell ref="I9:I10"/>
    <mergeCell ref="J9:J10"/>
    <mergeCell ref="B2:J2"/>
    <mergeCell ref="B3:J3"/>
    <mergeCell ref="B4:J4"/>
    <mergeCell ref="D6:H6"/>
    <mergeCell ref="B7:J7"/>
    <mergeCell ref="B8:B10"/>
    <mergeCell ref="C8:C10"/>
    <mergeCell ref="D8:D10"/>
    <mergeCell ref="E8:E10"/>
    <mergeCell ref="F8:G8"/>
  </mergeCells>
  <pageMargins left="0.7" right="0.7" top="0.75" bottom="0.75" header="0.3" footer="0.3"/>
  <pageSetup paperSize="9" fitToHeight="0" orientation="landscape" verticalDpi="300" r:id="rId1"/>
  <headerFooter>
    <oddFooter>&amp;L&amp;"+,Italic"Programmed by Hans Raj Joshi Principal</oddFooter>
  </headerFooter>
</worksheet>
</file>

<file path=xl/worksheets/sheet21.xml><?xml version="1.0" encoding="utf-8"?>
<worksheet xmlns="http://schemas.openxmlformats.org/spreadsheetml/2006/main" xmlns:r="http://schemas.openxmlformats.org/officeDocument/2006/relationships">
  <sheetPr codeName="Sheet16">
    <tabColor rgb="FF00B050"/>
  </sheetPr>
  <dimension ref="A1:Q84"/>
  <sheetViews>
    <sheetView showGridLines="0" zoomScaleNormal="100" workbookViewId="0">
      <selection activeCell="M80" sqref="M80"/>
    </sheetView>
  </sheetViews>
  <sheetFormatPr defaultColWidth="9.1796875" defaultRowHeight="18"/>
  <cols>
    <col min="1" max="1" width="4.1796875" style="324" customWidth="1"/>
    <col min="2" max="2" width="6.36328125" style="324" customWidth="1"/>
    <col min="3" max="3" width="16.453125" style="324" customWidth="1"/>
    <col min="4" max="4" width="19.7265625" style="324" customWidth="1"/>
    <col min="5" max="5" width="12.54296875" style="324" customWidth="1"/>
    <col min="6" max="6" width="9.81640625" style="324" bestFit="1" customWidth="1"/>
    <col min="7" max="7" width="11.26953125" style="324" bestFit="1" customWidth="1"/>
    <col min="8" max="8" width="9.26953125" style="324" bestFit="1" customWidth="1"/>
    <col min="9" max="9" width="7.26953125" style="324" hidden="1" customWidth="1"/>
    <col min="10" max="10" width="4.453125" style="324" customWidth="1"/>
    <col min="11" max="16384" width="9.1796875" style="324"/>
  </cols>
  <sheetData>
    <row r="1" spans="1:17">
      <c r="A1" s="404"/>
      <c r="B1" s="404"/>
      <c r="C1" s="404"/>
      <c r="D1" s="404"/>
      <c r="E1" s="404"/>
      <c r="F1" s="404"/>
      <c r="G1" s="404"/>
      <c r="H1" s="404"/>
      <c r="I1" s="404"/>
      <c r="J1" s="404"/>
    </row>
    <row r="2" spans="1:17" ht="23">
      <c r="A2" s="404"/>
      <c r="B2" s="1210" t="str">
        <f>'Data Entry'!D2</f>
        <v>dk;kZy; iz/kkukpk;Z jktdh; mPp ek/;fed fo|ky; 13Mhvks,y</v>
      </c>
      <c r="C2" s="1210"/>
      <c r="D2" s="1210"/>
      <c r="E2" s="1210"/>
      <c r="F2" s="1210"/>
      <c r="G2" s="1210"/>
      <c r="H2" s="1210"/>
      <c r="I2" s="1210"/>
      <c r="J2" s="404"/>
    </row>
    <row r="3" spans="1:17" ht="20.5">
      <c r="A3" s="404"/>
      <c r="B3" s="1211" t="s">
        <v>23</v>
      </c>
      <c r="C3" s="1211"/>
      <c r="D3" s="1211"/>
      <c r="E3" s="1211"/>
      <c r="F3" s="1211"/>
      <c r="G3" s="1211"/>
      <c r="H3" s="1211"/>
      <c r="I3" s="1211"/>
      <c r="J3" s="404"/>
    </row>
    <row r="4" spans="1:17" ht="20.5">
      <c r="A4" s="404"/>
      <c r="B4" s="503"/>
      <c r="C4" s="546" t="str">
        <f>'प्रपत्र-8'!Q4</f>
        <v>RE-2022-23</v>
      </c>
      <c r="D4" s="503"/>
      <c r="E4" s="503"/>
      <c r="F4" s="503"/>
      <c r="G4" s="546" t="str">
        <f>'प्रपत्र-8'!Q5</f>
        <v>BE-2023-24</v>
      </c>
      <c r="H4" s="503"/>
      <c r="I4" s="503"/>
      <c r="J4" s="404"/>
    </row>
    <row r="5" spans="1:17" ht="18.5">
      <c r="A5" s="404"/>
      <c r="B5" s="1214" t="s">
        <v>415</v>
      </c>
      <c r="C5" s="1215"/>
      <c r="D5" s="1215"/>
      <c r="E5" s="380" t="s">
        <v>414</v>
      </c>
      <c r="F5" s="304"/>
      <c r="G5" s="380" t="str">
        <f>'Master-1'!F4</f>
        <v>2202-02-109-01-00</v>
      </c>
      <c r="H5" s="304"/>
      <c r="I5" s="304"/>
      <c r="J5" s="404"/>
    </row>
    <row r="6" spans="1:17" ht="54">
      <c r="A6" s="404"/>
      <c r="B6" s="310" t="s">
        <v>2</v>
      </c>
      <c r="C6" s="310" t="s">
        <v>7</v>
      </c>
      <c r="D6" s="310" t="s">
        <v>12</v>
      </c>
      <c r="E6" s="250" t="s">
        <v>33</v>
      </c>
      <c r="F6" s="310" t="s">
        <v>8</v>
      </c>
      <c r="G6" s="310" t="s">
        <v>9</v>
      </c>
      <c r="H6" s="310" t="s">
        <v>10</v>
      </c>
      <c r="I6" s="310" t="s">
        <v>15</v>
      </c>
      <c r="J6" s="404"/>
      <c r="K6" s="326"/>
      <c r="L6" s="327"/>
      <c r="M6" s="327"/>
      <c r="N6" s="327"/>
      <c r="O6" s="327"/>
      <c r="P6" s="327"/>
      <c r="Q6" s="327"/>
    </row>
    <row r="7" spans="1:17">
      <c r="A7" s="404"/>
      <c r="B7" s="310">
        <v>1</v>
      </c>
      <c r="C7" s="770" t="str">
        <f>'Master-1'!H10</f>
        <v>प्रधानाचार्य</v>
      </c>
      <c r="D7" s="783" t="str">
        <f>'Master-1'!R10</f>
        <v>OPS</v>
      </c>
      <c r="E7" s="342" t="str">
        <f>'Master-1'!J10</f>
        <v>L-16</v>
      </c>
      <c r="F7" s="342">
        <f>'Master-1'!K10</f>
        <v>82700</v>
      </c>
      <c r="G7" s="342">
        <f>IFERROR(F7*12,"")</f>
        <v>992400</v>
      </c>
      <c r="H7" s="342">
        <f>'Master-1'!Q10</f>
        <v>2500</v>
      </c>
      <c r="I7" s="310">
        <f>ROUNDUP((F7)*(3%),0)</f>
        <v>2481</v>
      </c>
      <c r="J7" s="404"/>
      <c r="K7" s="327"/>
      <c r="L7" s="327"/>
      <c r="M7" s="327"/>
      <c r="N7" s="327"/>
      <c r="O7" s="327"/>
      <c r="P7" s="327"/>
      <c r="Q7" s="327"/>
    </row>
    <row r="8" spans="1:17" ht="26">
      <c r="A8" s="404"/>
      <c r="B8" s="310">
        <f>IF(D8="","",B7+1)</f>
        <v>2</v>
      </c>
      <c r="C8" s="770" t="str">
        <f>'Master-1'!H11</f>
        <v>व्याख्याता स्कूल(शिक्षा)</v>
      </c>
      <c r="D8" s="783" t="str">
        <f>'Master-1'!R11</f>
        <v>NPS</v>
      </c>
      <c r="E8" s="342" t="str">
        <f>'Master-1'!J11</f>
        <v>L-12</v>
      </c>
      <c r="F8" s="342">
        <f>'Master-1'!K11</f>
        <v>49900</v>
      </c>
      <c r="G8" s="342">
        <f t="shared" ref="G8:G66" si="0">IFERROR(F8*12,"")</f>
        <v>598800</v>
      </c>
      <c r="H8" s="342">
        <f>'Master-1'!Q11</f>
        <v>1500</v>
      </c>
      <c r="I8" s="310">
        <f t="shared" ref="I8:I27" si="1">ROUNDUP((F8)*(3%),0)</f>
        <v>1497</v>
      </c>
      <c r="J8" s="404"/>
      <c r="K8" s="329"/>
      <c r="L8" s="329"/>
      <c r="M8" s="329"/>
      <c r="N8" s="330"/>
      <c r="O8" s="331"/>
      <c r="P8" s="332"/>
    </row>
    <row r="9" spans="1:17" ht="26">
      <c r="A9" s="404"/>
      <c r="B9" s="310">
        <f t="shared" ref="B9:B66" si="2">IF(D9="","",B8+1)</f>
        <v>3</v>
      </c>
      <c r="C9" s="770" t="str">
        <f>'Master-1'!H12</f>
        <v>व्याख्याता स्कूल(शिक्षा)</v>
      </c>
      <c r="D9" s="783" t="str">
        <f>'Master-1'!R12</f>
        <v>FIXED</v>
      </c>
      <c r="E9" s="342" t="str">
        <f>'Master-1'!J12</f>
        <v>FIXED</v>
      </c>
      <c r="F9" s="342">
        <f>'Master-1'!K12</f>
        <v>31100</v>
      </c>
      <c r="G9" s="342">
        <f t="shared" si="0"/>
        <v>373200</v>
      </c>
      <c r="H9" s="342">
        <f>'Master-1'!Q12</f>
        <v>0</v>
      </c>
      <c r="I9" s="310">
        <f t="shared" si="1"/>
        <v>933</v>
      </c>
      <c r="J9" s="404"/>
      <c r="K9" s="329"/>
      <c r="L9" s="329"/>
      <c r="M9" s="329"/>
      <c r="N9" s="329"/>
      <c r="O9" s="330"/>
      <c r="P9" s="331"/>
      <c r="Q9" s="332"/>
    </row>
    <row r="10" spans="1:17" ht="26">
      <c r="A10" s="404"/>
      <c r="B10" s="310">
        <f t="shared" si="2"/>
        <v>4</v>
      </c>
      <c r="C10" s="770" t="str">
        <f>'Master-1'!H13</f>
        <v>व्याख्याता स्कूल(शिक्षा)</v>
      </c>
      <c r="D10" s="783" t="str">
        <f>'Master-1'!R13</f>
        <v>NPS</v>
      </c>
      <c r="E10" s="342" t="str">
        <f>'Master-1'!J13</f>
        <v>L-12</v>
      </c>
      <c r="F10" s="342">
        <f>'Master-1'!K13</f>
        <v>40300</v>
      </c>
      <c r="G10" s="342">
        <f t="shared" si="0"/>
        <v>483600</v>
      </c>
      <c r="H10" s="342">
        <f>'Master-1'!Q13</f>
        <v>1200</v>
      </c>
      <c r="I10" s="310">
        <f t="shared" si="1"/>
        <v>1209</v>
      </c>
      <c r="J10" s="404"/>
      <c r="K10" s="329"/>
      <c r="L10" s="329"/>
      <c r="M10" s="329"/>
      <c r="N10" s="329"/>
      <c r="O10" s="330"/>
      <c r="P10" s="331"/>
      <c r="Q10" s="332"/>
    </row>
    <row r="11" spans="1:17">
      <c r="A11" s="404"/>
      <c r="B11" s="310">
        <f t="shared" si="2"/>
        <v>5</v>
      </c>
      <c r="C11" s="770" t="str">
        <f>'Master-1'!H14</f>
        <v>वरिष्ठ अध्यापक</v>
      </c>
      <c r="D11" s="783" t="str">
        <f>'Master-1'!R14</f>
        <v>NPS</v>
      </c>
      <c r="E11" s="342" t="str">
        <f>'Master-1'!J14</f>
        <v>L-11</v>
      </c>
      <c r="F11" s="342">
        <f>'Master-1'!K14</f>
        <v>55500</v>
      </c>
      <c r="G11" s="342">
        <f t="shared" si="0"/>
        <v>666000</v>
      </c>
      <c r="H11" s="342">
        <f>'Master-1'!Q14</f>
        <v>1700</v>
      </c>
      <c r="I11" s="310">
        <f t="shared" si="1"/>
        <v>1665</v>
      </c>
      <c r="J11" s="404"/>
      <c r="K11" s="329"/>
      <c r="L11" s="329"/>
      <c r="M11" s="329"/>
      <c r="N11" s="329"/>
      <c r="O11" s="330"/>
      <c r="P11" s="331"/>
      <c r="Q11" s="332"/>
    </row>
    <row r="12" spans="1:17">
      <c r="A12" s="404"/>
      <c r="B12" s="310">
        <f t="shared" si="2"/>
        <v>6</v>
      </c>
      <c r="C12" s="770" t="str">
        <f>'Master-1'!H15</f>
        <v>वरिष्ठ अध्यापक</v>
      </c>
      <c r="D12" s="783" t="str">
        <f>'Master-1'!R15</f>
        <v>NPS</v>
      </c>
      <c r="E12" s="342" t="str">
        <f>'Master-1'!J15</f>
        <v>L-11</v>
      </c>
      <c r="F12" s="342">
        <f>'Master-1'!K15</f>
        <v>39100</v>
      </c>
      <c r="G12" s="342">
        <f t="shared" si="0"/>
        <v>469200</v>
      </c>
      <c r="H12" s="342">
        <f>'Master-1'!Q15</f>
        <v>1200</v>
      </c>
      <c r="I12" s="310">
        <f t="shared" si="1"/>
        <v>1173</v>
      </c>
      <c r="J12" s="404"/>
      <c r="K12" s="329"/>
      <c r="L12" s="329"/>
      <c r="M12" s="329"/>
      <c r="N12" s="329"/>
      <c r="O12" s="330"/>
      <c r="P12" s="331"/>
      <c r="Q12" s="332"/>
    </row>
    <row r="13" spans="1:17">
      <c r="A13" s="404"/>
      <c r="B13" s="310">
        <f t="shared" si="2"/>
        <v>7</v>
      </c>
      <c r="C13" s="770" t="str">
        <f>'Master-1'!H16</f>
        <v>वरिष्ठ अध्यापक</v>
      </c>
      <c r="D13" s="783" t="str">
        <f>'Master-1'!R16</f>
        <v>FIXED</v>
      </c>
      <c r="E13" s="342" t="str">
        <f>'Master-1'!J16</f>
        <v>FIXED</v>
      </c>
      <c r="F13" s="342">
        <f>'Master-1'!K16</f>
        <v>26500</v>
      </c>
      <c r="G13" s="342">
        <f t="shared" si="0"/>
        <v>318000</v>
      </c>
      <c r="H13" s="342">
        <f>'Master-1'!Q16</f>
        <v>0</v>
      </c>
      <c r="I13" s="310">
        <f t="shared" si="1"/>
        <v>795</v>
      </c>
      <c r="J13" s="404"/>
      <c r="K13" s="329"/>
      <c r="L13" s="329"/>
      <c r="M13" s="329"/>
      <c r="N13" s="329"/>
      <c r="O13" s="331"/>
      <c r="P13" s="331"/>
      <c r="Q13" s="332"/>
    </row>
    <row r="14" spans="1:17" ht="18" customHeight="1">
      <c r="A14" s="404"/>
      <c r="B14" s="310">
        <f t="shared" si="2"/>
        <v>8</v>
      </c>
      <c r="C14" s="770" t="str">
        <f>'Master-1'!H17</f>
        <v>वरिष्ठ अध्यापक</v>
      </c>
      <c r="D14" s="783" t="str">
        <f>'Master-1'!R17</f>
        <v>FIXED</v>
      </c>
      <c r="E14" s="342" t="str">
        <f>'Master-1'!J17</f>
        <v>FIXED</v>
      </c>
      <c r="F14" s="342">
        <f>'Master-1'!K17</f>
        <v>26500</v>
      </c>
      <c r="G14" s="342">
        <f t="shared" si="0"/>
        <v>318000</v>
      </c>
      <c r="H14" s="342">
        <f>'Master-1'!Q17</f>
        <v>0</v>
      </c>
      <c r="I14" s="310">
        <f t="shared" si="1"/>
        <v>795</v>
      </c>
      <c r="J14" s="404"/>
      <c r="K14" s="329"/>
      <c r="L14" s="329"/>
      <c r="M14" s="329"/>
      <c r="N14" s="329"/>
      <c r="O14" s="331"/>
      <c r="P14" s="331"/>
      <c r="Q14" s="332"/>
    </row>
    <row r="15" spans="1:17">
      <c r="A15" s="404"/>
      <c r="B15" s="310">
        <f t="shared" si="2"/>
        <v>9</v>
      </c>
      <c r="C15" s="770" t="str">
        <f>'Master-1'!H18</f>
        <v>वरिष्ठ अध्यापक</v>
      </c>
      <c r="D15" s="783">
        <f>'Master-1'!R18</f>
        <v>0</v>
      </c>
      <c r="E15" s="342" t="s">
        <v>174</v>
      </c>
      <c r="F15" s="342">
        <f>'Master-1'!K18</f>
        <v>0</v>
      </c>
      <c r="G15" s="342">
        <f t="shared" si="0"/>
        <v>0</v>
      </c>
      <c r="H15" s="342">
        <f>'Master-1'!Q18</f>
        <v>0</v>
      </c>
      <c r="I15" s="310">
        <f t="shared" si="1"/>
        <v>0</v>
      </c>
      <c r="J15" s="404"/>
      <c r="K15" s="329"/>
      <c r="L15" s="329"/>
      <c r="M15" s="329"/>
      <c r="N15" s="329"/>
      <c r="O15" s="331"/>
      <c r="P15" s="331"/>
      <c r="Q15" s="332"/>
    </row>
    <row r="16" spans="1:17">
      <c r="A16" s="404"/>
      <c r="B16" s="310">
        <f t="shared" si="2"/>
        <v>10</v>
      </c>
      <c r="C16" s="770" t="str">
        <f>'Master-1'!H19</f>
        <v>अध्यापक</v>
      </c>
      <c r="D16" s="783">
        <f>'Master-1'!R19</f>
        <v>0</v>
      </c>
      <c r="E16" s="342">
        <f>'Master-1'!J19</f>
        <v>0</v>
      </c>
      <c r="F16" s="342">
        <f>'Master-1'!K19</f>
        <v>0</v>
      </c>
      <c r="G16" s="342">
        <f t="shared" si="0"/>
        <v>0</v>
      </c>
      <c r="H16" s="342">
        <f>'Master-1'!Q19</f>
        <v>0</v>
      </c>
      <c r="I16" s="310">
        <f t="shared" si="1"/>
        <v>0</v>
      </c>
      <c r="J16" s="404"/>
      <c r="K16" s="329"/>
      <c r="L16" s="329"/>
      <c r="M16" s="329"/>
      <c r="N16" s="329"/>
      <c r="O16" s="331"/>
      <c r="P16" s="331"/>
      <c r="Q16" s="332"/>
    </row>
    <row r="17" spans="1:17">
      <c r="A17" s="404"/>
      <c r="B17" s="310">
        <f t="shared" si="2"/>
        <v>11</v>
      </c>
      <c r="C17" s="770" t="str">
        <f>'Master-1'!H20</f>
        <v>कनिष्ठ सहायक</v>
      </c>
      <c r="D17" s="783" t="str">
        <f>'Master-1'!R20</f>
        <v>FIXED</v>
      </c>
      <c r="E17" s="342" t="str">
        <f>'Master-1'!J20</f>
        <v>FIXED</v>
      </c>
      <c r="F17" s="342">
        <f>'Master-1'!K20</f>
        <v>14600</v>
      </c>
      <c r="G17" s="342">
        <f t="shared" si="0"/>
        <v>175200</v>
      </c>
      <c r="H17" s="342">
        <f>'Master-1'!Q20</f>
        <v>0</v>
      </c>
      <c r="I17" s="310"/>
      <c r="J17" s="404"/>
      <c r="K17" s="329"/>
      <c r="L17" s="329"/>
      <c r="M17" s="329"/>
      <c r="N17" s="329"/>
      <c r="O17" s="331"/>
      <c r="P17" s="331"/>
      <c r="Q17" s="332"/>
    </row>
    <row r="18" spans="1:17">
      <c r="A18" s="404"/>
      <c r="B18" s="310">
        <f t="shared" si="2"/>
        <v>12</v>
      </c>
      <c r="C18" s="770" t="str">
        <f>'Master-1'!H21</f>
        <v>चतुर्थ श्रेणी कर्मचारी</v>
      </c>
      <c r="D18" s="783">
        <f>'Master-1'!R21</f>
        <v>0</v>
      </c>
      <c r="E18" s="342">
        <f>'Master-1'!J21</f>
        <v>0</v>
      </c>
      <c r="F18" s="342">
        <f>'Master-1'!K21</f>
        <v>0</v>
      </c>
      <c r="G18" s="342">
        <f t="shared" si="0"/>
        <v>0</v>
      </c>
      <c r="H18" s="342">
        <f>'Master-1'!Q21</f>
        <v>0</v>
      </c>
      <c r="I18" s="310"/>
      <c r="J18" s="404"/>
      <c r="K18" s="329"/>
      <c r="L18" s="329"/>
      <c r="M18" s="329"/>
      <c r="N18" s="329"/>
      <c r="O18" s="331"/>
      <c r="P18" s="331"/>
      <c r="Q18" s="332"/>
    </row>
    <row r="19" spans="1:17">
      <c r="A19" s="404"/>
      <c r="B19" s="310" t="str">
        <f t="shared" si="2"/>
        <v/>
      </c>
      <c r="C19" s="770" t="str">
        <f>'Master-1'!H22</f>
        <v/>
      </c>
      <c r="D19" s="783" t="str">
        <f>'Master-1'!R22</f>
        <v/>
      </c>
      <c r="E19" s="342" t="str">
        <f>'Master-1'!J22</f>
        <v/>
      </c>
      <c r="F19" s="342" t="str">
        <f>'Master-1'!K22</f>
        <v/>
      </c>
      <c r="G19" s="342" t="str">
        <f t="shared" si="0"/>
        <v/>
      </c>
      <c r="H19" s="342">
        <f>'Master-1'!Q22</f>
        <v>0</v>
      </c>
      <c r="I19" s="310"/>
      <c r="J19" s="404"/>
      <c r="K19" s="329"/>
      <c r="L19" s="329"/>
      <c r="M19" s="329"/>
      <c r="N19" s="329"/>
      <c r="O19" s="331"/>
      <c r="P19" s="331"/>
      <c r="Q19" s="332"/>
    </row>
    <row r="20" spans="1:17" hidden="1">
      <c r="A20" s="404"/>
      <c r="B20" s="310" t="str">
        <f t="shared" si="2"/>
        <v/>
      </c>
      <c r="C20" s="770" t="str">
        <f>'Master-1'!H23</f>
        <v/>
      </c>
      <c r="D20" s="783" t="str">
        <f>'Master-1'!R23</f>
        <v/>
      </c>
      <c r="E20" s="342" t="str">
        <f>'Master-1'!J23</f>
        <v/>
      </c>
      <c r="F20" s="342" t="str">
        <f>'Master-1'!K23</f>
        <v/>
      </c>
      <c r="G20" s="342" t="str">
        <f t="shared" si="0"/>
        <v/>
      </c>
      <c r="H20" s="342">
        <f>'Master-1'!Q23</f>
        <v>0</v>
      </c>
      <c r="I20" s="310"/>
      <c r="J20" s="404"/>
      <c r="K20" s="329"/>
      <c r="L20" s="329"/>
      <c r="M20" s="329"/>
      <c r="N20" s="329"/>
      <c r="O20" s="331"/>
      <c r="P20" s="331"/>
      <c r="Q20" s="332"/>
    </row>
    <row r="21" spans="1:17" hidden="1">
      <c r="A21" s="404"/>
      <c r="B21" s="310" t="str">
        <f t="shared" si="2"/>
        <v/>
      </c>
      <c r="C21" s="770" t="str">
        <f>'Master-1'!H24</f>
        <v/>
      </c>
      <c r="D21" s="783" t="str">
        <f>'Master-1'!R24</f>
        <v/>
      </c>
      <c r="E21" s="342" t="str">
        <f>'Master-1'!J24</f>
        <v/>
      </c>
      <c r="F21" s="342" t="str">
        <f>'Master-1'!K24</f>
        <v/>
      </c>
      <c r="G21" s="342" t="str">
        <f t="shared" si="0"/>
        <v/>
      </c>
      <c r="H21" s="342">
        <f>'Master-1'!Q27</f>
        <v>0</v>
      </c>
      <c r="I21" s="310"/>
      <c r="J21" s="404"/>
      <c r="K21" s="329"/>
      <c r="L21" s="329"/>
      <c r="M21" s="329"/>
      <c r="N21" s="329"/>
      <c r="O21" s="331"/>
      <c r="P21" s="331"/>
      <c r="Q21" s="332"/>
    </row>
    <row r="22" spans="1:17" hidden="1">
      <c r="A22" s="404"/>
      <c r="B22" s="310" t="str">
        <f t="shared" si="2"/>
        <v/>
      </c>
      <c r="C22" s="770" t="str">
        <f>'Master-1'!H25</f>
        <v/>
      </c>
      <c r="D22" s="783" t="str">
        <f>'Master-1'!R25</f>
        <v/>
      </c>
      <c r="E22" s="342" t="str">
        <f>'Master-1'!J25</f>
        <v/>
      </c>
      <c r="F22" s="342" t="str">
        <f>'Master-1'!K25</f>
        <v/>
      </c>
      <c r="G22" s="342" t="str">
        <f t="shared" si="0"/>
        <v/>
      </c>
      <c r="H22" s="342">
        <f>'Master-1'!Q28</f>
        <v>0</v>
      </c>
      <c r="I22" s="310"/>
      <c r="J22" s="404"/>
      <c r="K22" s="329"/>
      <c r="L22" s="329"/>
      <c r="M22" s="329"/>
      <c r="N22" s="329"/>
      <c r="O22" s="331"/>
      <c r="P22" s="331"/>
      <c r="Q22" s="332"/>
    </row>
    <row r="23" spans="1:17" hidden="1">
      <c r="A23" s="404"/>
      <c r="B23" s="310" t="str">
        <f t="shared" si="2"/>
        <v/>
      </c>
      <c r="C23" s="770" t="str">
        <f>'Master-1'!H26</f>
        <v/>
      </c>
      <c r="D23" s="783" t="str">
        <f>'Master-1'!R26</f>
        <v/>
      </c>
      <c r="E23" s="342" t="str">
        <f>'Master-1'!J26</f>
        <v/>
      </c>
      <c r="F23" s="342" t="str">
        <f>'Master-1'!K26</f>
        <v/>
      </c>
      <c r="G23" s="342" t="str">
        <f t="shared" si="0"/>
        <v/>
      </c>
      <c r="H23" s="342">
        <f>'Master-1'!Q30</f>
        <v>0</v>
      </c>
      <c r="I23" s="310"/>
      <c r="J23" s="404"/>
      <c r="K23" s="329"/>
      <c r="L23" s="329"/>
      <c r="M23" s="329"/>
      <c r="N23" s="329"/>
      <c r="O23" s="331"/>
      <c r="P23" s="331"/>
      <c r="Q23" s="332"/>
    </row>
    <row r="24" spans="1:17" hidden="1">
      <c r="A24" s="404"/>
      <c r="B24" s="310" t="str">
        <f t="shared" si="2"/>
        <v/>
      </c>
      <c r="C24" s="770" t="str">
        <f>'Master-1'!H27</f>
        <v/>
      </c>
      <c r="D24" s="783" t="str">
        <f>'Master-1'!R27</f>
        <v/>
      </c>
      <c r="E24" s="342" t="str">
        <f>'Master-1'!J27</f>
        <v/>
      </c>
      <c r="F24" s="342" t="str">
        <f>'Master-1'!K27</f>
        <v/>
      </c>
      <c r="G24" s="342" t="str">
        <f t="shared" si="0"/>
        <v/>
      </c>
      <c r="H24" s="342">
        <f>'Master-1'!Q31</f>
        <v>0</v>
      </c>
      <c r="I24" s="310"/>
      <c r="J24" s="404"/>
      <c r="K24" s="329"/>
      <c r="L24" s="329"/>
      <c r="M24" s="329"/>
      <c r="N24" s="329"/>
      <c r="O24" s="331"/>
      <c r="P24" s="331"/>
      <c r="Q24" s="332"/>
    </row>
    <row r="25" spans="1:17" hidden="1">
      <c r="A25" s="404"/>
      <c r="B25" s="310" t="str">
        <f t="shared" si="2"/>
        <v/>
      </c>
      <c r="C25" s="770" t="str">
        <f>'Master-1'!H28</f>
        <v/>
      </c>
      <c r="D25" s="783" t="str">
        <f>'Master-1'!R28</f>
        <v/>
      </c>
      <c r="E25" s="342" t="str">
        <f>'Master-1'!J28</f>
        <v/>
      </c>
      <c r="F25" s="342" t="str">
        <f>'Master-1'!K28</f>
        <v/>
      </c>
      <c r="G25" s="342" t="str">
        <f t="shared" si="0"/>
        <v/>
      </c>
      <c r="H25" s="342">
        <f>'Master-1'!Q32</f>
        <v>0</v>
      </c>
      <c r="I25" s="310" t="e">
        <f t="shared" si="1"/>
        <v>#VALUE!</v>
      </c>
      <c r="J25" s="404"/>
      <c r="K25" s="329"/>
      <c r="L25" s="329"/>
      <c r="M25" s="329"/>
      <c r="N25" s="329"/>
      <c r="O25" s="331"/>
      <c r="P25" s="331"/>
      <c r="Q25" s="332"/>
    </row>
    <row r="26" spans="1:17" hidden="1">
      <c r="A26" s="404"/>
      <c r="B26" s="310" t="str">
        <f t="shared" si="2"/>
        <v/>
      </c>
      <c r="C26" s="770" t="str">
        <f>'Master-1'!H29</f>
        <v/>
      </c>
      <c r="D26" s="783" t="str">
        <f>'Master-1'!R29</f>
        <v/>
      </c>
      <c r="E26" s="342" t="str">
        <f>'Master-1'!J29</f>
        <v/>
      </c>
      <c r="F26" s="342" t="str">
        <f>'Master-1'!K29</f>
        <v/>
      </c>
      <c r="G26" s="342" t="str">
        <f t="shared" si="0"/>
        <v/>
      </c>
      <c r="H26" s="342">
        <f>'Master-1'!Q33</f>
        <v>0</v>
      </c>
      <c r="I26" s="310" t="e">
        <f t="shared" si="1"/>
        <v>#VALUE!</v>
      </c>
      <c r="J26" s="404"/>
      <c r="K26" s="329"/>
      <c r="L26" s="329"/>
      <c r="M26" s="329"/>
      <c r="N26" s="329"/>
      <c r="O26" s="330"/>
      <c r="P26" s="331"/>
      <c r="Q26" s="332"/>
    </row>
    <row r="27" spans="1:17" hidden="1">
      <c r="A27" s="404"/>
      <c r="B27" s="310" t="str">
        <f t="shared" si="2"/>
        <v/>
      </c>
      <c r="C27" s="770" t="str">
        <f>'Master-1'!H30</f>
        <v/>
      </c>
      <c r="D27" s="783" t="str">
        <f>'Master-1'!R30</f>
        <v/>
      </c>
      <c r="E27" s="342" t="str">
        <f>'Master-1'!J30</f>
        <v/>
      </c>
      <c r="F27" s="342" t="str">
        <f>'Master-1'!K30</f>
        <v/>
      </c>
      <c r="G27" s="342" t="str">
        <f t="shared" si="0"/>
        <v/>
      </c>
      <c r="H27" s="342">
        <f>'Master-1'!Q35</f>
        <v>0</v>
      </c>
      <c r="I27" s="310" t="e">
        <f t="shared" si="1"/>
        <v>#VALUE!</v>
      </c>
      <c r="J27" s="404"/>
      <c r="K27" s="329"/>
      <c r="L27" s="329"/>
      <c r="M27" s="329"/>
      <c r="N27" s="329"/>
      <c r="O27" s="330"/>
      <c r="P27" s="331"/>
      <c r="Q27" s="332"/>
    </row>
    <row r="28" spans="1:17" hidden="1">
      <c r="A28" s="404"/>
      <c r="B28" s="310" t="str">
        <f t="shared" si="2"/>
        <v/>
      </c>
      <c r="C28" s="770" t="str">
        <f>'Master-1'!H31</f>
        <v/>
      </c>
      <c r="D28" s="783" t="str">
        <f>'Master-1'!R31</f>
        <v/>
      </c>
      <c r="E28" s="342" t="str">
        <f>'Master-1'!J31</f>
        <v/>
      </c>
      <c r="F28" s="342" t="str">
        <f>'Master-1'!K31</f>
        <v/>
      </c>
      <c r="G28" s="342" t="str">
        <f t="shared" si="0"/>
        <v/>
      </c>
      <c r="H28" s="342">
        <f>'Master-1'!Q36</f>
        <v>0</v>
      </c>
      <c r="I28" s="310"/>
      <c r="J28" s="404"/>
      <c r="K28" s="329"/>
      <c r="L28" s="329"/>
      <c r="M28" s="329"/>
      <c r="N28" s="329"/>
      <c r="O28" s="330"/>
      <c r="P28" s="331"/>
      <c r="Q28" s="332"/>
    </row>
    <row r="29" spans="1:17" hidden="1">
      <c r="A29" s="404"/>
      <c r="B29" s="310" t="str">
        <f t="shared" si="2"/>
        <v/>
      </c>
      <c r="C29" s="770" t="str">
        <f>'Master-1'!H32</f>
        <v/>
      </c>
      <c r="D29" s="783" t="str">
        <f>'Master-1'!R32</f>
        <v/>
      </c>
      <c r="E29" s="342" t="str">
        <f>'Master-1'!J32</f>
        <v/>
      </c>
      <c r="F29" s="342" t="str">
        <f>'Master-1'!K32</f>
        <v/>
      </c>
      <c r="G29" s="342" t="str">
        <f t="shared" si="0"/>
        <v/>
      </c>
      <c r="H29" s="342">
        <f>'Master-1'!Q37</f>
        <v>0</v>
      </c>
      <c r="I29" s="310"/>
      <c r="J29" s="404"/>
      <c r="K29" s="329"/>
      <c r="L29" s="329"/>
      <c r="M29" s="329"/>
      <c r="N29" s="329"/>
      <c r="O29" s="330"/>
      <c r="P29" s="331"/>
      <c r="Q29" s="332"/>
    </row>
    <row r="30" spans="1:17" hidden="1">
      <c r="A30" s="404"/>
      <c r="B30" s="310" t="str">
        <f t="shared" si="2"/>
        <v/>
      </c>
      <c r="C30" s="770" t="str">
        <f>'Master-1'!H33</f>
        <v/>
      </c>
      <c r="D30" s="783" t="str">
        <f>'Master-1'!R33</f>
        <v/>
      </c>
      <c r="E30" s="342" t="str">
        <f>'Master-1'!J33</f>
        <v/>
      </c>
      <c r="F30" s="342" t="str">
        <f>'Master-1'!K33</f>
        <v/>
      </c>
      <c r="G30" s="342" t="str">
        <f t="shared" si="0"/>
        <v/>
      </c>
      <c r="H30" s="342">
        <f>'Master-1'!Q38</f>
        <v>0</v>
      </c>
      <c r="I30" s="310"/>
      <c r="J30" s="404"/>
      <c r="K30" s="329"/>
      <c r="L30" s="329"/>
      <c r="M30" s="329"/>
      <c r="N30" s="329"/>
      <c r="O30" s="330"/>
      <c r="P30" s="331"/>
      <c r="Q30" s="332"/>
    </row>
    <row r="31" spans="1:17" hidden="1">
      <c r="A31" s="404"/>
      <c r="B31" s="310" t="str">
        <f t="shared" si="2"/>
        <v/>
      </c>
      <c r="C31" s="770" t="str">
        <f>'Master-1'!H34</f>
        <v/>
      </c>
      <c r="D31" s="783" t="str">
        <f>'Master-1'!R34</f>
        <v/>
      </c>
      <c r="E31" s="342" t="str">
        <f>'Master-1'!J34</f>
        <v/>
      </c>
      <c r="F31" s="342" t="str">
        <f>'Master-1'!K34</f>
        <v/>
      </c>
      <c r="G31" s="342" t="str">
        <f t="shared" si="0"/>
        <v/>
      </c>
      <c r="H31" s="342">
        <f>'Master-1'!Q39</f>
        <v>0</v>
      </c>
      <c r="I31" s="310"/>
      <c r="J31" s="404"/>
      <c r="K31" s="329"/>
      <c r="L31" s="329"/>
      <c r="M31" s="329"/>
      <c r="N31" s="329"/>
      <c r="O31" s="330"/>
      <c r="P31" s="331"/>
      <c r="Q31" s="332"/>
    </row>
    <row r="32" spans="1:17" hidden="1">
      <c r="A32" s="404"/>
      <c r="B32" s="310" t="str">
        <f t="shared" si="2"/>
        <v/>
      </c>
      <c r="C32" s="770" t="str">
        <f>'Master-1'!H35</f>
        <v/>
      </c>
      <c r="D32" s="783" t="str">
        <f>'Master-1'!R35</f>
        <v/>
      </c>
      <c r="E32" s="342" t="str">
        <f>'Master-1'!J35</f>
        <v/>
      </c>
      <c r="F32" s="342" t="str">
        <f>'Master-1'!K35</f>
        <v/>
      </c>
      <c r="G32" s="342" t="str">
        <f t="shared" si="0"/>
        <v/>
      </c>
      <c r="H32" s="342">
        <f>'Master-1'!Q40</f>
        <v>0</v>
      </c>
      <c r="I32" s="310"/>
      <c r="J32" s="404"/>
      <c r="K32" s="329"/>
      <c r="L32" s="329"/>
      <c r="M32" s="329"/>
      <c r="N32" s="329"/>
      <c r="O32" s="330"/>
      <c r="P32" s="331"/>
      <c r="Q32" s="332"/>
    </row>
    <row r="33" spans="1:17" hidden="1">
      <c r="A33" s="404"/>
      <c r="B33" s="310" t="str">
        <f t="shared" si="2"/>
        <v/>
      </c>
      <c r="C33" s="770" t="str">
        <f>'Master-1'!H36</f>
        <v/>
      </c>
      <c r="D33" s="783" t="str">
        <f>'Master-1'!R36</f>
        <v/>
      </c>
      <c r="E33" s="342" t="str">
        <f>'Master-1'!J36</f>
        <v/>
      </c>
      <c r="F33" s="342" t="str">
        <f>'Master-1'!K36</f>
        <v/>
      </c>
      <c r="G33" s="342" t="str">
        <f t="shared" si="0"/>
        <v/>
      </c>
      <c r="H33" s="342">
        <f>'Master-1'!Q41</f>
        <v>0</v>
      </c>
      <c r="I33" s="310"/>
      <c r="J33" s="404"/>
      <c r="K33" s="329"/>
      <c r="L33" s="329"/>
      <c r="M33" s="329"/>
      <c r="N33" s="329"/>
      <c r="O33" s="330"/>
      <c r="P33" s="331"/>
      <c r="Q33" s="332"/>
    </row>
    <row r="34" spans="1:17" hidden="1">
      <c r="A34" s="404"/>
      <c r="B34" s="310" t="str">
        <f t="shared" si="2"/>
        <v/>
      </c>
      <c r="C34" s="770" t="str">
        <f>'Master-1'!H37</f>
        <v/>
      </c>
      <c r="D34" s="783" t="str">
        <f>'Master-1'!R37</f>
        <v/>
      </c>
      <c r="E34" s="342" t="str">
        <f>'Master-1'!J37</f>
        <v/>
      </c>
      <c r="F34" s="342" t="str">
        <f>'Master-1'!K37</f>
        <v/>
      </c>
      <c r="G34" s="342" t="str">
        <f t="shared" si="0"/>
        <v/>
      </c>
      <c r="H34" s="342">
        <f>'Master-1'!Q42</f>
        <v>0</v>
      </c>
      <c r="I34" s="310"/>
      <c r="J34" s="404"/>
      <c r="K34" s="329"/>
      <c r="L34" s="329"/>
      <c r="M34" s="329"/>
      <c r="N34" s="329"/>
      <c r="O34" s="330"/>
      <c r="P34" s="331"/>
      <c r="Q34" s="332"/>
    </row>
    <row r="35" spans="1:17" hidden="1">
      <c r="A35" s="404"/>
      <c r="B35" s="310" t="str">
        <f t="shared" si="2"/>
        <v/>
      </c>
      <c r="C35" s="770" t="str">
        <f>'Master-1'!H38</f>
        <v/>
      </c>
      <c r="D35" s="783" t="str">
        <f>'Master-1'!R38</f>
        <v/>
      </c>
      <c r="E35" s="342" t="str">
        <f>'Master-1'!J38</f>
        <v/>
      </c>
      <c r="F35" s="342" t="str">
        <f>'Master-1'!K38</f>
        <v/>
      </c>
      <c r="G35" s="342" t="str">
        <f t="shared" si="0"/>
        <v/>
      </c>
      <c r="H35" s="342">
        <f>'Master-1'!Q43</f>
        <v>0</v>
      </c>
      <c r="I35" s="310"/>
      <c r="J35" s="404"/>
      <c r="K35" s="329"/>
      <c r="L35" s="329"/>
      <c r="M35" s="329"/>
      <c r="N35" s="329"/>
      <c r="O35" s="330"/>
      <c r="P35" s="331"/>
      <c r="Q35" s="332"/>
    </row>
    <row r="36" spans="1:17" hidden="1">
      <c r="A36" s="404"/>
      <c r="B36" s="310" t="str">
        <f t="shared" si="2"/>
        <v/>
      </c>
      <c r="C36" s="770" t="str">
        <f>'Master-1'!H39</f>
        <v/>
      </c>
      <c r="D36" s="783" t="str">
        <f>'Master-1'!R39</f>
        <v/>
      </c>
      <c r="E36" s="342" t="str">
        <f>'Master-1'!J39</f>
        <v/>
      </c>
      <c r="F36" s="342" t="str">
        <f>'Master-1'!K39</f>
        <v/>
      </c>
      <c r="G36" s="342" t="str">
        <f t="shared" si="0"/>
        <v/>
      </c>
      <c r="H36" s="342">
        <f>'Master-1'!Q44</f>
        <v>0</v>
      </c>
      <c r="I36" s="310"/>
      <c r="J36" s="404"/>
      <c r="K36" s="329"/>
      <c r="L36" s="329"/>
      <c r="M36" s="329"/>
      <c r="N36" s="329"/>
      <c r="O36" s="330"/>
      <c r="P36" s="331"/>
      <c r="Q36" s="332"/>
    </row>
    <row r="37" spans="1:17" hidden="1">
      <c r="A37" s="404"/>
      <c r="B37" s="310" t="str">
        <f t="shared" si="2"/>
        <v/>
      </c>
      <c r="C37" s="770" t="str">
        <f>'Master-1'!H40</f>
        <v/>
      </c>
      <c r="D37" s="783" t="str">
        <f>'Master-1'!R40</f>
        <v/>
      </c>
      <c r="E37" s="342" t="str">
        <f>'Master-1'!J40</f>
        <v/>
      </c>
      <c r="F37" s="342" t="str">
        <f>'Master-1'!K40</f>
        <v/>
      </c>
      <c r="G37" s="342" t="str">
        <f t="shared" si="0"/>
        <v/>
      </c>
      <c r="H37" s="342">
        <f>'Master-1'!Q45</f>
        <v>0</v>
      </c>
      <c r="I37" s="310"/>
      <c r="J37" s="404"/>
      <c r="K37" s="329"/>
      <c r="L37" s="329"/>
      <c r="M37" s="329"/>
      <c r="N37" s="329"/>
      <c r="O37" s="330"/>
      <c r="P37" s="331"/>
      <c r="Q37" s="332"/>
    </row>
    <row r="38" spans="1:17" hidden="1">
      <c r="A38" s="404"/>
      <c r="B38" s="310" t="str">
        <f t="shared" si="2"/>
        <v/>
      </c>
      <c r="C38" s="770" t="str">
        <f>'Master-1'!H41</f>
        <v/>
      </c>
      <c r="D38" s="783" t="str">
        <f>'Master-1'!R41</f>
        <v/>
      </c>
      <c r="E38" s="342" t="str">
        <f>'Master-1'!J41</f>
        <v/>
      </c>
      <c r="F38" s="342" t="str">
        <f>'Master-1'!K41</f>
        <v/>
      </c>
      <c r="G38" s="342" t="str">
        <f t="shared" si="0"/>
        <v/>
      </c>
      <c r="H38" s="342">
        <f>'Master-1'!Q46</f>
        <v>0</v>
      </c>
      <c r="I38" s="310"/>
      <c r="J38" s="404"/>
      <c r="K38" s="329"/>
      <c r="L38" s="329"/>
      <c r="M38" s="329"/>
      <c r="N38" s="329"/>
      <c r="O38" s="330"/>
      <c r="P38" s="331"/>
      <c r="Q38" s="332"/>
    </row>
    <row r="39" spans="1:17" hidden="1">
      <c r="A39" s="404"/>
      <c r="B39" s="310" t="str">
        <f t="shared" si="2"/>
        <v/>
      </c>
      <c r="C39" s="770" t="str">
        <f>'Master-1'!H42</f>
        <v/>
      </c>
      <c r="D39" s="783" t="str">
        <f>'Master-1'!R42</f>
        <v/>
      </c>
      <c r="E39" s="342" t="str">
        <f>'Master-1'!J42</f>
        <v/>
      </c>
      <c r="F39" s="342" t="str">
        <f>'Master-1'!K42</f>
        <v/>
      </c>
      <c r="G39" s="342" t="str">
        <f t="shared" si="0"/>
        <v/>
      </c>
      <c r="H39" s="342">
        <f>'Master-1'!Q47</f>
        <v>0</v>
      </c>
      <c r="I39" s="310"/>
      <c r="J39" s="404"/>
      <c r="K39" s="329"/>
      <c r="L39" s="329"/>
      <c r="M39" s="329"/>
      <c r="N39" s="329"/>
      <c r="O39" s="330"/>
      <c r="P39" s="331"/>
      <c r="Q39" s="332"/>
    </row>
    <row r="40" spans="1:17" hidden="1">
      <c r="A40" s="404"/>
      <c r="B40" s="310" t="str">
        <f t="shared" si="2"/>
        <v/>
      </c>
      <c r="C40" s="770" t="str">
        <f>'Master-1'!H43</f>
        <v/>
      </c>
      <c r="D40" s="783" t="str">
        <f>'Master-1'!R43</f>
        <v/>
      </c>
      <c r="E40" s="342" t="str">
        <f>'Master-1'!J43</f>
        <v/>
      </c>
      <c r="F40" s="342" t="str">
        <f>'Master-1'!K43</f>
        <v/>
      </c>
      <c r="G40" s="342" t="str">
        <f t="shared" si="0"/>
        <v/>
      </c>
      <c r="H40" s="342">
        <f>'Master-1'!Q48</f>
        <v>0</v>
      </c>
      <c r="I40" s="310"/>
      <c r="J40" s="404"/>
      <c r="K40" s="329"/>
      <c r="L40" s="329"/>
      <c r="M40" s="329"/>
      <c r="N40" s="329"/>
      <c r="O40" s="330"/>
      <c r="P40" s="331"/>
      <c r="Q40" s="332"/>
    </row>
    <row r="41" spans="1:17" hidden="1">
      <c r="A41" s="404"/>
      <c r="B41" s="310" t="str">
        <f t="shared" si="2"/>
        <v/>
      </c>
      <c r="C41" s="770" t="str">
        <f>'Master-1'!H44</f>
        <v/>
      </c>
      <c r="D41" s="783" t="str">
        <f>'Master-1'!R44</f>
        <v/>
      </c>
      <c r="E41" s="342" t="str">
        <f>'Master-1'!J44</f>
        <v/>
      </c>
      <c r="F41" s="342" t="str">
        <f>'Master-1'!K44</f>
        <v/>
      </c>
      <c r="G41" s="342" t="str">
        <f t="shared" si="0"/>
        <v/>
      </c>
      <c r="H41" s="342">
        <f>'Master-1'!Q49</f>
        <v>0</v>
      </c>
      <c r="I41" s="310"/>
      <c r="J41" s="404"/>
      <c r="K41" s="329"/>
      <c r="L41" s="329"/>
      <c r="M41" s="329"/>
      <c r="N41" s="329"/>
      <c r="O41" s="330"/>
      <c r="P41" s="331"/>
      <c r="Q41" s="332"/>
    </row>
    <row r="42" spans="1:17" hidden="1">
      <c r="A42" s="404"/>
      <c r="B42" s="310" t="str">
        <f t="shared" si="2"/>
        <v/>
      </c>
      <c r="C42" s="770" t="str">
        <f>'Master-1'!H45</f>
        <v/>
      </c>
      <c r="D42" s="783" t="str">
        <f>'Master-1'!R45</f>
        <v/>
      </c>
      <c r="E42" s="342" t="str">
        <f>'Master-1'!J45</f>
        <v/>
      </c>
      <c r="F42" s="342" t="str">
        <f>'Master-1'!K45</f>
        <v/>
      </c>
      <c r="G42" s="342" t="str">
        <f t="shared" si="0"/>
        <v/>
      </c>
      <c r="H42" s="342">
        <f>'Master-1'!Q50</f>
        <v>0</v>
      </c>
      <c r="I42" s="310"/>
      <c r="J42" s="404"/>
      <c r="K42" s="329"/>
      <c r="L42" s="329"/>
      <c r="M42" s="329"/>
      <c r="N42" s="329"/>
      <c r="O42" s="330"/>
      <c r="P42" s="331"/>
      <c r="Q42" s="332"/>
    </row>
    <row r="43" spans="1:17" hidden="1">
      <c r="A43" s="404"/>
      <c r="B43" s="310" t="str">
        <f t="shared" si="2"/>
        <v/>
      </c>
      <c r="C43" s="770" t="str">
        <f>'Master-1'!H46</f>
        <v/>
      </c>
      <c r="D43" s="783" t="str">
        <f>'Master-1'!R46</f>
        <v/>
      </c>
      <c r="E43" s="342" t="str">
        <f>'Master-1'!J46</f>
        <v/>
      </c>
      <c r="F43" s="342" t="str">
        <f>'Master-1'!K46</f>
        <v/>
      </c>
      <c r="G43" s="342" t="str">
        <f t="shared" si="0"/>
        <v/>
      </c>
      <c r="H43" s="342">
        <f>'Master-1'!Q51</f>
        <v>0</v>
      </c>
      <c r="I43" s="310"/>
      <c r="J43" s="404"/>
      <c r="K43" s="329"/>
      <c r="L43" s="329"/>
      <c r="M43" s="329"/>
      <c r="N43" s="329"/>
      <c r="O43" s="330"/>
      <c r="P43" s="331"/>
      <c r="Q43" s="332"/>
    </row>
    <row r="44" spans="1:17" hidden="1">
      <c r="A44" s="404"/>
      <c r="B44" s="310" t="str">
        <f t="shared" si="2"/>
        <v/>
      </c>
      <c r="C44" s="770" t="str">
        <f>'Master-1'!H47</f>
        <v/>
      </c>
      <c r="D44" s="783" t="str">
        <f>'Master-1'!R47</f>
        <v/>
      </c>
      <c r="E44" s="342" t="str">
        <f>'Master-1'!J47</f>
        <v/>
      </c>
      <c r="F44" s="342" t="str">
        <f>'Master-1'!K47</f>
        <v/>
      </c>
      <c r="G44" s="342" t="str">
        <f t="shared" si="0"/>
        <v/>
      </c>
      <c r="H44" s="342">
        <f>'Master-1'!Q52</f>
        <v>0</v>
      </c>
      <c r="I44" s="310"/>
      <c r="J44" s="404"/>
      <c r="K44" s="329"/>
      <c r="L44" s="329"/>
      <c r="M44" s="329"/>
      <c r="N44" s="329"/>
      <c r="O44" s="330"/>
      <c r="P44" s="331"/>
      <c r="Q44" s="332"/>
    </row>
    <row r="45" spans="1:17" hidden="1">
      <c r="A45" s="404"/>
      <c r="B45" s="310" t="str">
        <f t="shared" si="2"/>
        <v/>
      </c>
      <c r="C45" s="770" t="str">
        <f>'Master-1'!H48</f>
        <v/>
      </c>
      <c r="D45" s="783" t="str">
        <f>'Master-1'!R48</f>
        <v/>
      </c>
      <c r="E45" s="342" t="str">
        <f>'Master-1'!J48</f>
        <v/>
      </c>
      <c r="F45" s="342" t="str">
        <f>'Master-1'!K48</f>
        <v/>
      </c>
      <c r="G45" s="342" t="str">
        <f t="shared" si="0"/>
        <v/>
      </c>
      <c r="H45" s="342">
        <f>'Master-1'!Q53</f>
        <v>0</v>
      </c>
      <c r="I45" s="310"/>
      <c r="J45" s="404"/>
      <c r="K45" s="329"/>
      <c r="L45" s="329"/>
      <c r="M45" s="329"/>
      <c r="N45" s="329"/>
      <c r="O45" s="330"/>
      <c r="P45" s="331"/>
      <c r="Q45" s="332"/>
    </row>
    <row r="46" spans="1:17" hidden="1">
      <c r="A46" s="404"/>
      <c r="B46" s="310" t="str">
        <f t="shared" si="2"/>
        <v/>
      </c>
      <c r="C46" s="770" t="str">
        <f>'Master-1'!H49</f>
        <v/>
      </c>
      <c r="D46" s="783" t="str">
        <f>'Master-1'!R49</f>
        <v/>
      </c>
      <c r="E46" s="342" t="str">
        <f>'Master-1'!J49</f>
        <v/>
      </c>
      <c r="F46" s="342" t="str">
        <f>'Master-1'!K49</f>
        <v/>
      </c>
      <c r="G46" s="342" t="str">
        <f t="shared" si="0"/>
        <v/>
      </c>
      <c r="H46" s="342">
        <f>'Master-1'!Q54</f>
        <v>0</v>
      </c>
      <c r="I46" s="310"/>
      <c r="J46" s="404"/>
      <c r="K46" s="329"/>
      <c r="L46" s="329"/>
      <c r="M46" s="329"/>
      <c r="N46" s="329"/>
      <c r="O46" s="330"/>
      <c r="P46" s="331"/>
      <c r="Q46" s="332"/>
    </row>
    <row r="47" spans="1:17" hidden="1">
      <c r="A47" s="404"/>
      <c r="B47" s="310" t="str">
        <f t="shared" si="2"/>
        <v/>
      </c>
      <c r="C47" s="770" t="str">
        <f>'Master-1'!H50</f>
        <v/>
      </c>
      <c r="D47" s="783" t="str">
        <f>'Master-1'!R50</f>
        <v/>
      </c>
      <c r="E47" s="342" t="str">
        <f>'Master-1'!J50</f>
        <v/>
      </c>
      <c r="F47" s="342" t="str">
        <f>'Master-1'!K50</f>
        <v/>
      </c>
      <c r="G47" s="342" t="str">
        <f t="shared" si="0"/>
        <v/>
      </c>
      <c r="H47" s="342">
        <f>'Master-1'!Q55</f>
        <v>0</v>
      </c>
      <c r="I47" s="310"/>
      <c r="J47" s="404"/>
      <c r="K47" s="329"/>
      <c r="L47" s="329"/>
      <c r="M47" s="329"/>
      <c r="N47" s="329"/>
      <c r="O47" s="330"/>
      <c r="P47" s="331"/>
      <c r="Q47" s="332"/>
    </row>
    <row r="48" spans="1:17" hidden="1">
      <c r="A48" s="404"/>
      <c r="B48" s="310" t="str">
        <f t="shared" si="2"/>
        <v/>
      </c>
      <c r="C48" s="770" t="str">
        <f>'Master-1'!H51</f>
        <v/>
      </c>
      <c r="D48" s="783" t="str">
        <f>'Master-1'!R51</f>
        <v/>
      </c>
      <c r="E48" s="342" t="str">
        <f>'Master-1'!J51</f>
        <v/>
      </c>
      <c r="F48" s="342" t="str">
        <f>'Master-1'!K51</f>
        <v/>
      </c>
      <c r="G48" s="342" t="str">
        <f t="shared" si="0"/>
        <v/>
      </c>
      <c r="H48" s="342">
        <f>'Master-1'!Q56</f>
        <v>0</v>
      </c>
      <c r="I48" s="310"/>
      <c r="J48" s="404"/>
      <c r="K48" s="329"/>
      <c r="L48" s="329"/>
      <c r="M48" s="329"/>
      <c r="N48" s="329"/>
      <c r="O48" s="330"/>
      <c r="P48" s="331"/>
      <c r="Q48" s="332"/>
    </row>
    <row r="49" spans="1:17" hidden="1">
      <c r="A49" s="404"/>
      <c r="B49" s="310" t="str">
        <f t="shared" si="2"/>
        <v/>
      </c>
      <c r="C49" s="770" t="str">
        <f>'Master-1'!H52</f>
        <v/>
      </c>
      <c r="D49" s="783" t="str">
        <f>'Master-1'!R52</f>
        <v/>
      </c>
      <c r="E49" s="342" t="str">
        <f>'Master-1'!J52</f>
        <v/>
      </c>
      <c r="F49" s="342" t="str">
        <f>'Master-1'!K52</f>
        <v/>
      </c>
      <c r="G49" s="342" t="str">
        <f t="shared" si="0"/>
        <v/>
      </c>
      <c r="H49" s="342">
        <f>'Master-1'!Q57</f>
        <v>0</v>
      </c>
      <c r="I49" s="310"/>
      <c r="J49" s="404"/>
      <c r="K49" s="329"/>
      <c r="L49" s="329"/>
      <c r="M49" s="329"/>
      <c r="N49" s="329"/>
      <c r="O49" s="330"/>
      <c r="P49" s="331"/>
      <c r="Q49" s="332"/>
    </row>
    <row r="50" spans="1:17" hidden="1">
      <c r="A50" s="404"/>
      <c r="B50" s="310" t="str">
        <f t="shared" si="2"/>
        <v/>
      </c>
      <c r="C50" s="770" t="str">
        <f>'Master-1'!H53</f>
        <v/>
      </c>
      <c r="D50" s="783" t="str">
        <f>'Master-1'!R53</f>
        <v/>
      </c>
      <c r="E50" s="342" t="str">
        <f>'Master-1'!J53</f>
        <v/>
      </c>
      <c r="F50" s="342" t="str">
        <f>'Master-1'!K53</f>
        <v/>
      </c>
      <c r="G50" s="342" t="str">
        <f t="shared" si="0"/>
        <v/>
      </c>
      <c r="H50" s="342">
        <f>'Master-1'!Q58</f>
        <v>0</v>
      </c>
      <c r="I50" s="310"/>
      <c r="J50" s="404"/>
      <c r="K50" s="329"/>
      <c r="L50" s="329"/>
      <c r="M50" s="329"/>
      <c r="N50" s="329"/>
      <c r="O50" s="330"/>
      <c r="P50" s="331"/>
      <c r="Q50" s="332"/>
    </row>
    <row r="51" spans="1:17" hidden="1">
      <c r="A51" s="404"/>
      <c r="B51" s="310" t="str">
        <f t="shared" si="2"/>
        <v/>
      </c>
      <c r="C51" s="770" t="str">
        <f>'Master-1'!H54</f>
        <v/>
      </c>
      <c r="D51" s="783" t="str">
        <f>'Master-1'!R54</f>
        <v/>
      </c>
      <c r="E51" s="342" t="str">
        <f>'Master-1'!J54</f>
        <v/>
      </c>
      <c r="F51" s="342" t="str">
        <f>'Master-1'!K54</f>
        <v/>
      </c>
      <c r="G51" s="342" t="str">
        <f t="shared" si="0"/>
        <v/>
      </c>
      <c r="H51" s="342">
        <f>'Master-1'!Q59</f>
        <v>0</v>
      </c>
      <c r="I51" s="310"/>
      <c r="J51" s="404"/>
      <c r="K51" s="329"/>
      <c r="L51" s="329"/>
      <c r="M51" s="329"/>
      <c r="N51" s="329"/>
      <c r="O51" s="330"/>
      <c r="P51" s="331"/>
      <c r="Q51" s="332"/>
    </row>
    <row r="52" spans="1:17" hidden="1">
      <c r="A52" s="404"/>
      <c r="B52" s="310" t="str">
        <f t="shared" si="2"/>
        <v/>
      </c>
      <c r="C52" s="770" t="str">
        <f>'Master-1'!H55</f>
        <v/>
      </c>
      <c r="D52" s="783" t="str">
        <f>'Master-1'!R55</f>
        <v/>
      </c>
      <c r="E52" s="342" t="str">
        <f>'Master-1'!J55</f>
        <v/>
      </c>
      <c r="F52" s="342" t="str">
        <f>'Master-1'!K55</f>
        <v/>
      </c>
      <c r="G52" s="342" t="str">
        <f t="shared" si="0"/>
        <v/>
      </c>
      <c r="H52" s="342">
        <f>'Master-1'!Q60</f>
        <v>0</v>
      </c>
      <c r="I52" s="310"/>
      <c r="J52" s="404"/>
      <c r="K52" s="329"/>
      <c r="L52" s="329"/>
      <c r="M52" s="329"/>
      <c r="N52" s="329"/>
      <c r="O52" s="330"/>
      <c r="P52" s="331"/>
      <c r="Q52" s="332"/>
    </row>
    <row r="53" spans="1:17" hidden="1">
      <c r="A53" s="404"/>
      <c r="B53" s="310" t="str">
        <f t="shared" si="2"/>
        <v/>
      </c>
      <c r="C53" s="770" t="str">
        <f>'Master-1'!H56</f>
        <v/>
      </c>
      <c r="D53" s="783" t="str">
        <f>'Master-1'!R56</f>
        <v/>
      </c>
      <c r="E53" s="342" t="str">
        <f>'Master-1'!J56</f>
        <v/>
      </c>
      <c r="F53" s="342" t="str">
        <f>'Master-1'!K56</f>
        <v/>
      </c>
      <c r="G53" s="342" t="str">
        <f t="shared" si="0"/>
        <v/>
      </c>
      <c r="H53" s="342">
        <f>'Master-1'!Q61</f>
        <v>0</v>
      </c>
      <c r="I53" s="310"/>
      <c r="J53" s="404"/>
      <c r="K53" s="329"/>
      <c r="L53" s="329"/>
      <c r="M53" s="329"/>
      <c r="N53" s="329"/>
      <c r="O53" s="330"/>
      <c r="P53" s="331"/>
      <c r="Q53" s="332"/>
    </row>
    <row r="54" spans="1:17" hidden="1">
      <c r="A54" s="404"/>
      <c r="B54" s="310" t="str">
        <f t="shared" si="2"/>
        <v/>
      </c>
      <c r="C54" s="770" t="str">
        <f>'Master-1'!H57</f>
        <v/>
      </c>
      <c r="D54" s="783" t="str">
        <f>'Master-1'!R57</f>
        <v/>
      </c>
      <c r="E54" s="342" t="str">
        <f>'Master-1'!J57</f>
        <v/>
      </c>
      <c r="F54" s="342" t="str">
        <f>'Master-1'!K57</f>
        <v/>
      </c>
      <c r="G54" s="342" t="str">
        <f t="shared" si="0"/>
        <v/>
      </c>
      <c r="H54" s="342">
        <f>'Master-1'!Q62</f>
        <v>0</v>
      </c>
      <c r="I54" s="310"/>
      <c r="J54" s="404"/>
      <c r="K54" s="329"/>
      <c r="L54" s="329"/>
      <c r="M54" s="329"/>
      <c r="N54" s="329"/>
      <c r="O54" s="330"/>
      <c r="P54" s="331"/>
      <c r="Q54" s="332"/>
    </row>
    <row r="55" spans="1:17" hidden="1">
      <c r="A55" s="404"/>
      <c r="B55" s="310" t="str">
        <f t="shared" si="2"/>
        <v/>
      </c>
      <c r="C55" s="770" t="str">
        <f>'Master-1'!H58</f>
        <v/>
      </c>
      <c r="D55" s="783" t="str">
        <f>'Master-1'!R58</f>
        <v/>
      </c>
      <c r="E55" s="342" t="str">
        <f>'Master-1'!J58</f>
        <v/>
      </c>
      <c r="F55" s="342" t="str">
        <f>'Master-1'!K58</f>
        <v/>
      </c>
      <c r="G55" s="342" t="str">
        <f t="shared" si="0"/>
        <v/>
      </c>
      <c r="H55" s="342">
        <f>'Master-1'!Q63</f>
        <v>0</v>
      </c>
      <c r="I55" s="310"/>
      <c r="J55" s="404"/>
      <c r="K55" s="329"/>
      <c r="L55" s="329"/>
      <c r="M55" s="329"/>
      <c r="N55" s="329"/>
      <c r="O55" s="330"/>
      <c r="P55" s="331"/>
      <c r="Q55" s="332"/>
    </row>
    <row r="56" spans="1:17" hidden="1">
      <c r="A56" s="404"/>
      <c r="B56" s="310" t="str">
        <f t="shared" si="2"/>
        <v/>
      </c>
      <c r="C56" s="770" t="str">
        <f>'Master-1'!H59</f>
        <v/>
      </c>
      <c r="D56" s="783" t="str">
        <f>'Master-1'!R59</f>
        <v/>
      </c>
      <c r="E56" s="342" t="str">
        <f>'Master-1'!J59</f>
        <v/>
      </c>
      <c r="F56" s="342" t="str">
        <f>'Master-1'!K59</f>
        <v/>
      </c>
      <c r="G56" s="342" t="str">
        <f t="shared" si="0"/>
        <v/>
      </c>
      <c r="H56" s="342">
        <f>'Master-1'!Q64</f>
        <v>0</v>
      </c>
      <c r="I56" s="310"/>
      <c r="J56" s="404"/>
      <c r="K56" s="329"/>
      <c r="L56" s="329"/>
      <c r="M56" s="329"/>
      <c r="N56" s="329"/>
      <c r="O56" s="330"/>
      <c r="P56" s="331"/>
      <c r="Q56" s="332"/>
    </row>
    <row r="57" spans="1:17" hidden="1">
      <c r="A57" s="404"/>
      <c r="B57" s="310" t="str">
        <f t="shared" si="2"/>
        <v/>
      </c>
      <c r="C57" s="770" t="str">
        <f>'Master-1'!H60</f>
        <v/>
      </c>
      <c r="D57" s="783" t="str">
        <f>'Master-1'!R60</f>
        <v/>
      </c>
      <c r="E57" s="342" t="str">
        <f>'Master-1'!J60</f>
        <v/>
      </c>
      <c r="F57" s="342" t="str">
        <f>'Master-1'!K60</f>
        <v/>
      </c>
      <c r="G57" s="342" t="str">
        <f t="shared" si="0"/>
        <v/>
      </c>
      <c r="H57" s="342">
        <f>'Master-1'!Q65</f>
        <v>0</v>
      </c>
      <c r="I57" s="310"/>
      <c r="J57" s="404"/>
      <c r="K57" s="329"/>
      <c r="L57" s="329"/>
      <c r="M57" s="329"/>
      <c r="N57" s="329"/>
      <c r="O57" s="330"/>
      <c r="P57" s="331"/>
      <c r="Q57" s="332"/>
    </row>
    <row r="58" spans="1:17" hidden="1">
      <c r="A58" s="404"/>
      <c r="B58" s="310" t="str">
        <f t="shared" si="2"/>
        <v/>
      </c>
      <c r="C58" s="770" t="str">
        <f>'Master-1'!H61</f>
        <v/>
      </c>
      <c r="D58" s="783" t="str">
        <f>'Master-1'!R61</f>
        <v/>
      </c>
      <c r="E58" s="342" t="str">
        <f>'Master-1'!J61</f>
        <v/>
      </c>
      <c r="F58" s="342" t="str">
        <f>'Master-1'!K61</f>
        <v/>
      </c>
      <c r="G58" s="342" t="str">
        <f t="shared" si="0"/>
        <v/>
      </c>
      <c r="H58" s="342">
        <f>'Master-1'!Q66</f>
        <v>0</v>
      </c>
      <c r="I58" s="310"/>
      <c r="J58" s="404"/>
      <c r="K58" s="329"/>
      <c r="L58" s="329"/>
      <c r="M58" s="329"/>
      <c r="N58" s="329"/>
      <c r="O58" s="330"/>
      <c r="P58" s="331"/>
      <c r="Q58" s="332"/>
    </row>
    <row r="59" spans="1:17" hidden="1">
      <c r="A59" s="404"/>
      <c r="B59" s="310" t="str">
        <f t="shared" si="2"/>
        <v/>
      </c>
      <c r="C59" s="770" t="str">
        <f>'Master-1'!H62</f>
        <v/>
      </c>
      <c r="D59" s="783" t="str">
        <f>'Master-1'!R62</f>
        <v/>
      </c>
      <c r="E59" s="342" t="str">
        <f>'Master-1'!J62</f>
        <v/>
      </c>
      <c r="F59" s="342" t="str">
        <f>'Master-1'!K62</f>
        <v/>
      </c>
      <c r="G59" s="342" t="str">
        <f t="shared" si="0"/>
        <v/>
      </c>
      <c r="H59" s="342">
        <f>'Master-1'!Q67</f>
        <v>0</v>
      </c>
      <c r="I59" s="310"/>
      <c r="J59" s="404"/>
      <c r="K59" s="329"/>
      <c r="L59" s="329"/>
      <c r="M59" s="329"/>
      <c r="N59" s="329"/>
      <c r="O59" s="330"/>
      <c r="P59" s="331"/>
      <c r="Q59" s="332"/>
    </row>
    <row r="60" spans="1:17" hidden="1">
      <c r="A60" s="404"/>
      <c r="B60" s="310" t="str">
        <f t="shared" si="2"/>
        <v/>
      </c>
      <c r="C60" s="770" t="str">
        <f>'Master-1'!H63</f>
        <v/>
      </c>
      <c r="D60" s="783" t="str">
        <f>'Master-1'!R63</f>
        <v/>
      </c>
      <c r="E60" s="342" t="str">
        <f>'Master-1'!J63</f>
        <v/>
      </c>
      <c r="F60" s="342" t="str">
        <f>'Master-1'!K63</f>
        <v/>
      </c>
      <c r="G60" s="342" t="str">
        <f t="shared" si="0"/>
        <v/>
      </c>
      <c r="H60" s="342">
        <f>'Master-1'!Q68</f>
        <v>0</v>
      </c>
      <c r="I60" s="310"/>
      <c r="J60" s="404"/>
      <c r="K60" s="329"/>
      <c r="L60" s="329"/>
      <c r="M60" s="329"/>
      <c r="N60" s="329"/>
      <c r="O60" s="330"/>
      <c r="P60" s="331"/>
      <c r="Q60" s="332"/>
    </row>
    <row r="61" spans="1:17" hidden="1">
      <c r="A61" s="404"/>
      <c r="B61" s="310" t="str">
        <f t="shared" si="2"/>
        <v/>
      </c>
      <c r="C61" s="770" t="str">
        <f>'Master-1'!H64</f>
        <v/>
      </c>
      <c r="D61" s="783" t="str">
        <f>'Master-1'!R64</f>
        <v/>
      </c>
      <c r="E61" s="342" t="str">
        <f>'Master-1'!J64</f>
        <v/>
      </c>
      <c r="F61" s="342" t="str">
        <f>'Master-1'!K64</f>
        <v/>
      </c>
      <c r="G61" s="342" t="str">
        <f t="shared" si="0"/>
        <v/>
      </c>
      <c r="H61" s="342">
        <f>'Master-1'!Q69</f>
        <v>0</v>
      </c>
      <c r="I61" s="310"/>
      <c r="J61" s="404"/>
      <c r="K61" s="329"/>
      <c r="L61" s="329"/>
      <c r="M61" s="329"/>
      <c r="N61" s="329"/>
      <c r="O61" s="330"/>
      <c r="P61" s="331"/>
      <c r="Q61" s="332"/>
    </row>
    <row r="62" spans="1:17" hidden="1">
      <c r="A62" s="404"/>
      <c r="B62" s="310" t="str">
        <f t="shared" si="2"/>
        <v/>
      </c>
      <c r="C62" s="770" t="str">
        <f>'Master-1'!H65</f>
        <v/>
      </c>
      <c r="D62" s="783" t="str">
        <f>'Master-1'!R65</f>
        <v/>
      </c>
      <c r="E62" s="342" t="str">
        <f>'Master-1'!J65</f>
        <v/>
      </c>
      <c r="F62" s="342" t="str">
        <f>'Master-1'!K65</f>
        <v/>
      </c>
      <c r="G62" s="342" t="str">
        <f t="shared" si="0"/>
        <v/>
      </c>
      <c r="H62" s="342">
        <f>'Master-1'!Q70</f>
        <v>0</v>
      </c>
      <c r="I62" s="310"/>
      <c r="J62" s="404"/>
      <c r="K62" s="329"/>
      <c r="L62" s="329"/>
      <c r="M62" s="329"/>
      <c r="N62" s="329"/>
      <c r="O62" s="330"/>
      <c r="P62" s="331"/>
      <c r="Q62" s="332"/>
    </row>
    <row r="63" spans="1:17" hidden="1">
      <c r="A63" s="404"/>
      <c r="B63" s="310" t="str">
        <f t="shared" si="2"/>
        <v/>
      </c>
      <c r="C63" s="770" t="str">
        <f>'Master-1'!H66</f>
        <v/>
      </c>
      <c r="D63" s="783" t="str">
        <f>'Master-1'!R66</f>
        <v/>
      </c>
      <c r="E63" s="342" t="str">
        <f>'Master-1'!J66</f>
        <v/>
      </c>
      <c r="F63" s="342" t="str">
        <f>'Master-1'!K66</f>
        <v/>
      </c>
      <c r="G63" s="342" t="str">
        <f t="shared" si="0"/>
        <v/>
      </c>
      <c r="H63" s="342">
        <f>'Master-1'!Q71</f>
        <v>0</v>
      </c>
      <c r="I63" s="310"/>
      <c r="J63" s="404"/>
      <c r="K63" s="329"/>
      <c r="L63" s="329"/>
      <c r="M63" s="329"/>
      <c r="N63" s="329"/>
      <c r="O63" s="330"/>
      <c r="P63" s="331"/>
      <c r="Q63" s="332"/>
    </row>
    <row r="64" spans="1:17" hidden="1">
      <c r="A64" s="404"/>
      <c r="B64" s="310" t="str">
        <f t="shared" si="2"/>
        <v/>
      </c>
      <c r="C64" s="770" t="str">
        <f>'Master-1'!H67</f>
        <v/>
      </c>
      <c r="D64" s="783" t="str">
        <f>'Master-1'!R67</f>
        <v/>
      </c>
      <c r="E64" s="342" t="str">
        <f>'Master-1'!J67</f>
        <v/>
      </c>
      <c r="F64" s="342" t="str">
        <f>'Master-1'!K67</f>
        <v/>
      </c>
      <c r="G64" s="342" t="str">
        <f t="shared" si="0"/>
        <v/>
      </c>
      <c r="H64" s="342">
        <f>'Master-1'!Q72</f>
        <v>0</v>
      </c>
      <c r="I64" s="310"/>
      <c r="J64" s="404"/>
      <c r="K64" s="329"/>
      <c r="L64" s="329"/>
      <c r="M64" s="329"/>
      <c r="N64" s="329"/>
      <c r="O64" s="330"/>
      <c r="P64" s="331"/>
      <c r="Q64" s="332"/>
    </row>
    <row r="65" spans="1:17" hidden="1">
      <c r="A65" s="404"/>
      <c r="B65" s="310" t="str">
        <f t="shared" si="2"/>
        <v/>
      </c>
      <c r="C65" s="770" t="str">
        <f>'Master-1'!H68</f>
        <v/>
      </c>
      <c r="D65" s="783" t="str">
        <f>'Master-1'!R68</f>
        <v/>
      </c>
      <c r="E65" s="342" t="str">
        <f>'Master-1'!J68</f>
        <v/>
      </c>
      <c r="F65" s="342" t="str">
        <f>'Master-1'!K68</f>
        <v/>
      </c>
      <c r="G65" s="342" t="str">
        <f t="shared" si="0"/>
        <v/>
      </c>
      <c r="H65" s="342">
        <f>'Master-1'!Q73</f>
        <v>0</v>
      </c>
      <c r="I65" s="310"/>
      <c r="J65" s="404"/>
      <c r="K65" s="329"/>
      <c r="L65" s="329"/>
      <c r="M65" s="329"/>
      <c r="N65" s="329"/>
      <c r="O65" s="330"/>
      <c r="P65" s="331"/>
      <c r="Q65" s="332"/>
    </row>
    <row r="66" spans="1:17" hidden="1">
      <c r="A66" s="404"/>
      <c r="B66" s="310" t="str">
        <f t="shared" si="2"/>
        <v/>
      </c>
      <c r="C66" s="770" t="str">
        <f>'Master-1'!H69</f>
        <v/>
      </c>
      <c r="D66" s="783" t="str">
        <f>'Master-1'!R69</f>
        <v/>
      </c>
      <c r="E66" s="342" t="str">
        <f>'Master-1'!J69</f>
        <v/>
      </c>
      <c r="F66" s="342" t="str">
        <f>'Master-1'!K69</f>
        <v/>
      </c>
      <c r="G66" s="342" t="str">
        <f t="shared" si="0"/>
        <v/>
      </c>
      <c r="H66" s="342">
        <f>'Master-1'!Q74</f>
        <v>0</v>
      </c>
      <c r="I66" s="310"/>
      <c r="J66" s="404"/>
      <c r="K66" s="329"/>
      <c r="L66" s="329"/>
      <c r="M66" s="329"/>
      <c r="N66" s="329"/>
      <c r="O66" s="330"/>
      <c r="P66" s="331"/>
      <c r="Q66" s="332"/>
    </row>
    <row r="67" spans="1:17" hidden="1">
      <c r="A67" s="404"/>
      <c r="B67" s="325"/>
      <c r="C67" s="771"/>
      <c r="D67" s="783"/>
      <c r="E67" s="328"/>
      <c r="F67" s="328"/>
      <c r="G67" s="328"/>
      <c r="H67" s="328"/>
      <c r="I67" s="325"/>
      <c r="J67" s="404"/>
      <c r="K67" s="329"/>
      <c r="L67" s="329"/>
      <c r="M67" s="329"/>
      <c r="N67" s="329"/>
      <c r="O67" s="330"/>
      <c r="P67" s="331"/>
      <c r="Q67" s="332"/>
    </row>
    <row r="68" spans="1:17">
      <c r="A68" s="404"/>
      <c r="B68" s="325"/>
      <c r="C68" s="325"/>
      <c r="D68" s="333"/>
      <c r="E68" s="328"/>
      <c r="F68" s="328"/>
      <c r="G68" s="328"/>
      <c r="H68" s="328"/>
      <c r="I68" s="325"/>
      <c r="J68" s="404"/>
      <c r="K68" s="329"/>
      <c r="L68" s="329"/>
      <c r="M68" s="329"/>
      <c r="N68" s="329"/>
      <c r="O68" s="330"/>
      <c r="P68" s="331"/>
      <c r="Q68" s="332"/>
    </row>
    <row r="69" spans="1:17" ht="23">
      <c r="A69" s="404"/>
      <c r="D69" s="334" t="s">
        <v>14</v>
      </c>
      <c r="E69" s="335"/>
      <c r="F69" s="336">
        <f>SUM(F7:F68)</f>
        <v>366200</v>
      </c>
      <c r="G69" s="336">
        <f>SUM(G7:G68)</f>
        <v>4394400</v>
      </c>
      <c r="H69" s="336">
        <f>SUM(H7:H68)</f>
        <v>8100</v>
      </c>
      <c r="J69" s="404"/>
      <c r="K69" s="329"/>
      <c r="L69" s="329"/>
      <c r="M69" s="329"/>
      <c r="N69" s="329"/>
      <c r="O69" s="330"/>
      <c r="P69" s="331"/>
      <c r="Q69" s="332"/>
    </row>
    <row r="70" spans="1:17" ht="23">
      <c r="A70" s="404"/>
      <c r="D70" s="334"/>
      <c r="E70" s="334"/>
      <c r="F70" s="337"/>
      <c r="G70" s="338"/>
      <c r="H70" s="337"/>
      <c r="J70" s="404"/>
    </row>
    <row r="71" spans="1:17">
      <c r="A71" s="404"/>
      <c r="C71" s="1218" t="s">
        <v>338</v>
      </c>
      <c r="D71" s="1217"/>
      <c r="E71" s="1217"/>
      <c r="F71" s="339">
        <f>SUMIFS($F$7:$F$67,$D$7:$D$67,"OPS")</f>
        <v>82700</v>
      </c>
      <c r="G71" s="340">
        <f>F71*12</f>
        <v>992400</v>
      </c>
      <c r="H71" s="339">
        <f>SUMIFS($H$7:$H$67,$D$7:$D$67,"OPS")</f>
        <v>2500</v>
      </c>
      <c r="J71" s="404"/>
    </row>
    <row r="72" spans="1:17">
      <c r="A72" s="404"/>
      <c r="C72" s="1217" t="s">
        <v>17</v>
      </c>
      <c r="D72" s="1217"/>
      <c r="E72" s="1217"/>
      <c r="F72" s="1212">
        <f>H71*8</f>
        <v>20000</v>
      </c>
      <c r="G72" s="1212"/>
      <c r="H72" s="1212"/>
      <c r="J72" s="404"/>
    </row>
    <row r="73" spans="1:17">
      <c r="A73" s="404"/>
      <c r="C73" s="1217" t="s">
        <v>11</v>
      </c>
      <c r="D73" s="1217"/>
      <c r="E73" s="1217"/>
      <c r="F73" s="339">
        <f>SUMIFS($F$7:$F$67,$D$7:$D$67,"NPS")</f>
        <v>184800</v>
      </c>
      <c r="G73" s="340">
        <f>F73*12</f>
        <v>2217600</v>
      </c>
      <c r="H73" s="339">
        <f>SUMIFS($H$7:$H$67,$D$7:$D$67,"NPS")</f>
        <v>5600</v>
      </c>
      <c r="J73" s="404"/>
    </row>
    <row r="74" spans="1:17">
      <c r="A74" s="404"/>
      <c r="C74" s="1217" t="s">
        <v>18</v>
      </c>
      <c r="D74" s="1217"/>
      <c r="E74" s="1217"/>
      <c r="F74" s="1212">
        <f>H73*8</f>
        <v>44800</v>
      </c>
      <c r="G74" s="1212"/>
      <c r="H74" s="1212"/>
      <c r="J74" s="404"/>
    </row>
    <row r="75" spans="1:17">
      <c r="A75" s="404"/>
      <c r="C75" s="1217" t="s">
        <v>16</v>
      </c>
      <c r="D75" s="1217"/>
      <c r="E75" s="1217"/>
      <c r="F75" s="339">
        <f>F71+F73</f>
        <v>267500</v>
      </c>
      <c r="G75" s="341">
        <f>F75*12</f>
        <v>3210000</v>
      </c>
      <c r="H75" s="339">
        <f>H71+H73</f>
        <v>8100</v>
      </c>
      <c r="J75" s="404"/>
    </row>
    <row r="76" spans="1:17" ht="24" customHeight="1">
      <c r="A76" s="404"/>
      <c r="C76" s="1217" t="s">
        <v>19</v>
      </c>
      <c r="D76" s="1217"/>
      <c r="E76" s="1217"/>
      <c r="F76" s="1213">
        <f>F74+F72</f>
        <v>64800</v>
      </c>
      <c r="G76" s="1213"/>
      <c r="H76" s="1213"/>
      <c r="J76" s="404"/>
    </row>
    <row r="77" spans="1:17">
      <c r="A77" s="404"/>
      <c r="J77" s="404"/>
    </row>
    <row r="78" spans="1:17" ht="25.5">
      <c r="A78" s="404"/>
      <c r="D78" s="1217" t="s">
        <v>20</v>
      </c>
      <c r="E78" s="1217"/>
      <c r="F78" s="1219">
        <f>G75+F76</f>
        <v>3274800</v>
      </c>
      <c r="G78" s="1219"/>
      <c r="H78" s="1219"/>
      <c r="J78" s="404"/>
    </row>
    <row r="79" spans="1:17">
      <c r="A79" s="404"/>
      <c r="J79" s="404"/>
    </row>
    <row r="80" spans="1:17">
      <c r="A80" s="404"/>
      <c r="G80" s="324" t="str">
        <f>'Master-1'!AB3</f>
        <v>iz/kkukpk;Z</v>
      </c>
      <c r="J80" s="404"/>
    </row>
    <row r="81" spans="1:10">
      <c r="A81" s="404"/>
      <c r="F81" s="1216" t="str">
        <f>'Master-1'!AB4</f>
        <v xml:space="preserve">jktdh; mPp ek/;fed fo|ky; </v>
      </c>
      <c r="G81" s="1216"/>
      <c r="H81" s="1216"/>
      <c r="J81" s="404"/>
    </row>
    <row r="82" spans="1:10">
      <c r="A82" s="404"/>
      <c r="F82" s="1216" t="str">
        <f>'Master-1'!AB5</f>
        <v>13Mhvks,y¼Jhxaxkuxj½</v>
      </c>
      <c r="G82" s="1216"/>
      <c r="H82" s="1216"/>
      <c r="J82" s="404"/>
    </row>
    <row r="83" spans="1:10">
      <c r="A83" s="404"/>
      <c r="J83" s="404"/>
    </row>
    <row r="84" spans="1:10">
      <c r="A84" s="404"/>
      <c r="B84" s="404"/>
      <c r="C84" s="404"/>
      <c r="D84" s="404"/>
      <c r="E84" s="404"/>
      <c r="F84" s="404"/>
      <c r="G84" s="404"/>
      <c r="H84" s="404"/>
      <c r="I84" s="404"/>
      <c r="J84" s="404"/>
    </row>
  </sheetData>
  <sheetProtection password="D46D" sheet="1" objects="1" scenarios="1" formatCells="0" formatColumns="0" formatRows="0"/>
  <mergeCells count="16">
    <mergeCell ref="F82:H82"/>
    <mergeCell ref="F81:H81"/>
    <mergeCell ref="C72:E72"/>
    <mergeCell ref="C71:E71"/>
    <mergeCell ref="C73:E73"/>
    <mergeCell ref="C74:E74"/>
    <mergeCell ref="C75:E75"/>
    <mergeCell ref="C76:E76"/>
    <mergeCell ref="D78:E78"/>
    <mergeCell ref="F78:H78"/>
    <mergeCell ref="B2:I2"/>
    <mergeCell ref="B3:I3"/>
    <mergeCell ref="F74:H74"/>
    <mergeCell ref="F72:H72"/>
    <mergeCell ref="F76:H76"/>
    <mergeCell ref="B5:D5"/>
  </mergeCells>
  <pageMargins left="0.7" right="0.7" top="0.34" bottom="0.4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A1003"/>
  <sheetViews>
    <sheetView topLeftCell="A4" workbookViewId="0">
      <selection activeCell="F10" sqref="F10"/>
    </sheetView>
  </sheetViews>
  <sheetFormatPr defaultColWidth="14.453125" defaultRowHeight="14.5"/>
  <cols>
    <col min="1" max="1" width="3.54296875" style="432" customWidth="1"/>
    <col min="2" max="2" width="13" style="182" customWidth="1"/>
    <col min="3" max="3" width="28.453125" style="182" customWidth="1"/>
    <col min="4" max="5" width="21.7265625" style="182" customWidth="1"/>
    <col min="6" max="6" width="15.7265625" style="182" customWidth="1"/>
    <col min="7" max="8" width="21.7265625" style="182" customWidth="1"/>
    <col min="9" max="9" width="3.81640625" style="182" customWidth="1"/>
    <col min="10" max="27" width="9.08984375" style="182" customWidth="1"/>
    <col min="28" max="16384" width="14.453125" style="182"/>
  </cols>
  <sheetData>
    <row r="1" spans="1:27" s="432" customFormat="1">
      <c r="A1" s="433"/>
      <c r="B1" s="433"/>
      <c r="C1" s="433"/>
      <c r="D1" s="433"/>
      <c r="E1" s="433"/>
      <c r="F1" s="433"/>
      <c r="G1" s="433"/>
      <c r="H1" s="433"/>
      <c r="I1" s="433"/>
    </row>
    <row r="2" spans="1:27" ht="18">
      <c r="A2" s="433"/>
      <c r="B2" s="1239" t="str">
        <f>'Data Entry'!D2</f>
        <v>dk;kZy; iz/kkukpk;Z jktdh; mPp ek/;fed fo|ky; 13Mhvks,y</v>
      </c>
      <c r="C2" s="1109"/>
      <c r="D2" s="1109"/>
      <c r="E2" s="1109"/>
      <c r="F2" s="1109"/>
      <c r="G2" s="1109"/>
      <c r="H2" s="1240"/>
      <c r="I2" s="433"/>
      <c r="J2" s="181"/>
      <c r="K2" s="181"/>
      <c r="L2" s="181"/>
      <c r="M2" s="181"/>
      <c r="N2" s="181"/>
      <c r="O2" s="181"/>
      <c r="P2" s="181"/>
      <c r="Q2" s="181"/>
      <c r="R2" s="181"/>
      <c r="S2" s="181"/>
      <c r="T2" s="181"/>
      <c r="U2" s="181"/>
      <c r="V2" s="181"/>
      <c r="W2" s="181"/>
      <c r="X2" s="181"/>
      <c r="Y2" s="181"/>
      <c r="Z2" s="181"/>
      <c r="AA2" s="181"/>
    </row>
    <row r="3" spans="1:27" ht="18">
      <c r="A3" s="433"/>
      <c r="B3" s="1241" t="s">
        <v>343</v>
      </c>
      <c r="C3" s="1107"/>
      <c r="D3" s="1107"/>
      <c r="E3" s="1107"/>
      <c r="F3" s="1107"/>
      <c r="G3" s="1107"/>
      <c r="H3" s="1107"/>
      <c r="I3" s="433"/>
      <c r="J3" s="181"/>
      <c r="K3" s="181"/>
      <c r="L3" s="181"/>
      <c r="M3" s="181"/>
      <c r="N3" s="181"/>
      <c r="O3" s="181"/>
      <c r="P3" s="181"/>
      <c r="Q3" s="181"/>
      <c r="R3" s="181"/>
      <c r="S3" s="181"/>
      <c r="T3" s="181"/>
      <c r="U3" s="181"/>
      <c r="V3" s="181"/>
      <c r="W3" s="181"/>
      <c r="X3" s="181"/>
      <c r="Y3" s="181"/>
      <c r="Z3" s="181"/>
      <c r="AA3" s="181"/>
    </row>
    <row r="4" spans="1:27" ht="23">
      <c r="A4" s="433"/>
      <c r="B4" s="229" t="s">
        <v>344</v>
      </c>
      <c r="C4" s="381" t="str">
        <f>'Master-1'!F4</f>
        <v>2202-02-109-01-00</v>
      </c>
      <c r="D4" s="382" t="str">
        <f>'Master-1'!I4</f>
        <v>STATE FUND</v>
      </c>
      <c r="E4" s="230" t="s">
        <v>320</v>
      </c>
      <c r="F4" s="383">
        <f>'Data Entry'!D4</f>
        <v>26214</v>
      </c>
      <c r="G4" s="543" t="str">
        <f>'प्रपत्र-8'!Q4</f>
        <v>RE-2022-23</v>
      </c>
      <c r="H4" s="543" t="str">
        <f>'प्रपत्र-8'!Q5</f>
        <v>BE-2023-24</v>
      </c>
      <c r="I4" s="433"/>
      <c r="J4" s="181"/>
      <c r="K4" s="181"/>
      <c r="L4" s="181"/>
      <c r="M4" s="181"/>
      <c r="N4" s="181"/>
      <c r="O4" s="181"/>
      <c r="P4" s="181"/>
      <c r="Q4" s="181"/>
      <c r="R4" s="181"/>
      <c r="S4" s="181"/>
      <c r="T4" s="181"/>
      <c r="U4" s="181"/>
      <c r="V4" s="181"/>
      <c r="W4" s="181"/>
      <c r="X4" s="181"/>
      <c r="Y4" s="181"/>
      <c r="Z4" s="181"/>
      <c r="AA4" s="181"/>
    </row>
    <row r="5" spans="1:27" s="343" customFormat="1" ht="14.5" customHeight="1">
      <c r="A5" s="433"/>
      <c r="B5" s="1244" t="s">
        <v>42</v>
      </c>
      <c r="C5" s="1244" t="s">
        <v>345</v>
      </c>
      <c r="D5" s="1244" t="s">
        <v>359</v>
      </c>
      <c r="E5" s="1245"/>
      <c r="F5" s="1244" t="s">
        <v>346</v>
      </c>
      <c r="G5" s="1246" t="s">
        <v>644</v>
      </c>
      <c r="H5" s="1246" t="s">
        <v>645</v>
      </c>
      <c r="I5" s="433"/>
      <c r="J5" s="181"/>
      <c r="K5" s="181"/>
      <c r="L5" s="181"/>
      <c r="M5" s="181"/>
      <c r="N5" s="181"/>
      <c r="O5" s="181"/>
      <c r="P5" s="181"/>
      <c r="Q5" s="181"/>
      <c r="R5" s="181"/>
      <c r="S5" s="181"/>
      <c r="T5" s="181"/>
      <c r="U5" s="181"/>
      <c r="V5" s="181"/>
      <c r="W5" s="181"/>
      <c r="X5" s="181"/>
      <c r="Y5" s="181"/>
      <c r="Z5" s="181"/>
      <c r="AA5" s="181"/>
    </row>
    <row r="6" spans="1:27" s="343" customFormat="1" ht="20" customHeight="1">
      <c r="A6" s="433"/>
      <c r="B6" s="1245"/>
      <c r="C6" s="1245"/>
      <c r="D6" s="827" t="s">
        <v>644</v>
      </c>
      <c r="E6" s="827" t="s">
        <v>645</v>
      </c>
      <c r="F6" s="1245"/>
      <c r="G6" s="1246"/>
      <c r="H6" s="1246"/>
      <c r="I6" s="433"/>
      <c r="J6" s="181"/>
      <c r="K6" s="181"/>
      <c r="L6" s="181"/>
      <c r="M6" s="181"/>
      <c r="N6" s="181"/>
      <c r="O6" s="181"/>
      <c r="P6" s="181"/>
      <c r="Q6" s="181"/>
      <c r="R6" s="181"/>
      <c r="S6" s="181"/>
      <c r="T6" s="181"/>
      <c r="U6" s="181"/>
      <c r="V6" s="181"/>
      <c r="W6" s="181"/>
      <c r="X6" s="181"/>
      <c r="Y6" s="181"/>
      <c r="Z6" s="181"/>
      <c r="AA6" s="181"/>
    </row>
    <row r="7" spans="1:27" s="343" customFormat="1" ht="18">
      <c r="A7" s="433"/>
      <c r="B7" s="1242" t="s">
        <v>376</v>
      </c>
      <c r="C7" s="1243"/>
      <c r="D7" s="1243"/>
      <c r="E7" s="1243"/>
      <c r="F7" s="1243"/>
      <c r="G7" s="1243"/>
      <c r="H7" s="1243"/>
      <c r="I7" s="433"/>
      <c r="J7" s="181"/>
      <c r="K7" s="181"/>
      <c r="L7" s="181"/>
      <c r="M7" s="181"/>
      <c r="N7" s="181"/>
      <c r="O7" s="181"/>
      <c r="P7" s="181"/>
      <c r="Q7" s="181"/>
      <c r="R7" s="181"/>
      <c r="S7" s="181"/>
      <c r="T7" s="181"/>
      <c r="U7" s="181"/>
      <c r="V7" s="181"/>
      <c r="W7" s="181"/>
      <c r="X7" s="181"/>
      <c r="Y7" s="181"/>
      <c r="Z7" s="181"/>
      <c r="AA7" s="181"/>
    </row>
    <row r="8" spans="1:27" ht="15.5">
      <c r="A8" s="433"/>
      <c r="B8" s="231">
        <v>1</v>
      </c>
      <c r="C8" s="231" t="s">
        <v>157</v>
      </c>
      <c r="D8" s="384">
        <f>'Master-1'!$P$71</f>
        <v>2054400</v>
      </c>
      <c r="E8" s="384">
        <f>'Master-1'!$O$71</f>
        <v>2116400</v>
      </c>
      <c r="F8" s="366">
        <v>0.34</v>
      </c>
      <c r="G8" s="386">
        <f>ROUND(D8*F8,0)</f>
        <v>698496</v>
      </c>
      <c r="H8" s="386">
        <f>ROUND(E8*F8,0)</f>
        <v>719576</v>
      </c>
      <c r="I8" s="433"/>
      <c r="J8" s="181"/>
      <c r="K8" s="181"/>
      <c r="L8" s="181"/>
      <c r="M8" s="181"/>
      <c r="N8" s="181"/>
      <c r="O8" s="181"/>
      <c r="P8" s="181"/>
      <c r="Q8" s="181"/>
      <c r="R8" s="181"/>
      <c r="S8" s="181"/>
      <c r="T8" s="181"/>
      <c r="U8" s="181"/>
      <c r="V8" s="181"/>
      <c r="W8" s="181"/>
      <c r="X8" s="181"/>
      <c r="Y8" s="181"/>
      <c r="Z8" s="181"/>
      <c r="AA8" s="181"/>
    </row>
    <row r="9" spans="1:27" ht="15.5">
      <c r="A9" s="433"/>
      <c r="B9" s="231">
        <v>2</v>
      </c>
      <c r="C9" s="231" t="s">
        <v>158</v>
      </c>
      <c r="D9" s="384">
        <f>'Master-1'!$P$72</f>
        <v>1124400</v>
      </c>
      <c r="E9" s="384">
        <f>'Master-1'!$O$72</f>
        <v>1158400</v>
      </c>
      <c r="F9" s="366">
        <v>0.34</v>
      </c>
      <c r="G9" s="386">
        <f>ROUND(D9*F9,0)</f>
        <v>382296</v>
      </c>
      <c r="H9" s="386">
        <f>ROUND(E9*F9,0)</f>
        <v>393856</v>
      </c>
      <c r="I9" s="433"/>
      <c r="J9" s="181"/>
      <c r="K9" s="181"/>
      <c r="L9" s="181"/>
      <c r="M9" s="181"/>
      <c r="N9" s="181"/>
      <c r="O9" s="181"/>
      <c r="P9" s="181"/>
      <c r="Q9" s="181"/>
      <c r="R9" s="181"/>
      <c r="S9" s="181"/>
      <c r="T9" s="181"/>
      <c r="U9" s="181"/>
      <c r="V9" s="181"/>
      <c r="W9" s="181"/>
      <c r="X9" s="181"/>
      <c r="Y9" s="181"/>
      <c r="Z9" s="181"/>
      <c r="AA9" s="181"/>
    </row>
    <row r="10" spans="1:27" ht="15.5">
      <c r="A10" s="433"/>
      <c r="B10" s="1238" t="s">
        <v>347</v>
      </c>
      <c r="C10" s="1105"/>
      <c r="D10" s="385">
        <f>SUM(D8:D9)</f>
        <v>3178800</v>
      </c>
      <c r="E10" s="385">
        <f>SUM(E8:E9)</f>
        <v>3274800</v>
      </c>
      <c r="F10" s="233"/>
      <c r="G10" s="385">
        <f>SUM(G8:G9)</f>
        <v>1080792</v>
      </c>
      <c r="H10" s="385">
        <f>SUM(H8:H9)</f>
        <v>1113432</v>
      </c>
      <c r="I10" s="433"/>
      <c r="J10" s="234"/>
      <c r="K10" s="234"/>
      <c r="L10" s="234"/>
      <c r="M10" s="234"/>
      <c r="N10" s="234"/>
      <c r="O10" s="234"/>
      <c r="P10" s="234"/>
      <c r="Q10" s="234"/>
      <c r="R10" s="234"/>
      <c r="S10" s="234"/>
      <c r="T10" s="234"/>
      <c r="U10" s="234"/>
      <c r="V10" s="234"/>
      <c r="W10" s="234"/>
      <c r="X10" s="234"/>
      <c r="Y10" s="234"/>
      <c r="Z10" s="234"/>
      <c r="AA10" s="234"/>
    </row>
    <row r="11" spans="1:27" ht="18">
      <c r="A11" s="433"/>
      <c r="B11" s="1226" t="s">
        <v>348</v>
      </c>
      <c r="C11" s="1227"/>
      <c r="D11" s="1227"/>
      <c r="E11" s="1227"/>
      <c r="F11" s="1227"/>
      <c r="G11" s="1227"/>
      <c r="H11" s="1227"/>
      <c r="I11" s="433"/>
      <c r="J11" s="181"/>
      <c r="K11" s="181"/>
      <c r="L11" s="181"/>
      <c r="M11" s="181"/>
      <c r="N11" s="181"/>
      <c r="O11" s="181"/>
      <c r="P11" s="181"/>
      <c r="Q11" s="181"/>
      <c r="R11" s="181"/>
      <c r="S11" s="181"/>
      <c r="T11" s="181"/>
      <c r="U11" s="181"/>
      <c r="V11" s="181"/>
      <c r="W11" s="181"/>
      <c r="X11" s="181"/>
      <c r="Y11" s="181"/>
      <c r="Z11" s="181"/>
      <c r="AA11" s="181"/>
    </row>
    <row r="12" spans="1:27" ht="15.5">
      <c r="A12" s="433"/>
      <c r="B12" s="231">
        <v>1</v>
      </c>
      <c r="C12" s="231" t="s">
        <v>157</v>
      </c>
      <c r="D12" s="384">
        <f>'Master-1'!P71</f>
        <v>2054400</v>
      </c>
      <c r="E12" s="384">
        <f>'Master-1'!O71</f>
        <v>2116400</v>
      </c>
      <c r="F12" s="366">
        <v>0.09</v>
      </c>
      <c r="G12" s="386">
        <f>ROUND(D12*F12,0)</f>
        <v>184896</v>
      </c>
      <c r="H12" s="386">
        <f>ROUND(E12*F12,0)</f>
        <v>190476</v>
      </c>
      <c r="I12" s="433"/>
      <c r="J12" s="181"/>
      <c r="K12" s="181"/>
      <c r="L12" s="181"/>
      <c r="M12" s="181"/>
      <c r="N12" s="181"/>
      <c r="O12" s="181"/>
      <c r="P12" s="181"/>
      <c r="Q12" s="181"/>
      <c r="R12" s="181"/>
      <c r="S12" s="181"/>
      <c r="T12" s="181"/>
      <c r="U12" s="181"/>
      <c r="V12" s="181"/>
      <c r="W12" s="181"/>
      <c r="X12" s="181"/>
      <c r="Y12" s="181"/>
      <c r="Z12" s="181"/>
      <c r="AA12" s="181"/>
    </row>
    <row r="13" spans="1:27" ht="15.5">
      <c r="A13" s="433"/>
      <c r="B13" s="231">
        <v>2</v>
      </c>
      <c r="C13" s="231" t="s">
        <v>158</v>
      </c>
      <c r="D13" s="384">
        <f>'Master-1'!P72</f>
        <v>1124400</v>
      </c>
      <c r="E13" s="384">
        <f>'Master-1'!O72</f>
        <v>1158400</v>
      </c>
      <c r="F13" s="366">
        <v>0.09</v>
      </c>
      <c r="G13" s="386">
        <f>ROUND(D13*F13,0)</f>
        <v>101196</v>
      </c>
      <c r="H13" s="386">
        <f>ROUND(E13*F13,0)</f>
        <v>104256</v>
      </c>
      <c r="I13" s="433"/>
      <c r="J13" s="181"/>
      <c r="K13" s="181"/>
      <c r="L13" s="181"/>
      <c r="M13" s="181"/>
      <c r="N13" s="181"/>
      <c r="O13" s="181"/>
      <c r="P13" s="181"/>
      <c r="Q13" s="181"/>
      <c r="R13" s="181"/>
      <c r="S13" s="181"/>
      <c r="T13" s="181"/>
      <c r="U13" s="181"/>
      <c r="V13" s="181"/>
      <c r="W13" s="181"/>
      <c r="X13" s="181"/>
      <c r="Y13" s="181"/>
      <c r="Z13" s="181"/>
      <c r="AA13" s="181"/>
    </row>
    <row r="14" spans="1:27" ht="15.5">
      <c r="A14" s="433"/>
      <c r="B14" s="1238" t="s">
        <v>347</v>
      </c>
      <c r="C14" s="1105"/>
      <c r="D14" s="385">
        <f>SUM(D12:D13)</f>
        <v>3178800</v>
      </c>
      <c r="E14" s="385">
        <f>SUM(E12:E13)</f>
        <v>3274800</v>
      </c>
      <c r="F14" s="233"/>
      <c r="G14" s="385">
        <f>SUM(G12:G13)</f>
        <v>286092</v>
      </c>
      <c r="H14" s="385">
        <f>SUM(H12:H13)</f>
        <v>294732</v>
      </c>
      <c r="I14" s="433"/>
      <c r="J14" s="234"/>
      <c r="K14" s="234"/>
      <c r="L14" s="234"/>
      <c r="M14" s="234"/>
      <c r="N14" s="234"/>
      <c r="O14" s="234"/>
      <c r="P14" s="234"/>
      <c r="Q14" s="234"/>
      <c r="R14" s="234"/>
      <c r="S14" s="234"/>
      <c r="T14" s="234"/>
      <c r="U14" s="234"/>
      <c r="V14" s="234"/>
      <c r="W14" s="234"/>
      <c r="X14" s="234"/>
      <c r="Y14" s="234"/>
      <c r="Z14" s="234"/>
      <c r="AA14" s="234"/>
    </row>
    <row r="15" spans="1:27" ht="18">
      <c r="A15" s="433"/>
      <c r="B15" s="1226" t="s">
        <v>349</v>
      </c>
      <c r="C15" s="1227"/>
      <c r="D15" s="1227"/>
      <c r="E15" s="1227"/>
      <c r="F15" s="1227"/>
      <c r="G15" s="1227"/>
      <c r="H15" s="1227"/>
      <c r="I15" s="433"/>
      <c r="J15" s="181"/>
      <c r="K15" s="181"/>
      <c r="L15" s="181"/>
      <c r="M15" s="181"/>
      <c r="N15" s="181"/>
      <c r="O15" s="181"/>
      <c r="P15" s="181"/>
      <c r="Q15" s="181"/>
      <c r="R15" s="181"/>
      <c r="S15" s="181"/>
      <c r="T15" s="181"/>
      <c r="U15" s="181"/>
      <c r="V15" s="181"/>
      <c r="W15" s="181"/>
      <c r="X15" s="181"/>
      <c r="Y15" s="181"/>
      <c r="Z15" s="181"/>
      <c r="AA15" s="181"/>
    </row>
    <row r="16" spans="1:27" ht="15.5">
      <c r="A16" s="433"/>
      <c r="B16" s="231">
        <v>1</v>
      </c>
      <c r="C16" s="231" t="s">
        <v>157</v>
      </c>
      <c r="D16" s="384">
        <f>'Master-1'!$P$71</f>
        <v>2054400</v>
      </c>
      <c r="E16" s="384">
        <f>'Master-1'!$O$71</f>
        <v>2116400</v>
      </c>
      <c r="F16" s="367"/>
      <c r="G16" s="232">
        <v>0</v>
      </c>
      <c r="H16" s="386"/>
      <c r="I16" s="433"/>
      <c r="J16" s="181"/>
      <c r="K16" s="181"/>
      <c r="L16" s="181"/>
      <c r="M16" s="181"/>
      <c r="N16" s="181"/>
      <c r="O16" s="181"/>
      <c r="P16" s="181"/>
      <c r="Q16" s="181"/>
      <c r="R16" s="181"/>
      <c r="S16" s="181"/>
      <c r="T16" s="181"/>
      <c r="U16" s="181"/>
      <c r="V16" s="181"/>
      <c r="W16" s="181"/>
      <c r="X16" s="181"/>
      <c r="Y16" s="181"/>
      <c r="Z16" s="181"/>
      <c r="AA16" s="181"/>
    </row>
    <row r="17" spans="1:27" ht="15.5">
      <c r="A17" s="433"/>
      <c r="B17" s="231">
        <v>2</v>
      </c>
      <c r="C17" s="231" t="s">
        <v>158</v>
      </c>
      <c r="D17" s="384">
        <f>'Master-1'!$P$72</f>
        <v>1124400</v>
      </c>
      <c r="E17" s="384">
        <f>'Master-1'!$O$72</f>
        <v>1158400</v>
      </c>
      <c r="F17" s="367"/>
      <c r="G17" s="232">
        <v>0</v>
      </c>
      <c r="H17" s="386"/>
      <c r="I17" s="433"/>
      <c r="J17" s="181"/>
      <c r="K17" s="181"/>
      <c r="L17" s="181"/>
      <c r="M17" s="181"/>
      <c r="N17" s="181"/>
      <c r="O17" s="181"/>
      <c r="P17" s="181"/>
      <c r="Q17" s="181"/>
      <c r="R17" s="181"/>
      <c r="S17" s="181"/>
      <c r="T17" s="181"/>
      <c r="U17" s="181"/>
      <c r="V17" s="181"/>
      <c r="W17" s="181"/>
      <c r="X17" s="181"/>
      <c r="Y17" s="181"/>
      <c r="Z17" s="181"/>
      <c r="AA17" s="181"/>
    </row>
    <row r="18" spans="1:27" ht="15.5">
      <c r="A18" s="433"/>
      <c r="B18" s="1238" t="s">
        <v>347</v>
      </c>
      <c r="C18" s="1105"/>
      <c r="D18" s="385">
        <f>SUM(D16:D17)</f>
        <v>3178800</v>
      </c>
      <c r="E18" s="385">
        <f>SUM(E16:E17)</f>
        <v>3274800</v>
      </c>
      <c r="F18" s="233"/>
      <c r="G18" s="385">
        <f>SUM(G16:G17)</f>
        <v>0</v>
      </c>
      <c r="H18" s="385">
        <f>[1]P8G1!M79</f>
        <v>0</v>
      </c>
      <c r="I18" s="433"/>
      <c r="J18" s="234"/>
      <c r="K18" s="234"/>
      <c r="L18" s="234"/>
      <c r="M18" s="234"/>
      <c r="N18" s="234"/>
      <c r="O18" s="234"/>
      <c r="P18" s="234"/>
      <c r="Q18" s="234"/>
      <c r="R18" s="234"/>
      <c r="S18" s="234"/>
      <c r="T18" s="234"/>
      <c r="U18" s="234"/>
      <c r="V18" s="234"/>
      <c r="W18" s="234"/>
      <c r="X18" s="234"/>
      <c r="Y18" s="234"/>
      <c r="Z18" s="234"/>
      <c r="AA18" s="234"/>
    </row>
    <row r="19" spans="1:27" ht="18">
      <c r="A19" s="433"/>
      <c r="B19" s="1226" t="s">
        <v>350</v>
      </c>
      <c r="C19" s="1227"/>
      <c r="D19" s="1227"/>
      <c r="E19" s="1227"/>
      <c r="F19" s="1227"/>
      <c r="G19" s="1227"/>
      <c r="H19" s="1227"/>
      <c r="I19" s="433"/>
      <c r="J19" s="181"/>
      <c r="K19" s="181"/>
      <c r="L19" s="181"/>
      <c r="M19" s="181"/>
      <c r="N19" s="181"/>
      <c r="O19" s="181"/>
      <c r="P19" s="181"/>
      <c r="Q19" s="181"/>
      <c r="R19" s="181"/>
      <c r="S19" s="181"/>
      <c r="T19" s="181"/>
      <c r="U19" s="181"/>
      <c r="V19" s="181"/>
      <c r="W19" s="181"/>
      <c r="X19" s="181"/>
      <c r="Y19" s="181"/>
      <c r="Z19" s="181"/>
      <c r="AA19" s="181"/>
    </row>
    <row r="20" spans="1:27" ht="15.5">
      <c r="A20" s="433"/>
      <c r="B20" s="1234">
        <v>1</v>
      </c>
      <c r="C20" s="649" t="s">
        <v>505</v>
      </c>
      <c r="D20" s="650">
        <f>COUNTIFS('Data Entry'!$C$9:$C$68,'Master-1'!$F$4,'Data Entry'!$L$9:$L$68,"शैक्षिक",'Data Entry'!$K$9:$K$68,"YES")</f>
        <v>0</v>
      </c>
      <c r="E20" s="387">
        <f>D20</f>
        <v>0</v>
      </c>
      <c r="F20" s="1236">
        <v>600</v>
      </c>
      <c r="G20" s="1231">
        <f>IF('Master-1'!$O$4="SRI GANGANAGAR",($D$20+$D$21)*$F$20*12,($D$20*$F$20*10)+($D$21*$F$20*12))</f>
        <v>0</v>
      </c>
      <c r="H20" s="1231">
        <f>IF('Master-1'!$O$4="SRI GANGANAGAR",($E$20+$E$21)*$F$20*12,($E$20*$F$20*10)+($E$21*$F$20*12))</f>
        <v>0</v>
      </c>
      <c r="I20" s="433"/>
      <c r="M20" s="181"/>
      <c r="N20" s="181"/>
      <c r="O20" s="181"/>
      <c r="P20" s="181"/>
      <c r="Q20" s="181"/>
      <c r="R20" s="181"/>
      <c r="S20" s="181"/>
      <c r="T20" s="181"/>
      <c r="U20" s="181"/>
      <c r="V20" s="181"/>
      <c r="W20" s="181"/>
      <c r="X20" s="181"/>
      <c r="Y20" s="181"/>
      <c r="Z20" s="181"/>
      <c r="AA20" s="181"/>
    </row>
    <row r="21" spans="1:27" s="632" customFormat="1" ht="18">
      <c r="A21" s="633"/>
      <c r="B21" s="1235"/>
      <c r="C21" s="651" t="s">
        <v>506</v>
      </c>
      <c r="D21" s="650">
        <f>COUNTIFS('Data Entry'!$C$9:$C$68,'Master-1'!$F$4,'Data Entry'!$L$9:$L$68,"गैर शैक्षिक",'Data Entry'!$K$9:$K$68,"YES")</f>
        <v>0</v>
      </c>
      <c r="E21" s="387">
        <f>D21</f>
        <v>0</v>
      </c>
      <c r="F21" s="1237"/>
      <c r="G21" s="1232"/>
      <c r="H21" s="1232"/>
      <c r="I21" s="633"/>
      <c r="J21" s="1220" t="s">
        <v>433</v>
      </c>
      <c r="K21" s="1221"/>
      <c r="L21" s="1222"/>
      <c r="M21" s="181"/>
      <c r="N21" s="181"/>
      <c r="O21" s="181"/>
      <c r="P21" s="181"/>
      <c r="Q21" s="181"/>
      <c r="R21" s="181"/>
      <c r="S21" s="181"/>
      <c r="T21" s="181"/>
      <c r="U21" s="181"/>
      <c r="V21" s="181"/>
      <c r="W21" s="181"/>
      <c r="X21" s="181"/>
      <c r="Y21" s="181"/>
      <c r="Z21" s="181"/>
      <c r="AA21" s="181"/>
    </row>
    <row r="22" spans="1:27" ht="18">
      <c r="A22" s="433"/>
      <c r="B22" s="184">
        <v>2</v>
      </c>
      <c r="C22" s="647" t="s">
        <v>352</v>
      </c>
      <c r="D22" s="387">
        <f>COUNTIFS('Data Entry'!$C$9:$C$68,'Master-1'!$F$4,'Data Entry'!$M$9:$M$68,"YES")</f>
        <v>0</v>
      </c>
      <c r="E22" s="387">
        <f>D22</f>
        <v>0</v>
      </c>
      <c r="F22" s="236">
        <v>75</v>
      </c>
      <c r="G22" s="387">
        <f>D22*F22*12</f>
        <v>0</v>
      </c>
      <c r="H22" s="387">
        <f>E22*F22*12</f>
        <v>0</v>
      </c>
      <c r="I22" s="433"/>
      <c r="J22" s="1223" t="s">
        <v>432</v>
      </c>
      <c r="K22" s="1224"/>
      <c r="L22" s="1225"/>
      <c r="M22" s="181"/>
      <c r="N22" s="181"/>
      <c r="O22" s="181"/>
      <c r="P22" s="181"/>
      <c r="Q22" s="181"/>
      <c r="R22" s="181"/>
      <c r="S22" s="181"/>
      <c r="T22" s="181"/>
      <c r="U22" s="181"/>
      <c r="V22" s="181"/>
      <c r="W22" s="181"/>
      <c r="X22" s="181"/>
      <c r="Y22" s="181"/>
      <c r="Z22" s="181"/>
      <c r="AA22" s="181"/>
    </row>
    <row r="23" spans="1:27" ht="18">
      <c r="A23" s="433"/>
      <c r="B23" s="184">
        <v>3</v>
      </c>
      <c r="C23" s="235" t="s">
        <v>353</v>
      </c>
      <c r="D23" s="387">
        <f>COUNTIFS('Data Entry'!$C$9:$C$68,'Master-1'!$F$4,'Data Entry'!$N$9:$N$68,"YES")</f>
        <v>0</v>
      </c>
      <c r="E23" s="387">
        <f>D23</f>
        <v>0</v>
      </c>
      <c r="F23" s="236">
        <v>150</v>
      </c>
      <c r="G23" s="387">
        <f>D23*F23*12</f>
        <v>0</v>
      </c>
      <c r="H23" s="387">
        <f>E23*F23*12</f>
        <v>0</v>
      </c>
      <c r="I23" s="433"/>
      <c r="J23" s="1223" t="s">
        <v>427</v>
      </c>
      <c r="K23" s="1224"/>
      <c r="L23" s="1225"/>
      <c r="M23" s="181"/>
      <c r="N23" s="181"/>
      <c r="O23" s="181"/>
      <c r="P23" s="181"/>
      <c r="Q23" s="181"/>
      <c r="R23" s="181"/>
      <c r="S23" s="181"/>
      <c r="T23" s="181"/>
      <c r="U23" s="181"/>
      <c r="V23" s="181"/>
      <c r="W23" s="181"/>
      <c r="X23" s="181"/>
      <c r="Y23" s="181"/>
      <c r="Z23" s="181"/>
      <c r="AA23" s="181"/>
    </row>
    <row r="24" spans="1:27" ht="15.5">
      <c r="A24" s="433"/>
      <c r="B24" s="184">
        <v>4</v>
      </c>
      <c r="C24" s="235" t="s">
        <v>54</v>
      </c>
      <c r="D24" s="703">
        <f>COUNTIFS('Data Entry'!$C$9:$C$68,'Master-1'!$F$4,'Data Entry'!$J$9:$J$68,"NG-REGULAR",'Data Entry'!$P$9:$P$68,"YES")</f>
        <v>2</v>
      </c>
      <c r="E24" s="387">
        <f>COUNTIFS('Data Entry'!$C$9:$C$68,'Master-1'!$F$4,'Data Entry'!$J$9:$J$68,"NG-REGULAR",'Data Entry'!$Q$9:$Q$68,"YES")</f>
        <v>2</v>
      </c>
      <c r="F24" s="236">
        <v>6774</v>
      </c>
      <c r="G24" s="387">
        <f>D24*F24</f>
        <v>13548</v>
      </c>
      <c r="H24" s="387">
        <f>E24*F24</f>
        <v>13548</v>
      </c>
      <c r="I24" s="433"/>
      <c r="J24" s="181"/>
      <c r="K24" s="181"/>
      <c r="L24" s="181"/>
      <c r="M24" s="181"/>
      <c r="N24" s="181"/>
      <c r="O24" s="181"/>
      <c r="P24" s="181"/>
      <c r="Q24" s="181"/>
      <c r="R24" s="181"/>
      <c r="S24" s="181"/>
      <c r="T24" s="181"/>
      <c r="U24" s="181"/>
      <c r="V24" s="181"/>
      <c r="W24" s="181"/>
      <c r="X24" s="181"/>
      <c r="Y24" s="181"/>
      <c r="Z24" s="181"/>
      <c r="AA24" s="181"/>
    </row>
    <row r="25" spans="1:27" ht="15.5">
      <c r="A25" s="433"/>
      <c r="B25" s="187">
        <v>5</v>
      </c>
      <c r="C25" s="237" t="s">
        <v>354</v>
      </c>
      <c r="D25" s="236"/>
      <c r="E25" s="236"/>
      <c r="F25" s="238"/>
      <c r="G25" s="559"/>
      <c r="H25" s="559"/>
      <c r="I25" s="433"/>
      <c r="M25" s="239"/>
      <c r="N25" s="239"/>
      <c r="O25" s="239"/>
      <c r="P25" s="239"/>
      <c r="Q25" s="239"/>
      <c r="R25" s="239"/>
      <c r="S25" s="239"/>
      <c r="T25" s="239"/>
      <c r="U25" s="239"/>
      <c r="V25" s="239"/>
      <c r="W25" s="239"/>
      <c r="X25" s="239"/>
      <c r="Y25" s="239"/>
      <c r="Z25" s="239"/>
      <c r="AA25" s="239"/>
    </row>
    <row r="26" spans="1:27" ht="15.5">
      <c r="A26" s="433"/>
      <c r="B26" s="187">
        <v>6</v>
      </c>
      <c r="C26" s="237" t="s">
        <v>355</v>
      </c>
      <c r="D26" s="191"/>
      <c r="E26" s="191"/>
      <c r="F26" s="238"/>
      <c r="G26" s="560"/>
      <c r="H26" s="561"/>
      <c r="I26" s="433"/>
      <c r="J26" s="239"/>
      <c r="K26" s="239"/>
      <c r="L26" s="239"/>
      <c r="M26" s="239"/>
      <c r="N26" s="239"/>
      <c r="O26" s="239"/>
      <c r="P26" s="239"/>
      <c r="Q26" s="239"/>
      <c r="R26" s="239"/>
      <c r="S26" s="239"/>
      <c r="T26" s="239"/>
      <c r="U26" s="239"/>
      <c r="V26" s="239"/>
      <c r="W26" s="239"/>
      <c r="X26" s="239"/>
      <c r="Y26" s="239"/>
      <c r="Z26" s="239"/>
      <c r="AA26" s="239"/>
    </row>
    <row r="27" spans="1:27" ht="15.5">
      <c r="A27" s="433"/>
      <c r="B27" s="1230">
        <v>7</v>
      </c>
      <c r="C27" s="240" t="s">
        <v>356</v>
      </c>
      <c r="D27" s="388">
        <f>COUNTIFS('Data Entry'!$C$9:$C$68,'Master-1'!$F$4,'Data Entry'!$O$9:$O$68,"YES",'Data Entry'!$R$9:$R$68,"MALE")</f>
        <v>0</v>
      </c>
      <c r="E27" s="388">
        <f>COUNTIFS('Data Entry'!$C$9:$C$68,'Master-1'!$F$4,'Data Entry'!$O$9:$O$68,"YES",'Data Entry'!$R$9:$R$68,"MALE")</f>
        <v>0</v>
      </c>
      <c r="F27" s="191">
        <v>1650</v>
      </c>
      <c r="G27" s="1231">
        <f>D27*F27+D28*F28</f>
        <v>0</v>
      </c>
      <c r="H27" s="1231">
        <f>E27*F27+E28*F28</f>
        <v>0</v>
      </c>
      <c r="I27" s="433"/>
      <c r="J27" s="181"/>
      <c r="K27" s="181"/>
      <c r="L27" s="181"/>
      <c r="M27" s="181"/>
      <c r="N27" s="181"/>
      <c r="O27" s="181"/>
      <c r="P27" s="181"/>
      <c r="Q27" s="181"/>
      <c r="R27" s="181"/>
      <c r="S27" s="181"/>
      <c r="T27" s="181"/>
      <c r="U27" s="181"/>
      <c r="V27" s="181"/>
      <c r="W27" s="181"/>
      <c r="X27" s="181"/>
      <c r="Y27" s="181"/>
      <c r="Z27" s="181"/>
      <c r="AA27" s="181"/>
    </row>
    <row r="28" spans="1:27" ht="15.5">
      <c r="A28" s="433"/>
      <c r="B28" s="1162"/>
      <c r="C28" s="648" t="s">
        <v>357</v>
      </c>
      <c r="D28" s="388">
        <f>COUNTIFS('Data Entry'!$C$9:$C$68,'Master-1'!$F$4,'Data Entry'!$O$9:$O$68,"YES",'Data Entry'!$R$9:$R$68,"FEMALE")</f>
        <v>0</v>
      </c>
      <c r="E28" s="388">
        <f>COUNTIFS('Data Entry'!$C$9:$C$68,'Master-1'!$F$4,'Data Entry'!$O$9:$O$68,"YES",'Data Entry'!$R$9:$R$68,"FEMALE")</f>
        <v>0</v>
      </c>
      <c r="F28" s="191">
        <v>1950</v>
      </c>
      <c r="G28" s="1232"/>
      <c r="H28" s="1232"/>
      <c r="I28" s="433"/>
      <c r="J28" s="181"/>
      <c r="K28" s="181"/>
      <c r="L28" s="181"/>
      <c r="M28" s="181"/>
      <c r="N28" s="181"/>
      <c r="O28" s="181"/>
      <c r="P28" s="181"/>
      <c r="Q28" s="181"/>
      <c r="R28" s="181"/>
      <c r="S28" s="181"/>
      <c r="T28" s="181"/>
      <c r="U28" s="181"/>
      <c r="V28" s="181"/>
      <c r="W28" s="181"/>
      <c r="X28" s="181"/>
      <c r="Y28" s="181"/>
      <c r="Z28" s="181"/>
      <c r="AA28" s="181"/>
    </row>
    <row r="29" spans="1:27" ht="15.5">
      <c r="A29" s="433"/>
      <c r="B29" s="241"/>
      <c r="C29" s="242"/>
      <c r="D29" s="243"/>
      <c r="E29" s="243"/>
      <c r="F29" s="243"/>
      <c r="G29" s="243"/>
      <c r="H29" s="243"/>
      <c r="I29" s="433"/>
      <c r="J29" s="181"/>
      <c r="K29" s="181"/>
      <c r="L29" s="181"/>
      <c r="M29" s="181"/>
      <c r="N29" s="181"/>
      <c r="O29" s="181"/>
      <c r="P29" s="181"/>
      <c r="Q29" s="181"/>
      <c r="R29" s="181"/>
      <c r="S29" s="181"/>
      <c r="T29" s="181"/>
      <c r="U29" s="181"/>
      <c r="V29" s="181"/>
      <c r="W29" s="181"/>
      <c r="X29" s="181"/>
      <c r="Y29" s="181"/>
      <c r="Z29" s="181"/>
      <c r="AA29" s="181"/>
    </row>
    <row r="30" spans="1:27" ht="15.5">
      <c r="A30" s="433"/>
      <c r="B30" s="181"/>
      <c r="C30" s="181"/>
      <c r="D30" s="181"/>
      <c r="E30" s="181"/>
      <c r="F30" s="181"/>
      <c r="G30" s="1233" t="str">
        <f>[1]Master1!L2</f>
        <v>iz/kkukpk;Z</v>
      </c>
      <c r="H30" s="1109"/>
      <c r="I30" s="433"/>
      <c r="J30" s="181"/>
      <c r="K30" s="181"/>
      <c r="L30" s="181"/>
      <c r="M30" s="181"/>
      <c r="N30" s="181"/>
      <c r="O30" s="181"/>
      <c r="P30" s="181"/>
      <c r="Q30" s="181"/>
      <c r="R30" s="181"/>
      <c r="S30" s="181"/>
      <c r="T30" s="181"/>
      <c r="U30" s="181"/>
      <c r="V30" s="181"/>
      <c r="W30" s="181"/>
      <c r="X30" s="181"/>
      <c r="Y30" s="181"/>
      <c r="Z30" s="181"/>
      <c r="AA30" s="181"/>
    </row>
    <row r="31" spans="1:27" ht="15.5">
      <c r="A31" s="433"/>
      <c r="B31" s="181"/>
      <c r="C31" s="181"/>
      <c r="D31" s="181"/>
      <c r="E31" s="181"/>
      <c r="F31" s="181"/>
      <c r="G31" s="1233" t="str">
        <f>[1]Master1!L3</f>
        <v xml:space="preserve">jktdh; mPp ek/;fed fo|ky; </v>
      </c>
      <c r="H31" s="1109"/>
      <c r="I31" s="433"/>
      <c r="J31" s="181"/>
      <c r="K31" s="181"/>
      <c r="L31" s="181"/>
      <c r="M31" s="181"/>
      <c r="N31" s="181"/>
      <c r="O31" s="181"/>
      <c r="P31" s="181"/>
      <c r="Q31" s="181"/>
      <c r="R31" s="181"/>
      <c r="S31" s="181"/>
      <c r="T31" s="181"/>
      <c r="U31" s="181"/>
      <c r="V31" s="181"/>
      <c r="W31" s="181"/>
      <c r="X31" s="181"/>
      <c r="Y31" s="181"/>
      <c r="Z31" s="181"/>
      <c r="AA31" s="181"/>
    </row>
    <row r="32" spans="1:27" ht="15.5">
      <c r="A32" s="433"/>
      <c r="B32" s="181"/>
      <c r="C32" s="181"/>
      <c r="D32" s="181"/>
      <c r="E32" s="181"/>
      <c r="F32" s="181"/>
      <c r="G32" s="1233" t="str">
        <f>[1]Master1!L4</f>
        <v>13Mhvks,y¼Jhxaxkuxj½</v>
      </c>
      <c r="H32" s="1109"/>
      <c r="I32" s="433"/>
      <c r="J32" s="181"/>
      <c r="K32" s="181"/>
      <c r="L32" s="181"/>
      <c r="M32" s="181"/>
      <c r="N32" s="181"/>
      <c r="O32" s="181"/>
      <c r="P32" s="181"/>
      <c r="Q32" s="181"/>
      <c r="R32" s="181"/>
      <c r="S32" s="181"/>
      <c r="T32" s="181"/>
      <c r="U32" s="181"/>
      <c r="V32" s="181"/>
      <c r="W32" s="181"/>
      <c r="X32" s="181"/>
      <c r="Y32" s="181"/>
      <c r="Z32" s="181"/>
      <c r="AA32" s="181"/>
    </row>
    <row r="33" spans="1:27" ht="17.5">
      <c r="A33" s="433"/>
      <c r="B33" s="181"/>
      <c r="C33" s="181"/>
      <c r="D33" s="435"/>
      <c r="E33" s="181"/>
      <c r="F33" s="181"/>
      <c r="G33" s="181"/>
      <c r="H33" s="181"/>
      <c r="I33" s="433"/>
      <c r="J33" s="181"/>
      <c r="K33" s="181"/>
      <c r="L33" s="181"/>
      <c r="M33" s="181"/>
      <c r="N33" s="181"/>
      <c r="O33" s="181"/>
      <c r="P33" s="181"/>
      <c r="Q33" s="181"/>
      <c r="R33" s="181"/>
      <c r="S33" s="181"/>
      <c r="T33" s="181"/>
      <c r="U33" s="181"/>
      <c r="V33" s="181"/>
      <c r="W33" s="181"/>
      <c r="X33" s="181"/>
      <c r="Y33" s="181"/>
      <c r="Z33" s="181"/>
      <c r="AA33" s="181"/>
    </row>
    <row r="34" spans="1:27">
      <c r="A34" s="433"/>
      <c r="B34" s="181"/>
      <c r="C34" s="181"/>
      <c r="D34" s="181"/>
      <c r="E34" s="181"/>
      <c r="F34" s="181"/>
      <c r="G34" s="181"/>
      <c r="H34" s="181"/>
      <c r="I34" s="433"/>
      <c r="J34" s="181"/>
      <c r="K34" s="181"/>
      <c r="L34" s="181"/>
      <c r="M34" s="181"/>
      <c r="N34" s="181"/>
      <c r="O34" s="181"/>
      <c r="P34" s="181"/>
      <c r="Q34" s="181"/>
      <c r="R34" s="181"/>
      <c r="S34" s="181"/>
      <c r="T34" s="181"/>
      <c r="U34" s="181"/>
      <c r="V34" s="181"/>
      <c r="W34" s="181"/>
      <c r="X34" s="181"/>
      <c r="Y34" s="181"/>
      <c r="Z34" s="181"/>
      <c r="AA34" s="181"/>
    </row>
    <row r="35" spans="1:27" ht="12" customHeight="1">
      <c r="A35" s="433"/>
      <c r="B35" s="433"/>
      <c r="C35" s="433"/>
      <c r="D35" s="433"/>
      <c r="E35" s="433"/>
      <c r="F35" s="433"/>
      <c r="G35" s="433"/>
      <c r="H35" s="433"/>
      <c r="I35" s="433"/>
      <c r="J35" s="181"/>
      <c r="K35" s="181"/>
      <c r="L35" s="181"/>
      <c r="M35" s="181"/>
      <c r="N35" s="181"/>
      <c r="O35" s="181"/>
      <c r="P35" s="181"/>
      <c r="Q35" s="181"/>
      <c r="R35" s="181"/>
      <c r="S35" s="181"/>
      <c r="T35" s="181"/>
      <c r="U35" s="181"/>
      <c r="V35" s="181"/>
      <c r="W35" s="181"/>
      <c r="X35" s="181"/>
      <c r="Y35" s="181"/>
      <c r="Z35" s="181"/>
      <c r="AA35" s="181"/>
    </row>
    <row r="36" spans="1:27" ht="12" customHeight="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row>
    <row r="37" spans="1:27" ht="12"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row>
    <row r="38" spans="1:27" ht="53.25" customHeight="1">
      <c r="B38" s="1228" t="s">
        <v>264</v>
      </c>
      <c r="C38" s="1229"/>
      <c r="D38" s="1229"/>
      <c r="E38" s="1229"/>
      <c r="F38" s="1229"/>
      <c r="G38" s="1229"/>
      <c r="H38" s="1229"/>
      <c r="I38" s="181"/>
      <c r="J38" s="181"/>
      <c r="K38" s="181"/>
      <c r="L38" s="181"/>
      <c r="M38" s="181"/>
      <c r="N38" s="181"/>
      <c r="O38" s="181"/>
      <c r="P38" s="181"/>
      <c r="Q38" s="181"/>
      <c r="R38" s="181"/>
      <c r="S38" s="181"/>
      <c r="T38" s="181"/>
      <c r="U38" s="181"/>
      <c r="V38" s="181"/>
      <c r="W38" s="181"/>
      <c r="X38" s="181"/>
      <c r="Y38" s="181"/>
      <c r="Z38" s="181"/>
      <c r="AA38" s="181"/>
    </row>
    <row r="39" spans="1:27" ht="12" customHeight="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row>
    <row r="40" spans="1:27" ht="12" customHeight="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row>
    <row r="41" spans="1:27" ht="12" customHeight="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row>
    <row r="42" spans="1:27" ht="12" customHeigh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row>
    <row r="43" spans="1:27" ht="12" customHeight="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row>
    <row r="44" spans="1:27" ht="12" customHeight="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row>
    <row r="45" spans="1:27" ht="12" customHeight="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row>
    <row r="46" spans="1:27" ht="12" customHeight="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row>
    <row r="47" spans="1:27" ht="12"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row>
    <row r="48" spans="1:27" ht="12"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row>
    <row r="49" spans="2:27" ht="12" customHeight="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row>
    <row r="50" spans="2:27" ht="12" customHeight="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row>
    <row r="51" spans="2:27" ht="12" customHeight="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row>
    <row r="52" spans="2:27" ht="12" customHeight="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row>
    <row r="53" spans="2:27" ht="12" customHeight="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row>
    <row r="54" spans="2:27" ht="12" customHeight="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row>
    <row r="55" spans="2:27" ht="12"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row>
    <row r="56" spans="2:27" ht="12"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row>
    <row r="57" spans="2:27" ht="12"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spans="2:27" ht="12"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2:27" ht="12"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2:27" ht="12"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row>
    <row r="61" spans="2:27" ht="12"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2:27" ht="12"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row>
    <row r="63" spans="2:27" ht="12" customHeight="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row>
    <row r="64" spans="2:27" ht="12"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row>
    <row r="65" spans="2:27" ht="12" customHeight="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row>
    <row r="66" spans="2:27" ht="12" customHeight="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2:27" ht="12" customHeight="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row>
    <row r="68" spans="2:27" ht="12" customHeight="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row>
    <row r="69" spans="2:27" ht="12" customHeight="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row>
    <row r="70" spans="2:27" ht="12"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spans="2:27" ht="12" customHeight="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spans="2:27" ht="12" customHeight="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2:27" ht="12" customHeight="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row>
    <row r="74" spans="2:27" ht="12" customHeight="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spans="2:27" ht="12" customHeight="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spans="2:27" ht="12" customHeight="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row>
    <row r="77" spans="2:27" ht="12" customHeight="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row>
    <row r="78" spans="2:27" ht="12"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row>
    <row r="79" spans="2:27" ht="12"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row>
    <row r="80" spans="2:27" ht="12"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2:27" ht="12"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row>
    <row r="82" spans="2:27" ht="12"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2:27" ht="12"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row>
    <row r="84" spans="2:27" ht="12" customHeight="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row>
    <row r="85" spans="2:27" ht="12" customHeight="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row>
    <row r="86" spans="2:27" ht="12" customHeight="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row>
    <row r="87" spans="2:27" ht="12" customHeight="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row>
    <row r="88" spans="2:27" ht="12"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row>
    <row r="89" spans="2:27" ht="12"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row>
    <row r="90" spans="2:27" ht="12" customHeight="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row>
    <row r="91" spans="2:27" ht="12" customHeight="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row>
    <row r="92" spans="2:27" ht="12" customHeight="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row>
    <row r="93" spans="2:27" ht="12" customHeight="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row>
    <row r="94" spans="2:27" ht="12" customHeight="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row>
    <row r="95" spans="2:27" ht="12" customHeight="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row>
    <row r="96" spans="2:27" ht="12" customHeight="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row>
    <row r="97" spans="2:27" ht="12"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row>
    <row r="98" spans="2:27" ht="12" customHeight="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row>
    <row r="99" spans="2:27" ht="12" customHeight="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2:27" ht="12" customHeight="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2:27" ht="12" customHeight="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2:27" ht="12" customHeight="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2:27" ht="12" customHeight="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2:27" ht="12"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2:27" ht="12"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2:27" ht="12" customHeight="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2:27" ht="12" customHeight="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2:27" ht="12" customHeight="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2:27" ht="12" customHeight="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2:27" ht="12"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2:27" ht="12" customHeight="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2:27" ht="12" customHeight="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2:27" ht="12" customHeight="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2:27" ht="12" customHeight="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2:27" ht="12" customHeight="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2:27" ht="12" customHeight="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2:27" ht="12" customHeight="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2:27" ht="12"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2:27" ht="12" customHeight="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2:27" ht="12"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2:27" ht="12" customHeight="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2:27" ht="12" customHeight="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2:27" ht="12"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2:27" ht="12" customHeight="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2:27" ht="12" customHeight="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2:27" ht="12" customHeight="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2:27" ht="12" customHeight="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2:27" ht="12"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2:27" ht="12" customHeight="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2:27" ht="12" customHeight="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2:27" ht="12" customHeight="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2:27" ht="12" customHeight="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2:27" ht="12" customHeight="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2:27" ht="12" customHeight="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2:27" ht="12" customHeight="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2:27" ht="12" customHeight="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2:27" ht="12"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2:27" ht="12" customHeight="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2:27" ht="12"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2:27" ht="12"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2:27" ht="12" customHeight="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2:27" ht="12" customHeight="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2:27" ht="12" customHeight="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2"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2:27" ht="12"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2:27" ht="12" customHeight="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2:27" ht="12" customHeight="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2:27" ht="12" customHeight="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2:27" ht="12" customHeight="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2:27" ht="12"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2:27" ht="12" customHeight="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2:27" ht="12" customHeight="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2:27" ht="12" customHeight="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2:27" ht="12" customHeight="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2:27" ht="12" customHeight="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2:27" ht="12" customHeight="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2:27" ht="12" customHeight="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2:27" ht="12" customHeight="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2:27" ht="12" customHeight="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2:27" ht="12"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2:27" ht="12" customHeight="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2:27" ht="12" customHeight="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2:27" ht="12"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2:27" ht="12" customHeight="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2:27" ht="12" customHeight="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2:27" ht="12" customHeight="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2:27" ht="12" customHeight="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2:27" ht="12"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2:27" ht="12" customHeight="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2:27" ht="12" customHeight="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2:27" ht="12" customHeight="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2:27" ht="12" customHeight="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2:27" ht="12" customHeight="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2:27" ht="12" customHeight="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2:27" ht="12" customHeight="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2:27" ht="12" customHeight="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2:27" ht="12"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2:27" ht="12" customHeight="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2:27" ht="12" customHeight="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2:27" ht="12" customHeight="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2:27" ht="12" customHeight="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2:27" ht="12" customHeight="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2:27" ht="12" customHeight="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2:27" ht="12"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2:27" ht="12" customHeight="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2:27" ht="12" customHeight="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2:27" ht="12" customHeight="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2:27" ht="12" customHeight="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2:27" ht="12" customHeight="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2:27" ht="12"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2:27" ht="12"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2:27" ht="12" customHeight="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2:27" ht="12" customHeight="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2:27" ht="12" customHeight="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2:27" ht="12" customHeight="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2:27" ht="12" customHeight="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2:27" ht="12" customHeight="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2:27" ht="12" customHeight="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2:27" ht="12" customHeight="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2:27" ht="12"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2:27" ht="12" customHeight="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2:27" ht="12"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2:27" ht="12"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2:27" ht="12"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2:27" ht="12" customHeight="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2:27" ht="12" customHeight="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2:27" ht="12" customHeight="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2:27" ht="12"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2:27" ht="12" customHeight="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2:27" ht="12" customHeight="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2:27" ht="12" customHeight="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2:27" ht="12" customHeight="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2:27" ht="12" customHeight="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2:27" ht="12" customHeight="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2:27" ht="12" customHeight="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2:27" ht="12" customHeight="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2:27" ht="12"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2:27" ht="12" customHeight="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2:27" ht="12" customHeight="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2:27" ht="12" customHeight="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2:27" ht="12" customHeight="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2:27" ht="12" customHeight="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2:27" ht="12" customHeight="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2:27" ht="12"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2:27" ht="12" customHeight="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2:27" ht="12" customHeight="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2:27" ht="12" customHeight="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2:27" ht="12" customHeight="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2:27" ht="12" customHeight="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2:27" ht="12"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2:27" ht="12" customHeight="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2:27" ht="12" customHeight="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2:27" ht="12" customHeight="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2:27" ht="12" customHeight="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2:27" ht="12" customHeight="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2:27" ht="12" customHeight="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2:27" ht="12" customHeight="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2:27" ht="12" customHeight="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2:27" ht="12" customHeight="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2:27" ht="12"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2:27" ht="12"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2:27" ht="12"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2:27" ht="12"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2:27" ht="12" customHeight="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2:27" ht="12" customHeight="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2:27" ht="12" customHeight="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2:27" ht="12" customHeight="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2:27" ht="12"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2:27" ht="12" customHeight="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2:27" ht="12" customHeight="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2:27" ht="12" customHeight="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2:27" ht="12" customHeight="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2:27" ht="12" customHeight="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2:27" ht="12" customHeight="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2:27" ht="12" customHeight="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2:27" ht="12" customHeight="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2:27" ht="12"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2:27" ht="12" customHeight="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2:27" ht="12" customHeight="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2:27" ht="12" customHeight="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2:27" ht="12" customHeight="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2:27" ht="12" customHeight="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2:27" ht="12" customHeight="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2:27" ht="12"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2:27" ht="12" customHeight="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2:27" ht="12" customHeight="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2:27" ht="12" customHeight="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2:27" ht="12" customHeight="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2:27" ht="12" customHeight="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2:27" ht="12"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2:27" ht="12" customHeight="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2:27" ht="12" customHeight="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2:27" ht="12" customHeight="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2:27" ht="12" customHeight="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2:27" ht="12" customHeight="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2:27" ht="12" customHeight="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2:27" ht="12" customHeight="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2:27" ht="12" customHeight="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2:27" ht="12" customHeight="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2:27" ht="12"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2:27" ht="12" customHeight="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2:27" ht="12" customHeight="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2:27" ht="12"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2:27" ht="12" customHeight="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2:27" ht="12" customHeigh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2:27" ht="12" customHeight="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2:27" ht="12" customHeight="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2:27" ht="12"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2:27" ht="12" customHeight="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2:27" ht="12" customHeight="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2:27" ht="12" customHeight="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2:27" ht="12"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2:27" ht="12"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2:27" ht="12" customHeight="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2:27" ht="12" customHeight="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2:27" ht="12" customHeight="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2:27" ht="12"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2:27" ht="12" customHeight="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2:27" ht="12" customHeight="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2:27" ht="12" customHeight="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2:27" ht="12" customHeight="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2:27" ht="12" customHeight="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2:27" ht="12" customHeight="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2:27" ht="12"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2:27" ht="12" customHeight="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2:27" ht="12" customHeight="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2:27" ht="12" customHeight="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2:27" ht="12" customHeight="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2:27" ht="12" customHeight="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2:27" ht="12"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2:27" ht="12" customHeight="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2:27" ht="12" customHeight="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2:27" ht="12" customHeight="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2:27" ht="12" customHeight="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2:27" ht="12" customHeight="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2:27" ht="12" customHeight="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2:27" ht="12" customHeight="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2:27" ht="12" customHeight="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2:27" ht="12" customHeight="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2:27" ht="12"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2:27" ht="12" customHeight="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2:27" ht="12" customHeight="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2:27" ht="12"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2:27" ht="12" customHeight="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2:27" ht="12" customHeight="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2:27" ht="12" customHeight="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2:27" ht="12" customHeight="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2:27" ht="12"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2:27" ht="12" customHeight="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2:27" ht="12" customHeight="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2:27" ht="12" customHeight="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2:27" ht="12" customHeight="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2:27" ht="12" customHeight="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2:27" ht="12" customHeight="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2:27" ht="12" customHeight="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2:27" ht="12" customHeight="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2:27" ht="12"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2:27" ht="12" customHeight="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2:27" ht="12" customHeight="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2:27" ht="12" customHeight="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2:27" ht="12" customHeight="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2:27" ht="12" customHeight="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2:27" ht="12" customHeight="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2:27" ht="12"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2:27" ht="12" customHeight="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2:27" ht="12" customHeight="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2:27" ht="12" customHeight="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2:27" ht="12" customHeight="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2:27" ht="12" customHeight="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2:27" ht="12"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2:27" ht="12" customHeight="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2:27" ht="12" customHeight="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2:27" ht="12" customHeight="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2:27" ht="12" customHeight="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2:27" ht="12" customHeight="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2:27" ht="12" customHeight="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2:27" ht="12" customHeight="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2:27" ht="12" customHeight="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2:27" ht="12" customHeight="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2:27" ht="12"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2:27" ht="12" customHeight="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2:27" ht="12" customHeight="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2:27" ht="12"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2:27" ht="12" customHeight="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2:27" ht="12" customHeight="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2:27" ht="12" customHeight="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2:27" ht="12" customHeight="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2:27" ht="12"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2:27" ht="12" customHeight="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2:27" ht="12" customHeight="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2:27" ht="12" customHeight="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2:27" ht="12" customHeight="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2:27" ht="12" customHeight="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2:27" ht="12" customHeight="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2:27" ht="12" customHeight="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2:27" ht="12" customHeight="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2:27" ht="12"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2:27" ht="12" customHeight="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2:27" ht="12" customHeight="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2:27" ht="12" customHeigh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2:27" ht="12" customHeight="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2:27" ht="12" customHeight="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2:27" ht="12" customHeight="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2:27" ht="12"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2:27" ht="12" customHeight="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2:27" ht="12" customHeight="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2:27" ht="12" customHeight="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2:27" ht="12" customHeight="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2:27" ht="12" customHeight="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2:27" ht="12"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2:27" ht="12" customHeight="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2:27" ht="12" customHeight="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2:27" ht="12" customHeight="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2:27" ht="12" customHeight="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2:27" ht="12" customHeight="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2:27" ht="12" customHeight="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2:27" ht="12" customHeight="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2:27" ht="12" customHeight="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2:27" ht="12" customHeight="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2:27" ht="12"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2:27" ht="12" customHeight="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2:27" ht="12" customHeight="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2:27" ht="12"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2:27" ht="12" customHeight="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2:27" ht="12" customHeight="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2:27" ht="12" customHeight="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2:27" ht="12" customHeight="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2:27" ht="12"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2:27" ht="12" customHeight="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2:27" ht="12" customHeigh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2:27" ht="12" customHeight="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2:27" ht="12" customHeight="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2:27" ht="12" customHeight="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2:27" ht="12" customHeight="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2:27" ht="12" customHeight="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2:27" ht="12" customHeight="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2:27" ht="12"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2:27" ht="12" customHeight="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2:27" ht="12" customHeight="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2:27" ht="12" customHeight="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2:27" ht="12" customHeight="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2:27" ht="12" customHeight="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2:27" ht="12" customHeight="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2:27" ht="12"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2:27" ht="12" customHeight="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2:27" ht="12" customHeight="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2:27" ht="12" customHeight="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2:27" ht="12" customHeight="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2:27" ht="12" customHeight="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2:27" ht="12"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2:27" ht="12" customHeight="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2:27" ht="12" customHeight="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2:27" ht="12" customHeight="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2:27" ht="12" customHeight="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2:27" ht="12" customHeight="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2:27" ht="12" customHeight="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2:27" ht="12" customHeight="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2:27" ht="12" customHeight="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2:27" ht="12" customHeight="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2:27" ht="12"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2:27" ht="12" customHeight="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2:27" ht="12" customHeight="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2:27" ht="12"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2:27" ht="12" customHeight="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2:27" ht="12" customHeight="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2:27" ht="12" customHeight="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2:27" ht="12" customHeight="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2:27" ht="12"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2:27" ht="12" customHeight="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2:27" ht="12" customHeight="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2:27" ht="12" customHeight="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2:27" ht="12" customHeight="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2:27" ht="12" customHeight="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2:27" ht="12" customHeight="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2:27" ht="12" customHeight="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2:27" ht="12" customHeight="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2:27" ht="12"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2:27" ht="12" customHeight="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2:27" ht="12" customHeight="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2:27" ht="12" customHeight="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2:27" ht="12" customHeight="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2:27" ht="12" customHeight="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2:27" ht="12" customHeight="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2:27" ht="12"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2:27" ht="12" customHeight="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2:27" ht="12" customHeight="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2:27" ht="12" customHeight="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2:27" ht="12" customHeight="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2:27" ht="12" customHeight="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2:27" ht="12"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2:27" ht="12" customHeight="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2:27" ht="12" customHeight="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2:27" ht="12" customHeight="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2:27" ht="12" customHeight="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2:27" ht="12" customHeight="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2:27" ht="12" customHeight="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2:27" ht="12" customHeight="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2:27" ht="12" customHeight="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2:27" ht="12" customHeight="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2:27" ht="12"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2:27" ht="12" customHeight="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2:27" ht="12" customHeight="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2:27" ht="12"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2:27" ht="12" customHeight="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2:27" ht="12" customHeight="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2:27" ht="12" customHeight="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2:27" ht="12" customHeight="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2:27" ht="12"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2:27" ht="12" customHeight="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2:27" ht="12" customHeight="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2:27" ht="12" customHeight="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2:27" ht="12" customHeight="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2:27" ht="12" customHeight="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2:27" ht="12" customHeight="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2:27" ht="12" customHeight="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2:27" ht="12" customHeight="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2:27" ht="12"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2:27" ht="12" customHeight="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2:27" ht="12" customHeight="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2:27" ht="12" customHeight="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2:27" ht="12" customHeight="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2:27" ht="12" customHeight="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2:27" ht="12" customHeight="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2:27" ht="12"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2:27" ht="12" customHeight="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2:27" ht="12" customHeight="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2:27" ht="12" customHeight="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2:27" ht="12" customHeight="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2:27" ht="12" customHeight="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2:27" ht="12"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2:27" ht="12" customHeight="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2:27" ht="12" customHeight="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2:27" ht="12" customHeight="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2:27" ht="12" customHeight="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2:27" ht="12" customHeight="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2:27" ht="12" customHeight="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2:27" ht="12" customHeight="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2:27" ht="12" customHeight="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2:27" ht="12" customHeight="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2:27" ht="12"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2:27" ht="12" customHeight="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2:27" ht="12" customHeight="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2:27" ht="12"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2:27" ht="12" customHeight="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2:27" ht="12" customHeight="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2:27" ht="12" customHeight="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2:27" ht="12" customHeight="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2:27" ht="12"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2:27" ht="12" customHeight="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2:27" ht="12" customHeight="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2:27" ht="12" customHeight="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2:27" ht="12" customHeight="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2:27" ht="12" customHeight="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2:27" ht="12" customHeight="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2:27" ht="12" customHeight="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2:27" ht="12" customHeight="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2:27" ht="12"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2:27" ht="12" customHeight="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2:27" ht="12" customHeight="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2:27" ht="12" customHeight="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2:27" ht="12" customHeight="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2:27" ht="12" customHeight="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2:27" ht="12" customHeight="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2:27" ht="12"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2:27" ht="12" customHeight="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2:27" ht="12" customHeight="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2:27" ht="12" customHeight="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2:27" ht="12" customHeight="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2:27" ht="12" customHeight="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2:27" ht="12"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2:27" ht="12" customHeight="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2:27" ht="12" customHeight="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2:27" ht="12" customHeight="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2:27" ht="12" customHeight="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2:27" ht="12" customHeight="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2:27" ht="12" customHeight="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2:27" ht="12" customHeight="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2:27" ht="12" customHeight="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2:27" ht="12" customHeight="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2:27" ht="12"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2:27" ht="12" customHeight="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2:27" ht="12" customHeight="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2:27" ht="12"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2:27" ht="12" customHeight="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2:27" ht="12" customHeight="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2:27" ht="12" customHeight="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2:27" ht="12" customHeight="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2:27" ht="12"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2:27" ht="12" customHeight="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2:27" ht="12" customHeight="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2:27" ht="12" customHeight="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2:27" ht="12" customHeight="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2:27" ht="12" customHeight="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2:27" ht="12" customHeight="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2:27" ht="12" customHeight="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2:27" ht="12" customHeight="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2:27" ht="12"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2:27" ht="12" customHeight="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2:27" ht="12" customHeight="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2:27" ht="12" customHeight="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2:27" ht="12" customHeight="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2:27" ht="12" customHeight="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2:27" ht="12" customHeight="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2:27" ht="12"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2:27" ht="12" customHeight="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2:27" ht="12" customHeight="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2:27" ht="12" customHeight="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2:27" ht="12" customHeight="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2:27" ht="12" customHeight="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2:27" ht="12"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2:27" ht="12" customHeight="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2:27" ht="12" customHeight="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2:27" ht="12" customHeight="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2:27" ht="12" customHeight="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2:27" ht="12" customHeight="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2:27" ht="12" customHeight="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2:27" ht="12" customHeight="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2:27" ht="12" customHeight="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2:27" ht="12" customHeight="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2:27" ht="12"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2:27" ht="12" customHeight="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2:27" ht="12" customHeight="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2:27" ht="12"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2:27" ht="12" customHeight="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2:27" ht="12" customHeight="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2:27" ht="12" customHeight="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2:27" ht="12" customHeight="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2:27" ht="12"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2:27" ht="12" customHeight="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2:27" ht="12" customHeight="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2:27" ht="12" customHeight="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2:27" ht="12" customHeight="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2:27" ht="12" customHeight="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2:27" ht="12" customHeight="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2:27" ht="12" customHeight="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2:27" ht="12" customHeight="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2:27" ht="12"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2:27" ht="12" customHeight="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2:27" ht="12" customHeight="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2:27" ht="12" customHeight="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2:27" ht="12" customHeight="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2:27" ht="12" customHeight="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2:27" ht="12" customHeight="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2:27" ht="12"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2:27" ht="12" customHeight="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2:27" ht="12" customHeight="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2:27" ht="12" customHeight="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2:27" ht="12" customHeight="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2:27" ht="12" customHeight="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2:27" ht="12"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2:27" ht="12" customHeight="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2:27" ht="12" customHeight="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2:27" ht="12" customHeight="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2:27" ht="12" customHeight="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2:27" ht="12" customHeight="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2:27" ht="12" customHeight="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2:27" ht="12" customHeight="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2:27" ht="12" customHeight="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2:27" ht="12" customHeight="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2:27" ht="12"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2:27" ht="12" customHeight="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2:27" ht="12" customHeight="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2:27" ht="12"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2:27" ht="12" customHeight="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2:27" ht="12" customHeight="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2:27" ht="12" customHeight="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2:27" ht="12" customHeight="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2:27" ht="12"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2:27" ht="12" customHeight="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2:27" ht="12" customHeight="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2:27" ht="12" customHeight="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2:27" ht="12" customHeight="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2:27" ht="12" customHeight="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2:27" ht="12" customHeight="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2:27" ht="12" customHeight="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2:27" ht="12" customHeight="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2:27" ht="12"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2:27" ht="12" customHeight="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2:27" ht="12" customHeight="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2:27" ht="12" customHeight="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2:27" ht="12" customHeight="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2:27" ht="12" customHeight="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2:27" ht="12" customHeight="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2:27" ht="12"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2:27" ht="12" customHeight="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2:27" ht="12" customHeight="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2:27" ht="12" customHeight="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2:27" ht="12" customHeight="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2:27" ht="12" customHeight="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2:27" ht="12"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2:27" ht="12" customHeight="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2:27" ht="12" customHeight="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2:27" ht="12" customHeight="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2:27" ht="12" customHeight="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2:27" ht="12" customHeight="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2:27" ht="12" customHeight="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2:27" ht="12" customHeight="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2:27" ht="12" customHeight="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2:27" ht="12" customHeight="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2:27" ht="12"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2:27" ht="12" customHeight="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2:27" ht="12" customHeight="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2:27" ht="12"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2:27" ht="12" customHeight="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2:27" ht="12" customHeight="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2:27" ht="12" customHeight="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2:27" ht="12" customHeight="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2:27" ht="12"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2:27" ht="12" customHeight="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2:27" ht="12" customHeight="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2:27" ht="12" customHeight="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2:27" ht="12" customHeight="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2:27" ht="12" customHeight="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2:27" ht="12" customHeight="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2:27" ht="12" customHeight="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2:27" ht="12" customHeight="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2:27" ht="12"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2:27" ht="12" customHeight="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2:27" ht="12" customHeight="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2:27" ht="12" customHeight="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2:27" ht="12" customHeight="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2:27" ht="12" customHeight="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2:27" ht="12" customHeight="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2:27" ht="12"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2:27" ht="12" customHeight="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2:27" ht="12" customHeight="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2:27" ht="12" customHeight="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2:27" ht="12" customHeight="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2:27" ht="12" customHeight="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2:27" ht="12"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2:27" ht="12" customHeight="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2:27" ht="12" customHeight="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2:27" ht="12" customHeight="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2:27" ht="12" customHeight="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2:27" ht="12" customHeight="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2:27" ht="12" customHeight="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2:27" ht="12" customHeight="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2:27" ht="12" customHeight="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2:27" ht="12" customHeight="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2:27" ht="12"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2:27" ht="12" customHeight="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2:27" ht="12" customHeight="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2:27" ht="12"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2:27" ht="12" customHeight="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2:27" ht="12" customHeight="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2:27" ht="12" customHeight="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2:27" ht="12" customHeight="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2:27" ht="12"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2:27" ht="12" customHeight="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2:27" ht="12" customHeight="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2:27" ht="12" customHeight="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2:27" ht="12" customHeight="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2:27" ht="12" customHeight="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2:27" ht="12" customHeight="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2:27" ht="12" customHeight="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2:27" ht="12" customHeight="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2:27" ht="12"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2:27" ht="12" customHeight="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2:27" ht="12" customHeight="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2:27" ht="12" customHeight="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2:27" ht="12" customHeight="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2:27" ht="12" customHeight="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2:27" ht="12" customHeight="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2:27" ht="12"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2:27" ht="12" customHeight="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2:27" ht="12" customHeight="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2:27" ht="12" customHeight="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2:27" ht="12" customHeight="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2:27" ht="12" customHeight="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2:27" ht="12"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2:27" ht="12" customHeight="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2:27" ht="12" customHeight="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2:27" ht="12" customHeight="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2:27" ht="12" customHeight="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2:27" ht="12" customHeight="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2:27" ht="12" customHeight="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2:27" ht="12" customHeight="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2:27" ht="12" customHeight="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2:27" ht="12" customHeight="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2:27" ht="12"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2:27" ht="12" customHeight="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2:27" ht="12" customHeight="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2:27" ht="12"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2:27" ht="12" customHeight="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2:27" ht="12" customHeight="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2:27" ht="12" customHeight="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2:27" ht="12" customHeight="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2:27" ht="12"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2:27" ht="12" customHeight="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2:27" ht="12" customHeight="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2:27" ht="12" customHeight="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2:27" ht="12" customHeight="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2:27" ht="12" customHeight="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2:27" ht="12" customHeight="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2:27" ht="12" customHeight="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2:27" ht="12" customHeight="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2:27" ht="12"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2:27" ht="12" customHeight="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2:27" ht="12" customHeight="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2:27" ht="12" customHeight="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2:27" ht="12" customHeight="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2:27" ht="12" customHeight="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2:27" ht="12" customHeight="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2:27" ht="12"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2:27" ht="12" customHeight="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2:27" ht="12" customHeight="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2:27" ht="12" customHeight="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2:27" ht="12" customHeight="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2:27" ht="12" customHeight="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2:27" ht="12"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2:27" ht="12" customHeight="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2:27" ht="12" customHeight="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2:27" ht="12" customHeight="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2:27" ht="12" customHeight="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2:27" ht="12" customHeight="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2:27" ht="12" customHeight="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2:27" ht="12" customHeight="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2:27" ht="12" customHeight="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2:27" ht="12" customHeight="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2:27" ht="12"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2:27" ht="12" customHeight="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2:27" ht="12" customHeight="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2:27" ht="12"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2:27" ht="12" customHeight="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2:27" ht="12" customHeight="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2:27" ht="12" customHeight="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2:27" ht="12" customHeight="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2:27" ht="12"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2:27" ht="12" customHeight="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2:27" ht="12" customHeight="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2:27" ht="12" customHeight="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2:27" ht="12" customHeight="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2:27" ht="12" customHeight="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2:27" ht="12" customHeight="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2:27" ht="12" customHeight="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2:27" ht="12" customHeight="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2:27" ht="12"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2:27" ht="12" customHeight="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2:27" ht="12" customHeight="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2:27" ht="12" customHeight="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2:27" ht="12" customHeight="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2:27" ht="12" customHeight="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2:27" ht="12" customHeight="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2:27" ht="12"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2:27" ht="12" customHeight="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2:27" ht="12" customHeight="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2:27" ht="12" customHeight="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2:27" ht="12" customHeight="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2:27" ht="12" customHeight="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2:27" ht="12"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2:27" ht="12" customHeight="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2:27" ht="12" customHeight="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2:27" ht="12" customHeight="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2:27" ht="12" customHeight="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2:27" ht="12" customHeight="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2:27" ht="12" customHeight="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2:27" ht="12" customHeight="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2:27" ht="12" customHeight="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2:27" ht="12" customHeight="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2:27" ht="12"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2:27" ht="12" customHeight="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2:27" ht="12" customHeight="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2:27" ht="12"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2:27" ht="12" customHeight="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2:27" ht="12" customHeight="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2:27" ht="12" customHeight="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2:27" ht="12" customHeight="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2:27" ht="12"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2:27" ht="12" customHeight="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2:27" ht="12" customHeight="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2:27" ht="12" customHeight="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2:27" ht="12" customHeight="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2:27" ht="12" customHeight="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2:27" ht="12" customHeight="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2:27" ht="12" customHeight="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2:27" ht="12" customHeight="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2:27" ht="12"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2:27" ht="12" customHeight="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2:27" ht="12" customHeight="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2:27" ht="12" customHeight="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2:27" ht="12" customHeight="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2:27" ht="12" customHeight="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2:27" ht="12" customHeight="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2:27" ht="12"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2:27" ht="12" customHeight="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2:27" ht="12" customHeight="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2:27" ht="12" customHeight="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2:27" ht="12" customHeight="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2:27" ht="12" customHeight="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2:27" ht="12"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2:27" ht="12" customHeight="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2:27" ht="12" customHeight="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2:27" ht="12" customHeight="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2:27" ht="12" customHeight="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2:27" ht="12" customHeight="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2:27" ht="12" customHeight="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2:27" ht="12" customHeight="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2:27" ht="12" customHeight="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2:27" ht="12" customHeight="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2:27" ht="12"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2:27" ht="12" customHeight="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2:27" ht="12" customHeight="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2:27" ht="12"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2:27" ht="12" customHeight="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2:27" ht="12" customHeight="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2:27" ht="12" customHeight="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2:27" ht="12" customHeight="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2:27" ht="12"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2:27" ht="12" customHeight="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2:27" ht="12" customHeight="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2:27" ht="12" customHeight="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2:27" ht="12" customHeight="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2:27" ht="12" customHeight="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2:27" ht="12" customHeight="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2:27" ht="12" customHeight="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2:27" ht="12" customHeight="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2:27" ht="12"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2:27" ht="12" customHeight="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2:27" ht="12" customHeight="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2:27" ht="12" customHeight="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2:27" ht="12" customHeight="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2:27" ht="12" customHeight="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2:27" ht="12" customHeight="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2:27" ht="12"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2:27" ht="12" customHeight="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2:27" ht="12" customHeight="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2:27" ht="12" customHeight="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2:27" ht="12" customHeight="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2:27" ht="12" customHeight="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2:27" ht="12"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2:27" ht="12" customHeight="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2:27" ht="12" customHeight="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2:27" ht="12" customHeight="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2:27" ht="12" customHeight="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2:27" ht="12" customHeight="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2:27" ht="12" customHeight="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2:27" ht="12" customHeight="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2:27" ht="12" customHeight="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2:27" ht="12" customHeight="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2:27" ht="12"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2:27" ht="12" customHeight="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2:27" ht="12" customHeight="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2:27" ht="12"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2:27" ht="12" customHeight="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2:27" ht="12" customHeight="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2:27" ht="12" customHeight="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2:27" ht="12" customHeight="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2:27" ht="12"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2:27" ht="12" customHeight="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2:27" ht="12" customHeight="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2:27" ht="12" customHeight="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2:27" ht="12" customHeight="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2:27" ht="12" customHeight="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2:27" ht="12" customHeight="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2:27" ht="12" customHeight="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2:27" ht="12" customHeight="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2:27" ht="12"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2:27" ht="12" customHeight="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2:27" ht="12" customHeight="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2:27" ht="12" customHeight="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2:27" ht="12" customHeight="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2:27" ht="12" customHeight="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2:27" ht="12" customHeight="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2:27" ht="12"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2:27" ht="12" customHeight="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2:27" ht="12" customHeight="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2:27" ht="12" customHeight="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2:27" ht="12" customHeight="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2:27" ht="12" customHeight="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2:27" ht="12"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2:27" ht="12" customHeight="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2:27" ht="12" customHeight="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2:27" ht="12" customHeight="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2:27" ht="12" customHeight="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2:27" ht="12" customHeight="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2:27" ht="12" customHeight="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2:27" ht="12" customHeight="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2:27" ht="12" customHeight="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2:27" ht="12" customHeight="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2:27" ht="12"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2:27" ht="12" customHeight="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2:27" ht="12" customHeight="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2:27" ht="12"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2:27" ht="12" customHeight="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2:27" ht="12" customHeight="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2:27" ht="12" customHeight="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2:27" ht="12" customHeight="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2:27" ht="12"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2:27" ht="12" customHeight="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2:27" ht="12" customHeight="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2:27" ht="12" customHeight="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2:27" ht="12" customHeight="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2:27" ht="12" customHeight="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2:27" ht="12" customHeight="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2:27" ht="12" customHeight="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2:27" ht="12" customHeight="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2:27" ht="12"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2:27" ht="12" customHeight="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2:27" ht="12" customHeight="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2:27" ht="12" customHeight="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2:27" ht="12" customHeight="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2:27" ht="12" customHeight="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2:27" ht="12" customHeight="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2:27" ht="12"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2:27" ht="12" customHeight="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2:27" ht="12" customHeight="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row>
    <row r="987" spans="2:27" ht="12" customHeight="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row>
    <row r="988" spans="2:27" ht="12" customHeight="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row>
    <row r="989" spans="2:27" ht="12" customHeight="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row>
    <row r="990" spans="2:27" ht="12"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row>
    <row r="991" spans="2:27" ht="12" customHeight="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row>
    <row r="992" spans="2:27" ht="12" customHeight="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row>
    <row r="993" spans="2:27" ht="12" customHeight="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row>
    <row r="994" spans="2:27" ht="12" customHeight="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row>
    <row r="995" spans="2:27" ht="12" customHeight="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row>
    <row r="996" spans="2:27" ht="12" customHeight="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row>
    <row r="997" spans="2:27" ht="12" customHeight="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row>
    <row r="998" spans="2:27" ht="12" customHeight="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row>
    <row r="999" spans="2:27" ht="12" customHeight="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row>
    <row r="1000" spans="2:27" ht="12"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row>
    <row r="1001" spans="2:27" ht="12" customHeight="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c r="AA1001" s="181"/>
    </row>
    <row r="1002" spans="2:27" ht="12" customHeight="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c r="AA1002" s="181"/>
    </row>
    <row r="1003" spans="2:27" ht="12" customHeight="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c r="AA1003" s="181"/>
    </row>
  </sheetData>
  <sheetProtection password="DBAD" sheet="1" objects="1" scenarios="1" formatCells="0" formatColumns="0" formatRows="0"/>
  <mergeCells count="29">
    <mergeCell ref="B2:H2"/>
    <mergeCell ref="B3:H3"/>
    <mergeCell ref="B7:H7"/>
    <mergeCell ref="B5:B6"/>
    <mergeCell ref="C5:C6"/>
    <mergeCell ref="D5:E5"/>
    <mergeCell ref="F5:F6"/>
    <mergeCell ref="G5:G6"/>
    <mergeCell ref="H5:H6"/>
    <mergeCell ref="B10:C10"/>
    <mergeCell ref="B11:H11"/>
    <mergeCell ref="B14:C14"/>
    <mergeCell ref="B15:H15"/>
    <mergeCell ref="B18:C18"/>
    <mergeCell ref="J21:L21"/>
    <mergeCell ref="J23:L23"/>
    <mergeCell ref="B19:H19"/>
    <mergeCell ref="B38:H38"/>
    <mergeCell ref="B27:B28"/>
    <mergeCell ref="G27:G28"/>
    <mergeCell ref="H27:H28"/>
    <mergeCell ref="G30:H30"/>
    <mergeCell ref="G31:H31"/>
    <mergeCell ref="G32:H32"/>
    <mergeCell ref="J22:L22"/>
    <mergeCell ref="B20:B21"/>
    <mergeCell ref="G20:G21"/>
    <mergeCell ref="H20:H21"/>
    <mergeCell ref="F20:F21"/>
  </mergeCells>
  <pageMargins left="0.70866141732283472" right="0.70866141732283472" top="0.74803149606299213" bottom="0.74803149606299213" header="0.31496062992125984" footer="0.31496062992125984"/>
  <pageSetup paperSize="9" scale="90" fitToHeight="0" orientation="landscape" blackAndWhite="1" r:id="rId1"/>
</worksheet>
</file>

<file path=xl/worksheets/sheet23.xml><?xml version="1.0" encoding="utf-8"?>
<worksheet xmlns="http://schemas.openxmlformats.org/spreadsheetml/2006/main" xmlns:r="http://schemas.openxmlformats.org/officeDocument/2006/relationships">
  <sheetPr codeName="Sheet17">
    <tabColor rgb="FFFFC000"/>
    <pageSetUpPr fitToPage="1"/>
  </sheetPr>
  <dimension ref="A1:P15"/>
  <sheetViews>
    <sheetView showGridLines="0" zoomScaleNormal="100" workbookViewId="0">
      <selection activeCell="J13" sqref="J13"/>
    </sheetView>
  </sheetViews>
  <sheetFormatPr defaultRowHeight="14.5"/>
  <cols>
    <col min="1" max="1" width="3.1796875" customWidth="1"/>
    <col min="2" max="2" width="7.81640625" customWidth="1"/>
    <col min="3" max="3" width="11.6328125" customWidth="1"/>
    <col min="4" max="4" width="22" customWidth="1"/>
    <col min="5" max="5" width="14.54296875" customWidth="1"/>
    <col min="6" max="15" width="9" customWidth="1"/>
    <col min="16" max="16" width="3.453125" customWidth="1"/>
  </cols>
  <sheetData>
    <row r="1" spans="1:16">
      <c r="A1" s="392"/>
      <c r="B1" s="392"/>
      <c r="C1" s="392"/>
      <c r="D1" s="392"/>
      <c r="E1" s="392"/>
      <c r="F1" s="392"/>
      <c r="G1" s="392"/>
      <c r="H1" s="392"/>
      <c r="I1" s="392"/>
      <c r="J1" s="392"/>
      <c r="K1" s="392"/>
      <c r="L1" s="392"/>
      <c r="M1" s="392"/>
      <c r="N1" s="392"/>
      <c r="O1" s="392"/>
      <c r="P1" s="392"/>
    </row>
    <row r="2" spans="1:16" ht="23">
      <c r="A2" s="392"/>
      <c r="B2" s="1249" t="str">
        <f>'Data Entry'!D2</f>
        <v>dk;kZy; iz/kkukpk;Z jktdh; mPp ek/;fed fo|ky; 13Mhvks,y</v>
      </c>
      <c r="C2" s="1103"/>
      <c r="D2" s="1103"/>
      <c r="E2" s="1103"/>
      <c r="F2" s="1103"/>
      <c r="G2" s="1103"/>
      <c r="H2" s="1103"/>
      <c r="I2" s="1103"/>
      <c r="J2" s="1103"/>
      <c r="K2" s="1103"/>
      <c r="L2" s="1103"/>
      <c r="M2" s="1103"/>
      <c r="N2" s="1103"/>
      <c r="O2" s="1105"/>
      <c r="P2" s="392"/>
    </row>
    <row r="3" spans="1:16" ht="23">
      <c r="A3" s="392"/>
      <c r="B3" s="1249" t="s">
        <v>430</v>
      </c>
      <c r="C3" s="1103"/>
      <c r="D3" s="1103"/>
      <c r="E3" s="1103"/>
      <c r="F3" s="1103"/>
      <c r="G3" s="1103"/>
      <c r="H3" s="1103"/>
      <c r="I3" s="1103"/>
      <c r="J3" s="1103"/>
      <c r="K3" s="1103"/>
      <c r="L3" s="1103"/>
      <c r="M3" s="1103"/>
      <c r="N3" s="1103"/>
      <c r="O3" s="1105"/>
      <c r="P3" s="392"/>
    </row>
    <row r="4" spans="1:16" ht="23">
      <c r="A4" s="392"/>
      <c r="B4" s="504"/>
      <c r="C4" s="500"/>
      <c r="D4" s="542" t="str">
        <f>'प्रपत्र-8'!Q4</f>
        <v>RE-2022-23</v>
      </c>
      <c r="E4" s="500"/>
      <c r="F4" s="500"/>
      <c r="G4" s="500"/>
      <c r="H4" s="500"/>
      <c r="I4" s="500"/>
      <c r="J4" s="500"/>
      <c r="K4" s="500"/>
      <c r="L4" s="1251" t="str">
        <f>'प्रपत्र-8'!Q5</f>
        <v>BE-2023-24</v>
      </c>
      <c r="M4" s="1251"/>
      <c r="N4" s="500"/>
      <c r="O4" s="501"/>
      <c r="P4" s="392"/>
    </row>
    <row r="5" spans="1:16" ht="23.5">
      <c r="A5" s="392"/>
      <c r="B5" s="225" t="s">
        <v>319</v>
      </c>
      <c r="C5" s="226"/>
      <c r="D5" s="1250" t="str">
        <f>'Master-1'!F4</f>
        <v>2202-02-109-01-00</v>
      </c>
      <c r="E5" s="1103"/>
      <c r="F5" s="1103"/>
      <c r="G5" s="1250" t="str">
        <f>'Master-1'!I4</f>
        <v>STATE FUND</v>
      </c>
      <c r="H5" s="1103"/>
      <c r="I5" s="1103"/>
      <c r="J5" s="227"/>
      <c r="K5" s="1250" t="s">
        <v>320</v>
      </c>
      <c r="L5" s="1103"/>
      <c r="M5" s="1103"/>
      <c r="N5" s="1250">
        <f>'Data Entry'!D4</f>
        <v>26214</v>
      </c>
      <c r="O5" s="1105"/>
      <c r="P5" s="392"/>
    </row>
    <row r="6" spans="1:16" ht="21.5" customHeight="1">
      <c r="A6" s="392"/>
      <c r="B6" s="1248" t="s">
        <v>216</v>
      </c>
      <c r="C6" s="1248" t="s">
        <v>321</v>
      </c>
      <c r="D6" s="1248" t="s">
        <v>4</v>
      </c>
      <c r="E6" s="1248" t="s">
        <v>322</v>
      </c>
      <c r="F6" s="1247" t="s">
        <v>323</v>
      </c>
      <c r="G6" s="1103"/>
      <c r="H6" s="1105"/>
      <c r="I6" s="1248" t="s">
        <v>324</v>
      </c>
      <c r="J6" s="1247" t="s">
        <v>416</v>
      </c>
      <c r="K6" s="1103"/>
      <c r="L6" s="1105"/>
      <c r="M6" s="1247" t="s">
        <v>646</v>
      </c>
      <c r="N6" s="1103"/>
      <c r="O6" s="1105"/>
      <c r="P6" s="392"/>
    </row>
    <row r="7" spans="1:16" ht="36">
      <c r="A7" s="392"/>
      <c r="B7" s="1162"/>
      <c r="C7" s="1162"/>
      <c r="D7" s="1162"/>
      <c r="E7" s="1162"/>
      <c r="F7" s="202" t="s">
        <v>325</v>
      </c>
      <c r="G7" s="202" t="s">
        <v>326</v>
      </c>
      <c r="H7" s="202" t="s">
        <v>30</v>
      </c>
      <c r="I7" s="1162"/>
      <c r="J7" s="202" t="s">
        <v>327</v>
      </c>
      <c r="K7" s="202" t="s">
        <v>328</v>
      </c>
      <c r="L7" s="202" t="s">
        <v>30</v>
      </c>
      <c r="M7" s="202" t="s">
        <v>327</v>
      </c>
      <c r="N7" s="202" t="s">
        <v>328</v>
      </c>
      <c r="O7" s="202" t="s">
        <v>30</v>
      </c>
      <c r="P7" s="392"/>
    </row>
    <row r="8" spans="1:16">
      <c r="A8" s="392"/>
      <c r="B8" s="184">
        <v>1</v>
      </c>
      <c r="C8" s="184">
        <v>2</v>
      </c>
      <c r="D8" s="184">
        <v>3</v>
      </c>
      <c r="E8" s="184">
        <v>4</v>
      </c>
      <c r="F8" s="184">
        <v>5</v>
      </c>
      <c r="G8" s="184">
        <v>6</v>
      </c>
      <c r="H8" s="184">
        <v>7</v>
      </c>
      <c r="I8" s="184">
        <v>8</v>
      </c>
      <c r="J8" s="184">
        <v>9</v>
      </c>
      <c r="K8" s="184">
        <v>10</v>
      </c>
      <c r="L8" s="184">
        <v>11</v>
      </c>
      <c r="M8" s="184">
        <v>12</v>
      </c>
      <c r="N8" s="184">
        <v>13</v>
      </c>
      <c r="O8" s="184">
        <v>14</v>
      </c>
      <c r="P8" s="392"/>
    </row>
    <row r="9" spans="1:16" ht="46.5" customHeight="1">
      <c r="A9" s="392"/>
      <c r="B9" s="405">
        <v>1</v>
      </c>
      <c r="C9" s="407">
        <f>'Data Entry'!D4</f>
        <v>26214</v>
      </c>
      <c r="D9" s="408" t="str">
        <f>'Data Entry'!D3</f>
        <v>jktdh; mPp ek/;fed fo|ky; 13Mhvks,y</v>
      </c>
      <c r="E9" s="513">
        <v>1</v>
      </c>
      <c r="F9" s="406">
        <f>ALLOWS.!D27</f>
        <v>0</v>
      </c>
      <c r="G9" s="406">
        <f>ALLOWS.!D28</f>
        <v>0</v>
      </c>
      <c r="H9" s="406">
        <f>SUM(F9:G9)</f>
        <v>0</v>
      </c>
      <c r="I9" s="406">
        <f>E9-H9</f>
        <v>1</v>
      </c>
      <c r="J9" s="406">
        <f>F9*1650</f>
        <v>0</v>
      </c>
      <c r="K9" s="406">
        <f>G9*1950</f>
        <v>0</v>
      </c>
      <c r="L9" s="406">
        <f>SUM(J9:K9)</f>
        <v>0</v>
      </c>
      <c r="M9" s="406">
        <f>F9*1650</f>
        <v>0</v>
      </c>
      <c r="N9" s="406">
        <f>G9*1950</f>
        <v>0</v>
      </c>
      <c r="O9" s="406">
        <f>SUM(M9:N9)</f>
        <v>0</v>
      </c>
      <c r="P9" s="392"/>
    </row>
    <row r="10" spans="1:16">
      <c r="A10" s="392"/>
      <c r="P10" s="392"/>
    </row>
    <row r="11" spans="1:16">
      <c r="A11" s="392"/>
      <c r="P11" s="392"/>
    </row>
    <row r="12" spans="1:16">
      <c r="A12" s="392"/>
      <c r="M12" s="208" t="str">
        <f>'Master-1'!AB3</f>
        <v>iz/kkukpk;Z</v>
      </c>
      <c r="P12" s="392"/>
    </row>
    <row r="13" spans="1:16">
      <c r="A13" s="392"/>
      <c r="M13" s="208" t="str">
        <f>'Master-1'!AB4</f>
        <v xml:space="preserve">jktdh; mPp ek/;fed fo|ky; </v>
      </c>
      <c r="P13" s="392"/>
    </row>
    <row r="14" spans="1:16">
      <c r="A14" s="392"/>
      <c r="M14" s="208" t="str">
        <f>'Master-1'!AB5</f>
        <v>13Mhvks,y¼Jhxaxkuxj½</v>
      </c>
      <c r="P14" s="392"/>
    </row>
    <row r="15" spans="1:16">
      <c r="A15" s="392"/>
      <c r="B15" s="392"/>
      <c r="C15" s="392"/>
      <c r="D15" s="392"/>
      <c r="E15" s="392"/>
      <c r="F15" s="392"/>
      <c r="G15" s="392"/>
      <c r="H15" s="392"/>
      <c r="I15" s="392"/>
      <c r="J15" s="392"/>
      <c r="K15" s="392"/>
      <c r="L15" s="392"/>
      <c r="M15" s="392"/>
      <c r="N15" s="392"/>
      <c r="O15" s="392"/>
      <c r="P15" s="392"/>
    </row>
  </sheetData>
  <sheetProtection password="DBAD" sheet="1" objects="1" scenarios="1" formatColumns="0" formatRows="0"/>
  <mergeCells count="15">
    <mergeCell ref="B2:O2"/>
    <mergeCell ref="B3:O3"/>
    <mergeCell ref="D5:F5"/>
    <mergeCell ref="G5:I5"/>
    <mergeCell ref="K5:M5"/>
    <mergeCell ref="N5:O5"/>
    <mergeCell ref="L4:M4"/>
    <mergeCell ref="J6:L6"/>
    <mergeCell ref="M6:O6"/>
    <mergeCell ref="B6:B7"/>
    <mergeCell ref="C6:C7"/>
    <mergeCell ref="D6:D7"/>
    <mergeCell ref="E6:E7"/>
    <mergeCell ref="F6:H6"/>
    <mergeCell ref="I6:I7"/>
  </mergeCells>
  <pageMargins left="0.70866141732283472" right="0.70866141732283472" top="0.74803149606299213" bottom="0.74803149606299213" header="0.31496062992125984" footer="0.31496062992125984"/>
  <pageSetup scale="83" orientation="landscape" r:id="rId1"/>
  <headerFooter>
    <oddFooter>&amp;C&amp;"+,Italic"Programmed by Hans Raj Joshi Principal</oddFooter>
  </headerFooter>
</worksheet>
</file>

<file path=xl/worksheets/sheet24.xml><?xml version="1.0" encoding="utf-8"?>
<worksheet xmlns="http://schemas.openxmlformats.org/spreadsheetml/2006/main" xmlns:r="http://schemas.openxmlformats.org/officeDocument/2006/relationships">
  <sheetPr codeName="Sheet18">
    <tabColor rgb="FF7030A0"/>
  </sheetPr>
  <dimension ref="A1:K14"/>
  <sheetViews>
    <sheetView showGridLines="0" zoomScaleNormal="100" workbookViewId="0">
      <selection activeCell="J9" sqref="J9"/>
    </sheetView>
  </sheetViews>
  <sheetFormatPr defaultRowHeight="14.5"/>
  <cols>
    <col min="1" max="1" width="4.08984375" customWidth="1"/>
    <col min="2" max="2" width="7.08984375" customWidth="1"/>
    <col min="3" max="3" width="9.7265625" customWidth="1"/>
    <col min="4" max="4" width="28" customWidth="1"/>
    <col min="5" max="5" width="13.54296875" customWidth="1"/>
    <col min="6" max="6" width="13.08984375" customWidth="1"/>
    <col min="7" max="7" width="13" customWidth="1"/>
    <col min="8" max="9" width="11.08984375" customWidth="1"/>
    <col min="10" max="10" width="11.453125" customWidth="1"/>
    <col min="11" max="11" width="4" customWidth="1"/>
  </cols>
  <sheetData>
    <row r="1" spans="1:11">
      <c r="A1" s="392"/>
      <c r="B1" s="392"/>
      <c r="C1" s="392"/>
      <c r="D1" s="392"/>
      <c r="E1" s="392"/>
      <c r="F1" s="392"/>
      <c r="G1" s="392"/>
      <c r="H1" s="392"/>
      <c r="I1" s="392"/>
      <c r="J1" s="392"/>
      <c r="K1" s="392"/>
    </row>
    <row r="2" spans="1:11" ht="23">
      <c r="A2" s="392"/>
      <c r="B2" s="1253" t="str">
        <f>'Data Entry'!D2</f>
        <v>dk;kZy; iz/kkukpk;Z jktdh; mPp ek/;fed fo|ky; 13Mhvks,y</v>
      </c>
      <c r="C2" s="1107"/>
      <c r="D2" s="1107"/>
      <c r="E2" s="1107"/>
      <c r="F2" s="1107"/>
      <c r="G2" s="1107"/>
      <c r="H2" s="1107"/>
      <c r="I2" s="1107"/>
      <c r="J2" s="1107"/>
      <c r="K2" s="392"/>
    </row>
    <row r="3" spans="1:11" ht="23">
      <c r="A3" s="392"/>
      <c r="B3" s="1253" t="s">
        <v>313</v>
      </c>
      <c r="C3" s="1107"/>
      <c r="D3" s="1107"/>
      <c r="E3" s="1107"/>
      <c r="F3" s="1107"/>
      <c r="G3" s="1107"/>
      <c r="H3" s="1107"/>
      <c r="I3" s="1107"/>
      <c r="J3" s="1107"/>
      <c r="K3" s="392"/>
    </row>
    <row r="4" spans="1:11" ht="23">
      <c r="A4" s="392"/>
      <c r="B4" s="390"/>
      <c r="C4" s="389"/>
      <c r="D4" s="389"/>
      <c r="E4" s="389"/>
      <c r="F4" s="389"/>
      <c r="G4" s="389"/>
      <c r="H4" s="409" t="s">
        <v>417</v>
      </c>
      <c r="I4" s="1256" t="s">
        <v>418</v>
      </c>
      <c r="J4" s="1256"/>
      <c r="K4" s="392"/>
    </row>
    <row r="5" spans="1:11" ht="25.5">
      <c r="A5" s="392"/>
      <c r="B5" s="1254" t="s">
        <v>213</v>
      </c>
      <c r="C5" s="1111"/>
      <c r="D5" s="220" t="str">
        <f>'Master-1'!F4</f>
        <v>2202-02-109-01-00</v>
      </c>
      <c r="E5" s="1255" t="str">
        <f>'Master-1'!I4</f>
        <v>STATE FUND</v>
      </c>
      <c r="F5" s="1111"/>
      <c r="G5" s="13"/>
      <c r="H5" s="221" t="s">
        <v>212</v>
      </c>
      <c r="I5" s="1254">
        <f>'Data Entry'!D4</f>
        <v>26214</v>
      </c>
      <c r="J5" s="1111"/>
      <c r="K5" s="392"/>
    </row>
    <row r="6" spans="1:11" ht="39.5" customHeight="1">
      <c r="A6" s="392"/>
      <c r="B6" s="1171" t="s">
        <v>314</v>
      </c>
      <c r="C6" s="1171" t="s">
        <v>315</v>
      </c>
      <c r="D6" s="1171" t="s">
        <v>316</v>
      </c>
      <c r="E6" s="1252" t="s">
        <v>647</v>
      </c>
      <c r="F6" s="1105"/>
      <c r="G6" s="1252" t="s">
        <v>648</v>
      </c>
      <c r="H6" s="1105"/>
      <c r="I6" s="1252" t="s">
        <v>649</v>
      </c>
      <c r="J6" s="1105"/>
      <c r="K6" s="392"/>
    </row>
    <row r="7" spans="1:11" ht="22" customHeight="1">
      <c r="A7" s="392"/>
      <c r="B7" s="1162"/>
      <c r="C7" s="1162"/>
      <c r="D7" s="1162"/>
      <c r="E7" s="222" t="s">
        <v>317</v>
      </c>
      <c r="F7" s="222" t="s">
        <v>318</v>
      </c>
      <c r="G7" s="222" t="s">
        <v>317</v>
      </c>
      <c r="H7" s="222" t="s">
        <v>318</v>
      </c>
      <c r="I7" s="222" t="s">
        <v>317</v>
      </c>
      <c r="J7" s="222" t="s">
        <v>318</v>
      </c>
      <c r="K7" s="392"/>
    </row>
    <row r="8" spans="1:11" ht="61.5" customHeight="1">
      <c r="A8" s="392"/>
      <c r="B8" s="223">
        <v>1</v>
      </c>
      <c r="C8" s="224">
        <f>'Data Entry'!D4</f>
        <v>26214</v>
      </c>
      <c r="D8" s="222" t="str">
        <f>'Data Entry'!D2</f>
        <v>dk;kZy; iz/kkukpk;Z jktdh; mPp ek/;fed fo|ky; 13Mhvks,y</v>
      </c>
      <c r="E8" s="784">
        <f>SUMIFS('Data Entry'!$T$9:$T$68,'Data Entry'!$C$9:$C$68,'Master-1'!$F$4)</f>
        <v>21765</v>
      </c>
      <c r="F8" s="784">
        <f>SUMIFS('Data Entry'!$U$9:$U$68,'Data Entry'!$C$9:$C$68,'Master-1'!$F$4)</f>
        <v>0</v>
      </c>
      <c r="G8" s="784">
        <f>'प्रपत्र -9'!G22</f>
        <v>0</v>
      </c>
      <c r="H8" s="784">
        <f>'प्रपत्र -9'!G23</f>
        <v>0</v>
      </c>
      <c r="I8" s="784">
        <f>IF(G8&gt;E8,0,E8-G8)</f>
        <v>21765</v>
      </c>
      <c r="J8" s="784">
        <f>IF(H8&gt;F8,0,F8-H8)</f>
        <v>0</v>
      </c>
      <c r="K8" s="392"/>
    </row>
    <row r="9" spans="1:11">
      <c r="A9" s="392"/>
      <c r="K9" s="392"/>
    </row>
    <row r="10" spans="1:11">
      <c r="A10" s="392"/>
      <c r="K10" s="392"/>
    </row>
    <row r="11" spans="1:11">
      <c r="A11" s="392"/>
      <c r="H11" s="161" t="str">
        <f>'Master-1'!AB3</f>
        <v>iz/kkukpk;Z</v>
      </c>
      <c r="K11" s="392"/>
    </row>
    <row r="12" spans="1:11">
      <c r="A12" s="392"/>
      <c r="H12" s="161" t="str">
        <f>'Master-1'!AB4</f>
        <v xml:space="preserve">jktdh; mPp ek/;fed fo|ky; </v>
      </c>
      <c r="K12" s="392"/>
    </row>
    <row r="13" spans="1:11">
      <c r="A13" s="392"/>
      <c r="H13" s="161" t="str">
        <f>'Master-1'!AB5</f>
        <v>13Mhvks,y¼Jhxaxkuxj½</v>
      </c>
      <c r="K13" s="392"/>
    </row>
    <row r="14" spans="1:11">
      <c r="A14" s="392"/>
      <c r="B14" s="392"/>
      <c r="C14" s="392"/>
      <c r="D14" s="392"/>
      <c r="E14" s="392"/>
      <c r="F14" s="392"/>
      <c r="G14" s="392"/>
      <c r="H14" s="392"/>
      <c r="I14" s="392"/>
      <c r="J14" s="392"/>
      <c r="K14" s="392"/>
    </row>
  </sheetData>
  <sheetProtection password="DBAD" sheet="1" objects="1" scenarios="1" formatColumns="0" formatRows="0"/>
  <mergeCells count="12">
    <mergeCell ref="I6:J6"/>
    <mergeCell ref="B2:J2"/>
    <mergeCell ref="B3:J3"/>
    <mergeCell ref="B5:C5"/>
    <mergeCell ref="E5:F5"/>
    <mergeCell ref="I5:J5"/>
    <mergeCell ref="B6:B7"/>
    <mergeCell ref="C6:C7"/>
    <mergeCell ref="D6:D7"/>
    <mergeCell ref="E6:F6"/>
    <mergeCell ref="G6:H6"/>
    <mergeCell ref="I4:J4"/>
  </mergeCells>
  <pageMargins left="0.7" right="0.7" top="0.75" bottom="0.75" header="0.3" footer="0.3"/>
  <pageSetup orientation="landscape" r:id="rId1"/>
  <headerFooter>
    <oddFooter>&amp;L&amp;"+,Italic"Programmed by Hans Raj Joshi Principal</oddFooter>
  </headerFooter>
</worksheet>
</file>

<file path=xl/worksheets/sheet25.xml><?xml version="1.0" encoding="utf-8"?>
<worksheet xmlns="http://schemas.openxmlformats.org/spreadsheetml/2006/main" xmlns:r="http://schemas.openxmlformats.org/officeDocument/2006/relationships">
  <sheetPr codeName="Sheet19">
    <tabColor rgb="FF00B050"/>
  </sheetPr>
  <dimension ref="B1:H10"/>
  <sheetViews>
    <sheetView workbookViewId="0">
      <selection activeCell="B11" sqref="B11"/>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57" t="e">
        <f>'P3'!$D$1</f>
        <v>#REF!</v>
      </c>
      <c r="C1" s="1257"/>
      <c r="D1" s="1257"/>
      <c r="E1" s="1257"/>
      <c r="F1" s="1257"/>
      <c r="G1" s="1257"/>
      <c r="H1" s="1257"/>
    </row>
    <row r="2" spans="2:8">
      <c r="B2" s="1257" t="s">
        <v>22</v>
      </c>
      <c r="C2" s="1257"/>
      <c r="D2" s="1257"/>
      <c r="E2" s="1257"/>
      <c r="F2" s="1257"/>
      <c r="G2" s="1257"/>
      <c r="H2" s="1257"/>
    </row>
    <row r="3" spans="2:8">
      <c r="B3" s="3" t="e">
        <f>'Master-1'!#REF!</f>
        <v>#REF!</v>
      </c>
    </row>
    <row r="4" spans="2:8">
      <c r="C4" s="1258" t="s">
        <v>193</v>
      </c>
      <c r="D4" s="1258"/>
      <c r="E4" s="1258"/>
    </row>
    <row r="5" spans="2:8">
      <c r="C5" s="1258"/>
      <c r="D5" s="1258"/>
      <c r="E5" s="1258"/>
    </row>
    <row r="7" spans="2:8">
      <c r="B7" s="1258" t="s">
        <v>195</v>
      </c>
      <c r="C7" s="1258"/>
      <c r="D7" s="4"/>
      <c r="E7" s="1258" t="s">
        <v>196</v>
      </c>
      <c r="F7" s="1258"/>
      <c r="G7" s="6"/>
    </row>
    <row r="8" spans="2:8">
      <c r="B8" s="11"/>
      <c r="C8" s="11"/>
      <c r="D8" s="11"/>
      <c r="E8" s="11"/>
      <c r="F8" s="11"/>
      <c r="G8" s="6"/>
    </row>
    <row r="9" spans="2:8" ht="23">
      <c r="B9" s="10">
        <f>'प्रपत्र-8'!$N$74</f>
        <v>3274800</v>
      </c>
      <c r="C9" s="12" t="s">
        <v>514</v>
      </c>
      <c r="D9" s="13"/>
      <c r="E9" s="10">
        <f>'प्रपत्र-8'!$O$74</f>
        <v>3178800</v>
      </c>
      <c r="F9" s="100">
        <v>0.28000000000000003</v>
      </c>
    </row>
    <row r="10" spans="2:8" ht="23">
      <c r="B10" s="1259">
        <f>B9*28%</f>
        <v>916944.00000000012</v>
      </c>
      <c r="C10" s="1260"/>
      <c r="D10" s="13"/>
      <c r="E10" s="1259">
        <f>E9*F9</f>
        <v>890064.00000000012</v>
      </c>
      <c r="F10" s="1260"/>
    </row>
  </sheetData>
  <mergeCells count="7">
    <mergeCell ref="B1:H1"/>
    <mergeCell ref="B2:H2"/>
    <mergeCell ref="C4:E5"/>
    <mergeCell ref="B10:C10"/>
    <mergeCell ref="E10:F10"/>
    <mergeCell ref="B7:C7"/>
    <mergeCell ref="E7:F7"/>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sheetPr codeName="Sheet21">
    <tabColor rgb="FF0070C0"/>
  </sheetPr>
  <dimension ref="B1:H9"/>
  <sheetViews>
    <sheetView workbookViewId="0">
      <selection activeCell="I7" sqref="I7"/>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57" t="str">
        <f>'Data Entry'!D2</f>
        <v>dk;kZy; iz/kkukpk;Z jktdh; mPp ek/;fed fo|ky; 13Mhvks,y</v>
      </c>
      <c r="C1" s="1257"/>
      <c r="D1" s="1257"/>
      <c r="E1" s="1257"/>
      <c r="F1" s="1257"/>
      <c r="G1" s="1257"/>
      <c r="H1" s="1257"/>
    </row>
    <row r="2" spans="2:8">
      <c r="B2" s="1257" t="s">
        <v>22</v>
      </c>
      <c r="C2" s="1257"/>
      <c r="D2" s="1257"/>
      <c r="E2" s="1257"/>
      <c r="F2" s="1257"/>
      <c r="G2" s="1257"/>
      <c r="H2" s="1257"/>
    </row>
    <row r="3" spans="2:8">
      <c r="B3" s="1263"/>
      <c r="C3" s="1263"/>
      <c r="D3" s="1263"/>
      <c r="E3" s="1263"/>
      <c r="F3" s="1263"/>
    </row>
    <row r="4" spans="2:8">
      <c r="C4" s="1264" t="s">
        <v>206</v>
      </c>
      <c r="D4" s="1264"/>
      <c r="E4" s="1264"/>
    </row>
    <row r="5" spans="2:8">
      <c r="C5" s="1264"/>
      <c r="D5" s="1264"/>
      <c r="E5" s="1264"/>
    </row>
    <row r="6" spans="2:8">
      <c r="B6" s="1258" t="s">
        <v>207</v>
      </c>
      <c r="C6" s="1258"/>
      <c r="D6" s="134"/>
      <c r="E6" s="1258" t="s">
        <v>208</v>
      </c>
      <c r="F6" s="1258"/>
      <c r="G6" s="6"/>
    </row>
    <row r="7" spans="2:8">
      <c r="B7" s="11"/>
      <c r="C7" s="11"/>
      <c r="D7" s="11"/>
      <c r="E7" s="11"/>
      <c r="F7" s="11"/>
      <c r="G7" s="6"/>
    </row>
    <row r="8" spans="2:8" ht="23">
      <c r="B8" s="10">
        <f>'प्रपत्र-8'!$N$74</f>
        <v>3274800</v>
      </c>
      <c r="C8" s="100">
        <v>0.28000000000000003</v>
      </c>
      <c r="D8" s="13"/>
      <c r="E8" s="10">
        <f>'प्रपत्र-8'!$O$74</f>
        <v>3178800</v>
      </c>
      <c r="F8" s="100">
        <v>0.28000000000000003</v>
      </c>
    </row>
    <row r="9" spans="2:8" ht="23">
      <c r="B9" s="1261">
        <f>B8*C8</f>
        <v>916944.00000000012</v>
      </c>
      <c r="C9" s="1262"/>
      <c r="D9" s="163"/>
      <c r="E9" s="1261">
        <f>E8*F8</f>
        <v>890064.00000000012</v>
      </c>
      <c r="F9" s="1262"/>
    </row>
  </sheetData>
  <mergeCells count="8">
    <mergeCell ref="B9:C9"/>
    <mergeCell ref="E9:F9"/>
    <mergeCell ref="B3:F3"/>
    <mergeCell ref="C4:E5"/>
    <mergeCell ref="B1:H1"/>
    <mergeCell ref="B2:H2"/>
    <mergeCell ref="B6:C6"/>
    <mergeCell ref="E6:F6"/>
  </mergeCells>
  <pageMargins left="0.7" right="0.7" top="0.75" bottom="0.75" header="0.3" footer="0.3"/>
  <pageSetup orientation="portrait" verticalDpi="100" r:id="rId1"/>
</worksheet>
</file>

<file path=xl/worksheets/sheet27.xml><?xml version="1.0" encoding="utf-8"?>
<worksheet xmlns="http://schemas.openxmlformats.org/spreadsheetml/2006/main" xmlns:r="http://schemas.openxmlformats.org/officeDocument/2006/relationships">
  <sheetPr codeName="Sheet23">
    <tabColor rgb="FFFFFF00"/>
  </sheetPr>
  <dimension ref="B1:H10"/>
  <sheetViews>
    <sheetView workbookViewId="0">
      <selection activeCell="E9" sqref="E9"/>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57" t="e">
        <f>'P3'!$D$1</f>
        <v>#REF!</v>
      </c>
      <c r="C1" s="1257"/>
      <c r="D1" s="1257"/>
      <c r="E1" s="1257"/>
      <c r="F1" s="1257"/>
      <c r="G1" s="1257"/>
      <c r="H1" s="1257"/>
    </row>
    <row r="2" spans="2:8">
      <c r="B2" s="1257" t="s">
        <v>22</v>
      </c>
      <c r="C2" s="1257"/>
      <c r="D2" s="1257"/>
      <c r="E2" s="1257"/>
      <c r="F2" s="1257"/>
      <c r="G2" s="1257"/>
      <c r="H2" s="1257"/>
    </row>
    <row r="3" spans="2:8">
      <c r="B3" s="1263" t="e">
        <f>'Master-1'!#REF!</f>
        <v>#REF!</v>
      </c>
      <c r="C3" s="1263"/>
      <c r="D3" s="1263"/>
      <c r="E3" s="1263"/>
      <c r="F3" s="1263"/>
    </row>
    <row r="4" spans="2:8">
      <c r="B4" s="1263"/>
      <c r="C4" s="1263"/>
      <c r="D4" s="1263"/>
      <c r="E4" s="1263"/>
      <c r="F4" s="1263"/>
    </row>
    <row r="5" spans="2:8">
      <c r="C5" s="1264" t="s">
        <v>161</v>
      </c>
      <c r="D5" s="1264"/>
      <c r="E5" s="1264"/>
    </row>
    <row r="6" spans="2:8">
      <c r="C6" s="1264"/>
      <c r="D6" s="1264"/>
      <c r="E6" s="1264"/>
    </row>
    <row r="7" spans="2:8">
      <c r="B7" s="1258" t="s">
        <v>207</v>
      </c>
      <c r="C7" s="1258"/>
      <c r="D7" s="134"/>
      <c r="E7" s="1258" t="s">
        <v>208</v>
      </c>
      <c r="F7" s="1258"/>
      <c r="G7" s="6"/>
    </row>
    <row r="8" spans="2:8">
      <c r="B8" s="11"/>
      <c r="C8" s="11"/>
      <c r="D8" s="11"/>
      <c r="E8" s="11"/>
      <c r="F8" s="11"/>
      <c r="G8" s="6"/>
    </row>
    <row r="9" spans="2:8" ht="23">
      <c r="B9" s="10">
        <v>1939240</v>
      </c>
      <c r="C9" s="12" t="s">
        <v>21</v>
      </c>
      <c r="D9" s="13"/>
      <c r="E9" s="10">
        <v>1846960</v>
      </c>
      <c r="F9" s="12" t="s">
        <v>21</v>
      </c>
    </row>
    <row r="10" spans="2:8" ht="23">
      <c r="B10" s="1259">
        <f>B9*10%</f>
        <v>193924</v>
      </c>
      <c r="C10" s="1260"/>
      <c r="D10" s="13"/>
      <c r="E10" s="1259">
        <f>E9*10%</f>
        <v>184696</v>
      </c>
      <c r="F10" s="1260"/>
    </row>
  </sheetData>
  <mergeCells count="8">
    <mergeCell ref="B10:C10"/>
    <mergeCell ref="E10:F10"/>
    <mergeCell ref="B1:H1"/>
    <mergeCell ref="B2:H2"/>
    <mergeCell ref="B3:F4"/>
    <mergeCell ref="C5:E6"/>
    <mergeCell ref="B7:C7"/>
    <mergeCell ref="E7:F7"/>
  </mergeCells>
  <pageMargins left="0.7" right="0.7" top="0.75" bottom="0.75" header="0.3" footer="0.3"/>
  <pageSetup orientation="portrait" verticalDpi="300" r:id="rId1"/>
</worksheet>
</file>

<file path=xl/worksheets/sheet28.xml><?xml version="1.0" encoding="utf-8"?>
<worksheet xmlns="http://schemas.openxmlformats.org/spreadsheetml/2006/main" xmlns:r="http://schemas.openxmlformats.org/officeDocument/2006/relationships">
  <sheetPr codeName="Sheet24">
    <tabColor rgb="FFFF0000"/>
    <pageSetUpPr fitToPage="1"/>
  </sheetPr>
  <dimension ref="A1:L29"/>
  <sheetViews>
    <sheetView topLeftCell="A4" zoomScale="80" zoomScaleNormal="80" workbookViewId="0">
      <selection activeCell="P11" sqref="P11"/>
    </sheetView>
  </sheetViews>
  <sheetFormatPr defaultColWidth="9.1796875" defaultRowHeight="38.5" customHeight="1"/>
  <cols>
    <col min="1" max="1" width="3.90625" style="101" customWidth="1"/>
    <col min="2" max="2" width="20.81640625" style="101" customWidth="1"/>
    <col min="3" max="3" width="15.54296875" style="101" customWidth="1"/>
    <col min="4" max="4" width="20.453125" style="101" customWidth="1"/>
    <col min="5" max="5" width="16" style="101" customWidth="1"/>
    <col min="6" max="6" width="7.54296875" style="101" customWidth="1"/>
    <col min="7" max="7" width="16" style="101" customWidth="1"/>
    <col min="8" max="8" width="17.54296875" style="101" customWidth="1"/>
    <col min="9" max="9" width="13" style="101" customWidth="1"/>
    <col min="10" max="10" width="0.26953125" style="101" customWidth="1"/>
    <col min="11" max="11" width="17" style="101" customWidth="1"/>
    <col min="12" max="12" width="4.08984375" style="101" customWidth="1"/>
    <col min="13" max="16384" width="9.1796875" style="101"/>
  </cols>
  <sheetData>
    <row r="1" spans="1:12" ht="29" customHeight="1">
      <c r="A1" s="429"/>
      <c r="B1" s="429"/>
      <c r="C1" s="429"/>
      <c r="D1" s="429"/>
      <c r="E1" s="429"/>
      <c r="F1" s="429"/>
      <c r="G1" s="429"/>
      <c r="H1" s="429"/>
      <c r="I1" s="429"/>
      <c r="J1" s="429"/>
      <c r="K1" s="429"/>
      <c r="L1" s="429"/>
    </row>
    <row r="2" spans="1:12" ht="38.5" customHeight="1">
      <c r="A2" s="429"/>
      <c r="B2" s="1266" t="str">
        <f>'Data Entry'!D2</f>
        <v>dk;kZy; iz/kkukpk;Z jktdh; mPp ek/;fed fo|ky; 13Mhvks,y</v>
      </c>
      <c r="C2" s="1266"/>
      <c r="D2" s="1266"/>
      <c r="E2" s="1266"/>
      <c r="F2" s="1266"/>
      <c r="G2" s="1266"/>
      <c r="H2" s="1266"/>
      <c r="I2" s="1266"/>
      <c r="J2" s="1266"/>
      <c r="K2" s="1266"/>
      <c r="L2" s="429"/>
    </row>
    <row r="3" spans="1:12" ht="38.5" customHeight="1">
      <c r="A3" s="429"/>
      <c r="B3" s="1276" t="s">
        <v>105</v>
      </c>
      <c r="C3" s="1276"/>
      <c r="D3" s="1276"/>
      <c r="E3" s="1276"/>
      <c r="F3" s="1276"/>
      <c r="G3" s="1276"/>
      <c r="H3" s="1276"/>
      <c r="I3" s="1276"/>
      <c r="J3" s="1276"/>
      <c r="K3" s="1276"/>
      <c r="L3" s="429"/>
    </row>
    <row r="4" spans="1:12" ht="38.5" customHeight="1">
      <c r="A4" s="429"/>
      <c r="B4" s="1277" t="str">
        <f>'Data Entry'!D2</f>
        <v>dk;kZy; iz/kkukpk;Z jktdh; mPp ek/;fed fo|ky; 13Mhvks,y</v>
      </c>
      <c r="C4" s="1277"/>
      <c r="D4" s="1277"/>
      <c r="E4" s="1277"/>
      <c r="F4" s="1277"/>
      <c r="G4" s="1285" t="s">
        <v>40</v>
      </c>
      <c r="H4" s="1285"/>
      <c r="I4" s="1285"/>
      <c r="J4" s="1285"/>
      <c r="K4" s="1285"/>
      <c r="L4" s="429"/>
    </row>
    <row r="5" spans="1:12" ht="38.5" customHeight="1">
      <c r="A5" s="429"/>
      <c r="B5" s="102"/>
      <c r="C5" s="1286" t="str">
        <f>'प्रपत्र-8'!Q4</f>
        <v>RE-2022-23</v>
      </c>
      <c r="D5" s="1286"/>
      <c r="E5" s="544"/>
      <c r="F5" s="544"/>
      <c r="G5" s="1286" t="str">
        <f>'प्रपत्र-8'!Q5</f>
        <v>BE-2023-24</v>
      </c>
      <c r="H5" s="1286"/>
      <c r="L5" s="429"/>
    </row>
    <row r="6" spans="1:12" ht="38.5" customHeight="1">
      <c r="A6" s="429"/>
      <c r="B6" s="1200" t="s">
        <v>177</v>
      </c>
      <c r="C6" s="1200" t="s">
        <v>178</v>
      </c>
      <c r="D6" s="1200" t="s">
        <v>97</v>
      </c>
      <c r="E6" s="1200" t="s">
        <v>98</v>
      </c>
      <c r="F6" s="1278" t="s">
        <v>434</v>
      </c>
      <c r="G6" s="1279"/>
      <c r="H6" s="1284" t="s">
        <v>435</v>
      </c>
      <c r="I6" s="1284"/>
      <c r="J6" s="166"/>
      <c r="K6" s="1200" t="s">
        <v>436</v>
      </c>
      <c r="L6" s="429"/>
    </row>
    <row r="7" spans="1:12" ht="60.5" customHeight="1">
      <c r="A7" s="429"/>
      <c r="B7" s="1200"/>
      <c r="C7" s="1200"/>
      <c r="D7" s="1200"/>
      <c r="E7" s="1200"/>
      <c r="F7" s="1280"/>
      <c r="G7" s="1281"/>
      <c r="H7" s="166" t="s">
        <v>99</v>
      </c>
      <c r="I7" s="166" t="s">
        <v>100</v>
      </c>
      <c r="J7" s="166"/>
      <c r="K7" s="1200"/>
      <c r="L7" s="429"/>
    </row>
    <row r="8" spans="1:12" ht="17" customHeight="1">
      <c r="A8" s="429"/>
      <c r="B8" s="104">
        <v>1</v>
      </c>
      <c r="C8" s="104">
        <v>2</v>
      </c>
      <c r="D8" s="103">
        <v>3</v>
      </c>
      <c r="E8" s="103">
        <v>4</v>
      </c>
      <c r="F8" s="1282">
        <v>5</v>
      </c>
      <c r="G8" s="1283"/>
      <c r="H8" s="104">
        <v>6</v>
      </c>
      <c r="I8" s="104">
        <v>7</v>
      </c>
      <c r="J8" s="104"/>
      <c r="K8" s="104">
        <v>8</v>
      </c>
      <c r="L8" s="429"/>
    </row>
    <row r="9" spans="1:12" ht="38.5" customHeight="1">
      <c r="A9" s="429"/>
      <c r="B9" s="1267" t="s">
        <v>179</v>
      </c>
      <c r="C9" s="1270" t="s">
        <v>180</v>
      </c>
      <c r="D9" s="1273" t="s">
        <v>181</v>
      </c>
      <c r="E9" s="1273" t="s">
        <v>182</v>
      </c>
      <c r="F9" s="105" t="s">
        <v>101</v>
      </c>
      <c r="G9" s="168"/>
      <c r="H9" s="168"/>
      <c r="I9" s="168"/>
      <c r="J9" s="8"/>
      <c r="K9" s="430">
        <f>G9+H9-I9</f>
        <v>0</v>
      </c>
      <c r="L9" s="429"/>
    </row>
    <row r="10" spans="1:12" ht="38.5" customHeight="1">
      <c r="A10" s="429"/>
      <c r="B10" s="1268"/>
      <c r="C10" s="1271"/>
      <c r="D10" s="1274"/>
      <c r="E10" s="1274"/>
      <c r="F10" s="105" t="s">
        <v>102</v>
      </c>
      <c r="G10" s="168"/>
      <c r="H10" s="168"/>
      <c r="I10" s="168"/>
      <c r="J10" s="8"/>
      <c r="K10" s="430">
        <f t="shared" ref="K10:K24" si="0">G10+H10-I10</f>
        <v>0</v>
      </c>
      <c r="L10" s="429"/>
    </row>
    <row r="11" spans="1:12" ht="38.5" customHeight="1">
      <c r="A11" s="429"/>
      <c r="B11" s="1268"/>
      <c r="C11" s="1271"/>
      <c r="D11" s="1274"/>
      <c r="E11" s="1274"/>
      <c r="F11" s="105" t="s">
        <v>103</v>
      </c>
      <c r="G11" s="168"/>
      <c r="H11" s="168"/>
      <c r="I11" s="168"/>
      <c r="J11" s="8"/>
      <c r="K11" s="430">
        <f t="shared" si="0"/>
        <v>0</v>
      </c>
      <c r="L11" s="429"/>
    </row>
    <row r="12" spans="1:12" ht="38.5" customHeight="1">
      <c r="A12" s="429"/>
      <c r="B12" s="1269"/>
      <c r="C12" s="1272"/>
      <c r="D12" s="1275"/>
      <c r="E12" s="1275"/>
      <c r="F12" s="105" t="s">
        <v>104</v>
      </c>
      <c r="G12" s="430">
        <f>G11+G10+G9</f>
        <v>0</v>
      </c>
      <c r="H12" s="430">
        <f>H11+H10+H9</f>
        <v>0</v>
      </c>
      <c r="I12" s="430">
        <f>I11+I10+I9</f>
        <v>0</v>
      </c>
      <c r="J12" s="105">
        <f>J11+J10+J9</f>
        <v>0</v>
      </c>
      <c r="K12" s="430">
        <f t="shared" si="0"/>
        <v>0</v>
      </c>
      <c r="L12" s="429"/>
    </row>
    <row r="13" spans="1:12" ht="38.5" customHeight="1">
      <c r="A13" s="429"/>
      <c r="B13" s="1267" t="s">
        <v>183</v>
      </c>
      <c r="C13" s="1270" t="s">
        <v>184</v>
      </c>
      <c r="D13" s="1273" t="s">
        <v>185</v>
      </c>
      <c r="E13" s="1273" t="s">
        <v>186</v>
      </c>
      <c r="F13" s="105" t="s">
        <v>101</v>
      </c>
      <c r="G13" s="168"/>
      <c r="H13" s="168"/>
      <c r="I13" s="168"/>
      <c r="J13" s="8"/>
      <c r="K13" s="430">
        <f t="shared" si="0"/>
        <v>0</v>
      </c>
      <c r="L13" s="429"/>
    </row>
    <row r="14" spans="1:12" ht="38.5" customHeight="1">
      <c r="A14" s="429"/>
      <c r="B14" s="1268"/>
      <c r="C14" s="1271"/>
      <c r="D14" s="1274"/>
      <c r="E14" s="1274"/>
      <c r="F14" s="105" t="s">
        <v>102</v>
      </c>
      <c r="G14" s="168"/>
      <c r="H14" s="168"/>
      <c r="I14" s="168"/>
      <c r="J14" s="8"/>
      <c r="K14" s="430">
        <f t="shared" si="0"/>
        <v>0</v>
      </c>
      <c r="L14" s="429"/>
    </row>
    <row r="15" spans="1:12" ht="38.5" customHeight="1">
      <c r="A15" s="429"/>
      <c r="B15" s="1268"/>
      <c r="C15" s="1271"/>
      <c r="D15" s="1274"/>
      <c r="E15" s="1274"/>
      <c r="F15" s="105" t="s">
        <v>103</v>
      </c>
      <c r="G15" s="168"/>
      <c r="H15" s="168"/>
      <c r="I15" s="168"/>
      <c r="J15" s="8"/>
      <c r="K15" s="430">
        <f t="shared" si="0"/>
        <v>0</v>
      </c>
      <c r="L15" s="429"/>
    </row>
    <row r="16" spans="1:12" ht="38.5" customHeight="1">
      <c r="A16" s="429"/>
      <c r="B16" s="1269"/>
      <c r="C16" s="1272"/>
      <c r="D16" s="1275"/>
      <c r="E16" s="1275"/>
      <c r="F16" s="105" t="s">
        <v>104</v>
      </c>
      <c r="G16" s="430">
        <f>G15+G14+G13</f>
        <v>0</v>
      </c>
      <c r="H16" s="430">
        <f>H15+H14+H13</f>
        <v>0</v>
      </c>
      <c r="I16" s="430">
        <f>I15+I14+I13</f>
        <v>0</v>
      </c>
      <c r="J16" s="105">
        <f>J15+J14+J13</f>
        <v>0</v>
      </c>
      <c r="K16" s="430">
        <f t="shared" si="0"/>
        <v>0</v>
      </c>
      <c r="L16" s="429"/>
    </row>
    <row r="17" spans="1:12" ht="38.5" customHeight="1">
      <c r="A17" s="429"/>
      <c r="B17" s="1267" t="s">
        <v>183</v>
      </c>
      <c r="C17" s="1270" t="s">
        <v>187</v>
      </c>
      <c r="D17" s="1273" t="s">
        <v>185</v>
      </c>
      <c r="E17" s="1273" t="s">
        <v>188</v>
      </c>
      <c r="F17" s="105" t="s">
        <v>101</v>
      </c>
      <c r="G17" s="168"/>
      <c r="H17" s="168"/>
      <c r="I17" s="168"/>
      <c r="J17" s="8"/>
      <c r="K17" s="430">
        <f t="shared" si="0"/>
        <v>0</v>
      </c>
      <c r="L17" s="429"/>
    </row>
    <row r="18" spans="1:12" ht="38.5" customHeight="1">
      <c r="A18" s="429"/>
      <c r="B18" s="1268"/>
      <c r="C18" s="1271"/>
      <c r="D18" s="1274"/>
      <c r="E18" s="1274"/>
      <c r="F18" s="105" t="s">
        <v>102</v>
      </c>
      <c r="G18" s="168"/>
      <c r="H18" s="168"/>
      <c r="I18" s="168"/>
      <c r="J18" s="8"/>
      <c r="K18" s="430">
        <f t="shared" si="0"/>
        <v>0</v>
      </c>
      <c r="L18" s="429"/>
    </row>
    <row r="19" spans="1:12" ht="38.5" customHeight="1">
      <c r="A19" s="429"/>
      <c r="B19" s="1268"/>
      <c r="C19" s="1271"/>
      <c r="D19" s="1274"/>
      <c r="E19" s="1274"/>
      <c r="F19" s="105" t="s">
        <v>103</v>
      </c>
      <c r="G19" s="168"/>
      <c r="H19" s="168"/>
      <c r="I19" s="168"/>
      <c r="J19" s="8"/>
      <c r="K19" s="430">
        <f t="shared" si="0"/>
        <v>0</v>
      </c>
      <c r="L19" s="429"/>
    </row>
    <row r="20" spans="1:12" ht="38.5" customHeight="1">
      <c r="A20" s="429"/>
      <c r="B20" s="1269"/>
      <c r="C20" s="1272"/>
      <c r="D20" s="1275"/>
      <c r="E20" s="1275"/>
      <c r="F20" s="105" t="s">
        <v>104</v>
      </c>
      <c r="G20" s="430">
        <f>G19+G18+G17</f>
        <v>0</v>
      </c>
      <c r="H20" s="430">
        <f>H19+H18+H17</f>
        <v>0</v>
      </c>
      <c r="I20" s="430">
        <f>I19+I18+I17</f>
        <v>0</v>
      </c>
      <c r="J20" s="105">
        <f>J19+J18+J17</f>
        <v>0</v>
      </c>
      <c r="K20" s="430">
        <f t="shared" si="0"/>
        <v>0</v>
      </c>
      <c r="L20" s="429"/>
    </row>
    <row r="21" spans="1:12" ht="38.5" customHeight="1">
      <c r="A21" s="429"/>
      <c r="B21" s="1267" t="s">
        <v>183</v>
      </c>
      <c r="C21" s="1270" t="s">
        <v>189</v>
      </c>
      <c r="D21" s="1273" t="s">
        <v>190</v>
      </c>
      <c r="E21" s="1273" t="s">
        <v>191</v>
      </c>
      <c r="F21" s="105" t="s">
        <v>101</v>
      </c>
      <c r="G21" s="168"/>
      <c r="H21" s="168"/>
      <c r="I21" s="168"/>
      <c r="J21" s="8"/>
      <c r="K21" s="430">
        <f t="shared" si="0"/>
        <v>0</v>
      </c>
      <c r="L21" s="429"/>
    </row>
    <row r="22" spans="1:12" ht="38.5" customHeight="1">
      <c r="A22" s="429"/>
      <c r="B22" s="1268"/>
      <c r="C22" s="1271"/>
      <c r="D22" s="1274"/>
      <c r="E22" s="1274"/>
      <c r="F22" s="105" t="s">
        <v>102</v>
      </c>
      <c r="G22" s="168"/>
      <c r="H22" s="168"/>
      <c r="I22" s="168"/>
      <c r="J22" s="8"/>
      <c r="K22" s="430">
        <f t="shared" si="0"/>
        <v>0</v>
      </c>
      <c r="L22" s="429"/>
    </row>
    <row r="23" spans="1:12" ht="38.5" customHeight="1">
      <c r="A23" s="429"/>
      <c r="B23" s="1268"/>
      <c r="C23" s="1271"/>
      <c r="D23" s="1274"/>
      <c r="E23" s="1274"/>
      <c r="F23" s="105" t="s">
        <v>103</v>
      </c>
      <c r="G23" s="168"/>
      <c r="H23" s="168"/>
      <c r="I23" s="168"/>
      <c r="J23" s="8"/>
      <c r="K23" s="430">
        <f t="shared" si="0"/>
        <v>0</v>
      </c>
      <c r="L23" s="429"/>
    </row>
    <row r="24" spans="1:12" ht="38.5" customHeight="1">
      <c r="A24" s="429"/>
      <c r="B24" s="1269"/>
      <c r="C24" s="1272"/>
      <c r="D24" s="1275"/>
      <c r="E24" s="1275"/>
      <c r="F24" s="105" t="s">
        <v>104</v>
      </c>
      <c r="G24" s="430">
        <f>G23+G22+G21</f>
        <v>0</v>
      </c>
      <c r="H24" s="430">
        <f>H23+H22+H21</f>
        <v>0</v>
      </c>
      <c r="I24" s="430">
        <f>I23+I22+I21</f>
        <v>0</v>
      </c>
      <c r="J24" s="105">
        <f>J23+J22+J21</f>
        <v>0</v>
      </c>
      <c r="K24" s="430">
        <f t="shared" si="0"/>
        <v>0</v>
      </c>
      <c r="L24" s="429"/>
    </row>
    <row r="25" spans="1:12" ht="32" customHeight="1">
      <c r="A25" s="429"/>
      <c r="L25" s="429"/>
    </row>
    <row r="26" spans="1:12" ht="20.5" customHeight="1">
      <c r="A26" s="429"/>
      <c r="H26" s="1265" t="str">
        <f>'Master-1'!AB3</f>
        <v>iz/kkukpk;Z</v>
      </c>
      <c r="I26" s="1265"/>
      <c r="L26" s="429"/>
    </row>
    <row r="27" spans="1:12" ht="19.5" customHeight="1">
      <c r="A27" s="429"/>
      <c r="H27" s="1265" t="str">
        <f>'Master-1'!AB4</f>
        <v xml:space="preserve">jktdh; mPp ek/;fed fo|ky; </v>
      </c>
      <c r="I27" s="1265"/>
      <c r="L27" s="429"/>
    </row>
    <row r="28" spans="1:12" ht="20.5" customHeight="1">
      <c r="A28" s="429"/>
      <c r="H28" s="1265" t="str">
        <f>'Master-1'!AB5</f>
        <v>13Mhvks,y¼Jhxaxkuxj½</v>
      </c>
      <c r="I28" s="1265"/>
      <c r="L28" s="429"/>
    </row>
    <row r="29" spans="1:12" ht="23" customHeight="1">
      <c r="A29" s="429"/>
      <c r="B29" s="429"/>
      <c r="C29" s="429"/>
      <c r="D29" s="429"/>
      <c r="E29" s="429"/>
      <c r="F29" s="429"/>
      <c r="G29" s="429"/>
      <c r="H29" s="429"/>
      <c r="I29" s="429"/>
      <c r="J29" s="429"/>
      <c r="K29" s="429"/>
      <c r="L29" s="429"/>
    </row>
  </sheetData>
  <sheetProtection password="DBAD" sheet="1" objects="1" scenarios="1" formatCells="0" formatColumns="0" formatRows="0"/>
  <mergeCells count="33">
    <mergeCell ref="B17:B20"/>
    <mergeCell ref="C17:C20"/>
    <mergeCell ref="D17:D20"/>
    <mergeCell ref="E17:E20"/>
    <mergeCell ref="B13:B16"/>
    <mergeCell ref="C13:C16"/>
    <mergeCell ref="D13:D16"/>
    <mergeCell ref="E13:E16"/>
    <mergeCell ref="G4:K4"/>
    <mergeCell ref="B9:B12"/>
    <mergeCell ref="C9:C12"/>
    <mergeCell ref="D9:D12"/>
    <mergeCell ref="E9:E12"/>
    <mergeCell ref="D6:D7"/>
    <mergeCell ref="E6:E7"/>
    <mergeCell ref="G5:H5"/>
    <mergeCell ref="C5:D5"/>
    <mergeCell ref="H28:I28"/>
    <mergeCell ref="B2:K2"/>
    <mergeCell ref="H26:I26"/>
    <mergeCell ref="H27:I27"/>
    <mergeCell ref="B21:B24"/>
    <mergeCell ref="C21:C24"/>
    <mergeCell ref="D21:D24"/>
    <mergeCell ref="E21:E24"/>
    <mergeCell ref="B3:K3"/>
    <mergeCell ref="B4:F4"/>
    <mergeCell ref="F6:G7"/>
    <mergeCell ref="F8:G8"/>
    <mergeCell ref="K6:K7"/>
    <mergeCell ref="H6:I6"/>
    <mergeCell ref="B6:B7"/>
    <mergeCell ref="C6:C7"/>
  </mergeCells>
  <printOptions horizontalCentered="1"/>
  <pageMargins left="0.15748031496062992" right="0.70866141732283472" top="0.43307086614173229" bottom="0.6692913385826772" header="0.31496062992125984" footer="0.31496062992125984"/>
  <pageSetup scale="67" orientation="portrait" blackAndWhite="1" horizontalDpi="300" verticalDpi="300" r:id="rId1"/>
</worksheet>
</file>

<file path=xl/worksheets/sheet29.xml><?xml version="1.0" encoding="utf-8"?>
<worksheet xmlns="http://schemas.openxmlformats.org/spreadsheetml/2006/main" xmlns:r="http://schemas.openxmlformats.org/officeDocument/2006/relationships">
  <sheetPr codeName="Sheet25"/>
  <dimension ref="A1:T19"/>
  <sheetViews>
    <sheetView zoomScaleNormal="100" workbookViewId="0">
      <selection activeCell="H6" sqref="H6"/>
    </sheetView>
  </sheetViews>
  <sheetFormatPr defaultColWidth="5.7265625" defaultRowHeight="28" customHeight="1"/>
  <cols>
    <col min="1" max="16384" width="5.7265625" style="169"/>
  </cols>
  <sheetData>
    <row r="1" spans="1:20" ht="20" customHeight="1">
      <c r="A1" s="1288" t="s">
        <v>197</v>
      </c>
      <c r="B1" s="1288"/>
      <c r="C1" s="1288"/>
      <c r="D1" s="1288"/>
      <c r="E1" s="1288"/>
      <c r="F1" s="1288"/>
      <c r="G1" s="1288"/>
      <c r="H1" s="1288"/>
      <c r="I1" s="1288"/>
      <c r="J1" s="1288"/>
      <c r="K1" s="1288"/>
      <c r="L1" s="1288"/>
      <c r="M1" s="1288"/>
      <c r="N1" s="1288"/>
      <c r="O1" s="1288"/>
      <c r="P1" s="1288"/>
      <c r="Q1" s="1288"/>
      <c r="R1" s="1288"/>
      <c r="S1" s="1288"/>
      <c r="T1" s="1288"/>
    </row>
    <row r="2" spans="1:20" ht="17" customHeight="1">
      <c r="A2" s="1289" t="s">
        <v>198</v>
      </c>
      <c r="B2" s="1289"/>
      <c r="C2" s="1289"/>
      <c r="D2" s="1289"/>
      <c r="E2" s="1289"/>
      <c r="F2" s="1289"/>
      <c r="G2" s="1289"/>
      <c r="H2" s="1289"/>
      <c r="I2" s="1289"/>
      <c r="J2" s="1289"/>
      <c r="K2" s="1289"/>
      <c r="L2" s="1289"/>
      <c r="M2" s="1289"/>
      <c r="N2" s="1289"/>
      <c r="O2" s="1289"/>
      <c r="P2" s="1289"/>
      <c r="Q2" s="1289"/>
      <c r="R2" s="1289"/>
      <c r="S2" s="1289"/>
      <c r="T2" s="1289"/>
    </row>
    <row r="3" spans="1:20" ht="16" customHeight="1">
      <c r="A3" s="1290"/>
      <c r="B3" s="1290"/>
      <c r="C3" s="1290"/>
      <c r="D3" s="1290"/>
      <c r="E3" s="1290"/>
      <c r="F3" s="1290"/>
      <c r="G3" s="1290"/>
      <c r="H3" s="1290"/>
      <c r="I3" s="1290"/>
      <c r="J3" s="1290"/>
      <c r="K3" s="1290"/>
      <c r="L3" s="1290"/>
      <c r="M3" s="1290"/>
      <c r="N3" s="1290"/>
      <c r="O3" s="1290"/>
      <c r="P3" s="1290"/>
    </row>
    <row r="4" spans="1:20" ht="28" customHeight="1">
      <c r="A4" s="1291" t="s">
        <v>25</v>
      </c>
      <c r="B4" s="1287" t="s">
        <v>13</v>
      </c>
      <c r="C4" s="1287"/>
      <c r="D4" s="1287"/>
      <c r="E4" s="1287" t="s">
        <v>134</v>
      </c>
      <c r="F4" s="1287"/>
      <c r="G4" s="1287"/>
      <c r="H4" s="1287" t="s">
        <v>135</v>
      </c>
      <c r="I4" s="1287"/>
      <c r="J4" s="1287"/>
      <c r="K4" s="1287" t="s">
        <v>136</v>
      </c>
      <c r="L4" s="1287"/>
      <c r="M4" s="1287"/>
      <c r="N4" s="1287" t="s">
        <v>30</v>
      </c>
      <c r="O4" s="1287"/>
      <c r="P4" s="1287"/>
      <c r="Q4" s="1197" t="s">
        <v>137</v>
      </c>
      <c r="R4" s="1198"/>
      <c r="S4" s="1199" t="s">
        <v>138</v>
      </c>
      <c r="T4" s="1198"/>
    </row>
    <row r="5" spans="1:20" ht="28" customHeight="1">
      <c r="A5" s="1292"/>
      <c r="B5" s="170" t="s">
        <v>28</v>
      </c>
      <c r="C5" s="170" t="s">
        <v>29</v>
      </c>
      <c r="D5" s="170" t="s">
        <v>30</v>
      </c>
      <c r="E5" s="170" t="s">
        <v>28</v>
      </c>
      <c r="F5" s="170" t="s">
        <v>29</v>
      </c>
      <c r="G5" s="170" t="s">
        <v>30</v>
      </c>
      <c r="H5" s="170" t="s">
        <v>28</v>
      </c>
      <c r="I5" s="170" t="s">
        <v>29</v>
      </c>
      <c r="J5" s="170" t="s">
        <v>30</v>
      </c>
      <c r="K5" s="170" t="s">
        <v>28</v>
      </c>
      <c r="L5" s="170" t="s">
        <v>29</v>
      </c>
      <c r="M5" s="170" t="s">
        <v>30</v>
      </c>
      <c r="N5" s="170" t="s">
        <v>28</v>
      </c>
      <c r="O5" s="170" t="s">
        <v>29</v>
      </c>
      <c r="P5" s="170" t="s">
        <v>30</v>
      </c>
      <c r="Q5" s="170" t="s">
        <v>28</v>
      </c>
      <c r="R5" s="170" t="s">
        <v>29</v>
      </c>
      <c r="S5" s="170" t="s">
        <v>28</v>
      </c>
      <c r="T5" s="170" t="s">
        <v>29</v>
      </c>
    </row>
    <row r="6" spans="1:20" ht="28" customHeight="1">
      <c r="A6" s="171">
        <v>1</v>
      </c>
      <c r="B6" s="171">
        <v>2</v>
      </c>
      <c r="C6" s="171">
        <v>3</v>
      </c>
      <c r="D6" s="171">
        <v>4</v>
      </c>
      <c r="E6" s="171"/>
      <c r="F6" s="171"/>
      <c r="G6" s="171">
        <v>7</v>
      </c>
      <c r="H6" s="171">
        <v>8</v>
      </c>
      <c r="I6" s="171">
        <v>9</v>
      </c>
      <c r="J6" s="171">
        <v>10</v>
      </c>
      <c r="K6" s="171">
        <v>11</v>
      </c>
      <c r="L6" s="171">
        <v>12</v>
      </c>
      <c r="M6" s="171">
        <v>13</v>
      </c>
      <c r="N6" s="171">
        <v>14</v>
      </c>
      <c r="O6" s="171">
        <v>15</v>
      </c>
      <c r="P6" s="171">
        <v>16</v>
      </c>
      <c r="Q6" s="172"/>
      <c r="R6" s="172"/>
      <c r="S6" s="172"/>
      <c r="T6" s="172"/>
    </row>
    <row r="7" spans="1:20" ht="28" customHeight="1">
      <c r="A7" s="173" t="s">
        <v>139</v>
      </c>
      <c r="B7" s="174"/>
      <c r="C7" s="174"/>
      <c r="D7" s="175">
        <f>B7+C7</f>
        <v>0</v>
      </c>
      <c r="E7" s="174"/>
      <c r="F7" s="174"/>
      <c r="G7" s="175">
        <f t="shared" ref="G7:G14" si="0">E7+F7</f>
        <v>0</v>
      </c>
      <c r="H7" s="176">
        <v>0</v>
      </c>
      <c r="I7" s="176">
        <v>0</v>
      </c>
      <c r="J7" s="175">
        <f t="shared" ref="J7:J14" si="1">H7+I7</f>
        <v>0</v>
      </c>
      <c r="K7" s="174">
        <v>3</v>
      </c>
      <c r="L7" s="174">
        <v>2</v>
      </c>
      <c r="M7" s="175">
        <f t="shared" ref="M7:M14" si="2">K7+L7</f>
        <v>5</v>
      </c>
      <c r="N7" s="177">
        <f t="shared" ref="N7:O18" si="3">B7+E7+H7+K7</f>
        <v>3</v>
      </c>
      <c r="O7" s="177">
        <f t="shared" si="3"/>
        <v>2</v>
      </c>
      <c r="P7" s="177">
        <f t="shared" ref="P7:P14" si="4">N7+O7</f>
        <v>5</v>
      </c>
      <c r="Q7" s="178">
        <v>0</v>
      </c>
      <c r="R7" s="178">
        <v>0</v>
      </c>
      <c r="S7" s="175">
        <v>0</v>
      </c>
      <c r="T7" s="175">
        <v>0</v>
      </c>
    </row>
    <row r="8" spans="1:20" ht="28" customHeight="1">
      <c r="A8" s="173" t="s">
        <v>140</v>
      </c>
      <c r="B8" s="174"/>
      <c r="C8" s="174"/>
      <c r="D8" s="175">
        <f t="shared" ref="D8:D14" si="5">B8+C8</f>
        <v>0</v>
      </c>
      <c r="E8" s="174"/>
      <c r="F8" s="174"/>
      <c r="G8" s="175">
        <f t="shared" si="0"/>
        <v>0</v>
      </c>
      <c r="H8" s="176">
        <v>0</v>
      </c>
      <c r="I8" s="176">
        <v>0</v>
      </c>
      <c r="J8" s="175">
        <f t="shared" si="1"/>
        <v>0</v>
      </c>
      <c r="K8" s="174">
        <v>1</v>
      </c>
      <c r="L8" s="174">
        <v>4</v>
      </c>
      <c r="M8" s="175">
        <f t="shared" si="2"/>
        <v>5</v>
      </c>
      <c r="N8" s="177">
        <f t="shared" si="3"/>
        <v>1</v>
      </c>
      <c r="O8" s="177">
        <f t="shared" si="3"/>
        <v>4</v>
      </c>
      <c r="P8" s="177">
        <f t="shared" si="4"/>
        <v>5</v>
      </c>
      <c r="Q8" s="178">
        <v>0</v>
      </c>
      <c r="R8" s="178">
        <v>0</v>
      </c>
      <c r="S8" s="175">
        <v>0</v>
      </c>
      <c r="T8" s="175">
        <v>0</v>
      </c>
    </row>
    <row r="9" spans="1:20" ht="28" customHeight="1">
      <c r="A9" s="173" t="s">
        <v>141</v>
      </c>
      <c r="B9" s="174"/>
      <c r="C9" s="174"/>
      <c r="D9" s="175">
        <f t="shared" si="5"/>
        <v>0</v>
      </c>
      <c r="E9" s="174"/>
      <c r="F9" s="174"/>
      <c r="G9" s="175">
        <f t="shared" si="0"/>
        <v>0</v>
      </c>
      <c r="H9" s="176">
        <v>0</v>
      </c>
      <c r="I9" s="176">
        <v>0</v>
      </c>
      <c r="J9" s="175">
        <f t="shared" si="1"/>
        <v>0</v>
      </c>
      <c r="K9" s="174">
        <v>4</v>
      </c>
      <c r="L9" s="174">
        <v>7</v>
      </c>
      <c r="M9" s="175">
        <f t="shared" si="2"/>
        <v>11</v>
      </c>
      <c r="N9" s="177">
        <f t="shared" si="3"/>
        <v>4</v>
      </c>
      <c r="O9" s="177">
        <f t="shared" si="3"/>
        <v>7</v>
      </c>
      <c r="P9" s="177">
        <f t="shared" si="4"/>
        <v>11</v>
      </c>
      <c r="Q9" s="178">
        <v>0</v>
      </c>
      <c r="R9" s="178">
        <v>0</v>
      </c>
      <c r="S9" s="175">
        <v>0</v>
      </c>
      <c r="T9" s="175">
        <v>0</v>
      </c>
    </row>
    <row r="10" spans="1:20" ht="28" customHeight="1">
      <c r="A10" s="173" t="s">
        <v>142</v>
      </c>
      <c r="B10" s="174"/>
      <c r="C10" s="174"/>
      <c r="D10" s="175">
        <f t="shared" si="5"/>
        <v>0</v>
      </c>
      <c r="E10" s="174"/>
      <c r="F10" s="174"/>
      <c r="G10" s="175">
        <f t="shared" si="0"/>
        <v>0</v>
      </c>
      <c r="H10" s="176">
        <v>0</v>
      </c>
      <c r="I10" s="176">
        <v>0</v>
      </c>
      <c r="J10" s="175">
        <f t="shared" si="1"/>
        <v>0</v>
      </c>
      <c r="K10" s="174">
        <v>2</v>
      </c>
      <c r="L10" s="174">
        <v>1</v>
      </c>
      <c r="M10" s="175">
        <f t="shared" si="2"/>
        <v>3</v>
      </c>
      <c r="N10" s="177">
        <f t="shared" si="3"/>
        <v>2</v>
      </c>
      <c r="O10" s="177">
        <f t="shared" si="3"/>
        <v>1</v>
      </c>
      <c r="P10" s="177">
        <f t="shared" si="4"/>
        <v>3</v>
      </c>
      <c r="Q10" s="178">
        <v>0</v>
      </c>
      <c r="R10" s="178">
        <v>0</v>
      </c>
      <c r="S10" s="175">
        <v>0</v>
      </c>
      <c r="T10" s="175">
        <v>0</v>
      </c>
    </row>
    <row r="11" spans="1:20" ht="28" customHeight="1">
      <c r="A11" s="173" t="s">
        <v>143</v>
      </c>
      <c r="B11" s="174"/>
      <c r="C11" s="174"/>
      <c r="D11" s="175">
        <f t="shared" si="5"/>
        <v>0</v>
      </c>
      <c r="E11" s="174"/>
      <c r="F11" s="174"/>
      <c r="G11" s="175">
        <f t="shared" si="0"/>
        <v>0</v>
      </c>
      <c r="H11" s="176">
        <v>0</v>
      </c>
      <c r="I11" s="176">
        <v>0</v>
      </c>
      <c r="J11" s="175">
        <f t="shared" si="1"/>
        <v>0</v>
      </c>
      <c r="K11" s="174">
        <v>4</v>
      </c>
      <c r="L11" s="174">
        <v>4</v>
      </c>
      <c r="M11" s="175">
        <f t="shared" si="2"/>
        <v>8</v>
      </c>
      <c r="N11" s="177">
        <f t="shared" si="3"/>
        <v>4</v>
      </c>
      <c r="O11" s="177">
        <f t="shared" si="3"/>
        <v>4</v>
      </c>
      <c r="P11" s="177">
        <f t="shared" si="4"/>
        <v>8</v>
      </c>
      <c r="Q11" s="178">
        <v>0</v>
      </c>
      <c r="R11" s="178">
        <v>0</v>
      </c>
      <c r="S11" s="175">
        <v>0</v>
      </c>
      <c r="T11" s="175">
        <v>0</v>
      </c>
    </row>
    <row r="12" spans="1:20" ht="28" customHeight="1">
      <c r="A12" s="170" t="s">
        <v>144</v>
      </c>
      <c r="B12" s="174"/>
      <c r="C12" s="174"/>
      <c r="D12" s="175">
        <f t="shared" si="5"/>
        <v>0</v>
      </c>
      <c r="E12" s="174"/>
      <c r="F12" s="174"/>
      <c r="G12" s="175">
        <f t="shared" si="0"/>
        <v>0</v>
      </c>
      <c r="H12" s="176">
        <v>0</v>
      </c>
      <c r="I12" s="176">
        <v>0</v>
      </c>
      <c r="J12" s="175">
        <f t="shared" si="1"/>
        <v>0</v>
      </c>
      <c r="K12" s="174">
        <v>6</v>
      </c>
      <c r="L12" s="174">
        <v>3</v>
      </c>
      <c r="M12" s="175">
        <f t="shared" si="2"/>
        <v>9</v>
      </c>
      <c r="N12" s="177">
        <f t="shared" si="3"/>
        <v>6</v>
      </c>
      <c r="O12" s="177">
        <f t="shared" si="3"/>
        <v>3</v>
      </c>
      <c r="P12" s="177">
        <f t="shared" si="4"/>
        <v>9</v>
      </c>
      <c r="Q12" s="178">
        <v>0</v>
      </c>
      <c r="R12" s="178">
        <v>0</v>
      </c>
      <c r="S12" s="175">
        <f>N12</f>
        <v>6</v>
      </c>
      <c r="T12" s="175">
        <f>O12</f>
        <v>3</v>
      </c>
    </row>
    <row r="13" spans="1:20" ht="28" customHeight="1">
      <c r="A13" s="170" t="s">
        <v>145</v>
      </c>
      <c r="B13" s="174"/>
      <c r="C13" s="174"/>
      <c r="D13" s="175">
        <f t="shared" si="5"/>
        <v>0</v>
      </c>
      <c r="E13" s="174"/>
      <c r="F13" s="174"/>
      <c r="G13" s="175">
        <f t="shared" si="0"/>
        <v>0</v>
      </c>
      <c r="H13" s="176">
        <v>0</v>
      </c>
      <c r="I13" s="176">
        <v>0</v>
      </c>
      <c r="J13" s="175">
        <f t="shared" si="1"/>
        <v>0</v>
      </c>
      <c r="K13" s="174">
        <v>3</v>
      </c>
      <c r="L13" s="174">
        <v>2</v>
      </c>
      <c r="M13" s="175">
        <f t="shared" si="2"/>
        <v>5</v>
      </c>
      <c r="N13" s="177">
        <f t="shared" si="3"/>
        <v>3</v>
      </c>
      <c r="O13" s="177">
        <f t="shared" si="3"/>
        <v>2</v>
      </c>
      <c r="P13" s="177">
        <f t="shared" si="4"/>
        <v>5</v>
      </c>
      <c r="Q13" s="178">
        <v>0</v>
      </c>
      <c r="R13" s="178">
        <v>0</v>
      </c>
      <c r="S13" s="175">
        <f t="shared" ref="S13:T18" si="6">N13</f>
        <v>3</v>
      </c>
      <c r="T13" s="175">
        <f t="shared" si="6"/>
        <v>2</v>
      </c>
    </row>
    <row r="14" spans="1:20" ht="28" customHeight="1">
      <c r="A14" s="170" t="s">
        <v>146</v>
      </c>
      <c r="B14" s="174"/>
      <c r="C14" s="174"/>
      <c r="D14" s="175">
        <f t="shared" si="5"/>
        <v>0</v>
      </c>
      <c r="E14" s="174"/>
      <c r="F14" s="174"/>
      <c r="G14" s="175">
        <f t="shared" si="0"/>
        <v>0</v>
      </c>
      <c r="H14" s="176">
        <v>0</v>
      </c>
      <c r="I14" s="176">
        <v>0</v>
      </c>
      <c r="J14" s="175">
        <f t="shared" si="1"/>
        <v>0</v>
      </c>
      <c r="K14" s="174">
        <v>2</v>
      </c>
      <c r="L14" s="174">
        <v>2</v>
      </c>
      <c r="M14" s="175">
        <f t="shared" si="2"/>
        <v>4</v>
      </c>
      <c r="N14" s="177">
        <f t="shared" si="3"/>
        <v>2</v>
      </c>
      <c r="O14" s="177">
        <f t="shared" si="3"/>
        <v>2</v>
      </c>
      <c r="P14" s="177">
        <f t="shared" si="4"/>
        <v>4</v>
      </c>
      <c r="Q14" s="178">
        <v>0</v>
      </c>
      <c r="R14" s="178">
        <v>0</v>
      </c>
      <c r="S14" s="175">
        <f t="shared" si="6"/>
        <v>2</v>
      </c>
      <c r="T14" s="175">
        <f t="shared" si="6"/>
        <v>2</v>
      </c>
    </row>
    <row r="15" spans="1:20" ht="28" customHeight="1">
      <c r="A15" s="170" t="s">
        <v>147</v>
      </c>
      <c r="B15" s="174"/>
      <c r="C15" s="174"/>
      <c r="D15" s="175">
        <f>B15+C15</f>
        <v>0</v>
      </c>
      <c r="E15" s="174"/>
      <c r="F15" s="174"/>
      <c r="G15" s="175">
        <f>E15+F15</f>
        <v>0</v>
      </c>
      <c r="H15" s="176">
        <v>0</v>
      </c>
      <c r="I15" s="176">
        <v>0</v>
      </c>
      <c r="J15" s="175">
        <f>H15+I15</f>
        <v>0</v>
      </c>
      <c r="K15" s="174">
        <v>2</v>
      </c>
      <c r="L15" s="174">
        <v>2</v>
      </c>
      <c r="M15" s="175">
        <f>K15+L15</f>
        <v>4</v>
      </c>
      <c r="N15" s="177">
        <f t="shared" si="3"/>
        <v>2</v>
      </c>
      <c r="O15" s="177">
        <f t="shared" si="3"/>
        <v>2</v>
      </c>
      <c r="P15" s="177">
        <f>N15+O15</f>
        <v>4</v>
      </c>
      <c r="Q15" s="178"/>
      <c r="R15" s="178"/>
      <c r="S15" s="175"/>
      <c r="T15" s="175"/>
    </row>
    <row r="16" spans="1:20" ht="28" customHeight="1">
      <c r="A16" s="170" t="s">
        <v>154</v>
      </c>
      <c r="B16" s="174"/>
      <c r="C16" s="174"/>
      <c r="D16" s="175">
        <f>B16+C16</f>
        <v>0</v>
      </c>
      <c r="E16" s="174"/>
      <c r="F16" s="174"/>
      <c r="G16" s="175">
        <f>E16+F16</f>
        <v>0</v>
      </c>
      <c r="H16" s="176">
        <v>0</v>
      </c>
      <c r="I16" s="176">
        <v>0</v>
      </c>
      <c r="J16" s="175">
        <f>H16+I16</f>
        <v>0</v>
      </c>
      <c r="K16" s="174">
        <v>2</v>
      </c>
      <c r="L16" s="174">
        <v>2</v>
      </c>
      <c r="M16" s="175">
        <f>K16+L16</f>
        <v>4</v>
      </c>
      <c r="N16" s="177">
        <f t="shared" si="3"/>
        <v>2</v>
      </c>
      <c r="O16" s="177">
        <f t="shared" si="3"/>
        <v>2</v>
      </c>
      <c r="P16" s="177">
        <f>N16+O16</f>
        <v>4</v>
      </c>
      <c r="Q16" s="178"/>
      <c r="R16" s="178"/>
      <c r="S16" s="175"/>
      <c r="T16" s="175"/>
    </row>
    <row r="17" spans="1:20" ht="28" customHeight="1">
      <c r="A17" s="170" t="s">
        <v>155</v>
      </c>
      <c r="B17" s="174"/>
      <c r="C17" s="174"/>
      <c r="D17" s="175">
        <f>B17+C17</f>
        <v>0</v>
      </c>
      <c r="E17" s="174"/>
      <c r="F17" s="174"/>
      <c r="G17" s="175">
        <f>E17+F17</f>
        <v>0</v>
      </c>
      <c r="H17" s="176">
        <v>0</v>
      </c>
      <c r="I17" s="176">
        <v>0</v>
      </c>
      <c r="J17" s="175">
        <f>H17+I17</f>
        <v>0</v>
      </c>
      <c r="K17" s="174">
        <v>2</v>
      </c>
      <c r="L17" s="174">
        <v>2</v>
      </c>
      <c r="M17" s="175">
        <f>K17+L17</f>
        <v>4</v>
      </c>
      <c r="N17" s="177">
        <f t="shared" si="3"/>
        <v>2</v>
      </c>
      <c r="O17" s="177">
        <f t="shared" si="3"/>
        <v>2</v>
      </c>
      <c r="P17" s="177">
        <f>N17+O17</f>
        <v>4</v>
      </c>
      <c r="Q17" s="178">
        <v>0</v>
      </c>
      <c r="R17" s="178">
        <v>0</v>
      </c>
      <c r="S17" s="175">
        <f t="shared" si="6"/>
        <v>2</v>
      </c>
      <c r="T17" s="175">
        <f t="shared" si="6"/>
        <v>2</v>
      </c>
    </row>
    <row r="18" spans="1:20" ht="28" customHeight="1">
      <c r="A18" s="170" t="s">
        <v>156</v>
      </c>
      <c r="B18" s="174"/>
      <c r="C18" s="174"/>
      <c r="D18" s="175">
        <f>B18+C18</f>
        <v>0</v>
      </c>
      <c r="E18" s="174"/>
      <c r="F18" s="174"/>
      <c r="G18" s="175">
        <f>E18+F18</f>
        <v>0</v>
      </c>
      <c r="H18" s="176">
        <v>0</v>
      </c>
      <c r="I18" s="176">
        <v>0</v>
      </c>
      <c r="J18" s="175">
        <f>H18+I18</f>
        <v>0</v>
      </c>
      <c r="K18" s="174">
        <v>2</v>
      </c>
      <c r="L18" s="174">
        <v>2</v>
      </c>
      <c r="M18" s="175">
        <f>K18+L18</f>
        <v>4</v>
      </c>
      <c r="N18" s="177">
        <f t="shared" si="3"/>
        <v>2</v>
      </c>
      <c r="O18" s="177">
        <f t="shared" si="3"/>
        <v>2</v>
      </c>
      <c r="P18" s="177">
        <f>N18+O18</f>
        <v>4</v>
      </c>
      <c r="Q18" s="178">
        <v>0</v>
      </c>
      <c r="R18" s="178">
        <v>0</v>
      </c>
      <c r="S18" s="175">
        <f t="shared" si="6"/>
        <v>2</v>
      </c>
      <c r="T18" s="175">
        <f t="shared" si="6"/>
        <v>2</v>
      </c>
    </row>
    <row r="19" spans="1:20" ht="28" customHeight="1">
      <c r="A19" s="170" t="s">
        <v>30</v>
      </c>
      <c r="B19" s="175">
        <f>B12+B13+B14+B17+B18+B11+B10+B9+B8+B7+B15+B16</f>
        <v>0</v>
      </c>
      <c r="C19" s="175">
        <f t="shared" ref="C19:P19" si="7">C12+C13+C14+C17+C18+C11+C10+C9+C8+C7+C15+C16</f>
        <v>0</v>
      </c>
      <c r="D19" s="175">
        <f t="shared" si="7"/>
        <v>0</v>
      </c>
      <c r="E19" s="175">
        <f t="shared" si="7"/>
        <v>0</v>
      </c>
      <c r="F19" s="175">
        <f t="shared" si="7"/>
        <v>0</v>
      </c>
      <c r="G19" s="175">
        <f t="shared" si="7"/>
        <v>0</v>
      </c>
      <c r="H19" s="175">
        <f t="shared" si="7"/>
        <v>0</v>
      </c>
      <c r="I19" s="175">
        <f t="shared" si="7"/>
        <v>0</v>
      </c>
      <c r="J19" s="175">
        <f t="shared" si="7"/>
        <v>0</v>
      </c>
      <c r="K19" s="175">
        <f t="shared" si="7"/>
        <v>33</v>
      </c>
      <c r="L19" s="175">
        <f t="shared" si="7"/>
        <v>33</v>
      </c>
      <c r="M19" s="175">
        <f t="shared" si="7"/>
        <v>66</v>
      </c>
      <c r="N19" s="175">
        <f t="shared" si="7"/>
        <v>33</v>
      </c>
      <c r="O19" s="175">
        <f t="shared" si="7"/>
        <v>33</v>
      </c>
      <c r="P19" s="175">
        <f t="shared" si="7"/>
        <v>66</v>
      </c>
      <c r="Q19" s="175">
        <f>Q12+Q13+Q14+Q17+Q18+Q11+Q10+Q9+Q8+Q7</f>
        <v>0</v>
      </c>
      <c r="R19" s="175">
        <f>R12+R13+R14+R17+R18+R11+R10+R9+R8+R7</f>
        <v>0</v>
      </c>
      <c r="S19" s="175">
        <f>S12+S13+S14+S17+S18+S11+S10+S9+S8+S7</f>
        <v>15</v>
      </c>
      <c r="T19" s="175">
        <f>T12+T13+T14+T17+T18+T11+T10+T9+T8+T7</f>
        <v>11</v>
      </c>
    </row>
  </sheetData>
  <mergeCells count="11">
    <mergeCell ref="N4:P4"/>
    <mergeCell ref="Q4:R4"/>
    <mergeCell ref="S4:T4"/>
    <mergeCell ref="A1:T1"/>
    <mergeCell ref="A2:T2"/>
    <mergeCell ref="A3:P3"/>
    <mergeCell ref="A4:A5"/>
    <mergeCell ref="B4:D4"/>
    <mergeCell ref="E4:G4"/>
    <mergeCell ref="H4:J4"/>
    <mergeCell ref="K4:M4"/>
  </mergeCells>
  <pageMargins left="0.7" right="0.7" top="0.75" bottom="0.75" header="0.3" footer="0.3"/>
  <pageSetup paperSize="9" scale="75" orientation="portrait" verticalDpi="300" r:id="rId1"/>
</worksheet>
</file>

<file path=xl/worksheets/sheet30.xml><?xml version="1.0" encoding="utf-8"?>
<worksheet xmlns="http://schemas.openxmlformats.org/spreadsheetml/2006/main" xmlns:r="http://schemas.openxmlformats.org/officeDocument/2006/relationships">
  <sheetPr codeName="Sheet26"/>
  <dimension ref="B3:E27"/>
  <sheetViews>
    <sheetView topLeftCell="A7" workbookViewId="0">
      <selection activeCell="M15" sqref="M15"/>
    </sheetView>
  </sheetViews>
  <sheetFormatPr defaultRowHeight="14.5"/>
  <cols>
    <col min="5" max="5" width="17.1796875" customWidth="1"/>
  </cols>
  <sheetData>
    <row r="3" spans="2:5">
      <c r="B3" t="s">
        <v>403</v>
      </c>
      <c r="C3" t="s">
        <v>404</v>
      </c>
      <c r="D3" t="s">
        <v>405</v>
      </c>
    </row>
    <row r="4" spans="2:5">
      <c r="B4" t="s">
        <v>244</v>
      </c>
      <c r="C4">
        <v>17700</v>
      </c>
      <c r="D4">
        <v>56200</v>
      </c>
      <c r="E4" t="str">
        <f>C4&amp;" - "&amp;D4</f>
        <v>17700 - 56200</v>
      </c>
    </row>
    <row r="5" spans="2:5">
      <c r="B5" t="s">
        <v>381</v>
      </c>
      <c r="C5">
        <v>17900</v>
      </c>
      <c r="D5">
        <v>56800</v>
      </c>
      <c r="E5" t="str">
        <f t="shared" ref="E5:E27" si="0">C5&amp;" - "&amp;D5</f>
        <v>17900 - 56800</v>
      </c>
    </row>
    <row r="6" spans="2:5">
      <c r="B6" t="s">
        <v>382</v>
      </c>
      <c r="C6">
        <v>18200</v>
      </c>
      <c r="D6">
        <v>57900</v>
      </c>
      <c r="E6" t="str">
        <f t="shared" si="0"/>
        <v>18200 - 57900</v>
      </c>
    </row>
    <row r="7" spans="2:5">
      <c r="B7" t="s">
        <v>383</v>
      </c>
      <c r="C7">
        <v>19200</v>
      </c>
      <c r="D7">
        <v>60800</v>
      </c>
      <c r="E7" t="str">
        <f t="shared" si="0"/>
        <v>19200 - 60800</v>
      </c>
    </row>
    <row r="8" spans="2:5">
      <c r="B8" t="s">
        <v>200</v>
      </c>
      <c r="C8">
        <v>20800</v>
      </c>
      <c r="D8">
        <v>65900</v>
      </c>
      <c r="E8" t="str">
        <f t="shared" si="0"/>
        <v>20800 - 65900</v>
      </c>
    </row>
    <row r="9" spans="2:5">
      <c r="B9" t="s">
        <v>384</v>
      </c>
      <c r="C9">
        <v>21500</v>
      </c>
      <c r="D9">
        <v>68000</v>
      </c>
      <c r="E9" t="str">
        <f t="shared" si="0"/>
        <v>21500 - 68000</v>
      </c>
    </row>
    <row r="10" spans="2:5">
      <c r="B10" t="s">
        <v>385</v>
      </c>
      <c r="C10">
        <v>22400</v>
      </c>
      <c r="D10">
        <v>71200</v>
      </c>
      <c r="E10" t="str">
        <f t="shared" si="0"/>
        <v>22400 - 71200</v>
      </c>
    </row>
    <row r="11" spans="2:5">
      <c r="B11" t="s">
        <v>240</v>
      </c>
      <c r="C11">
        <v>26300</v>
      </c>
      <c r="D11">
        <v>83500</v>
      </c>
      <c r="E11" t="str">
        <f t="shared" si="0"/>
        <v>26300 - 83500</v>
      </c>
    </row>
    <row r="12" spans="2:5">
      <c r="B12" t="s">
        <v>386</v>
      </c>
      <c r="C12">
        <v>28700</v>
      </c>
      <c r="D12">
        <v>91300</v>
      </c>
      <c r="E12" t="str">
        <f t="shared" si="0"/>
        <v>28700 - 91300</v>
      </c>
    </row>
    <row r="13" spans="2:5">
      <c r="B13" t="s">
        <v>235</v>
      </c>
      <c r="C13">
        <v>33800</v>
      </c>
      <c r="D13">
        <v>106700</v>
      </c>
      <c r="E13" t="str">
        <f t="shared" si="0"/>
        <v>33800 - 106700</v>
      </c>
    </row>
    <row r="14" spans="2:5">
      <c r="B14" t="s">
        <v>174</v>
      </c>
      <c r="C14">
        <v>37800</v>
      </c>
      <c r="D14">
        <v>119700</v>
      </c>
      <c r="E14" t="str">
        <f t="shared" si="0"/>
        <v>37800 - 119700</v>
      </c>
    </row>
    <row r="15" spans="2:5">
      <c r="B15" t="s">
        <v>194</v>
      </c>
      <c r="C15">
        <v>44300</v>
      </c>
      <c r="D15">
        <v>140100</v>
      </c>
      <c r="E15" t="str">
        <f t="shared" si="0"/>
        <v>44300 - 140100</v>
      </c>
    </row>
    <row r="16" spans="2:5">
      <c r="B16" t="s">
        <v>387</v>
      </c>
      <c r="C16">
        <v>53100</v>
      </c>
      <c r="D16">
        <v>167800</v>
      </c>
      <c r="E16" t="str">
        <f t="shared" si="0"/>
        <v>53100 - 167800</v>
      </c>
    </row>
    <row r="17" spans="2:5">
      <c r="B17" t="s">
        <v>224</v>
      </c>
      <c r="C17">
        <v>56100</v>
      </c>
      <c r="D17">
        <v>177500</v>
      </c>
      <c r="E17" t="str">
        <f t="shared" si="0"/>
        <v>56100 - 177500</v>
      </c>
    </row>
    <row r="18" spans="2:5">
      <c r="B18" t="s">
        <v>388</v>
      </c>
      <c r="C18">
        <v>60700</v>
      </c>
      <c r="D18">
        <v>192000</v>
      </c>
      <c r="E18" t="str">
        <f t="shared" si="0"/>
        <v>60700 - 192000</v>
      </c>
    </row>
    <row r="19" spans="2:5">
      <c r="B19" t="s">
        <v>175</v>
      </c>
      <c r="C19">
        <v>67300</v>
      </c>
      <c r="D19">
        <v>195000</v>
      </c>
      <c r="E19" t="str">
        <f t="shared" si="0"/>
        <v>67300 - 195000</v>
      </c>
    </row>
    <row r="20" spans="2:5">
      <c r="B20" t="s">
        <v>389</v>
      </c>
      <c r="C20">
        <v>71000</v>
      </c>
      <c r="D20">
        <v>199500</v>
      </c>
      <c r="E20" t="str">
        <f t="shared" si="0"/>
        <v>71000 - 199500</v>
      </c>
    </row>
    <row r="21" spans="2:5">
      <c r="B21" t="s">
        <v>390</v>
      </c>
      <c r="C21">
        <v>75300</v>
      </c>
      <c r="D21">
        <v>199500</v>
      </c>
      <c r="E21" t="str">
        <f t="shared" si="0"/>
        <v>75300 - 199500</v>
      </c>
    </row>
    <row r="22" spans="2:5">
      <c r="B22" t="s">
        <v>391</v>
      </c>
      <c r="C22">
        <v>79900</v>
      </c>
      <c r="D22">
        <v>199500</v>
      </c>
      <c r="E22" t="str">
        <f t="shared" si="0"/>
        <v>79900 - 199500</v>
      </c>
    </row>
    <row r="23" spans="2:5">
      <c r="B23" t="s">
        <v>392</v>
      </c>
      <c r="C23">
        <v>88900</v>
      </c>
      <c r="D23">
        <v>203500</v>
      </c>
      <c r="E23" t="str">
        <f t="shared" si="0"/>
        <v>88900 - 203500</v>
      </c>
    </row>
    <row r="24" spans="2:5">
      <c r="B24" t="s">
        <v>393</v>
      </c>
      <c r="C24">
        <v>123100</v>
      </c>
      <c r="D24">
        <v>203500</v>
      </c>
      <c r="E24" t="str">
        <f t="shared" si="0"/>
        <v>123100 - 203500</v>
      </c>
    </row>
    <row r="25" spans="2:5">
      <c r="B25" t="s">
        <v>394</v>
      </c>
      <c r="C25">
        <v>129700</v>
      </c>
      <c r="D25">
        <v>208100</v>
      </c>
      <c r="E25" t="str">
        <f t="shared" si="0"/>
        <v>129700 - 208100</v>
      </c>
    </row>
    <row r="26" spans="2:5">
      <c r="B26" t="s">
        <v>395</v>
      </c>
      <c r="C26">
        <v>145800</v>
      </c>
      <c r="D26">
        <v>214100</v>
      </c>
      <c r="E26" t="str">
        <f t="shared" si="0"/>
        <v>145800 - 214100</v>
      </c>
    </row>
    <row r="27" spans="2:5">
      <c r="B27" t="s">
        <v>396</v>
      </c>
      <c r="C27">
        <v>148800</v>
      </c>
      <c r="D27">
        <v>218600</v>
      </c>
      <c r="E27" t="str">
        <f t="shared" si="0"/>
        <v>148800 - 218600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28">
    <pageSetUpPr fitToPage="1"/>
  </sheetPr>
  <dimension ref="B2:R12"/>
  <sheetViews>
    <sheetView workbookViewId="0">
      <selection activeCell="Q14" sqref="Q14"/>
    </sheetView>
  </sheetViews>
  <sheetFormatPr defaultRowHeight="14.5"/>
  <cols>
    <col min="1" max="1" width="4.453125" customWidth="1"/>
    <col min="2" max="5" width="7.453125" customWidth="1"/>
    <col min="6" max="6" width="9.81640625" customWidth="1"/>
    <col min="7" max="15" width="7.1796875" customWidth="1"/>
  </cols>
  <sheetData>
    <row r="2" spans="2:18" ht="18">
      <c r="B2" s="1295" t="s">
        <v>437</v>
      </c>
      <c r="C2" s="1295"/>
      <c r="D2" s="1295"/>
      <c r="E2" s="1295"/>
      <c r="F2" s="1295"/>
      <c r="G2" s="1295"/>
      <c r="H2" s="1295"/>
      <c r="I2" s="1295"/>
      <c r="J2" s="1295"/>
      <c r="K2" s="1295"/>
      <c r="L2" s="1295"/>
      <c r="M2" s="1295"/>
      <c r="N2" s="1295"/>
      <c r="O2" s="1295"/>
      <c r="P2" s="1295"/>
      <c r="Q2" s="1295"/>
      <c r="R2" s="1295"/>
    </row>
    <row r="3" spans="2:18" ht="18">
      <c r="B3" s="514"/>
      <c r="C3" s="514"/>
      <c r="D3" s="514"/>
      <c r="E3" s="514"/>
      <c r="F3" s="514"/>
      <c r="G3" s="514"/>
      <c r="H3" s="514"/>
      <c r="I3" s="514"/>
      <c r="J3" s="514"/>
      <c r="K3" s="514"/>
      <c r="L3" s="514"/>
      <c r="M3" s="514"/>
      <c r="N3" s="514"/>
      <c r="O3" s="514"/>
      <c r="P3" s="514"/>
      <c r="Q3" s="514"/>
      <c r="R3" s="515" t="s">
        <v>438</v>
      </c>
    </row>
    <row r="4" spans="2:18" ht="18">
      <c r="B4" s="1296" t="s">
        <v>439</v>
      </c>
      <c r="C4" s="1296"/>
      <c r="D4" s="1296"/>
      <c r="E4" s="1296"/>
      <c r="F4" s="1296"/>
      <c r="G4" s="1296"/>
      <c r="H4" s="1296"/>
      <c r="I4" s="1296"/>
      <c r="J4" s="1296"/>
      <c r="K4" s="1296"/>
      <c r="L4" s="1296"/>
      <c r="M4" s="1296"/>
      <c r="N4" s="1296"/>
      <c r="O4" s="1296"/>
      <c r="P4" s="1296"/>
      <c r="Q4" s="1296"/>
      <c r="R4" s="1296"/>
    </row>
    <row r="5" spans="2:18" ht="18">
      <c r="B5" s="516" t="s">
        <v>440</v>
      </c>
      <c r="C5" s="516"/>
      <c r="D5" s="1297" t="s">
        <v>441</v>
      </c>
      <c r="E5" s="1297"/>
      <c r="F5" s="1297"/>
      <c r="G5" s="1298" t="s">
        <v>442</v>
      </c>
      <c r="H5" s="1298"/>
      <c r="I5" s="1298"/>
      <c r="J5" s="1298"/>
      <c r="K5" s="1298"/>
      <c r="L5" s="1298"/>
      <c r="M5" s="1298"/>
      <c r="N5" s="1298"/>
      <c r="O5" s="1298"/>
      <c r="P5" s="516"/>
      <c r="Q5" s="516"/>
      <c r="R5" s="516"/>
    </row>
    <row r="6" spans="2:18" ht="18">
      <c r="B6" s="517"/>
      <c r="C6" s="517"/>
      <c r="D6" s="517"/>
      <c r="E6" s="517"/>
      <c r="F6" s="517"/>
      <c r="G6" s="518"/>
      <c r="H6" s="518"/>
      <c r="I6" s="518"/>
      <c r="J6" s="517"/>
      <c r="K6" s="517"/>
      <c r="L6" s="517"/>
      <c r="M6" s="519" t="s">
        <v>443</v>
      </c>
      <c r="N6" s="519" t="s">
        <v>443</v>
      </c>
      <c r="O6" s="519" t="s">
        <v>443</v>
      </c>
      <c r="P6" s="517"/>
      <c r="Q6" s="517"/>
      <c r="R6" s="517"/>
    </row>
    <row r="7" spans="2:18" ht="18">
      <c r="B7" s="517" t="s">
        <v>444</v>
      </c>
      <c r="C7" s="517"/>
      <c r="D7" s="517"/>
      <c r="E7" s="520" t="s">
        <v>445</v>
      </c>
      <c r="F7" s="518"/>
      <c r="G7" s="517"/>
      <c r="H7" s="517"/>
      <c r="I7" s="517"/>
      <c r="J7" s="517"/>
      <c r="K7" s="521"/>
      <c r="L7" s="522"/>
      <c r="M7" s="519" t="s">
        <v>443</v>
      </c>
      <c r="N7" s="519" t="s">
        <v>443</v>
      </c>
      <c r="O7" s="519" t="s">
        <v>443</v>
      </c>
      <c r="P7" s="523" t="s">
        <v>446</v>
      </c>
      <c r="Q7" s="1299"/>
      <c r="R7" s="1299"/>
    </row>
    <row r="8" spans="2:18" ht="18">
      <c r="B8" s="517"/>
      <c r="C8" s="517"/>
      <c r="D8" s="517"/>
      <c r="E8" s="517"/>
      <c r="F8" s="524"/>
      <c r="G8" s="525"/>
      <c r="H8" s="526"/>
      <c r="I8" s="517"/>
      <c r="J8" s="517"/>
      <c r="K8" s="527"/>
      <c r="L8" s="528"/>
      <c r="M8" s="519"/>
      <c r="N8" s="519"/>
      <c r="O8" s="519"/>
      <c r="P8" s="517"/>
      <c r="Q8" s="517"/>
      <c r="R8" s="517"/>
    </row>
    <row r="9" spans="2:18" ht="15.5">
      <c r="B9" s="1293" t="s">
        <v>219</v>
      </c>
      <c r="C9" s="1293"/>
      <c r="D9" s="1293"/>
      <c r="E9" s="1293"/>
      <c r="F9" s="1293" t="s">
        <v>447</v>
      </c>
      <c r="G9" s="1293" t="s">
        <v>448</v>
      </c>
      <c r="H9" s="1293"/>
      <c r="I9" s="1293"/>
      <c r="J9" s="1293"/>
      <c r="K9" s="1293"/>
      <c r="L9" s="1293"/>
      <c r="M9" s="1293"/>
      <c r="N9" s="1293"/>
      <c r="O9" s="1293"/>
      <c r="P9" s="1293"/>
      <c r="Q9" s="1293" t="s">
        <v>449</v>
      </c>
      <c r="R9" s="1293" t="s">
        <v>450</v>
      </c>
    </row>
    <row r="10" spans="2:18" ht="15.5">
      <c r="B10" s="1294" t="s">
        <v>451</v>
      </c>
      <c r="C10" s="1294" t="s">
        <v>452</v>
      </c>
      <c r="D10" s="1294" t="s">
        <v>453</v>
      </c>
      <c r="E10" s="1294" t="s">
        <v>30</v>
      </c>
      <c r="F10" s="1293"/>
      <c r="G10" s="1293" t="s">
        <v>451</v>
      </c>
      <c r="H10" s="1293"/>
      <c r="I10" s="1293"/>
      <c r="J10" s="1293" t="s">
        <v>452</v>
      </c>
      <c r="K10" s="1293"/>
      <c r="L10" s="1293"/>
      <c r="M10" s="1293" t="s">
        <v>453</v>
      </c>
      <c r="N10" s="1293"/>
      <c r="O10" s="1293"/>
      <c r="P10" s="1294" t="s">
        <v>284</v>
      </c>
      <c r="Q10" s="1293"/>
      <c r="R10" s="1293"/>
    </row>
    <row r="11" spans="2:18" ht="39.5" customHeight="1">
      <c r="B11" s="1294"/>
      <c r="C11" s="1294"/>
      <c r="D11" s="1294"/>
      <c r="E11" s="1294"/>
      <c r="F11" s="1293"/>
      <c r="G11" s="529" t="s">
        <v>325</v>
      </c>
      <c r="H11" s="529" t="s">
        <v>326</v>
      </c>
      <c r="I11" s="529" t="s">
        <v>30</v>
      </c>
      <c r="J11" s="529" t="s">
        <v>325</v>
      </c>
      <c r="K11" s="529" t="s">
        <v>326</v>
      </c>
      <c r="L11" s="529" t="s">
        <v>30</v>
      </c>
      <c r="M11" s="529" t="s">
        <v>325</v>
      </c>
      <c r="N11" s="529" t="s">
        <v>326</v>
      </c>
      <c r="O11" s="529" t="s">
        <v>30</v>
      </c>
      <c r="P11" s="1294"/>
      <c r="Q11" s="1293"/>
      <c r="R11" s="1293"/>
    </row>
    <row r="12" spans="2:18" ht="71" customHeight="1">
      <c r="B12" s="530"/>
      <c r="C12" s="530"/>
      <c r="D12" s="530"/>
      <c r="E12" s="530"/>
      <c r="F12" s="530"/>
      <c r="G12" s="531"/>
      <c r="H12" s="531"/>
      <c r="I12" s="530"/>
      <c r="J12" s="531"/>
      <c r="K12" s="531"/>
      <c r="L12" s="530"/>
      <c r="M12" s="531"/>
      <c r="N12" s="531"/>
      <c r="O12" s="530"/>
      <c r="P12" s="530"/>
      <c r="Q12" s="530"/>
      <c r="R12" s="530"/>
    </row>
  </sheetData>
  <mergeCells count="18">
    <mergeCell ref="B2:R2"/>
    <mergeCell ref="B4:R4"/>
    <mergeCell ref="D5:F5"/>
    <mergeCell ref="G5:O5"/>
    <mergeCell ref="Q7:R7"/>
    <mergeCell ref="B9:E9"/>
    <mergeCell ref="F9:F11"/>
    <mergeCell ref="G9:P9"/>
    <mergeCell ref="Q9:Q11"/>
    <mergeCell ref="R9:R11"/>
    <mergeCell ref="M10:O10"/>
    <mergeCell ref="P10:P11"/>
    <mergeCell ref="B10:B11"/>
    <mergeCell ref="C10:C11"/>
    <mergeCell ref="D10:D11"/>
    <mergeCell ref="E10:E11"/>
    <mergeCell ref="G10:I10"/>
    <mergeCell ref="J10:L10"/>
  </mergeCells>
  <pageMargins left="0.70866141732283472" right="0.70866141732283472" top="0.74803149606299213" bottom="0.74803149606299213" header="0.31496062992125984" footer="0.31496062992125984"/>
  <pageSetup scale="90" orientation="landscape" r:id="rId1"/>
</worksheet>
</file>

<file path=xl/worksheets/sheet32.xml><?xml version="1.0" encoding="utf-8"?>
<worksheet xmlns="http://schemas.openxmlformats.org/spreadsheetml/2006/main" xmlns:r="http://schemas.openxmlformats.org/officeDocument/2006/relationships">
  <sheetPr codeName="Sheet29">
    <tabColor rgb="FFFFFF00"/>
    <pageSetUpPr fitToPage="1"/>
  </sheetPr>
  <dimension ref="A1:E23"/>
  <sheetViews>
    <sheetView workbookViewId="0">
      <selection activeCell="B2" sqref="B2:D2"/>
    </sheetView>
  </sheetViews>
  <sheetFormatPr defaultRowHeight="14.5"/>
  <cols>
    <col min="1" max="1" width="4.6328125" customWidth="1"/>
    <col min="2" max="2" width="9.81640625" customWidth="1"/>
    <col min="3" max="3" width="49" customWidth="1"/>
    <col min="4" max="4" width="29.1796875" customWidth="1"/>
    <col min="5" max="5" width="4.7265625" customWidth="1"/>
  </cols>
  <sheetData>
    <row r="1" spans="1:5">
      <c r="A1" s="392"/>
      <c r="B1" s="392"/>
      <c r="C1" s="392"/>
      <c r="D1" s="392"/>
      <c r="E1" s="392"/>
    </row>
    <row r="2" spans="1:5" ht="23">
      <c r="A2" s="392"/>
      <c r="B2" s="1300" t="str">
        <f>'Data Entry'!D2</f>
        <v>dk;kZy; iz/kkukpk;Z jktdh; mPp ek/;fed fo|ky; 13Mhvks,y</v>
      </c>
      <c r="C2" s="1300"/>
      <c r="D2" s="1300"/>
      <c r="E2" s="392"/>
    </row>
    <row r="3" spans="1:5" ht="18">
      <c r="A3" s="392"/>
      <c r="B3" s="547" t="s">
        <v>467</v>
      </c>
      <c r="D3" s="548" t="s">
        <v>461</v>
      </c>
      <c r="E3" s="392"/>
    </row>
    <row r="4" spans="1:5" ht="18">
      <c r="A4" s="392"/>
      <c r="B4" s="549"/>
      <c r="C4" s="549"/>
      <c r="D4" s="549"/>
      <c r="E4" s="392"/>
    </row>
    <row r="5" spans="1:5" ht="18">
      <c r="A5" s="392"/>
      <c r="B5" s="549" t="s">
        <v>462</v>
      </c>
      <c r="C5" s="549"/>
      <c r="D5" s="549"/>
      <c r="E5" s="392"/>
    </row>
    <row r="6" spans="1:5" ht="18">
      <c r="A6" s="392"/>
      <c r="B6" s="549"/>
      <c r="C6" s="553" t="s">
        <v>468</v>
      </c>
      <c r="D6" s="1301"/>
      <c r="E6" s="392"/>
    </row>
    <row r="7" spans="1:5" ht="18">
      <c r="A7" s="392"/>
      <c r="B7" s="549"/>
      <c r="C7" s="553" t="s">
        <v>469</v>
      </c>
      <c r="D7" s="1301"/>
      <c r="E7" s="392"/>
    </row>
    <row r="8" spans="1:5" ht="18">
      <c r="A8" s="392"/>
      <c r="B8" s="549"/>
      <c r="C8" s="553" t="s">
        <v>470</v>
      </c>
      <c r="D8" s="1301"/>
      <c r="E8" s="392"/>
    </row>
    <row r="9" spans="1:5" ht="18">
      <c r="A9" s="392"/>
      <c r="B9" s="549"/>
      <c r="C9" s="549"/>
      <c r="D9" s="550"/>
      <c r="E9" s="392"/>
    </row>
    <row r="10" spans="1:5" ht="18">
      <c r="A10" s="392"/>
      <c r="B10" s="549"/>
      <c r="C10" s="549"/>
      <c r="D10" s="550"/>
      <c r="E10" s="392"/>
    </row>
    <row r="11" spans="1:5" ht="18">
      <c r="A11" s="392"/>
      <c r="B11" s="551" t="s">
        <v>463</v>
      </c>
      <c r="C11" s="1302" t="s">
        <v>650</v>
      </c>
      <c r="D11" s="1302"/>
      <c r="E11" s="392"/>
    </row>
    <row r="12" spans="1:5" ht="18">
      <c r="A12" s="392"/>
      <c r="B12" s="1303" t="s">
        <v>464</v>
      </c>
      <c r="C12" s="1303"/>
      <c r="D12" s="1303"/>
      <c r="E12" s="392"/>
    </row>
    <row r="13" spans="1:5" ht="18">
      <c r="A13" s="392"/>
      <c r="B13" s="549" t="s">
        <v>465</v>
      </c>
      <c r="C13" s="549"/>
      <c r="D13" s="549"/>
      <c r="E13" s="392"/>
    </row>
    <row r="14" spans="1:5" ht="70.5" customHeight="1">
      <c r="A14" s="392"/>
      <c r="B14" s="1304" t="s">
        <v>466</v>
      </c>
      <c r="C14" s="1304"/>
      <c r="D14" s="1304"/>
      <c r="E14" s="392"/>
    </row>
    <row r="15" spans="1:5" ht="22" customHeight="1">
      <c r="A15" s="392"/>
      <c r="B15" s="556" t="s">
        <v>471</v>
      </c>
      <c r="C15" s="555"/>
      <c r="D15" s="552"/>
      <c r="E15" s="392"/>
    </row>
    <row r="16" spans="1:5" ht="22" customHeight="1">
      <c r="A16" s="392"/>
      <c r="B16" s="820">
        <f>IF(C16="","",1)</f>
        <v>1</v>
      </c>
      <c r="C16" s="819" t="str">
        <f>IF(Post_Data!Y10="","",Post_Data!Y10)</f>
        <v>2202-02-109-01-00</v>
      </c>
      <c r="D16" s="787"/>
      <c r="E16" s="392"/>
    </row>
    <row r="17" spans="1:5" ht="22" customHeight="1">
      <c r="A17" s="392"/>
      <c r="B17" s="820">
        <f>IF(C17="","",B16+1)</f>
        <v>2</v>
      </c>
      <c r="C17" s="819" t="str">
        <f>IF(Post_Data!Y11="","",Post_Data!Y11)</f>
        <v>2202-02-109-27-01</v>
      </c>
      <c r="D17" s="787"/>
      <c r="E17" s="392"/>
    </row>
    <row r="18" spans="1:5" ht="18">
      <c r="A18" s="392"/>
      <c r="B18" s="820">
        <f t="shared" ref="B18:B22" si="0">IF(C18="","",B17+1)</f>
        <v>3</v>
      </c>
      <c r="C18" s="819" t="str">
        <f>IF(Post_Data!Y12="","",Post_Data!Y12)</f>
        <v>2202-01-113-01-01</v>
      </c>
      <c r="D18" s="552"/>
      <c r="E18" s="392"/>
    </row>
    <row r="19" spans="1:5" ht="18">
      <c r="A19" s="392"/>
      <c r="B19" s="820">
        <f t="shared" si="0"/>
        <v>4</v>
      </c>
      <c r="C19" s="819" t="str">
        <f>IF(Post_Data!Y13="","",Post_Data!Y13)</f>
        <v>2202-01-113-01-02</v>
      </c>
      <c r="D19" s="554" t="str">
        <f>'Master-1'!AB3</f>
        <v>iz/kkukpk;Z</v>
      </c>
      <c r="E19" s="392"/>
    </row>
    <row r="20" spans="1:5" ht="18">
      <c r="A20" s="392"/>
      <c r="B20" s="820">
        <f t="shared" si="0"/>
        <v>5</v>
      </c>
      <c r="C20" s="819" t="str">
        <f>IF(Post_Data!Y14="","",Post_Data!Y14)</f>
        <v>2202-01-113-01-03</v>
      </c>
      <c r="D20" s="554" t="str">
        <f>'Master-1'!AB4</f>
        <v xml:space="preserve">jktdh; mPp ek/;fed fo|ky; </v>
      </c>
      <c r="E20" s="392"/>
    </row>
    <row r="21" spans="1:5" ht="18">
      <c r="A21" s="392"/>
      <c r="B21" s="820">
        <f t="shared" si="0"/>
        <v>6</v>
      </c>
      <c r="C21" s="819" t="str">
        <f>IF(Post_Data!Y15="","",Post_Data!Y15)</f>
        <v>2202-01-197-01-02</v>
      </c>
      <c r="D21" s="554" t="str">
        <f>'Master-1'!AB5</f>
        <v>13Mhvks,y¼Jhxaxkuxj½</v>
      </c>
      <c r="E21" s="392"/>
    </row>
    <row r="22" spans="1:5" ht="18">
      <c r="A22" s="392"/>
      <c r="B22" s="556" t="str">
        <f t="shared" si="0"/>
        <v/>
      </c>
      <c r="C22" s="819" t="str">
        <f>IF(Post_Data!Y16="","",Post_Data!Y16)</f>
        <v/>
      </c>
      <c r="D22" s="549"/>
      <c r="E22" s="392"/>
    </row>
    <row r="23" spans="1:5">
      <c r="A23" s="392"/>
      <c r="B23" s="392"/>
      <c r="C23" s="392"/>
      <c r="D23" s="392"/>
      <c r="E23" s="392"/>
    </row>
  </sheetData>
  <sheetProtection password="DBAD" sheet="1" objects="1" scenarios="1" formatColumns="0" formatRows="0"/>
  <mergeCells count="5">
    <mergeCell ref="B2:D2"/>
    <mergeCell ref="D6:D8"/>
    <mergeCell ref="C11:D11"/>
    <mergeCell ref="B12:D12"/>
    <mergeCell ref="B14:D14"/>
  </mergeCells>
  <pageMargins left="0.70866141732283472" right="0.70866141732283472" top="0.74803149606299213" bottom="0.74803149606299213" header="0.31496062992125984" footer="0.31496062992125984"/>
  <pageSetup paperSize="9" scale="99" orientation="portrait" r:id="rId1"/>
</worksheet>
</file>

<file path=xl/worksheets/sheet33.xml><?xml version="1.0" encoding="utf-8"?>
<worksheet xmlns="http://schemas.openxmlformats.org/spreadsheetml/2006/main" xmlns:r="http://schemas.openxmlformats.org/officeDocument/2006/relationships">
  <sheetPr codeName="Sheet30">
    <tabColor rgb="FFFF0000"/>
  </sheetPr>
  <dimension ref="A1:H21"/>
  <sheetViews>
    <sheetView workbookViewId="0">
      <selection activeCell="C4" sqref="C4"/>
    </sheetView>
  </sheetViews>
  <sheetFormatPr defaultRowHeight="14.5"/>
  <cols>
    <col min="1" max="1" width="3.453125" customWidth="1"/>
    <col min="2" max="2" width="23.453125" customWidth="1"/>
    <col min="3" max="3" width="21.54296875" customWidth="1"/>
    <col min="4" max="4" width="22.7265625" customWidth="1"/>
    <col min="5" max="5" width="14.54296875" customWidth="1"/>
    <col min="6" max="6" width="11.08984375" customWidth="1"/>
    <col min="7" max="7" width="18.36328125" customWidth="1"/>
    <col min="8" max="8" width="4.08984375" customWidth="1"/>
  </cols>
  <sheetData>
    <row r="1" spans="1:8">
      <c r="A1" s="392"/>
      <c r="B1" s="392"/>
      <c r="C1" s="392"/>
      <c r="D1" s="392"/>
      <c r="E1" s="392"/>
      <c r="F1" s="392"/>
      <c r="G1" s="392"/>
      <c r="H1" s="392"/>
    </row>
    <row r="2" spans="1:8" ht="23" customHeight="1">
      <c r="A2" s="392"/>
      <c r="B2" s="1307" t="str">
        <f>'Data Entry'!D2</f>
        <v>dk;kZy; iz/kkukpk;Z jktdh; mPp ek/;fed fo|ky; 13Mhvks,y</v>
      </c>
      <c r="C2" s="1307"/>
      <c r="D2" s="1307"/>
      <c r="E2" s="1307"/>
      <c r="F2" s="1307"/>
      <c r="G2" s="1307"/>
      <c r="H2" s="392"/>
    </row>
    <row r="3" spans="1:8" ht="28" customHeight="1" thickBot="1">
      <c r="A3" s="392"/>
      <c r="B3" s="1306" t="s">
        <v>481</v>
      </c>
      <c r="C3" s="1306"/>
      <c r="D3" s="1306"/>
      <c r="E3" s="1306"/>
      <c r="F3" s="1306"/>
      <c r="G3" s="1306"/>
      <c r="H3" s="392"/>
    </row>
    <row r="4" spans="1:8" ht="21.5" thickBot="1">
      <c r="A4" s="392"/>
      <c r="B4" s="639" t="s">
        <v>417</v>
      </c>
      <c r="C4" s="640" t="str">
        <f>'Data Entry'!H4</f>
        <v>2022-23</v>
      </c>
      <c r="E4" s="639" t="s">
        <v>495</v>
      </c>
      <c r="F4" s="1317" t="str">
        <f>'Data Entry'!K4</f>
        <v>2023-24</v>
      </c>
      <c r="G4" s="1318"/>
      <c r="H4" s="392"/>
    </row>
    <row r="5" spans="1:8" ht="23">
      <c r="A5" s="392"/>
      <c r="B5" s="634"/>
      <c r="C5" s="634"/>
      <c r="D5" s="243"/>
      <c r="E5" s="1316"/>
      <c r="F5" s="1316"/>
      <c r="G5" s="637"/>
      <c r="H5" s="392"/>
    </row>
    <row r="6" spans="1:8" ht="20.5">
      <c r="A6" s="392"/>
      <c r="B6" s="638" t="s">
        <v>482</v>
      </c>
      <c r="C6" s="14" t="s">
        <v>32</v>
      </c>
      <c r="D6" s="14" t="s">
        <v>483</v>
      </c>
      <c r="E6" s="14" t="s">
        <v>484</v>
      </c>
      <c r="F6" s="14" t="s">
        <v>220</v>
      </c>
      <c r="G6" s="14" t="s">
        <v>485</v>
      </c>
      <c r="H6" s="392"/>
    </row>
    <row r="7" spans="1:8" ht="20.5" customHeight="1">
      <c r="A7" s="392"/>
      <c r="B7" s="1308" t="str">
        <f>'Master-1'!F4&amp;" "&amp;'Master-1'!I4</f>
        <v>2202-02-109-01-00 STATE FUND</v>
      </c>
      <c r="C7" s="643" t="s">
        <v>486</v>
      </c>
      <c r="D7" s="644" t="s">
        <v>487</v>
      </c>
      <c r="E7" s="635">
        <v>2</v>
      </c>
      <c r="F7" s="635">
        <v>2</v>
      </c>
      <c r="G7" s="635">
        <f>E7-F7</f>
        <v>0</v>
      </c>
      <c r="H7" s="392"/>
    </row>
    <row r="8" spans="1:8" ht="20.5" customHeight="1">
      <c r="A8" s="392"/>
      <c r="B8" s="1308"/>
      <c r="C8" s="1314" t="s">
        <v>497</v>
      </c>
      <c r="D8" s="1315"/>
      <c r="E8" s="642">
        <f>SUM(E7)</f>
        <v>2</v>
      </c>
      <c r="F8" s="642">
        <f t="shared" ref="F8:G8" si="0">SUM(F7)</f>
        <v>2</v>
      </c>
      <c r="G8" s="642">
        <f t="shared" si="0"/>
        <v>0</v>
      </c>
      <c r="H8" s="392"/>
    </row>
    <row r="9" spans="1:8" ht="20.5" customHeight="1">
      <c r="A9" s="392"/>
      <c r="B9" s="1308"/>
      <c r="C9" s="1187" t="s">
        <v>488</v>
      </c>
      <c r="D9" s="564" t="s">
        <v>489</v>
      </c>
      <c r="E9" s="635">
        <v>1</v>
      </c>
      <c r="F9" s="635">
        <v>0</v>
      </c>
      <c r="G9" s="635">
        <f t="shared" ref="G9:G14" si="1">E9-F9</f>
        <v>1</v>
      </c>
      <c r="H9" s="392"/>
    </row>
    <row r="10" spans="1:8" ht="20.5" customHeight="1">
      <c r="A10" s="392"/>
      <c r="B10" s="1308"/>
      <c r="C10" s="1309"/>
      <c r="D10" s="564" t="s">
        <v>490</v>
      </c>
      <c r="E10" s="635">
        <v>1</v>
      </c>
      <c r="F10" s="635">
        <v>1</v>
      </c>
      <c r="G10" s="635">
        <f t="shared" si="1"/>
        <v>0</v>
      </c>
      <c r="H10" s="392"/>
    </row>
    <row r="11" spans="1:8" ht="20.5" customHeight="1">
      <c r="A11" s="392"/>
      <c r="B11" s="1308"/>
      <c r="C11" s="1309"/>
      <c r="D11" s="564" t="s">
        <v>491</v>
      </c>
      <c r="E11" s="635">
        <v>0</v>
      </c>
      <c r="F11" s="635">
        <v>0</v>
      </c>
      <c r="G11" s="635">
        <f t="shared" si="1"/>
        <v>0</v>
      </c>
      <c r="H11" s="392"/>
    </row>
    <row r="12" spans="1:8" ht="20.5" customHeight="1">
      <c r="A12" s="392"/>
      <c r="B12" s="1308"/>
      <c r="C12" s="1309"/>
      <c r="D12" s="564" t="s">
        <v>492</v>
      </c>
      <c r="E12" s="635">
        <v>1</v>
      </c>
      <c r="F12" s="635">
        <v>1</v>
      </c>
      <c r="G12" s="635">
        <f t="shared" si="1"/>
        <v>0</v>
      </c>
      <c r="H12" s="392"/>
    </row>
    <row r="13" spans="1:8" ht="20.5" customHeight="1">
      <c r="A13" s="392"/>
      <c r="B13" s="1308"/>
      <c r="C13" s="1309"/>
      <c r="D13" s="564" t="s">
        <v>493</v>
      </c>
      <c r="E13" s="635">
        <v>0</v>
      </c>
      <c r="F13" s="635">
        <v>0</v>
      </c>
      <c r="G13" s="635">
        <f t="shared" si="1"/>
        <v>0</v>
      </c>
      <c r="H13" s="392"/>
    </row>
    <row r="14" spans="1:8" ht="20.5" customHeight="1">
      <c r="A14" s="392"/>
      <c r="B14" s="1308"/>
      <c r="C14" s="1309"/>
      <c r="D14" s="641" t="s">
        <v>494</v>
      </c>
      <c r="E14" s="635">
        <v>0</v>
      </c>
      <c r="F14" s="635">
        <v>0</v>
      </c>
      <c r="G14" s="635">
        <f t="shared" si="1"/>
        <v>0</v>
      </c>
      <c r="H14" s="392"/>
    </row>
    <row r="15" spans="1:8" ht="20.5">
      <c r="A15" s="392"/>
      <c r="B15" s="1308"/>
      <c r="C15" s="1313" t="s">
        <v>498</v>
      </c>
      <c r="D15" s="1313"/>
      <c r="E15" s="645">
        <f>SUM(E9:E14)</f>
        <v>3</v>
      </c>
      <c r="F15" s="645">
        <f t="shared" ref="F15:G15" si="2">SUM(F9:F14)</f>
        <v>2</v>
      </c>
      <c r="G15" s="645">
        <f t="shared" si="2"/>
        <v>1</v>
      </c>
      <c r="H15" s="392"/>
    </row>
    <row r="16" spans="1:8" ht="23">
      <c r="A16" s="392"/>
      <c r="B16" s="1310" t="s">
        <v>496</v>
      </c>
      <c r="C16" s="1311"/>
      <c r="D16" s="1312"/>
      <c r="E16" s="636">
        <f>SUM(E7,E15)</f>
        <v>5</v>
      </c>
      <c r="F16" s="636">
        <f t="shared" ref="F16:G16" si="3">SUM(F7,F15)</f>
        <v>4</v>
      </c>
      <c r="G16" s="636">
        <f t="shared" si="3"/>
        <v>1</v>
      </c>
      <c r="H16" s="392"/>
    </row>
    <row r="17" spans="1:8" ht="20.5">
      <c r="A17" s="392"/>
      <c r="B17" s="2"/>
      <c r="C17" s="2"/>
      <c r="D17" s="2"/>
      <c r="E17" s="2"/>
      <c r="F17" s="2"/>
      <c r="G17" s="2"/>
      <c r="H17" s="392"/>
    </row>
    <row r="18" spans="1:8" ht="20.5">
      <c r="A18" s="392"/>
      <c r="B18" s="2"/>
      <c r="C18" s="2"/>
      <c r="D18" s="2"/>
      <c r="E18" s="2"/>
      <c r="F18" s="1305" t="str">
        <f>'Master-1'!AB3</f>
        <v>iz/kkukpk;Z</v>
      </c>
      <c r="G18" s="1305"/>
      <c r="H18" s="392"/>
    </row>
    <row r="19" spans="1:8" ht="20.5">
      <c r="A19" s="392"/>
      <c r="B19" s="2"/>
      <c r="C19" s="2"/>
      <c r="D19" s="2"/>
      <c r="E19" s="2"/>
      <c r="F19" s="1305" t="str">
        <f>'Master-1'!AB4</f>
        <v xml:space="preserve">jktdh; mPp ek/;fed fo|ky; </v>
      </c>
      <c r="G19" s="1305"/>
      <c r="H19" s="392"/>
    </row>
    <row r="20" spans="1:8" ht="20.5">
      <c r="A20" s="392"/>
      <c r="B20" s="2"/>
      <c r="C20" s="2"/>
      <c r="D20" s="2"/>
      <c r="E20" s="2"/>
      <c r="F20" s="1305" t="str">
        <f>'Master-1'!AB5</f>
        <v>13Mhvks,y¼Jhxaxkuxj½</v>
      </c>
      <c r="G20" s="1305"/>
      <c r="H20" s="392"/>
    </row>
    <row r="21" spans="1:8">
      <c r="A21" s="392"/>
      <c r="B21" s="392"/>
      <c r="C21" s="392"/>
      <c r="D21" s="392"/>
      <c r="E21" s="392"/>
      <c r="F21" s="392"/>
      <c r="G21" s="392"/>
      <c r="H21" s="392"/>
    </row>
  </sheetData>
  <sheetProtection password="DBAD" sheet="1" objects="1" scenarios="1"/>
  <protectedRanges>
    <protectedRange sqref="G4" name="Range3_1_1"/>
  </protectedRanges>
  <mergeCells count="12">
    <mergeCell ref="F20:G20"/>
    <mergeCell ref="B3:G3"/>
    <mergeCell ref="B2:G2"/>
    <mergeCell ref="B7:B15"/>
    <mergeCell ref="C9:C14"/>
    <mergeCell ref="B16:D16"/>
    <mergeCell ref="F18:G18"/>
    <mergeCell ref="F19:G19"/>
    <mergeCell ref="C15:D15"/>
    <mergeCell ref="C8:D8"/>
    <mergeCell ref="E5:F5"/>
    <mergeCell ref="F4:G4"/>
  </mergeCells>
  <pageMargins left="0.70866141732283472" right="0.70866141732283472" top="0.74803149606299213" bottom="0.74803149606299213" header="0.31496062992125984" footer="0.31496062992125984"/>
  <pageSetup orientation="landscape" r:id="rId1"/>
</worksheet>
</file>

<file path=xl/worksheets/sheet34.xml><?xml version="1.0" encoding="utf-8"?>
<worksheet xmlns="http://schemas.openxmlformats.org/spreadsheetml/2006/main" xmlns:r="http://schemas.openxmlformats.org/officeDocument/2006/relationships">
  <sheetPr codeName="Sheet34">
    <tabColor rgb="FFFF0000"/>
  </sheetPr>
  <dimension ref="A1:P21"/>
  <sheetViews>
    <sheetView workbookViewId="0">
      <selection activeCell="I10" sqref="I10"/>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6">
      <c r="A1" s="392"/>
      <c r="B1" s="392"/>
      <c r="C1" s="392"/>
      <c r="D1" s="392"/>
      <c r="E1" s="392"/>
      <c r="F1" s="392"/>
      <c r="G1" s="392"/>
      <c r="H1" s="392"/>
      <c r="I1" s="392"/>
      <c r="J1" s="392"/>
      <c r="K1" s="392"/>
      <c r="L1" s="392"/>
      <c r="N1" s="392"/>
    </row>
    <row r="2" spans="1:16" ht="18">
      <c r="A2" s="392"/>
      <c r="B2" s="1295" t="s">
        <v>594</v>
      </c>
      <c r="C2" s="1295"/>
      <c r="D2" s="1295"/>
      <c r="E2" s="1295"/>
      <c r="F2" s="1295"/>
      <c r="G2" s="1295"/>
      <c r="H2" s="1295"/>
      <c r="I2" s="1295"/>
      <c r="J2" s="1295"/>
      <c r="K2" s="1295"/>
      <c r="L2" s="1295"/>
      <c r="M2" s="1295"/>
      <c r="N2" s="392"/>
    </row>
    <row r="3" spans="1:16" ht="18">
      <c r="A3" s="392"/>
      <c r="B3" s="1295" t="s">
        <v>595</v>
      </c>
      <c r="C3" s="1295"/>
      <c r="D3" s="1295"/>
      <c r="E3" s="1295"/>
      <c r="F3" s="1295"/>
      <c r="G3" s="1295"/>
      <c r="H3" s="1295"/>
      <c r="I3" s="1295"/>
      <c r="J3" s="1295"/>
      <c r="K3" s="1295"/>
      <c r="L3" s="1295"/>
      <c r="M3" s="1295"/>
      <c r="N3" s="392"/>
    </row>
    <row r="4" spans="1:16" ht="18">
      <c r="A4" s="392"/>
      <c r="B4" s="1296" t="s">
        <v>609</v>
      </c>
      <c r="C4" s="1296"/>
      <c r="D4" s="1296"/>
      <c r="E4" s="1296"/>
      <c r="F4" s="1296"/>
      <c r="G4" s="1296"/>
      <c r="H4" s="1296"/>
      <c r="I4" s="1296"/>
      <c r="J4" s="1296"/>
      <c r="K4" s="1296"/>
      <c r="L4" s="1296"/>
      <c r="M4" s="1296"/>
      <c r="N4" s="392"/>
    </row>
    <row r="5" spans="1:16" ht="18">
      <c r="A5" s="392"/>
      <c r="B5" s="517" t="s">
        <v>597</v>
      </c>
      <c r="C5" s="517"/>
      <c r="D5" s="522" t="s">
        <v>598</v>
      </c>
      <c r="E5" s="517"/>
      <c r="F5" s="517"/>
      <c r="G5" s="517"/>
      <c r="H5" s="517"/>
      <c r="I5" s="517"/>
      <c r="J5" s="517"/>
      <c r="K5" s="517"/>
      <c r="L5" s="517"/>
      <c r="M5" s="517"/>
      <c r="N5" s="392"/>
    </row>
    <row r="6" spans="1:16" ht="18">
      <c r="A6" s="392"/>
      <c r="B6" s="517" t="s">
        <v>444</v>
      </c>
      <c r="C6" s="517"/>
      <c r="D6" s="518" t="str">
        <f>'Data Entry'!D2</f>
        <v>dk;kZy; iz/kkukpk;Z jktdh; mPp ek/;fed fo|ky; 13Mhvks,y</v>
      </c>
      <c r="E6" s="517"/>
      <c r="F6" s="517"/>
      <c r="G6" s="518"/>
      <c r="H6" s="518"/>
      <c r="I6" s="518"/>
      <c r="J6" s="518"/>
      <c r="K6" s="518"/>
      <c r="L6" s="517"/>
      <c r="M6" s="517"/>
      <c r="N6" s="392"/>
    </row>
    <row r="7" spans="1:16" ht="18">
      <c r="A7" s="392"/>
      <c r="B7" s="517"/>
      <c r="C7" s="517"/>
      <c r="D7" s="517"/>
      <c r="E7" s="517"/>
      <c r="F7" s="518"/>
      <c r="G7" s="517"/>
      <c r="H7" s="517"/>
      <c r="I7" s="517"/>
      <c r="J7" s="523" t="s">
        <v>446</v>
      </c>
      <c r="K7" s="517"/>
      <c r="L7" s="727">
        <f>'Data Entry'!D4</f>
        <v>26214</v>
      </c>
      <c r="M7" s="517"/>
      <c r="N7" s="392"/>
    </row>
    <row r="8" spans="1:16" ht="18">
      <c r="A8" s="392"/>
      <c r="B8" s="517"/>
      <c r="C8" s="517"/>
      <c r="D8" s="517"/>
      <c r="E8" s="517"/>
      <c r="F8" s="524"/>
      <c r="G8" s="525"/>
      <c r="H8" s="715"/>
      <c r="I8" s="715"/>
      <c r="J8" s="517"/>
      <c r="K8" s="517"/>
      <c r="L8" s="527"/>
      <c r="M8" s="528"/>
      <c r="N8" s="392"/>
      <c r="O8" s="558" t="s">
        <v>611</v>
      </c>
      <c r="P8" s="558"/>
    </row>
    <row r="9" spans="1:16" ht="90">
      <c r="A9" s="392"/>
      <c r="B9" s="728" t="s">
        <v>2</v>
      </c>
      <c r="C9" s="728" t="s">
        <v>599</v>
      </c>
      <c r="D9" s="729" t="s">
        <v>600</v>
      </c>
      <c r="E9" s="729" t="s">
        <v>601</v>
      </c>
      <c r="F9" s="729" t="s">
        <v>602</v>
      </c>
      <c r="G9" s="729" t="s">
        <v>603</v>
      </c>
      <c r="H9" s="729" t="s">
        <v>604</v>
      </c>
      <c r="I9" s="729" t="s">
        <v>651</v>
      </c>
      <c r="J9" s="729" t="s">
        <v>605</v>
      </c>
      <c r="K9" s="729"/>
      <c r="L9" s="728" t="s">
        <v>606</v>
      </c>
      <c r="M9" s="728" t="s">
        <v>607</v>
      </c>
      <c r="N9" s="392"/>
    </row>
    <row r="10" spans="1:16">
      <c r="A10" s="392"/>
      <c r="B10" s="730" t="s">
        <v>443</v>
      </c>
      <c r="C10" s="1320" t="str">
        <f>'Data Entry'!D3</f>
        <v>jktdh; mPp ek/;fed fo|ky; 13Mhvks,y</v>
      </c>
      <c r="D10" s="731"/>
      <c r="E10" s="732"/>
      <c r="F10" s="733"/>
      <c r="G10" s="733"/>
      <c r="H10" s="734"/>
      <c r="I10" s="735">
        <f>ROUND(H10*34%,0)</f>
        <v>0</v>
      </c>
      <c r="J10" s="734">
        <v>300</v>
      </c>
      <c r="K10" s="735"/>
      <c r="L10" s="736">
        <f>IF(D10="",0,ROUND(H10/30*J10,0)+ROUND(I10/30*J10,0))</f>
        <v>0</v>
      </c>
      <c r="M10" s="737"/>
      <c r="N10" s="392"/>
    </row>
    <row r="11" spans="1:16">
      <c r="A11" s="392"/>
      <c r="B11" s="730" t="s">
        <v>443</v>
      </c>
      <c r="C11" s="1320"/>
      <c r="D11" s="731"/>
      <c r="E11" s="732"/>
      <c r="F11" s="733"/>
      <c r="G11" s="733"/>
      <c r="H11" s="734"/>
      <c r="I11" s="735">
        <f>ROUND(H11*34%,0)</f>
        <v>0</v>
      </c>
      <c r="J11" s="734">
        <v>100</v>
      </c>
      <c r="K11" s="735"/>
      <c r="L11" s="736">
        <f t="shared" ref="L11:L14" si="0">IF(D11="",0,ROUND(H11/30*J11,0)+ROUND(I11/30*J11,0))</f>
        <v>0</v>
      </c>
      <c r="M11" s="737"/>
      <c r="N11" s="392"/>
    </row>
    <row r="12" spans="1:16">
      <c r="A12" s="392"/>
      <c r="B12" s="730" t="s">
        <v>443</v>
      </c>
      <c r="C12" s="1320"/>
      <c r="D12" s="731"/>
      <c r="E12" s="732"/>
      <c r="F12" s="733"/>
      <c r="G12" s="733"/>
      <c r="H12" s="734"/>
      <c r="I12" s="735">
        <f>ROUND(H12*34%,0)</f>
        <v>0</v>
      </c>
      <c r="J12" s="734"/>
      <c r="K12" s="735"/>
      <c r="L12" s="736">
        <f t="shared" si="0"/>
        <v>0</v>
      </c>
      <c r="M12" s="737"/>
      <c r="N12" s="392"/>
    </row>
    <row r="13" spans="1:16">
      <c r="A13" s="392"/>
      <c r="B13" s="730" t="s">
        <v>443</v>
      </c>
      <c r="C13" s="1320"/>
      <c r="D13" s="731"/>
      <c r="E13" s="732"/>
      <c r="F13" s="733"/>
      <c r="G13" s="733"/>
      <c r="H13" s="734"/>
      <c r="I13" s="735">
        <f>ROUND(H13*34%,0)</f>
        <v>0</v>
      </c>
      <c r="J13" s="734"/>
      <c r="K13" s="735"/>
      <c r="L13" s="736">
        <f t="shared" si="0"/>
        <v>0</v>
      </c>
      <c r="M13" s="737"/>
      <c r="N13" s="392"/>
    </row>
    <row r="14" spans="1:16">
      <c r="A14" s="392"/>
      <c r="B14" s="730" t="s">
        <v>443</v>
      </c>
      <c r="C14" s="1320"/>
      <c r="D14" s="731"/>
      <c r="E14" s="732"/>
      <c r="F14" s="733"/>
      <c r="G14" s="733"/>
      <c r="H14" s="734"/>
      <c r="I14" s="735">
        <f>ROUND(H14*34%,0)</f>
        <v>0</v>
      </c>
      <c r="J14" s="734"/>
      <c r="K14" s="735"/>
      <c r="L14" s="736">
        <f t="shared" si="0"/>
        <v>0</v>
      </c>
      <c r="M14" s="737"/>
      <c r="N14" s="392"/>
    </row>
    <row r="15" spans="1:16" ht="18">
      <c r="A15" s="392"/>
      <c r="B15" s="1321" t="s">
        <v>608</v>
      </c>
      <c r="C15" s="1321"/>
      <c r="D15" s="1321"/>
      <c r="E15" s="1321"/>
      <c r="F15" s="1321"/>
      <c r="G15" s="1321"/>
      <c r="H15" s="1321"/>
      <c r="I15" s="1321"/>
      <c r="J15" s="1321"/>
      <c r="K15" s="738"/>
      <c r="L15" s="739">
        <f>SUM(L10:L14)</f>
        <v>0</v>
      </c>
      <c r="M15" s="740"/>
      <c r="N15" s="392"/>
    </row>
    <row r="16" spans="1:16">
      <c r="A16" s="392"/>
      <c r="B16" s="741">
        <v>0</v>
      </c>
      <c r="C16" s="1"/>
      <c r="D16" s="1"/>
      <c r="E16" s="1"/>
      <c r="F16" s="1"/>
      <c r="G16" s="1"/>
      <c r="H16" s="1"/>
      <c r="I16" s="1"/>
      <c r="J16" s="1"/>
      <c r="K16" s="1"/>
      <c r="L16" s="1"/>
      <c r="M16" s="1"/>
      <c r="N16" s="392"/>
    </row>
    <row r="17" spans="1:14">
      <c r="A17" s="392"/>
      <c r="B17" s="1"/>
      <c r="C17" s="1"/>
      <c r="D17" s="1"/>
      <c r="E17" s="1"/>
      <c r="F17" s="1"/>
      <c r="G17" s="1"/>
      <c r="H17" s="1"/>
      <c r="I17" s="1"/>
      <c r="J17" s="1"/>
      <c r="K17" s="1"/>
      <c r="L17" s="1"/>
      <c r="M17" s="1"/>
      <c r="N17" s="392"/>
    </row>
    <row r="18" spans="1:14">
      <c r="A18" s="392"/>
      <c r="B18" s="1"/>
      <c r="C18" s="1"/>
      <c r="D18" s="1"/>
      <c r="E18" s="1"/>
      <c r="F18" s="1"/>
      <c r="G18" s="1"/>
      <c r="H18" s="1"/>
      <c r="I18" s="1319" t="str">
        <f>'Master-1'!AB3</f>
        <v>iz/kkukpk;Z</v>
      </c>
      <c r="J18" s="1319"/>
      <c r="K18" s="1319"/>
      <c r="L18" s="1319"/>
      <c r="M18" s="1"/>
      <c r="N18" s="392"/>
    </row>
    <row r="19" spans="1:14">
      <c r="A19" s="392"/>
      <c r="B19" s="1"/>
      <c r="C19" s="1"/>
      <c r="D19" s="1"/>
      <c r="E19" s="1"/>
      <c r="F19" s="1"/>
      <c r="G19" s="1"/>
      <c r="H19" s="1"/>
      <c r="I19" s="1319" t="str">
        <f>'Master-1'!AB4</f>
        <v xml:space="preserve">jktdh; mPp ek/;fed fo|ky; </v>
      </c>
      <c r="J19" s="1319"/>
      <c r="K19" s="1319"/>
      <c r="L19" s="1319"/>
      <c r="M19" s="1"/>
      <c r="N19" s="392"/>
    </row>
    <row r="20" spans="1:14">
      <c r="A20" s="392"/>
      <c r="B20" s="1"/>
      <c r="C20" s="1"/>
      <c r="D20" s="1"/>
      <c r="E20" s="1"/>
      <c r="F20" s="1"/>
      <c r="G20" s="1"/>
      <c r="H20" s="1"/>
      <c r="I20" s="1319" t="str">
        <f>'Master-1'!AB5</f>
        <v>13Mhvks,y¼Jhxaxkuxj½</v>
      </c>
      <c r="J20" s="1319"/>
      <c r="K20" s="1319"/>
      <c r="L20" s="1319"/>
      <c r="M20" s="1"/>
      <c r="N20" s="392"/>
    </row>
    <row r="21" spans="1:14">
      <c r="A21" s="392"/>
      <c r="B21" s="392"/>
      <c r="C21" s="392"/>
      <c r="D21" s="392"/>
      <c r="E21" s="392"/>
      <c r="F21" s="392"/>
      <c r="G21" s="392"/>
      <c r="H21" s="392"/>
      <c r="I21" s="392"/>
      <c r="J21" s="392"/>
      <c r="K21" s="392"/>
      <c r="L21" s="392"/>
      <c r="M21" s="392"/>
      <c r="N21" s="392"/>
    </row>
  </sheetData>
  <sheetProtection password="DBAD" sheet="1" objects="1" scenarios="1" formatCells="0" formatColumns="0" formatRows="0"/>
  <mergeCells count="8">
    <mergeCell ref="I19:L19"/>
    <mergeCell ref="I20:L20"/>
    <mergeCell ref="B2:M2"/>
    <mergeCell ref="B3:M3"/>
    <mergeCell ref="B4:M4"/>
    <mergeCell ref="C10:C14"/>
    <mergeCell ref="B15:J15"/>
    <mergeCell ref="I18:L18"/>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35">
    <tabColor rgb="FFFF0000"/>
  </sheetPr>
  <dimension ref="A1:Q21"/>
  <sheetViews>
    <sheetView workbookViewId="0">
      <selection activeCell="I10" sqref="I10"/>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7">
      <c r="A1" s="392"/>
      <c r="B1" s="392"/>
      <c r="C1" s="392"/>
      <c r="D1" s="392"/>
      <c r="E1" s="392"/>
      <c r="F1" s="392"/>
      <c r="G1" s="392"/>
      <c r="H1" s="392"/>
      <c r="I1" s="392"/>
      <c r="J1" s="392"/>
      <c r="K1" s="392"/>
      <c r="L1" s="392"/>
      <c r="N1" s="392"/>
    </row>
    <row r="2" spans="1:17" ht="18">
      <c r="A2" s="392"/>
      <c r="B2" s="1295" t="s">
        <v>594</v>
      </c>
      <c r="C2" s="1295"/>
      <c r="D2" s="1295"/>
      <c r="E2" s="1295"/>
      <c r="F2" s="1295"/>
      <c r="G2" s="1295"/>
      <c r="H2" s="1295"/>
      <c r="I2" s="1295"/>
      <c r="J2" s="1295"/>
      <c r="K2" s="1295"/>
      <c r="L2" s="1295"/>
      <c r="M2" s="1295"/>
      <c r="N2" s="392"/>
    </row>
    <row r="3" spans="1:17" ht="18">
      <c r="A3" s="392"/>
      <c r="B3" s="1295" t="s">
        <v>595</v>
      </c>
      <c r="C3" s="1295"/>
      <c r="D3" s="1295"/>
      <c r="E3" s="1295"/>
      <c r="F3" s="1295"/>
      <c r="G3" s="1295"/>
      <c r="H3" s="1295"/>
      <c r="I3" s="1295"/>
      <c r="J3" s="1295"/>
      <c r="K3" s="1295"/>
      <c r="L3" s="1295"/>
      <c r="M3" s="1295"/>
      <c r="N3" s="392"/>
    </row>
    <row r="4" spans="1:17" ht="18">
      <c r="A4" s="392"/>
      <c r="B4" s="1296" t="s">
        <v>596</v>
      </c>
      <c r="C4" s="1296"/>
      <c r="D4" s="1296"/>
      <c r="E4" s="1296"/>
      <c r="F4" s="1296"/>
      <c r="G4" s="1296"/>
      <c r="H4" s="1296"/>
      <c r="I4" s="1296"/>
      <c r="J4" s="1296"/>
      <c r="K4" s="1296"/>
      <c r="L4" s="1296"/>
      <c r="M4" s="1296"/>
      <c r="N4" s="392"/>
    </row>
    <row r="5" spans="1:17" ht="18">
      <c r="A5" s="392"/>
      <c r="B5" s="517" t="s">
        <v>597</v>
      </c>
      <c r="C5" s="517"/>
      <c r="D5" s="522" t="s">
        <v>598</v>
      </c>
      <c r="E5" s="517"/>
      <c r="F5" s="517"/>
      <c r="G5" s="517"/>
      <c r="H5" s="517"/>
      <c r="I5" s="517"/>
      <c r="J5" s="517"/>
      <c r="K5" s="517"/>
      <c r="L5" s="517"/>
      <c r="M5" s="517"/>
      <c r="N5" s="392"/>
    </row>
    <row r="6" spans="1:17" ht="18">
      <c r="A6" s="392"/>
      <c r="B6" s="517" t="s">
        <v>444</v>
      </c>
      <c r="C6" s="517"/>
      <c r="D6" s="518" t="str">
        <f>'Data Entry'!D2</f>
        <v>dk;kZy; iz/kkukpk;Z jktdh; mPp ek/;fed fo|ky; 13Mhvks,y</v>
      </c>
      <c r="E6" s="517"/>
      <c r="F6" s="517"/>
      <c r="G6" s="518"/>
      <c r="H6" s="518"/>
      <c r="I6" s="518"/>
      <c r="J6" s="518"/>
      <c r="K6" s="518"/>
      <c r="L6" s="517"/>
      <c r="M6" s="517"/>
      <c r="N6" s="392"/>
    </row>
    <row r="7" spans="1:17" ht="18">
      <c r="A7" s="392"/>
      <c r="B7" s="517"/>
      <c r="C7" s="517"/>
      <c r="D7" s="517"/>
      <c r="E7" s="517"/>
      <c r="F7" s="518"/>
      <c r="G7" s="517"/>
      <c r="H7" s="517"/>
      <c r="I7" s="517"/>
      <c r="J7" s="523" t="s">
        <v>446</v>
      </c>
      <c r="K7" s="517"/>
      <c r="L7" s="727">
        <f>'Data Entry'!D4</f>
        <v>26214</v>
      </c>
      <c r="M7" s="517"/>
      <c r="N7" s="392"/>
    </row>
    <row r="8" spans="1:17" ht="18">
      <c r="A8" s="392"/>
      <c r="B8" s="517"/>
      <c r="C8" s="517"/>
      <c r="D8" s="517"/>
      <c r="E8" s="517"/>
      <c r="F8" s="524"/>
      <c r="G8" s="525"/>
      <c r="H8" s="715"/>
      <c r="I8" s="715"/>
      <c r="J8" s="517"/>
      <c r="K8" s="517"/>
      <c r="L8" s="527"/>
      <c r="M8" s="528"/>
      <c r="N8" s="392"/>
      <c r="P8" s="558" t="s">
        <v>611</v>
      </c>
      <c r="Q8" s="558"/>
    </row>
    <row r="9" spans="1:17" ht="90">
      <c r="A9" s="392"/>
      <c r="B9" s="728" t="s">
        <v>2</v>
      </c>
      <c r="C9" s="728" t="s">
        <v>599</v>
      </c>
      <c r="D9" s="729" t="s">
        <v>600</v>
      </c>
      <c r="E9" s="729" t="s">
        <v>601</v>
      </c>
      <c r="F9" s="729" t="s">
        <v>602</v>
      </c>
      <c r="G9" s="729" t="s">
        <v>603</v>
      </c>
      <c r="H9" s="729" t="s">
        <v>604</v>
      </c>
      <c r="I9" s="729" t="s">
        <v>651</v>
      </c>
      <c r="J9" s="729" t="s">
        <v>605</v>
      </c>
      <c r="K9" s="729"/>
      <c r="L9" s="728" t="s">
        <v>606</v>
      </c>
      <c r="M9" s="728" t="s">
        <v>607</v>
      </c>
      <c r="N9" s="392"/>
    </row>
    <row r="10" spans="1:17">
      <c r="A10" s="392"/>
      <c r="B10" s="730" t="s">
        <v>443</v>
      </c>
      <c r="C10" s="1320" t="str">
        <f>'Data Entry'!D3</f>
        <v>jktdh; mPp ek/;fed fo|ky; 13Mhvks,y</v>
      </c>
      <c r="D10" s="731" t="s">
        <v>610</v>
      </c>
      <c r="E10" s="732"/>
      <c r="F10" s="733"/>
      <c r="G10" s="733"/>
      <c r="H10" s="734">
        <v>80300</v>
      </c>
      <c r="I10" s="735">
        <f>ROUND(H10*34%,0)</f>
        <v>27302</v>
      </c>
      <c r="J10" s="734">
        <v>300</v>
      </c>
      <c r="K10" s="735"/>
      <c r="L10" s="736">
        <f>IF(D10="",0,ROUND(H10/30*J10,0)+ROUND(I10/30*J10,0))</f>
        <v>1076020</v>
      </c>
      <c r="M10" s="737"/>
      <c r="N10" s="392"/>
    </row>
    <row r="11" spans="1:17">
      <c r="A11" s="392"/>
      <c r="B11" s="730" t="s">
        <v>443</v>
      </c>
      <c r="C11" s="1320"/>
      <c r="D11" s="731"/>
      <c r="E11" s="732"/>
      <c r="F11" s="733"/>
      <c r="G11" s="733"/>
      <c r="H11" s="734"/>
      <c r="I11" s="735">
        <f>ROUND(H11*34%,0)</f>
        <v>0</v>
      </c>
      <c r="J11" s="734"/>
      <c r="K11" s="735"/>
      <c r="L11" s="736">
        <f t="shared" ref="L11:L14" si="0">IF(D11="",0,ROUND(H11/30*J11,0)+ROUND(I11/30*J11,0))</f>
        <v>0</v>
      </c>
      <c r="M11" s="737"/>
      <c r="N11" s="392"/>
    </row>
    <row r="12" spans="1:17">
      <c r="A12" s="392"/>
      <c r="B12" s="730" t="s">
        <v>443</v>
      </c>
      <c r="C12" s="1320"/>
      <c r="D12" s="731"/>
      <c r="E12" s="732"/>
      <c r="F12" s="733"/>
      <c r="G12" s="733"/>
      <c r="H12" s="734"/>
      <c r="I12" s="735">
        <f>ROUND(H12*34%,0)</f>
        <v>0</v>
      </c>
      <c r="J12" s="734"/>
      <c r="K12" s="735"/>
      <c r="L12" s="736">
        <f t="shared" si="0"/>
        <v>0</v>
      </c>
      <c r="M12" s="737"/>
      <c r="N12" s="392"/>
    </row>
    <row r="13" spans="1:17">
      <c r="A13" s="392"/>
      <c r="B13" s="730" t="s">
        <v>443</v>
      </c>
      <c r="C13" s="1320"/>
      <c r="D13" s="731"/>
      <c r="E13" s="732"/>
      <c r="F13" s="733"/>
      <c r="G13" s="733"/>
      <c r="H13" s="734"/>
      <c r="I13" s="735">
        <f>ROUND(H13*34%,0)</f>
        <v>0</v>
      </c>
      <c r="J13" s="734"/>
      <c r="K13" s="735"/>
      <c r="L13" s="736">
        <f t="shared" si="0"/>
        <v>0</v>
      </c>
      <c r="M13" s="737"/>
      <c r="N13" s="392"/>
    </row>
    <row r="14" spans="1:17">
      <c r="A14" s="392"/>
      <c r="B14" s="730" t="s">
        <v>443</v>
      </c>
      <c r="C14" s="1320"/>
      <c r="D14" s="731"/>
      <c r="E14" s="732"/>
      <c r="F14" s="733"/>
      <c r="G14" s="733"/>
      <c r="H14" s="734"/>
      <c r="I14" s="735">
        <f>ROUND(H14*34%,0)</f>
        <v>0</v>
      </c>
      <c r="J14" s="734"/>
      <c r="K14" s="735"/>
      <c r="L14" s="736">
        <f t="shared" si="0"/>
        <v>0</v>
      </c>
      <c r="M14" s="737"/>
      <c r="N14" s="392"/>
    </row>
    <row r="15" spans="1:17" ht="18">
      <c r="A15" s="392"/>
      <c r="B15" s="1321" t="s">
        <v>608</v>
      </c>
      <c r="C15" s="1321"/>
      <c r="D15" s="1321"/>
      <c r="E15" s="1321"/>
      <c r="F15" s="1321"/>
      <c r="G15" s="1321"/>
      <c r="H15" s="1321"/>
      <c r="I15" s="1321"/>
      <c r="J15" s="1321"/>
      <c r="K15" s="738"/>
      <c r="L15" s="739">
        <f>SUM(L10:L14)</f>
        <v>1076020</v>
      </c>
      <c r="M15" s="740"/>
      <c r="N15" s="392"/>
    </row>
    <row r="16" spans="1:17">
      <c r="A16" s="392"/>
      <c r="B16" s="741">
        <v>0</v>
      </c>
      <c r="C16" s="1"/>
      <c r="D16" s="1"/>
      <c r="E16" s="1"/>
      <c r="F16" s="1"/>
      <c r="G16" s="1"/>
      <c r="H16" s="1"/>
      <c r="I16" s="1"/>
      <c r="J16" s="1"/>
      <c r="K16" s="1"/>
      <c r="L16" s="1"/>
      <c r="M16" s="1"/>
      <c r="N16" s="392"/>
    </row>
    <row r="17" spans="1:14">
      <c r="A17" s="392"/>
      <c r="B17" s="1"/>
      <c r="C17" s="1"/>
      <c r="D17" s="1"/>
      <c r="E17" s="1"/>
      <c r="F17" s="1"/>
      <c r="G17" s="1"/>
      <c r="H17" s="1"/>
      <c r="I17" s="1"/>
      <c r="J17" s="1"/>
      <c r="K17" s="1"/>
      <c r="L17" s="1"/>
      <c r="M17" s="1"/>
      <c r="N17" s="392"/>
    </row>
    <row r="18" spans="1:14">
      <c r="A18" s="392"/>
      <c r="B18" s="1"/>
      <c r="C18" s="1"/>
      <c r="D18" s="1"/>
      <c r="E18" s="1"/>
      <c r="F18" s="1"/>
      <c r="G18" s="1"/>
      <c r="H18" s="1"/>
      <c r="I18" s="1319" t="str">
        <f>'Master-1'!AB3</f>
        <v>iz/kkukpk;Z</v>
      </c>
      <c r="J18" s="1319"/>
      <c r="K18" s="1319"/>
      <c r="L18" s="1319"/>
      <c r="M18" s="1"/>
      <c r="N18" s="392"/>
    </row>
    <row r="19" spans="1:14">
      <c r="A19" s="392"/>
      <c r="B19" s="1"/>
      <c r="C19" s="1"/>
      <c r="D19" s="1"/>
      <c r="E19" s="1"/>
      <c r="F19" s="1"/>
      <c r="G19" s="1"/>
      <c r="H19" s="1"/>
      <c r="I19" s="1319" t="str">
        <f>'Master-1'!AB4</f>
        <v xml:space="preserve">jktdh; mPp ek/;fed fo|ky; </v>
      </c>
      <c r="J19" s="1319"/>
      <c r="K19" s="1319"/>
      <c r="L19" s="1319"/>
      <c r="M19" s="1"/>
      <c r="N19" s="392"/>
    </row>
    <row r="20" spans="1:14">
      <c r="A20" s="392"/>
      <c r="B20" s="1"/>
      <c r="C20" s="1"/>
      <c r="D20" s="1"/>
      <c r="E20" s="1"/>
      <c r="F20" s="1"/>
      <c r="G20" s="1"/>
      <c r="H20" s="1"/>
      <c r="I20" s="1319" t="str">
        <f>'Master-1'!AB5</f>
        <v>13Mhvks,y¼Jhxaxkuxj½</v>
      </c>
      <c r="J20" s="1319"/>
      <c r="K20" s="1319"/>
      <c r="L20" s="1319"/>
      <c r="M20" s="1"/>
      <c r="N20" s="392"/>
    </row>
    <row r="21" spans="1:14">
      <c r="A21" s="392"/>
      <c r="B21" s="392"/>
      <c r="C21" s="392"/>
      <c r="D21" s="392"/>
      <c r="E21" s="392"/>
      <c r="F21" s="392"/>
      <c r="G21" s="392"/>
      <c r="H21" s="392"/>
      <c r="I21" s="392"/>
      <c r="J21" s="392"/>
      <c r="K21" s="392"/>
      <c r="L21" s="392"/>
      <c r="M21" s="392"/>
      <c r="N21" s="392"/>
    </row>
  </sheetData>
  <sheetProtection password="DBAD" sheet="1" objects="1" scenarios="1"/>
  <mergeCells count="8">
    <mergeCell ref="I19:L19"/>
    <mergeCell ref="I20:L20"/>
    <mergeCell ref="B2:M2"/>
    <mergeCell ref="B3:M3"/>
    <mergeCell ref="B4:M4"/>
    <mergeCell ref="C10:C14"/>
    <mergeCell ref="B15:J15"/>
    <mergeCell ref="I18:L18"/>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D4"/>
  <sheetViews>
    <sheetView workbookViewId="0">
      <selection activeCell="D4" sqref="D4"/>
    </sheetView>
  </sheetViews>
  <sheetFormatPr defaultRowHeight="14.5"/>
  <sheetData>
    <row r="4" spans="4:4">
      <c r="D4" s="1" t="s">
        <v>656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27</vt:i4>
      </vt:variant>
    </vt:vector>
  </HeadingPairs>
  <TitlesOfParts>
    <vt:vector size="63" baseType="lpstr">
      <vt:lpstr>INTRO</vt:lpstr>
      <vt:lpstr>Data Entry</vt:lpstr>
      <vt:lpstr>Expenditure</vt:lpstr>
      <vt:lpstr>Post_Data</vt:lpstr>
      <vt:lpstr>Master-1</vt:lpstr>
      <vt:lpstr>प्रपत्र-8</vt:lpstr>
      <vt:lpstr>प्रपत्र -9</vt:lpstr>
      <vt:lpstr>प्रपत्र -10</vt:lpstr>
      <vt:lpstr>FIX</vt:lpstr>
      <vt:lpstr>S_Post</vt:lpstr>
      <vt:lpstr>Demand</vt:lpstr>
      <vt:lpstr>Summary</vt:lpstr>
      <vt:lpstr>P-1A</vt:lpstr>
      <vt:lpstr>P1B</vt:lpstr>
      <vt:lpstr>P1C</vt:lpstr>
      <vt:lpstr>P2</vt:lpstr>
      <vt:lpstr>P-2</vt:lpstr>
      <vt:lpstr>P2-1.9.15</vt:lpstr>
      <vt:lpstr>P3</vt:lpstr>
      <vt:lpstr>3</vt:lpstr>
      <vt:lpstr>R01</vt:lpstr>
      <vt:lpstr>ALLOWS.</vt:lpstr>
      <vt:lpstr>VARDI</vt:lpstr>
      <vt:lpstr>TE_ME</vt:lpstr>
      <vt:lpstr>R02</vt:lpstr>
      <vt:lpstr>R03</vt:lpstr>
      <vt:lpstr>R04</vt:lpstr>
      <vt:lpstr>Accounts</vt:lpstr>
      <vt:lpstr>Sheet1</vt:lpstr>
      <vt:lpstr>Sheet2</vt:lpstr>
      <vt:lpstr>Sheet3</vt:lpstr>
      <vt:lpstr>Forwarding</vt:lpstr>
      <vt:lpstr>L-1_L-2</vt:lpstr>
      <vt:lpstr>PL_21-22</vt:lpstr>
      <vt:lpstr>PL_22-23</vt:lpstr>
      <vt:lpstr>Sheet4</vt:lpstr>
      <vt:lpstr>all_headpost</vt:lpstr>
      <vt:lpstr>BUDGET_HEAD</vt:lpstr>
      <vt:lpstr>Emp_Master</vt:lpstr>
      <vt:lpstr>Expenditure</vt:lpstr>
      <vt:lpstr>Pay_Leval</vt:lpstr>
      <vt:lpstr>POST_NAME</vt:lpstr>
      <vt:lpstr>'3'!Print_Area</vt:lpstr>
      <vt:lpstr>Accounts!Print_Area</vt:lpstr>
      <vt:lpstr>ALLOWS.!Print_Area</vt:lpstr>
      <vt:lpstr>Demand!Print_Area</vt:lpstr>
      <vt:lpstr>FIX!Print_Area</vt:lpstr>
      <vt:lpstr>Forwarding!Print_Area</vt:lpstr>
      <vt:lpstr>'L-1_L-2'!Print_Area</vt:lpstr>
      <vt:lpstr>'Master-1'!Print_Area</vt:lpstr>
      <vt:lpstr>'P-1A'!Print_Area</vt:lpstr>
      <vt:lpstr>P1C!Print_Area</vt:lpstr>
      <vt:lpstr>'P-2'!Print_Area</vt:lpstr>
      <vt:lpstr>'R01'!Print_Area</vt:lpstr>
      <vt:lpstr>S_Post!Print_Area</vt:lpstr>
      <vt:lpstr>Summary!Print_Area</vt:lpstr>
      <vt:lpstr>TE_ME!Print_Area</vt:lpstr>
      <vt:lpstr>VARDI!Print_Area</vt:lpstr>
      <vt:lpstr>'प्रपत्र -10'!Print_Area</vt:lpstr>
      <vt:lpstr>'प्रपत्र -9'!Print_Area</vt:lpstr>
      <vt:lpstr>'प्रपत्र-8'!Print_Area</vt:lpstr>
      <vt:lpstr>'प्रपत्र -9'!Print_Titles</vt:lpstr>
      <vt:lpstr>'प्रपत्र-8'!Print_Titles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gurpreet</dc:creator>
  <cp:lastModifiedBy>User</cp:lastModifiedBy>
  <cp:lastPrinted>2022-08-07T10:53:01Z</cp:lastPrinted>
  <dcterms:created xsi:type="dcterms:W3CDTF">2012-08-26T07:01:25Z</dcterms:created>
  <dcterms:modified xsi:type="dcterms:W3CDTF">2022-09-01T10:30:39Z</dcterms:modified>
</cp:coreProperties>
</file>