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defaultThemeVersion="124226"/>
  <xr:revisionPtr revIDLastSave="0" documentId="8_{2D8160BF-0FB0-EB4A-9B90-AAAC03E0B9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STER" sheetId="3" r:id="rId1"/>
    <sheet name="ACP Order" sheetId="1" r:id="rId2"/>
    <sheet name="Arrear Sheet" sheetId="2" r:id="rId3"/>
  </sheets>
  <externalReferences>
    <externalReference r:id="rId4"/>
    <externalReference r:id="rId5"/>
  </externalReferences>
  <definedNames>
    <definedName name="Months">'[1]Arrear Sheet'!$AX$5:$AX$16</definedName>
    <definedName name="_xlnm.Print_Area" localSheetId="1">'ACP Order'!$A$1:$M$19</definedName>
    <definedName name="_xlnm.Print_Area" localSheetId="2">'Arrear Sheet'!$A$1:$T$26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A3" i="2"/>
  <c r="A1" i="1"/>
  <c r="N2" i="2"/>
  <c r="I3" i="2"/>
  <c r="I6" i="3"/>
  <c r="I5" i="3"/>
  <c r="B8" i="2"/>
  <c r="B7" i="2"/>
  <c r="C11" i="2"/>
  <c r="D11" i="2"/>
  <c r="G11" i="2"/>
  <c r="H11" i="2"/>
  <c r="C12" i="2"/>
  <c r="D12" i="2"/>
  <c r="G12" i="2"/>
  <c r="H12" i="2"/>
  <c r="C13" i="2"/>
  <c r="D13" i="2"/>
  <c r="G13" i="2"/>
  <c r="H13" i="2"/>
  <c r="C14" i="2"/>
  <c r="D14" i="2"/>
  <c r="G14" i="2"/>
  <c r="H14" i="2"/>
  <c r="C15" i="2"/>
  <c r="D15" i="2"/>
  <c r="G15" i="2"/>
  <c r="H15" i="2"/>
  <c r="C16" i="2"/>
  <c r="D16" i="2"/>
  <c r="G16" i="2"/>
  <c r="H16" i="2"/>
  <c r="C17" i="2"/>
  <c r="D17" i="2"/>
  <c r="G17" i="2"/>
  <c r="H17" i="2"/>
  <c r="C18" i="2"/>
  <c r="D18" i="2"/>
  <c r="G18" i="2"/>
  <c r="H18" i="2"/>
  <c r="G10" i="2"/>
  <c r="I10" i="2"/>
  <c r="C10" i="2"/>
  <c r="D10" i="2"/>
  <c r="G9" i="2"/>
  <c r="I9" i="2"/>
  <c r="C9" i="2"/>
  <c r="D9" i="2"/>
  <c r="B10" i="2"/>
  <c r="B11" i="2"/>
  <c r="B12" i="2"/>
  <c r="B13" i="2"/>
  <c r="B14" i="2"/>
  <c r="B15" i="2"/>
  <c r="B16" i="2"/>
  <c r="B17" i="2"/>
  <c r="B18" i="2"/>
  <c r="B9" i="2"/>
  <c r="J22" i="2"/>
  <c r="O6" i="2"/>
  <c r="C1" i="2"/>
  <c r="F25" i="2"/>
  <c r="V9" i="2"/>
  <c r="V7" i="2"/>
  <c r="V10" i="2"/>
  <c r="G8" i="2"/>
  <c r="I8" i="2"/>
  <c r="C7" i="2"/>
  <c r="E7" i="2"/>
  <c r="C8" i="2"/>
  <c r="G7" i="2"/>
  <c r="H7" i="2"/>
  <c r="V20" i="2"/>
  <c r="E10" i="2"/>
  <c r="E14" i="2"/>
  <c r="F14" i="2"/>
  <c r="E12" i="2"/>
  <c r="F12" i="2"/>
  <c r="E9" i="2"/>
  <c r="M9" i="2"/>
  <c r="H8" i="2"/>
  <c r="E15" i="2"/>
  <c r="E13" i="2"/>
  <c r="F13" i="2"/>
  <c r="E11" i="2"/>
  <c r="F11" i="2"/>
  <c r="E18" i="2"/>
  <c r="F18" i="2"/>
  <c r="E16" i="2"/>
  <c r="F16" i="2"/>
  <c r="E17" i="2"/>
  <c r="H10" i="2"/>
  <c r="I18" i="2"/>
  <c r="J18" i="2"/>
  <c r="I17" i="2"/>
  <c r="J17" i="2"/>
  <c r="F17" i="2"/>
  <c r="I16" i="2"/>
  <c r="J16" i="2"/>
  <c r="I15" i="2"/>
  <c r="J15" i="2"/>
  <c r="F15" i="2"/>
  <c r="I14" i="2"/>
  <c r="J14" i="2"/>
  <c r="I13" i="2"/>
  <c r="J13" i="2"/>
  <c r="I12" i="2"/>
  <c r="J12" i="2"/>
  <c r="I11" i="2"/>
  <c r="J11" i="2"/>
  <c r="K10" i="2"/>
  <c r="H9" i="2"/>
  <c r="K9" i="2"/>
  <c r="V11" i="2"/>
  <c r="J8" i="2"/>
  <c r="K8" i="2"/>
  <c r="I7" i="2"/>
  <c r="M7" i="2"/>
  <c r="K7" i="2"/>
  <c r="E8" i="2"/>
  <c r="M8" i="2"/>
  <c r="D7" i="2"/>
  <c r="L7" i="2"/>
  <c r="O7" i="2"/>
  <c r="D8" i="2"/>
  <c r="L8" i="2"/>
  <c r="O8" i="2"/>
  <c r="F10" i="2"/>
  <c r="L9" i="2"/>
  <c r="O9" i="2"/>
  <c r="F9" i="2"/>
  <c r="K11" i="2"/>
  <c r="J7" i="2"/>
  <c r="F8" i="2"/>
  <c r="N8" i="2"/>
  <c r="P8" i="2"/>
  <c r="F7" i="2"/>
  <c r="L10" i="2"/>
  <c r="O10" i="2"/>
  <c r="J10" i="2"/>
  <c r="N10" i="2"/>
  <c r="P10" i="2"/>
  <c r="M11" i="2"/>
  <c r="M10" i="2"/>
  <c r="J9" i="2"/>
  <c r="V21" i="2"/>
  <c r="N7" i="2"/>
  <c r="P7" i="2"/>
  <c r="Q8" i="2"/>
  <c r="R8" i="2"/>
  <c r="N11" i="2"/>
  <c r="P11" i="2"/>
  <c r="L11" i="2"/>
  <c r="O11" i="2"/>
  <c r="K12" i="2"/>
  <c r="N9" i="2"/>
  <c r="P9" i="2"/>
  <c r="Q11" i="2"/>
  <c r="R11" i="2"/>
  <c r="Q10" i="2"/>
  <c r="R10" i="2"/>
  <c r="L12" i="2"/>
  <c r="O12" i="2"/>
  <c r="M12" i="2"/>
  <c r="M13" i="2"/>
  <c r="L13" i="2"/>
  <c r="K14" i="2"/>
  <c r="K13" i="2"/>
  <c r="Q7" i="2"/>
  <c r="N12" i="2"/>
  <c r="P12" i="2"/>
  <c r="O13" i="2"/>
  <c r="M14" i="2"/>
  <c r="L14" i="2"/>
  <c r="O14" i="2"/>
  <c r="R7" i="2"/>
  <c r="N13" i="2"/>
  <c r="P13" i="2"/>
  <c r="Q9" i="2"/>
  <c r="R9" i="2"/>
  <c r="Q12" i="2"/>
  <c r="R12" i="2"/>
  <c r="L15" i="2"/>
  <c r="M15" i="2"/>
  <c r="N14" i="2"/>
  <c r="P14" i="2"/>
  <c r="K15" i="2"/>
  <c r="O15" i="2"/>
  <c r="N15" i="2"/>
  <c r="P15" i="2"/>
  <c r="Q13" i="2"/>
  <c r="R13" i="2"/>
  <c r="M16" i="2"/>
  <c r="L16" i="2"/>
  <c r="K17" i="2"/>
  <c r="K16" i="2"/>
  <c r="O16" i="2"/>
  <c r="N16" i="2"/>
  <c r="P16" i="2"/>
  <c r="Q14" i="2"/>
  <c r="R14" i="2"/>
  <c r="C19" i="2"/>
  <c r="M17" i="2"/>
  <c r="L17" i="2"/>
  <c r="O17" i="2"/>
  <c r="K18" i="2"/>
  <c r="K19" i="2"/>
  <c r="F19" i="2"/>
  <c r="N17" i="2"/>
  <c r="P17" i="2"/>
  <c r="D19" i="2"/>
  <c r="H19" i="2"/>
  <c r="M18" i="2"/>
  <c r="M19" i="2"/>
  <c r="G19" i="2"/>
  <c r="E19" i="2"/>
  <c r="Q15" i="2"/>
  <c r="Q16" i="2"/>
  <c r="R16" i="2"/>
  <c r="L18" i="2"/>
  <c r="R15" i="2"/>
  <c r="I19" i="2"/>
  <c r="L19" i="2"/>
  <c r="O18" i="2"/>
  <c r="Q17" i="2"/>
  <c r="R17" i="2"/>
  <c r="J19" i="2"/>
  <c r="N18" i="2"/>
  <c r="P18" i="2"/>
  <c r="P19" i="2"/>
  <c r="N19" i="2"/>
  <c r="O19" i="2"/>
  <c r="Q18" i="2"/>
  <c r="R18" i="2"/>
  <c r="R19" i="2"/>
  <c r="K21" i="2"/>
  <c r="Q19" i="2"/>
</calcChain>
</file>

<file path=xl/sharedStrings.xml><?xml version="1.0" encoding="utf-8"?>
<sst xmlns="http://schemas.openxmlformats.org/spreadsheetml/2006/main" count="112" uniqueCount="94">
  <si>
    <t>dz-l-</t>
  </si>
  <si>
    <t>uke deZpkjh e; in</t>
  </si>
  <si>
    <t>inLFkkiu LFkku@fo|ky; dk uke</t>
  </si>
  <si>
    <t>,lhih Lohd`fr vkns'k</t>
  </si>
  <si>
    <t>dzekad</t>
  </si>
  <si>
    <t>fnukad</t>
  </si>
  <si>
    <t>,lhih vof/k</t>
  </si>
  <si>
    <t xml:space="preserve">,lhih frfFk Lohd`fr frfFk </t>
  </si>
  <si>
    <t>BASIC</t>
  </si>
  <si>
    <t xml:space="preserve">fnukd 12-11-2018 dks ,lhih Lohd`fr i'pkr~ fu;r osrueku o osru </t>
  </si>
  <si>
    <t xml:space="preserve">fnukd 12-11-2018 dks ,lhih ls iwoZ osrueku o osru </t>
  </si>
  <si>
    <t>vxkeh osru o`f} fnukad</t>
  </si>
  <si>
    <t>PAY MATRIX LEVEL</t>
  </si>
  <si>
    <t>27 o"khZ;</t>
  </si>
  <si>
    <t>L-13</t>
  </si>
  <si>
    <t>L-12</t>
  </si>
  <si>
    <t>iz/kkukpk;Z</t>
  </si>
  <si>
    <t>jktdh; mPp ek/;fed fo|ky;</t>
  </si>
  <si>
    <t>izfrfyfi%&amp; lwpukFkZ ,oa vko';d dk;Zokgh gsrq izsf"kr gS&amp;</t>
  </si>
  <si>
    <t>2&amp; lacaf/kr deZpkjh Jh@Jherh@------------------------------A</t>
  </si>
  <si>
    <t>3&amp; dk;kZy; izfr-A</t>
  </si>
  <si>
    <t>Employee Name :</t>
  </si>
  <si>
    <t>Post :</t>
  </si>
  <si>
    <t>Posting Place :</t>
  </si>
  <si>
    <t>S.N</t>
  </si>
  <si>
    <t>MONTH</t>
  </si>
  <si>
    <t xml:space="preserve"> Pay is to be receive</t>
  </si>
  <si>
    <t xml:space="preserve"> Pay , salary has been Received</t>
  </si>
  <si>
    <t>Salary Difference</t>
  </si>
  <si>
    <t>INCOME TAX     (TDS)</t>
  </si>
  <si>
    <t xml:space="preserve">NET PAY </t>
  </si>
  <si>
    <t>Bill No &amp; Date</t>
  </si>
  <si>
    <t>Enc.Date</t>
  </si>
  <si>
    <t>Pay</t>
  </si>
  <si>
    <t>DA</t>
  </si>
  <si>
    <t>HRA</t>
  </si>
  <si>
    <t>TOTAL</t>
  </si>
  <si>
    <t xml:space="preserve">This Programme Developed by:        HEERALAL JAT </t>
  </si>
  <si>
    <t>Sr.  Teacher</t>
  </si>
  <si>
    <t xml:space="preserve"> </t>
  </si>
  <si>
    <t>Government Aadras Senior Secondary School INDERWARA, Rani PALI</t>
  </si>
  <si>
    <t>V./P. = Chandawal Nagar , Th. - Sojat , Dist-- Pali</t>
  </si>
  <si>
    <t>heeralaljatchandawal@gmail.com</t>
  </si>
  <si>
    <t>Grand Total</t>
  </si>
  <si>
    <t>S.R.</t>
  </si>
  <si>
    <t>Date :</t>
  </si>
  <si>
    <t>For Copying And Necessary Action</t>
  </si>
  <si>
    <t>Treasury Officer / Deputy treasury  Officer</t>
  </si>
  <si>
    <t>Seal and Signature</t>
  </si>
  <si>
    <t>Related Employee Sh./Smt./Mis.</t>
  </si>
  <si>
    <t>File Register</t>
  </si>
  <si>
    <t>Contect time =  04:30 P.M. to 7:30 P.M.</t>
  </si>
  <si>
    <t>In words :</t>
  </si>
  <si>
    <r>
      <t xml:space="preserve">                foRr foHkkx ds vkns'k dzekad&amp;</t>
    </r>
    <r>
      <rPr>
        <sz val="12"/>
        <color theme="1"/>
        <rFont val="Calibri"/>
        <family val="2"/>
        <scheme val="minor"/>
      </rPr>
      <t>F.15(1)FD(RULES) 2017</t>
    </r>
    <r>
      <rPr>
        <sz val="14"/>
        <color theme="1"/>
        <rFont val="Kruti Dev 010"/>
      </rPr>
      <t xml:space="preserve"> t;iqj fnukad 09-12-2017 ,oa lifBr fnukad 30-10-2017 ds fu;e 14] vuqlwph&amp;</t>
    </r>
    <r>
      <rPr>
        <sz val="12"/>
        <color theme="1"/>
        <rFont val="Calibri"/>
        <family val="2"/>
        <scheme val="minor"/>
      </rPr>
      <t>VI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ds fcUnq la[;k 02] vuqlwph&amp;1 ¼ikVZ ,½ esa of.kZr </t>
    </r>
    <r>
      <rPr>
        <sz val="12"/>
        <color theme="1"/>
        <rFont val="Calibri"/>
        <family val="2"/>
        <scheme val="minor"/>
      </rPr>
      <t>LEVEL IN PAY MATRIX</t>
    </r>
    <r>
      <rPr>
        <sz val="14"/>
        <color theme="1"/>
        <rFont val="Kruti Dev 010"/>
      </rPr>
      <t xml:space="preserve"> ,oa n'kkZ;s x;s izko/kkukuqlkj deZpkfj;ksa ds uke lEeq[k vafdr frfFk ls ,-lh-ih</t>
    </r>
    <r>
      <rPr>
        <sz val="14"/>
        <color theme="1"/>
        <rFont val="Calibri"/>
        <family val="2"/>
        <scheme val="minor"/>
      </rPr>
      <t>-(</t>
    </r>
    <r>
      <rPr>
        <sz val="12"/>
        <color theme="1"/>
        <rFont val="Calibri"/>
        <family val="2"/>
        <scheme val="minor"/>
      </rPr>
      <t>ASSURED CAREER PROGRESSION</t>
    </r>
    <r>
      <rPr>
        <sz val="14"/>
        <color theme="1"/>
        <rFont val="Calibri"/>
        <family val="2"/>
        <scheme val="minor"/>
      </rPr>
      <t>)</t>
    </r>
    <r>
      <rPr>
        <sz val="14"/>
        <color theme="1"/>
        <rFont val="Kruti Dev 010"/>
      </rPr>
      <t xml:space="preserve"> dh Lohd`fr  iznku dh tkrh gS muds uke ds lEeq[k vafdr Lohd`r jfuax is iS.M @is&amp;eSfVªDl ysoy esas osru fu/kkZj.k vf/klwpuk ds fu;e 14 ,oa vuqlwph&amp;</t>
    </r>
    <r>
      <rPr>
        <sz val="12"/>
        <color theme="1"/>
        <rFont val="Calibri"/>
        <family val="2"/>
        <scheme val="minor"/>
      </rPr>
      <t>VI</t>
    </r>
    <r>
      <rPr>
        <sz val="14"/>
        <color theme="1"/>
        <rFont val="Kruti Dev 010"/>
      </rPr>
      <t>¼fu;e 14½ esa funsZf'kr izfdz;k ds vuqlkj Lohd`fr iznku dh tkrh gSA ,-lh-ih- fnukad 12-11-2018 ls 31-10-2019 dh vof/k dk ,fj;j fu;ekuqlkj ns; gksxkA</t>
    </r>
  </si>
  <si>
    <t>1&amp; midks"k@midks"kkf/kdkjh ----------------------</t>
  </si>
  <si>
    <t xml:space="preserve"> Teacher</t>
  </si>
  <si>
    <t>Government  Senior Secondary School …........................</t>
  </si>
  <si>
    <t xml:space="preserve">         dzekad &amp;jkmekfo@---------------------------@,lhih@2020@                                      fnuakd&amp;</t>
  </si>
  <si>
    <t>01&amp;07&amp;2022</t>
  </si>
  <si>
    <t>dSyk'k pUnz 'kekZ</t>
  </si>
  <si>
    <t>jkmekfo thok.kk</t>
  </si>
  <si>
    <t>Prog. Dev. By:-Kailash chandra sharma, Contact:-klsharma1971@gmail.com</t>
  </si>
  <si>
    <t>Govt.Senior Secondary School JEEWANA,MASUDA(AJMER)</t>
  </si>
  <si>
    <t>My website:-  https://ctorone.com</t>
  </si>
  <si>
    <t>Name Of Employee</t>
  </si>
  <si>
    <t>Post</t>
  </si>
  <si>
    <t>From</t>
  </si>
  <si>
    <t>To Be Darwn</t>
  </si>
  <si>
    <t>Already Drawn</t>
  </si>
  <si>
    <t>Month</t>
  </si>
  <si>
    <t>Basic</t>
  </si>
  <si>
    <t>DA Rate</t>
  </si>
  <si>
    <t>HRA Rate</t>
  </si>
  <si>
    <t>KAILASH CHANDRA SHARMA</t>
  </si>
  <si>
    <t>TEACHER</t>
  </si>
  <si>
    <t>SELECT</t>
  </si>
  <si>
    <t>GPF</t>
  </si>
  <si>
    <t>NPS</t>
  </si>
  <si>
    <t>dk;kZy; jktdh; mPp ek/;fed fo|ky;] thok.kk ¼elwnk½</t>
  </si>
  <si>
    <t>Principal Government Senior Scondary School, JEEWANA(MASUDA)</t>
  </si>
  <si>
    <t xml:space="preserve">TOTAL </t>
  </si>
  <si>
    <t>DEDUCTIONS</t>
  </si>
  <si>
    <t xml:space="preserve"> AREAR  PERIOD</t>
  </si>
  <si>
    <t>SELECT TAX</t>
  </si>
  <si>
    <t>DATE</t>
  </si>
  <si>
    <t>01-12-2019 to 11-12-2019</t>
  </si>
  <si>
    <t>12-12-2019 to 31-12-2019</t>
  </si>
  <si>
    <t>01-12-2019   TO    31-10-2020</t>
  </si>
  <si>
    <t>SCHOOL</t>
  </si>
  <si>
    <t>GSSS JEEWANA,MASUDA (AJMER)</t>
  </si>
  <si>
    <t>MASUDA</t>
  </si>
  <si>
    <t>;gka ,fj;j dk uke fy[ks&amp;</t>
  </si>
  <si>
    <t>ACP AREAR</t>
  </si>
  <si>
    <t>lkfFk;ks]vki bl 'khV ls leLr izdkj ds ,fj;j cuk ldrs gSA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</si>
</sst>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E+00"/>
    <numFmt numFmtId="165" formatCode="[$-409]mmm/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DevLys 010"/>
    </font>
    <font>
      <sz val="14"/>
      <color theme="1"/>
      <name val="Kruti Dev 010"/>
    </font>
    <font>
      <sz val="24"/>
      <color theme="1"/>
      <name val="Kruti Dev 010"/>
    </font>
    <font>
      <sz val="11"/>
      <color theme="1"/>
      <name val="Kruti Dev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Kruti Dev 010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indexed="10"/>
      <name val="Calibri"/>
      <family val="2"/>
    </font>
    <font>
      <sz val="9"/>
      <name val="Calibri"/>
      <family val="2"/>
      <scheme val="minor"/>
    </font>
    <font>
      <b/>
      <sz val="18"/>
      <color indexed="36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8"/>
      <name val="Calibri"/>
      <family val="2"/>
    </font>
    <font>
      <u/>
      <sz val="11"/>
      <color theme="10"/>
      <name val="Calibri"/>
      <family val="2"/>
    </font>
    <font>
      <b/>
      <i/>
      <u/>
      <sz val="18"/>
      <color theme="10"/>
      <name val="Calibri"/>
      <family val="2"/>
    </font>
    <font>
      <b/>
      <sz val="18"/>
      <name val="Calibri"/>
      <family val="2"/>
    </font>
    <font>
      <b/>
      <sz val="18"/>
      <color indexed="60"/>
      <name val="Calibri"/>
      <family val="2"/>
    </font>
    <font>
      <b/>
      <sz val="10"/>
      <color rgb="FFFF0000"/>
      <name val="Calibri"/>
      <family val="2"/>
      <scheme val="minor"/>
    </font>
    <font>
      <b/>
      <sz val="13"/>
      <color theme="1"/>
      <name val="Kruti Dev 010"/>
    </font>
    <font>
      <b/>
      <sz val="13"/>
      <color theme="1"/>
      <name val="Calibri"/>
      <family val="2"/>
      <scheme val="minor"/>
    </font>
    <font>
      <sz val="14"/>
      <color theme="1"/>
      <name val="DevLys 010"/>
    </font>
    <font>
      <b/>
      <i/>
      <sz val="12"/>
      <color theme="1"/>
      <name val="Calibri"/>
      <family val="2"/>
      <scheme val="minor"/>
    </font>
    <font>
      <sz val="12"/>
      <color theme="1"/>
      <name val="DevLys 010"/>
    </font>
    <font>
      <sz val="12"/>
      <color theme="1"/>
      <name val="Kruti Dev 010"/>
    </font>
    <font>
      <sz val="10"/>
      <color theme="1"/>
      <name val="Kruti Dev 010"/>
    </font>
    <font>
      <b/>
      <i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3"/>
      <name val="Times New Roman"/>
      <family val="1"/>
    </font>
    <font>
      <sz val="11"/>
      <color theme="3"/>
      <name val="Calibri"/>
      <family val="2"/>
      <scheme val="minor"/>
    </font>
    <font>
      <sz val="11"/>
      <color theme="3"/>
      <name val="DevLys 010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Kruti Dev 010"/>
    </font>
    <font>
      <b/>
      <sz val="16"/>
      <name val="Kruti Dev 010"/>
    </font>
    <font>
      <b/>
      <sz val="18"/>
      <name val="Kruti Dev 010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46"/>
      </right>
      <top style="medium">
        <color indexed="64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medium">
        <color indexed="64"/>
      </top>
      <bottom style="thin">
        <color indexed="46"/>
      </bottom>
      <diagonal/>
    </border>
    <border>
      <left style="medium">
        <color indexed="64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medium">
        <color indexed="64"/>
      </left>
      <right/>
      <top style="thin">
        <color indexed="46"/>
      </top>
      <bottom style="thin">
        <color indexed="46"/>
      </bottom>
      <diagonal/>
    </border>
    <border>
      <left/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46"/>
      </top>
      <bottom style="medium">
        <color indexed="64"/>
      </bottom>
      <diagonal/>
    </border>
    <border>
      <left/>
      <right style="medium">
        <color indexed="64"/>
      </right>
      <top style="thin">
        <color indexed="46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18" fillId="0" borderId="1" xfId="0" applyFont="1" applyBorder="1" applyAlignment="1" applyProtection="1">
      <alignment horizontal="center"/>
      <protection hidden="1"/>
    </xf>
    <xf numFmtId="165" fontId="18" fillId="0" borderId="1" xfId="0" applyNumberFormat="1" applyFont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6" fillId="0" borderId="1" xfId="0" applyNumberFormat="1" applyFont="1" applyBorder="1" applyAlignment="1" applyProtection="1">
      <alignment horizontal="center" vertical="center"/>
      <protection hidden="1"/>
    </xf>
    <xf numFmtId="0" fontId="20" fillId="0" borderId="1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Border="1" applyAlignment="1" applyProtection="1">
      <alignment horizontal="center" vertical="center"/>
      <protection hidden="1"/>
    </xf>
    <xf numFmtId="49" fontId="13" fillId="0" borderId="15" xfId="0" applyNumberFormat="1" applyFont="1" applyBorder="1" applyAlignment="1" applyProtection="1">
      <alignment horizontal="center" vertical="center"/>
      <protection hidden="1"/>
    </xf>
    <xf numFmtId="0" fontId="26" fillId="0" borderId="15" xfId="0" applyNumberFormat="1" applyFont="1" applyBorder="1" applyAlignment="1" applyProtection="1">
      <alignment horizontal="center" vertical="center"/>
      <protection hidden="1"/>
    </xf>
    <xf numFmtId="0" fontId="20" fillId="0" borderId="15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9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9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32" fillId="0" borderId="0" xfId="0" applyFont="1" applyAlignment="1" applyProtection="1"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19" fillId="3" borderId="9" xfId="0" applyFont="1" applyFill="1" applyBorder="1" applyAlignment="1" applyProtection="1">
      <alignment horizontal="center"/>
      <protection hidden="1"/>
    </xf>
    <xf numFmtId="0" fontId="19" fillId="3" borderId="10" xfId="0" applyFont="1" applyFill="1" applyBorder="1" applyAlignment="1" applyProtection="1">
      <alignment horizontal="center"/>
      <protection hidden="1"/>
    </xf>
    <xf numFmtId="165" fontId="18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37" fillId="4" borderId="21" xfId="0" applyFont="1" applyFill="1" applyBorder="1" applyProtection="1">
      <protection hidden="1"/>
    </xf>
    <xf numFmtId="0" fontId="37" fillId="4" borderId="0" xfId="0" applyFont="1" applyFill="1" applyBorder="1" applyProtection="1">
      <protection hidden="1"/>
    </xf>
    <xf numFmtId="0" fontId="37" fillId="4" borderId="23" xfId="0" applyFont="1" applyFill="1" applyBorder="1" applyProtection="1">
      <protection hidden="1"/>
    </xf>
    <xf numFmtId="0" fontId="37" fillId="4" borderId="24" xfId="0" applyFont="1" applyFill="1" applyBorder="1" applyProtection="1">
      <protection hidden="1"/>
    </xf>
    <xf numFmtId="0" fontId="38" fillId="4" borderId="22" xfId="0" applyFont="1" applyFill="1" applyBorder="1" applyProtection="1">
      <protection hidden="1"/>
    </xf>
    <xf numFmtId="0" fontId="38" fillId="4" borderId="25" xfId="0" applyFont="1" applyFill="1" applyBorder="1" applyProtection="1">
      <protection hidden="1"/>
    </xf>
    <xf numFmtId="0" fontId="1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" xfId="0" applyBorder="1" applyProtection="1">
      <protection locked="0"/>
    </xf>
    <xf numFmtId="10" fontId="0" fillId="0" borderId="1" xfId="0" applyNumberFormat="1" applyBorder="1" applyProtection="1">
      <protection locked="0"/>
    </xf>
    <xf numFmtId="10" fontId="0" fillId="0" borderId="27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Alignment="1" applyProtection="1">
      <protection hidden="1"/>
    </xf>
    <xf numFmtId="0" fontId="15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vertical="center" wrapText="1"/>
      <protection hidden="1"/>
    </xf>
    <xf numFmtId="0" fontId="39" fillId="6" borderId="26" xfId="0" applyFont="1" applyFill="1" applyBorder="1" applyAlignment="1" applyProtection="1">
      <alignment horizontal="center" vertical="center"/>
      <protection locked="0"/>
    </xf>
    <xf numFmtId="0" fontId="39" fillId="6" borderId="1" xfId="0" applyFont="1" applyFill="1" applyBorder="1" applyAlignment="1" applyProtection="1">
      <alignment horizontal="center" vertical="center"/>
      <protection locked="0"/>
    </xf>
    <xf numFmtId="0" fontId="39" fillId="6" borderId="27" xfId="0" applyFont="1" applyFill="1" applyBorder="1" applyAlignment="1" applyProtection="1">
      <alignment horizontal="center" vertical="center"/>
      <protection locked="0"/>
    </xf>
    <xf numFmtId="17" fontId="44" fillId="0" borderId="26" xfId="0" applyNumberFormat="1" applyFont="1" applyBorder="1" applyAlignment="1" applyProtection="1">
      <alignment horizontal="center" vertical="center"/>
      <protection locked="0"/>
    </xf>
    <xf numFmtId="0" fontId="42" fillId="5" borderId="32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9" fontId="20" fillId="5" borderId="33" xfId="0" applyNumberFormat="1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40" fillId="0" borderId="29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51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7" fillId="7" borderId="3" xfId="0" applyFont="1" applyFill="1" applyBorder="1" applyAlignment="1" applyProtection="1">
      <alignment horizontal="center" vertical="center"/>
      <protection locked="0"/>
    </xf>
    <xf numFmtId="0" fontId="47" fillId="7" borderId="1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Protection="1">
      <protection locked="0"/>
    </xf>
    <xf numFmtId="0" fontId="37" fillId="2" borderId="0" xfId="0" applyFont="1" applyFill="1" applyBorder="1" applyAlignment="1" applyProtection="1">
      <protection locked="0"/>
    </xf>
    <xf numFmtId="0" fontId="38" fillId="2" borderId="0" xfId="0" applyFont="1" applyFill="1" applyBorder="1" applyProtection="1">
      <protection locked="0"/>
    </xf>
    <xf numFmtId="0" fontId="49" fillId="8" borderId="18" xfId="0" applyFont="1" applyFill="1" applyBorder="1" applyAlignment="1" applyProtection="1">
      <alignment horizontal="center" vertical="center" wrapText="1"/>
      <protection locked="0"/>
    </xf>
    <xf numFmtId="0" fontId="49" fillId="8" borderId="19" xfId="0" applyFont="1" applyFill="1" applyBorder="1" applyAlignment="1" applyProtection="1">
      <alignment horizontal="center" vertical="center" wrapText="1"/>
      <protection locked="0"/>
    </xf>
    <xf numFmtId="0" fontId="49" fillId="8" borderId="20" xfId="0" applyFont="1" applyFill="1" applyBorder="1" applyAlignment="1" applyProtection="1">
      <alignment horizontal="center" vertical="center" wrapText="1"/>
      <protection locked="0"/>
    </xf>
    <xf numFmtId="0" fontId="49" fillId="8" borderId="23" xfId="0" applyFont="1" applyFill="1" applyBorder="1" applyAlignment="1" applyProtection="1">
      <alignment horizontal="center" vertical="center" wrapText="1"/>
      <protection locked="0"/>
    </xf>
    <xf numFmtId="0" fontId="49" fillId="8" borderId="24" xfId="0" applyFont="1" applyFill="1" applyBorder="1" applyAlignment="1" applyProtection="1">
      <alignment horizontal="center" vertical="center" wrapText="1"/>
      <protection locked="0"/>
    </xf>
    <xf numFmtId="0" fontId="49" fillId="8" borderId="25" xfId="0" applyFont="1" applyFill="1" applyBorder="1" applyAlignment="1" applyProtection="1">
      <alignment horizontal="center" vertical="center" wrapText="1"/>
      <protection locked="0"/>
    </xf>
    <xf numFmtId="0" fontId="50" fillId="8" borderId="30" xfId="0" applyFont="1" applyFill="1" applyBorder="1" applyAlignment="1" applyProtection="1">
      <alignment horizontal="center" vertical="center" wrapText="1"/>
      <protection locked="0"/>
    </xf>
    <xf numFmtId="0" fontId="50" fillId="8" borderId="36" xfId="0" applyFont="1" applyFill="1" applyBorder="1" applyAlignment="1" applyProtection="1">
      <alignment horizontal="center" vertical="center" wrapText="1"/>
      <protection locked="0"/>
    </xf>
    <xf numFmtId="0" fontId="50" fillId="8" borderId="31" xfId="0" applyFont="1" applyFill="1" applyBorder="1" applyAlignment="1" applyProtection="1">
      <alignment horizontal="center" vertical="center" wrapText="1"/>
      <protection locked="0"/>
    </xf>
    <xf numFmtId="0" fontId="47" fillId="5" borderId="30" xfId="0" applyFont="1" applyFill="1" applyBorder="1" applyAlignment="1" applyProtection="1">
      <alignment horizontal="center" vertical="center"/>
      <protection locked="0"/>
    </xf>
    <xf numFmtId="0" fontId="47" fillId="5" borderId="36" xfId="0" applyFont="1" applyFill="1" applyBorder="1" applyAlignment="1" applyProtection="1">
      <alignment horizontal="center" vertical="center"/>
      <protection locked="0"/>
    </xf>
    <xf numFmtId="0" fontId="47" fillId="5" borderId="31" xfId="0" applyFont="1" applyFill="1" applyBorder="1" applyAlignment="1" applyProtection="1">
      <alignment horizontal="center" vertical="center"/>
      <protection locked="0"/>
    </xf>
    <xf numFmtId="0" fontId="41" fillId="5" borderId="30" xfId="0" applyFont="1" applyFill="1" applyBorder="1" applyAlignment="1" applyProtection="1">
      <alignment horizontal="center" vertical="center"/>
      <protection locked="0"/>
    </xf>
    <xf numFmtId="0" fontId="41" fillId="5" borderId="36" xfId="0" applyFont="1" applyFill="1" applyBorder="1" applyAlignment="1" applyProtection="1">
      <alignment horizontal="center" vertical="center"/>
      <protection locked="0"/>
    </xf>
    <xf numFmtId="0" fontId="41" fillId="5" borderId="31" xfId="0" applyFont="1" applyFill="1" applyBorder="1" applyAlignment="1" applyProtection="1">
      <alignment horizontal="center" vertical="center"/>
      <protection locked="0"/>
    </xf>
    <xf numFmtId="0" fontId="48" fillId="0" borderId="21" xfId="0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42" fillId="0" borderId="30" xfId="0" applyFont="1" applyBorder="1" applyAlignment="1" applyProtection="1">
      <alignment horizontal="center" vertical="center"/>
      <protection locked="0"/>
    </xf>
    <xf numFmtId="0" fontId="42" fillId="0" borderId="36" xfId="0" applyFont="1" applyBorder="1" applyAlignment="1" applyProtection="1">
      <alignment horizontal="center" vertical="center"/>
      <protection locked="0"/>
    </xf>
    <xf numFmtId="0" fontId="42" fillId="0" borderId="31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wrapText="1"/>
      <protection locked="0"/>
    </xf>
    <xf numFmtId="0" fontId="12" fillId="5" borderId="34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12" fillId="5" borderId="17" xfId="0" applyFont="1" applyFill="1" applyBorder="1" applyAlignment="1" applyProtection="1">
      <alignment horizontal="center" vertical="center"/>
      <protection locked="0"/>
    </xf>
    <xf numFmtId="0" fontId="12" fillId="5" borderId="35" xfId="0" applyFont="1" applyFill="1" applyBorder="1" applyAlignment="1" applyProtection="1">
      <alignment horizontal="center" vertical="center"/>
      <protection locked="0"/>
    </xf>
    <xf numFmtId="0" fontId="37" fillId="4" borderId="19" xfId="0" applyFont="1" applyFill="1" applyBorder="1" applyAlignment="1" applyProtection="1">
      <alignment horizontal="center"/>
      <protection hidden="1"/>
    </xf>
    <xf numFmtId="0" fontId="37" fillId="4" borderId="24" xfId="0" applyFont="1" applyFill="1" applyBorder="1" applyAlignment="1" applyProtection="1">
      <alignment horizontal="center"/>
      <protection hidden="1"/>
    </xf>
    <xf numFmtId="0" fontId="36" fillId="4" borderId="18" xfId="0" applyFont="1" applyFill="1" applyBorder="1" applyAlignment="1" applyProtection="1">
      <alignment horizontal="center" vertical="center"/>
      <protection hidden="1"/>
    </xf>
    <xf numFmtId="0" fontId="36" fillId="4" borderId="19" xfId="0" applyFont="1" applyFill="1" applyBorder="1" applyAlignment="1" applyProtection="1">
      <alignment horizontal="center" vertical="center"/>
      <protection hidden="1"/>
    </xf>
    <xf numFmtId="0" fontId="36" fillId="4" borderId="20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46" fillId="5" borderId="1" xfId="0" applyFont="1" applyFill="1" applyBorder="1" applyAlignment="1" applyProtection="1">
      <alignment horizontal="center" vertical="center" wrapText="1"/>
      <protection locked="0"/>
    </xf>
    <xf numFmtId="0" fontId="45" fillId="5" borderId="1" xfId="0" applyFont="1" applyFill="1" applyBorder="1" applyAlignment="1" applyProtection="1">
      <alignment horizontal="center" vertical="center" wrapText="1"/>
      <protection locked="0"/>
    </xf>
    <xf numFmtId="14" fontId="6" fillId="5" borderId="17" xfId="0" applyNumberFormat="1" applyFont="1" applyFill="1" applyBorder="1" applyAlignment="1" applyProtection="1">
      <alignment horizontal="center" vertical="center"/>
      <protection locked="0"/>
    </xf>
    <xf numFmtId="1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36" fillId="4" borderId="30" xfId="0" applyFont="1" applyFill="1" applyBorder="1" applyAlignment="1" applyProtection="1">
      <alignment horizontal="center" vertical="center"/>
      <protection hidden="1"/>
    </xf>
    <xf numFmtId="0" fontId="36" fillId="4" borderId="36" xfId="0" applyFont="1" applyFill="1" applyBorder="1" applyAlignment="1" applyProtection="1">
      <alignment horizontal="center" vertical="center"/>
      <protection hidden="1"/>
    </xf>
    <xf numFmtId="0" fontId="36" fillId="4" borderId="3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left" vertical="center" wrapText="1"/>
      <protection hidden="1"/>
    </xf>
    <xf numFmtId="0" fontId="12" fillId="2" borderId="28" xfId="0" applyFont="1" applyFill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horizontal="left" vertical="center" wrapText="1"/>
      <protection hidden="1"/>
    </xf>
    <xf numFmtId="0" fontId="12" fillId="0" borderId="28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34" fillId="0" borderId="2" xfId="0" applyFont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/>
      <protection hidden="1"/>
    </xf>
    <xf numFmtId="0" fontId="17" fillId="3" borderId="6" xfId="0" applyFont="1" applyFill="1" applyBorder="1" applyAlignment="1" applyProtection="1">
      <alignment horizontal="center"/>
      <protection hidden="1"/>
    </xf>
    <xf numFmtId="0" fontId="19" fillId="3" borderId="7" xfId="0" applyFont="1" applyFill="1" applyBorder="1" applyAlignment="1" applyProtection="1">
      <alignment horizontal="center"/>
      <protection hidden="1"/>
    </xf>
    <xf numFmtId="0" fontId="19" fillId="3" borderId="8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21" fillId="3" borderId="9" xfId="0" applyFont="1" applyFill="1" applyBorder="1" applyAlignment="1" applyProtection="1">
      <alignment horizontal="center"/>
      <protection hidden="1"/>
    </xf>
    <xf numFmtId="0" fontId="21" fillId="3" borderId="10" xfId="0" applyFont="1" applyFill="1" applyBorder="1" applyAlignment="1" applyProtection="1">
      <alignment horizontal="center"/>
      <protection hidden="1"/>
    </xf>
    <xf numFmtId="0" fontId="23" fillId="3" borderId="9" xfId="1" applyFont="1" applyFill="1" applyBorder="1" applyAlignment="1" applyProtection="1">
      <alignment horizontal="center"/>
      <protection hidden="1"/>
    </xf>
    <xf numFmtId="0" fontId="24" fillId="3" borderId="9" xfId="0" applyFont="1" applyFill="1" applyBorder="1" applyAlignment="1" applyProtection="1">
      <alignment horizontal="center"/>
      <protection hidden="1"/>
    </xf>
    <xf numFmtId="0" fontId="24" fillId="3" borderId="10" xfId="0" applyFont="1" applyFill="1" applyBorder="1" applyAlignment="1" applyProtection="1">
      <alignment horizontal="center"/>
      <protection hidden="1"/>
    </xf>
    <xf numFmtId="0" fontId="19" fillId="3" borderId="13" xfId="0" applyFont="1" applyFill="1" applyBorder="1" applyAlignment="1" applyProtection="1">
      <alignment horizontal="center"/>
      <protection hidden="1"/>
    </xf>
    <xf numFmtId="0" fontId="19" fillId="3" borderId="1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3" fillId="0" borderId="3" xfId="0" applyNumberFormat="1" applyFont="1" applyBorder="1" applyAlignment="1" applyProtection="1">
      <alignment horizontal="center"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3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 vertical="center" textRotation="90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2.xml" /><Relationship Id="rId4" Type="http://schemas.openxmlformats.org/officeDocument/2006/relationships/externalLink" Target="externalLinks/externalLink1.xml" /><Relationship Id="rId9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3174</xdr:colOff>
      <xdr:row>0</xdr:row>
      <xdr:rowOff>12700</xdr:rowOff>
    </xdr:from>
    <xdr:to>
      <xdr:col>33</xdr:col>
      <xdr:colOff>1492250</xdr:colOff>
      <xdr:row>4</xdr:row>
      <xdr:rowOff>307975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42524" y="12700"/>
          <a:ext cx="1489076" cy="14541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ACP-Arrear-Promotion-Arrear-Notional-Arrear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p/AppData/Roaming/Microsoft/AddIns/SpellNumber.xlam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rrear Sheet"/>
      <sheetName val="Fixation"/>
      <sheetName val="ACP"/>
      <sheetName val="Notional"/>
      <sheetName val="Promotion"/>
      <sheetName val="HRA"/>
      <sheetName val="7th pay chart"/>
    </sheetNames>
    <sheetDataSet>
      <sheetData sheetId="0"/>
      <sheetData sheetId="1">
        <row r="5">
          <cell r="AX5" t="str">
            <v>JAN</v>
          </cell>
        </row>
        <row r="6">
          <cell r="AX6" t="str">
            <v>FEB</v>
          </cell>
        </row>
        <row r="7">
          <cell r="AX7" t="str">
            <v>MAR</v>
          </cell>
        </row>
        <row r="8">
          <cell r="AX8" t="str">
            <v>APR</v>
          </cell>
        </row>
        <row r="9">
          <cell r="AX9" t="str">
            <v>MAY</v>
          </cell>
        </row>
        <row r="10">
          <cell r="AX10" t="str">
            <v>JUN</v>
          </cell>
        </row>
        <row r="11">
          <cell r="AX11" t="str">
            <v>JUL</v>
          </cell>
        </row>
        <row r="12">
          <cell r="AX12" t="str">
            <v>AUG</v>
          </cell>
        </row>
        <row r="13">
          <cell r="AX13" t="str">
            <v>SEP</v>
          </cell>
        </row>
        <row r="14">
          <cell r="AX14" t="str">
            <v>OCT</v>
          </cell>
        </row>
        <row r="15">
          <cell r="AX15" t="str">
            <v>NOV</v>
          </cell>
        </row>
        <row r="16">
          <cell r="AX16" t="str">
            <v>DEC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pellNumber"/>
    </sheetNames>
    <definedNames>
      <definedName name="SpellNumber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3.bin" /><Relationship Id="rId1" Type="http://schemas.openxmlformats.org/officeDocument/2006/relationships/hyperlink" Target="mailto:heeralaljatchandawal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8672-EE0B-4921-A6DE-1295ACF23BA9}">
  <dimension ref="A1:R27"/>
  <sheetViews>
    <sheetView tabSelected="1" workbookViewId="0">
      <selection activeCell="M20" sqref="M20"/>
    </sheetView>
  </sheetViews>
  <sheetFormatPr defaultColWidth="9.14453125" defaultRowHeight="15" x14ac:dyDescent="0.2"/>
  <cols>
    <col min="1" max="1" width="14.66015625" style="2" bestFit="1" customWidth="1"/>
    <col min="2" max="2" width="9.68359375" style="2" customWidth="1"/>
    <col min="3" max="3" width="14.66015625" style="2" customWidth="1"/>
    <col min="4" max="7" width="9.68359375" style="2" customWidth="1"/>
    <col min="8" max="8" width="15.33203125" style="2" customWidth="1"/>
    <col min="9" max="9" width="10.89453125" style="2" customWidth="1"/>
    <col min="10" max="11" width="9.14453125" style="2"/>
    <col min="12" max="12" width="10.35546875" style="2" bestFit="1" customWidth="1"/>
    <col min="13" max="15" width="9.14453125" style="2"/>
    <col min="16" max="16" width="0" style="2" hidden="1" customWidth="1"/>
    <col min="17" max="17" width="9.14453125" style="2"/>
    <col min="18" max="18" width="9.14453125" style="2" hidden="1" customWidth="1"/>
    <col min="19" max="16384" width="9.14453125" style="2"/>
  </cols>
  <sheetData>
    <row r="1" spans="1:18" ht="21.75" thickBot="1" x14ac:dyDescent="0.25">
      <c r="A1" s="94" t="s">
        <v>79</v>
      </c>
      <c r="B1" s="95"/>
      <c r="C1" s="95"/>
      <c r="D1" s="95"/>
      <c r="E1" s="95"/>
      <c r="F1" s="95"/>
      <c r="G1" s="95"/>
      <c r="H1" s="95"/>
      <c r="I1" s="96"/>
    </row>
    <row r="2" spans="1:18" ht="21.75" thickBot="1" x14ac:dyDescent="0.25">
      <c r="A2" s="97" t="s">
        <v>78</v>
      </c>
      <c r="B2" s="98"/>
      <c r="C2" s="98"/>
      <c r="D2" s="98"/>
      <c r="E2" s="98"/>
      <c r="F2" s="98"/>
      <c r="G2" s="98"/>
      <c r="H2" s="98"/>
      <c r="I2" s="99"/>
      <c r="J2" s="82" t="s">
        <v>93</v>
      </c>
      <c r="K2" s="83"/>
      <c r="L2" s="83"/>
      <c r="M2" s="84"/>
    </row>
    <row r="3" spans="1:18" ht="28.5" customHeight="1" thickBot="1" x14ac:dyDescent="0.25">
      <c r="A3" s="100" t="s">
        <v>64</v>
      </c>
      <c r="B3" s="101"/>
      <c r="C3" s="104" t="s">
        <v>73</v>
      </c>
      <c r="D3" s="105"/>
      <c r="E3" s="105"/>
      <c r="F3" s="106"/>
      <c r="G3" s="102" t="s">
        <v>75</v>
      </c>
      <c r="H3" s="103"/>
      <c r="I3" s="63" t="s">
        <v>76</v>
      </c>
      <c r="J3" s="85"/>
      <c r="K3" s="86"/>
      <c r="L3" s="86"/>
      <c r="M3" s="87"/>
    </row>
    <row r="4" spans="1:18" ht="24" thickBot="1" x14ac:dyDescent="0.25">
      <c r="A4" s="67" t="s">
        <v>88</v>
      </c>
      <c r="B4" s="121" t="s">
        <v>89</v>
      </c>
      <c r="C4" s="122"/>
      <c r="D4" s="122"/>
      <c r="E4" s="122"/>
      <c r="F4" s="123"/>
      <c r="G4" s="124" t="s">
        <v>83</v>
      </c>
      <c r="H4" s="125"/>
      <c r="I4" s="65">
        <v>0.2</v>
      </c>
      <c r="J4" s="88" t="s">
        <v>91</v>
      </c>
      <c r="K4" s="89"/>
      <c r="L4" s="89"/>
      <c r="M4" s="90"/>
    </row>
    <row r="5" spans="1:18" ht="21.75" thickBot="1" x14ac:dyDescent="0.25">
      <c r="A5" s="66" t="s">
        <v>65</v>
      </c>
      <c r="B5" s="130" t="s">
        <v>74</v>
      </c>
      <c r="C5" s="131"/>
      <c r="D5" s="130"/>
      <c r="E5" s="132"/>
      <c r="F5" s="128">
        <v>43800</v>
      </c>
      <c r="G5" s="129"/>
      <c r="H5" s="74">
        <v>43810</v>
      </c>
      <c r="I5" s="76">
        <f>DATEDIF(F5-1,H5,"D")</f>
        <v>11</v>
      </c>
      <c r="J5" s="91" t="s">
        <v>92</v>
      </c>
      <c r="K5" s="92"/>
      <c r="L5" s="92"/>
      <c r="M5" s="93"/>
    </row>
    <row r="6" spans="1:18" ht="26.25" customHeight="1" x14ac:dyDescent="0.2">
      <c r="A6" s="64" t="s">
        <v>84</v>
      </c>
      <c r="B6" s="126" t="s">
        <v>85</v>
      </c>
      <c r="C6" s="126"/>
      <c r="D6" s="127" t="s">
        <v>86</v>
      </c>
      <c r="E6" s="127"/>
      <c r="F6" s="129">
        <v>43811</v>
      </c>
      <c r="G6" s="118"/>
      <c r="H6" s="74">
        <v>43830</v>
      </c>
      <c r="I6" s="77">
        <f>DATEDIF(F6-1,H6,"D")</f>
        <v>20</v>
      </c>
      <c r="R6" s="70">
        <v>0.1</v>
      </c>
    </row>
    <row r="7" spans="1:18" ht="15.75" customHeight="1" x14ac:dyDescent="0.2">
      <c r="A7" s="120" t="s">
        <v>82</v>
      </c>
      <c r="B7" s="120"/>
      <c r="C7" s="120"/>
      <c r="D7" s="119" t="s">
        <v>66</v>
      </c>
      <c r="E7" s="118" t="s">
        <v>87</v>
      </c>
      <c r="F7" s="118"/>
      <c r="G7" s="118"/>
      <c r="H7" s="118"/>
      <c r="I7" s="118"/>
      <c r="M7" s="70"/>
      <c r="R7" s="70">
        <v>0.2</v>
      </c>
    </row>
    <row r="8" spans="1:18" ht="15.75" customHeight="1" x14ac:dyDescent="0.2">
      <c r="A8" s="120"/>
      <c r="B8" s="120"/>
      <c r="C8" s="120"/>
      <c r="D8" s="119"/>
      <c r="E8" s="118"/>
      <c r="F8" s="118"/>
      <c r="G8" s="118"/>
      <c r="H8" s="118"/>
      <c r="I8" s="118"/>
      <c r="M8" s="70"/>
      <c r="P8" s="2" t="s">
        <v>76</v>
      </c>
      <c r="R8" s="70">
        <v>0.3</v>
      </c>
    </row>
    <row r="9" spans="1:18" ht="18.75" x14ac:dyDescent="0.2">
      <c r="A9" s="108" t="s">
        <v>67</v>
      </c>
      <c r="B9" s="109"/>
      <c r="C9" s="109"/>
      <c r="D9" s="110"/>
      <c r="F9" s="111" t="s">
        <v>68</v>
      </c>
      <c r="G9" s="111"/>
      <c r="H9" s="111"/>
      <c r="I9" s="112"/>
      <c r="M9" s="70"/>
      <c r="P9" s="2" t="s">
        <v>77</v>
      </c>
    </row>
    <row r="10" spans="1:18" x14ac:dyDescent="0.2">
      <c r="A10" s="59" t="s">
        <v>69</v>
      </c>
      <c r="B10" s="60" t="s">
        <v>70</v>
      </c>
      <c r="C10" s="60" t="s">
        <v>71</v>
      </c>
      <c r="D10" s="60" t="s">
        <v>72</v>
      </c>
      <c r="F10" s="60" t="s">
        <v>69</v>
      </c>
      <c r="G10" s="60" t="s">
        <v>70</v>
      </c>
      <c r="H10" s="60" t="s">
        <v>71</v>
      </c>
      <c r="I10" s="61" t="s">
        <v>72</v>
      </c>
      <c r="L10" s="71"/>
    </row>
    <row r="11" spans="1:18" x14ac:dyDescent="0.2">
      <c r="A11" s="62">
        <v>44440</v>
      </c>
      <c r="B11" s="50">
        <v>67200</v>
      </c>
      <c r="C11" s="51">
        <v>0.17</v>
      </c>
      <c r="D11" s="51">
        <v>0.08</v>
      </c>
      <c r="F11" s="62">
        <v>44440</v>
      </c>
      <c r="G11" s="50">
        <v>65000</v>
      </c>
      <c r="H11" s="51">
        <v>0.17</v>
      </c>
      <c r="I11" s="52">
        <v>0.08</v>
      </c>
    </row>
    <row r="12" spans="1:18" x14ac:dyDescent="0.2">
      <c r="A12" s="62">
        <v>44470</v>
      </c>
      <c r="B12" s="50">
        <v>67200</v>
      </c>
      <c r="C12" s="51">
        <v>0.17</v>
      </c>
      <c r="D12" s="51">
        <v>0.08</v>
      </c>
      <c r="F12" s="62">
        <v>44470</v>
      </c>
      <c r="G12" s="50">
        <v>65000</v>
      </c>
      <c r="H12" s="51">
        <v>0.17</v>
      </c>
      <c r="I12" s="52">
        <v>0.08</v>
      </c>
    </row>
    <row r="13" spans="1:18" x14ac:dyDescent="0.2">
      <c r="A13" s="62">
        <v>44501</v>
      </c>
      <c r="B13" s="50">
        <v>67200</v>
      </c>
      <c r="C13" s="51">
        <v>0.17</v>
      </c>
      <c r="D13" s="51">
        <v>0.08</v>
      </c>
      <c r="F13" s="62">
        <v>44501</v>
      </c>
      <c r="G13" s="50">
        <v>65000</v>
      </c>
      <c r="H13" s="51">
        <v>0.17</v>
      </c>
      <c r="I13" s="52">
        <v>0.08</v>
      </c>
    </row>
    <row r="14" spans="1:18" x14ac:dyDescent="0.2">
      <c r="A14" s="62">
        <v>44531</v>
      </c>
      <c r="B14" s="50">
        <v>67200</v>
      </c>
      <c r="C14" s="51">
        <v>0.17</v>
      </c>
      <c r="D14" s="51">
        <v>0.08</v>
      </c>
      <c r="F14" s="62">
        <v>44531</v>
      </c>
      <c r="G14" s="50">
        <v>65000</v>
      </c>
      <c r="H14" s="51">
        <v>0.17</v>
      </c>
      <c r="I14" s="52">
        <v>0.08</v>
      </c>
    </row>
    <row r="15" spans="1:18" x14ac:dyDescent="0.2">
      <c r="A15" s="62">
        <v>44562</v>
      </c>
      <c r="B15" s="50">
        <v>67200</v>
      </c>
      <c r="C15" s="51">
        <v>0.17</v>
      </c>
      <c r="D15" s="51">
        <v>0.08</v>
      </c>
      <c r="F15" s="62">
        <v>44562</v>
      </c>
      <c r="G15" s="50">
        <v>65000</v>
      </c>
      <c r="H15" s="51">
        <v>0.17</v>
      </c>
      <c r="I15" s="52">
        <v>0.08</v>
      </c>
    </row>
    <row r="16" spans="1:18" x14ac:dyDescent="0.2">
      <c r="A16" s="62">
        <v>44593</v>
      </c>
      <c r="B16" s="50">
        <v>67200</v>
      </c>
      <c r="C16" s="51">
        <v>0.17</v>
      </c>
      <c r="D16" s="51">
        <v>0.08</v>
      </c>
      <c r="F16" s="62">
        <v>44593</v>
      </c>
      <c r="G16" s="50">
        <v>65000</v>
      </c>
      <c r="H16" s="51">
        <v>0.17</v>
      </c>
      <c r="I16" s="52">
        <v>0.08</v>
      </c>
    </row>
    <row r="17" spans="1:14" x14ac:dyDescent="0.2">
      <c r="A17" s="62">
        <v>44621</v>
      </c>
      <c r="B17" s="50">
        <v>67200</v>
      </c>
      <c r="C17" s="51">
        <v>0.17</v>
      </c>
      <c r="D17" s="51">
        <v>0.08</v>
      </c>
      <c r="F17" s="62">
        <v>44621</v>
      </c>
      <c r="G17" s="50">
        <v>65000</v>
      </c>
      <c r="H17" s="51">
        <v>0.17</v>
      </c>
      <c r="I17" s="52">
        <v>0.08</v>
      </c>
    </row>
    <row r="18" spans="1:14" x14ac:dyDescent="0.2">
      <c r="A18" s="62">
        <v>44652</v>
      </c>
      <c r="B18" s="50">
        <v>67200</v>
      </c>
      <c r="C18" s="51">
        <v>0.17</v>
      </c>
      <c r="D18" s="51">
        <v>0.08</v>
      </c>
      <c r="F18" s="62">
        <v>44652</v>
      </c>
      <c r="G18" s="50">
        <v>65000</v>
      </c>
      <c r="H18" s="51">
        <v>0.17</v>
      </c>
      <c r="I18" s="52">
        <v>0.08</v>
      </c>
    </row>
    <row r="19" spans="1:14" x14ac:dyDescent="0.2">
      <c r="A19" s="62">
        <v>44682</v>
      </c>
      <c r="B19" s="50">
        <v>67200</v>
      </c>
      <c r="C19" s="51">
        <v>0.17</v>
      </c>
      <c r="D19" s="51">
        <v>0.08</v>
      </c>
      <c r="F19" s="62">
        <v>44682</v>
      </c>
      <c r="G19" s="50">
        <v>65000</v>
      </c>
      <c r="H19" s="51">
        <v>0.17</v>
      </c>
      <c r="I19" s="52">
        <v>0.08</v>
      </c>
    </row>
    <row r="20" spans="1:14" x14ac:dyDescent="0.2">
      <c r="A20" s="62">
        <v>44713</v>
      </c>
      <c r="B20" s="50">
        <v>67200</v>
      </c>
      <c r="C20" s="51">
        <v>0.17</v>
      </c>
      <c r="D20" s="51">
        <v>0.08</v>
      </c>
      <c r="F20" s="62">
        <v>44713</v>
      </c>
      <c r="G20" s="50">
        <v>65000</v>
      </c>
      <c r="H20" s="51">
        <v>0.17</v>
      </c>
      <c r="I20" s="52">
        <v>0.08</v>
      </c>
    </row>
    <row r="21" spans="1:14" x14ac:dyDescent="0.2">
      <c r="A21" s="62">
        <v>44743</v>
      </c>
      <c r="B21" s="50">
        <v>67200</v>
      </c>
      <c r="C21" s="51">
        <v>0.17</v>
      </c>
      <c r="D21" s="51">
        <v>0.08</v>
      </c>
      <c r="F21" s="62">
        <v>44743</v>
      </c>
      <c r="G21" s="50">
        <v>65000</v>
      </c>
      <c r="H21" s="51">
        <v>0.17</v>
      </c>
      <c r="I21" s="52">
        <v>0.08</v>
      </c>
    </row>
    <row r="22" spans="1:14" ht="15.75" thickBot="1" x14ac:dyDescent="0.25">
      <c r="A22" s="62">
        <v>44774</v>
      </c>
      <c r="B22" s="50">
        <v>67200</v>
      </c>
      <c r="C22" s="51">
        <v>0.17</v>
      </c>
      <c r="D22" s="51">
        <v>0.08</v>
      </c>
      <c r="F22" s="62">
        <v>44774</v>
      </c>
      <c r="G22" s="50">
        <v>65000</v>
      </c>
      <c r="H22" s="51">
        <v>0.17</v>
      </c>
      <c r="I22" s="52">
        <v>0.08</v>
      </c>
      <c r="N22" s="72"/>
    </row>
    <row r="23" spans="1:14" ht="15.75" thickBot="1" x14ac:dyDescent="0.25">
      <c r="A23" s="115" t="s">
        <v>61</v>
      </c>
      <c r="B23" s="116"/>
      <c r="C23" s="116"/>
      <c r="D23" s="116"/>
      <c r="E23" s="116"/>
      <c r="F23" s="116"/>
      <c r="G23" s="116"/>
      <c r="H23" s="116"/>
      <c r="I23" s="117"/>
    </row>
    <row r="24" spans="1:14" x14ac:dyDescent="0.2">
      <c r="A24" s="37"/>
      <c r="B24" s="38"/>
      <c r="C24" s="113" t="s">
        <v>62</v>
      </c>
      <c r="D24" s="113"/>
      <c r="E24" s="113"/>
      <c r="F24" s="113"/>
      <c r="G24" s="113"/>
      <c r="H24" s="38"/>
      <c r="I24" s="41"/>
    </row>
    <row r="25" spans="1:14" ht="15.75" thickBot="1" x14ac:dyDescent="0.25">
      <c r="A25" s="39"/>
      <c r="B25" s="40"/>
      <c r="C25" s="114" t="s">
        <v>63</v>
      </c>
      <c r="D25" s="114"/>
      <c r="E25" s="114"/>
      <c r="F25" s="114"/>
      <c r="G25" s="114"/>
      <c r="H25" s="40"/>
      <c r="I25" s="42"/>
    </row>
    <row r="26" spans="1:14" ht="15.75" customHeight="1" x14ac:dyDescent="0.2">
      <c r="A26" s="48"/>
      <c r="B26" s="107"/>
      <c r="C26" s="107"/>
      <c r="D26" s="107"/>
      <c r="E26" s="107"/>
      <c r="F26" s="107"/>
      <c r="G26" s="107"/>
      <c r="H26" s="107"/>
      <c r="I26" s="49"/>
    </row>
    <row r="27" spans="1:14" ht="15.75" thickBot="1" x14ac:dyDescent="0.25">
      <c r="A27" s="53"/>
      <c r="B27" s="54"/>
      <c r="C27" s="54"/>
      <c r="D27" s="54"/>
      <c r="E27" s="54"/>
      <c r="F27" s="54"/>
      <c r="G27" s="54"/>
      <c r="H27" s="54"/>
      <c r="I27" s="55"/>
    </row>
  </sheetData>
  <sheetProtection algorithmName="SHA-512" hashValue="5Z0zU1aJRFcMT3WvOZB/4ofwgp7oXUGkMOZ8leB5QCthEhBP7/U8BlaWwYUssMsEEGz7xEWI2jUxXrEP01BcWw==" saltValue="8A2LrzG7QzeAVYnk7WGZwQ==" spinCount="100000" sheet="1" objects="1" scenarios="1"/>
  <mergeCells count="25">
    <mergeCell ref="E7:I8"/>
    <mergeCell ref="D7:D8"/>
    <mergeCell ref="A7:C8"/>
    <mergeCell ref="B4:F4"/>
    <mergeCell ref="G4:H4"/>
    <mergeCell ref="B6:C6"/>
    <mergeCell ref="D6:E6"/>
    <mergeCell ref="F5:G5"/>
    <mergeCell ref="B5:C5"/>
    <mergeCell ref="D5:E5"/>
    <mergeCell ref="F6:G6"/>
    <mergeCell ref="B26:H26"/>
    <mergeCell ref="A9:D9"/>
    <mergeCell ref="F9:I9"/>
    <mergeCell ref="C24:G24"/>
    <mergeCell ref="C25:G25"/>
    <mergeCell ref="A23:I23"/>
    <mergeCell ref="J2:M3"/>
    <mergeCell ref="J4:M4"/>
    <mergeCell ref="J5:M5"/>
    <mergeCell ref="A1:I1"/>
    <mergeCell ref="A2:I2"/>
    <mergeCell ref="A3:B3"/>
    <mergeCell ref="G3:H3"/>
    <mergeCell ref="C3:F3"/>
  </mergeCells>
  <dataValidations count="2">
    <dataValidation type="list" allowBlank="1" showInputMessage="1" showErrorMessage="1" sqref="I3" xr:uid="{7DA2CC3A-706E-4379-B84C-55F56481F9BD}">
      <formula1>$P$8:$P$9</formula1>
    </dataValidation>
    <dataValidation type="list" allowBlank="1" showInputMessage="1" showErrorMessage="1" sqref="I4" xr:uid="{422F1F7E-CF4A-4577-86ED-BEC3B19A4152}">
      <formula1>$R$6:$R$8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zoomScaleNormal="100" zoomScaleSheetLayoutView="100" workbookViewId="0">
      <selection activeCell="Q4" sqref="Q4"/>
    </sheetView>
  </sheetViews>
  <sheetFormatPr defaultColWidth="8.7421875" defaultRowHeight="15" x14ac:dyDescent="0.2"/>
  <cols>
    <col min="1" max="1" width="5.109375" style="43" customWidth="1"/>
    <col min="2" max="2" width="12.375" style="43" customWidth="1"/>
    <col min="3" max="3" width="13.44921875" style="43" customWidth="1"/>
    <col min="4" max="4" width="8.7421875" style="43"/>
    <col min="5" max="5" width="11.56640625" style="43" bestFit="1" customWidth="1"/>
    <col min="6" max="6" width="8.7421875" style="43"/>
    <col min="7" max="7" width="11.56640625" style="43" bestFit="1" customWidth="1"/>
    <col min="8" max="10" width="8.7421875" style="43"/>
    <col min="11" max="11" width="14.66015625" style="43" customWidth="1"/>
    <col min="12" max="12" width="8.7421875" style="43"/>
    <col min="13" max="13" width="4.5703125" style="43" customWidth="1"/>
    <col min="14" max="16384" width="8.7421875" style="43"/>
  </cols>
  <sheetData>
    <row r="1" spans="1:23" ht="32.25" thickBot="1" x14ac:dyDescent="0.25">
      <c r="A1" s="136" t="str">
        <f>MASTER!A2</f>
        <v>dk;kZy; jktdh; mPp ek/;fed fo|ky;] thok.kk ¼elwnk½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23" ht="19.5" thickBot="1" x14ac:dyDescent="0.25">
      <c r="A2" s="137" t="s">
        <v>57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O2" s="133" t="s">
        <v>61</v>
      </c>
      <c r="P2" s="134"/>
      <c r="Q2" s="134"/>
      <c r="R2" s="134"/>
      <c r="S2" s="134"/>
      <c r="T2" s="134"/>
      <c r="U2" s="134"/>
      <c r="V2" s="134"/>
      <c r="W2" s="135"/>
    </row>
    <row r="3" spans="1:23" ht="92.45" customHeight="1" x14ac:dyDescent="0.2">
      <c r="A3" s="138" t="s">
        <v>53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23" ht="72" customHeight="1" x14ac:dyDescent="0.2">
      <c r="A4" s="139" t="s">
        <v>0</v>
      </c>
      <c r="B4" s="139" t="s">
        <v>1</v>
      </c>
      <c r="C4" s="139" t="s">
        <v>2</v>
      </c>
      <c r="D4" s="139" t="s">
        <v>3</v>
      </c>
      <c r="E4" s="139"/>
      <c r="F4" s="139" t="s">
        <v>6</v>
      </c>
      <c r="G4" s="139" t="s">
        <v>7</v>
      </c>
      <c r="H4" s="139" t="s">
        <v>10</v>
      </c>
      <c r="I4" s="139"/>
      <c r="J4" s="139" t="s">
        <v>9</v>
      </c>
      <c r="K4" s="139"/>
      <c r="L4" s="139" t="s">
        <v>11</v>
      </c>
      <c r="M4" s="139"/>
    </row>
    <row r="5" spans="1:23" ht="40.5" customHeight="1" x14ac:dyDescent="0.2">
      <c r="A5" s="139"/>
      <c r="B5" s="139"/>
      <c r="C5" s="139"/>
      <c r="D5" s="75" t="s">
        <v>4</v>
      </c>
      <c r="E5" s="75" t="s">
        <v>5</v>
      </c>
      <c r="F5" s="139"/>
      <c r="G5" s="139"/>
      <c r="H5" s="44" t="s">
        <v>12</v>
      </c>
      <c r="I5" s="44" t="s">
        <v>8</v>
      </c>
      <c r="J5" s="44" t="s">
        <v>12</v>
      </c>
      <c r="K5" s="44" t="s">
        <v>8</v>
      </c>
      <c r="L5" s="139"/>
      <c r="M5" s="139"/>
    </row>
    <row r="6" spans="1:23" ht="35.1" customHeight="1" x14ac:dyDescent="0.25">
      <c r="A6" s="45">
        <v>1</v>
      </c>
      <c r="B6" s="45" t="s">
        <v>59</v>
      </c>
      <c r="C6" s="45" t="s">
        <v>60</v>
      </c>
      <c r="D6" s="45"/>
      <c r="E6" s="46"/>
      <c r="F6" s="45" t="s">
        <v>13</v>
      </c>
      <c r="G6" s="46">
        <v>44556</v>
      </c>
      <c r="H6" s="73" t="s">
        <v>15</v>
      </c>
      <c r="I6" s="73">
        <v>65000</v>
      </c>
      <c r="J6" s="73" t="s">
        <v>14</v>
      </c>
      <c r="K6" s="73">
        <v>67200</v>
      </c>
      <c r="L6" s="142" t="s">
        <v>58</v>
      </c>
      <c r="M6" s="143"/>
    </row>
    <row r="7" spans="1:23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78"/>
      <c r="P7" s="78"/>
      <c r="Q7" s="78"/>
      <c r="R7" s="78"/>
      <c r="S7" s="78"/>
      <c r="T7" s="78"/>
      <c r="U7" s="78"/>
      <c r="V7" s="78"/>
      <c r="W7" s="78"/>
    </row>
    <row r="8" spans="1:23" ht="1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O8" s="79"/>
      <c r="P8" s="79"/>
      <c r="Q8" s="80"/>
      <c r="R8" s="80"/>
      <c r="S8" s="80"/>
      <c r="T8" s="80"/>
      <c r="U8" s="80"/>
      <c r="V8" s="79"/>
      <c r="W8" s="81"/>
    </row>
    <row r="9" spans="1:23" ht="18.7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140" t="s">
        <v>16</v>
      </c>
      <c r="L9" s="140"/>
      <c r="M9" s="140"/>
      <c r="O9" s="79"/>
      <c r="P9" s="79"/>
      <c r="Q9" s="80"/>
      <c r="R9" s="80"/>
      <c r="S9" s="80"/>
      <c r="T9" s="80"/>
      <c r="U9" s="80"/>
      <c r="V9" s="79"/>
      <c r="W9" s="81"/>
    </row>
    <row r="10" spans="1:23" ht="18.7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140" t="s">
        <v>17</v>
      </c>
      <c r="L10" s="140"/>
      <c r="M10" s="140"/>
    </row>
    <row r="11" spans="1:23" ht="18.7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140"/>
      <c r="L11" s="140"/>
      <c r="M11" s="140"/>
    </row>
    <row r="12" spans="1:23" ht="18.75" x14ac:dyDescent="0.25">
      <c r="A12" s="141" t="s">
        <v>18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23" ht="18.75" x14ac:dyDescent="0.25">
      <c r="A13" s="141" t="s">
        <v>54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23" ht="18.75" x14ac:dyDescent="0.25">
      <c r="A14" s="141" t="s">
        <v>19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23" ht="18.75" x14ac:dyDescent="0.25">
      <c r="A15" s="141" t="s">
        <v>20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23" x14ac:dyDescent="0.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ht="18.7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140" t="s">
        <v>16</v>
      </c>
      <c r="L17" s="140"/>
      <c r="M17" s="140"/>
    </row>
    <row r="18" spans="1:13" ht="18.7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140" t="s">
        <v>17</v>
      </c>
      <c r="L18" s="140"/>
      <c r="M18" s="140"/>
    </row>
    <row r="19" spans="1:13" ht="18.7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140"/>
      <c r="L19" s="140"/>
      <c r="M19" s="140"/>
    </row>
    <row r="20" spans="1:13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</sheetData>
  <mergeCells count="25">
    <mergeCell ref="K19:M19"/>
    <mergeCell ref="A13:M13"/>
    <mergeCell ref="A14:M14"/>
    <mergeCell ref="A15:M15"/>
    <mergeCell ref="A16:M16"/>
    <mergeCell ref="K17:M17"/>
    <mergeCell ref="K18:M18"/>
    <mergeCell ref="K9:M9"/>
    <mergeCell ref="K10:M10"/>
    <mergeCell ref="K11:M11"/>
    <mergeCell ref="A12:M12"/>
    <mergeCell ref="J4:K4"/>
    <mergeCell ref="L4:M5"/>
    <mergeCell ref="L6:M6"/>
    <mergeCell ref="O2:W2"/>
    <mergeCell ref="A1:M1"/>
    <mergeCell ref="A2:M2"/>
    <mergeCell ref="A3:M3"/>
    <mergeCell ref="B4:B5"/>
    <mergeCell ref="A4:A5"/>
    <mergeCell ref="C4:C5"/>
    <mergeCell ref="D4:E4"/>
    <mergeCell ref="F4:F5"/>
    <mergeCell ref="G4:G5"/>
    <mergeCell ref="H4:I4"/>
  </mergeCells>
  <phoneticPr fontId="35" type="noConversion"/>
  <printOptions horizontalCentered="1"/>
  <pageMargins left="0.49" right="0.4" top="0.28000000000000003" bottom="0.75" header="0.19" footer="0.3"/>
  <pageSetup scale="10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9"/>
  <sheetViews>
    <sheetView zoomScaleNormal="100" zoomScaleSheetLayoutView="100" workbookViewId="0">
      <selection activeCell="K21" sqref="K21:T21"/>
    </sheetView>
  </sheetViews>
  <sheetFormatPr defaultColWidth="9.14453125" defaultRowHeight="15" x14ac:dyDescent="0.2"/>
  <cols>
    <col min="1" max="1" width="3.765625" style="1" customWidth="1"/>
    <col min="2" max="2" width="10.89453125" style="1" customWidth="1"/>
    <col min="3" max="3" width="7.53125" style="1" customWidth="1"/>
    <col min="4" max="4" width="6.9921875" style="1" bestFit="1" customWidth="1"/>
    <col min="5" max="5" width="6.3203125" style="1" customWidth="1"/>
    <col min="6" max="6" width="9.01171875" style="1" customWidth="1"/>
    <col min="7" max="7" width="6.859375" style="1" customWidth="1"/>
    <col min="8" max="8" width="6.9921875" style="1" bestFit="1" customWidth="1"/>
    <col min="9" max="9" width="6.859375" style="1" customWidth="1"/>
    <col min="10" max="10" width="7.93359375" style="1" customWidth="1"/>
    <col min="11" max="12" width="6.72265625" style="1" customWidth="1"/>
    <col min="13" max="13" width="5.6484375" style="1" customWidth="1"/>
    <col min="14" max="14" width="7.53125" style="1" customWidth="1"/>
    <col min="15" max="15" width="9.28125" style="1" bestFit="1" customWidth="1"/>
    <col min="16" max="16" width="6.58984375" style="1" customWidth="1"/>
    <col min="17" max="17" width="6.9921875" style="1" customWidth="1"/>
    <col min="18" max="18" width="9.28125" style="1" customWidth="1"/>
    <col min="19" max="19" width="7.3984375" style="1" customWidth="1"/>
    <col min="20" max="20" width="7.6640625" style="1" customWidth="1"/>
    <col min="21" max="21" width="9.14453125" style="1"/>
    <col min="22" max="23" width="9.14453125" style="1" hidden="1" customWidth="1"/>
    <col min="24" max="25" width="9.14453125" style="1" customWidth="1"/>
    <col min="26" max="31" width="9.14453125" style="1"/>
    <col min="32" max="32" width="22.59765625" style="1" customWidth="1"/>
    <col min="33" max="33" width="56.90234375" style="1" customWidth="1"/>
    <col min="34" max="34" width="44.2578125" style="1" customWidth="1"/>
    <col min="35" max="16384" width="9.14453125" style="1"/>
  </cols>
  <sheetData>
    <row r="1" spans="1:34" ht="29.25" customHeight="1" x14ac:dyDescent="0.2">
      <c r="A1" s="56"/>
      <c r="B1" s="68"/>
      <c r="C1" s="149" t="str">
        <f>MASTER!A1</f>
        <v>Principal Government Senior Scondary School, JEEWANA(MASUDA)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34" ht="36" customHeight="1" x14ac:dyDescent="0.2">
      <c r="A2" s="146" t="s">
        <v>21</v>
      </c>
      <c r="B2" s="147"/>
      <c r="C2" s="147"/>
      <c r="D2" s="148"/>
      <c r="E2" s="150" t="str">
        <f>MASTER!C3</f>
        <v>KAILASH CHANDRA SHARMA</v>
      </c>
      <c r="F2" s="151"/>
      <c r="G2" s="152"/>
      <c r="H2" s="69" t="s">
        <v>22</v>
      </c>
      <c r="I2" s="153" t="s">
        <v>55</v>
      </c>
      <c r="J2" s="154"/>
      <c r="K2" s="146" t="s">
        <v>23</v>
      </c>
      <c r="L2" s="147"/>
      <c r="M2" s="148"/>
      <c r="N2" s="155" t="str">
        <f>MASTER!B4</f>
        <v>GSSS JEEWANA,MASUDA (AJMER)</v>
      </c>
      <c r="O2" s="156"/>
      <c r="P2" s="156"/>
      <c r="Q2" s="156"/>
      <c r="R2" s="156"/>
      <c r="S2" s="156"/>
      <c r="T2" s="157"/>
    </row>
    <row r="3" spans="1:34" ht="12.75" customHeight="1" x14ac:dyDescent="0.2">
      <c r="A3" s="145" t="str">
        <f>MASTER!J5</f>
        <v>ACP AREAR</v>
      </c>
      <c r="B3" s="145"/>
      <c r="C3" s="145"/>
      <c r="D3" s="145"/>
      <c r="E3" s="145"/>
      <c r="F3" s="145"/>
      <c r="G3" s="145"/>
      <c r="H3" s="145"/>
      <c r="I3" s="145" t="str">
        <f>MASTER!E7</f>
        <v>01-12-2019   TO    31-10-2020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AA3" s="30"/>
      <c r="AB3" s="30"/>
      <c r="AC3" s="30"/>
    </row>
    <row r="4" spans="1:34" ht="13.5" customHeight="1" x14ac:dyDescent="0.2">
      <c r="A4" s="158"/>
      <c r="B4" s="158"/>
      <c r="C4" s="158"/>
      <c r="D4" s="158"/>
      <c r="E4" s="158"/>
      <c r="F4" s="158"/>
      <c r="G4" s="158"/>
      <c r="H4" s="158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AA4" s="30"/>
      <c r="AB4" s="30"/>
      <c r="AC4" s="30"/>
    </row>
    <row r="5" spans="1:34" ht="32.25" customHeight="1" thickBot="1" x14ac:dyDescent="0.25">
      <c r="A5" s="192" t="s">
        <v>24</v>
      </c>
      <c r="B5" s="192" t="s">
        <v>25</v>
      </c>
      <c r="C5" s="193" t="s">
        <v>26</v>
      </c>
      <c r="D5" s="193"/>
      <c r="E5" s="193"/>
      <c r="F5" s="193"/>
      <c r="G5" s="193" t="s">
        <v>27</v>
      </c>
      <c r="H5" s="193"/>
      <c r="I5" s="193"/>
      <c r="J5" s="193"/>
      <c r="K5" s="193" t="s">
        <v>28</v>
      </c>
      <c r="L5" s="193"/>
      <c r="M5" s="193"/>
      <c r="N5" s="193"/>
      <c r="O5" s="182" t="s">
        <v>81</v>
      </c>
      <c r="P5" s="183"/>
      <c r="Q5" s="184"/>
      <c r="R5" s="194" t="s">
        <v>30</v>
      </c>
      <c r="S5" s="191" t="s">
        <v>31</v>
      </c>
      <c r="T5" s="191" t="s">
        <v>32</v>
      </c>
      <c r="AA5" s="30"/>
      <c r="AB5" s="30"/>
      <c r="AC5" s="30"/>
    </row>
    <row r="6" spans="1:34" ht="37.5" customHeight="1" x14ac:dyDescent="0.3">
      <c r="A6" s="192"/>
      <c r="B6" s="192"/>
      <c r="C6" s="35" t="s">
        <v>33</v>
      </c>
      <c r="D6" s="35" t="s">
        <v>34</v>
      </c>
      <c r="E6" s="35" t="s">
        <v>35</v>
      </c>
      <c r="F6" s="35" t="s">
        <v>36</v>
      </c>
      <c r="G6" s="35" t="s">
        <v>33</v>
      </c>
      <c r="H6" s="35" t="s">
        <v>34</v>
      </c>
      <c r="I6" s="35" t="s">
        <v>35</v>
      </c>
      <c r="J6" s="35" t="s">
        <v>36</v>
      </c>
      <c r="K6" s="35" t="s">
        <v>33</v>
      </c>
      <c r="L6" s="35" t="s">
        <v>34</v>
      </c>
      <c r="M6" s="35" t="s">
        <v>35</v>
      </c>
      <c r="N6" s="35" t="s">
        <v>36</v>
      </c>
      <c r="O6" s="36" t="str">
        <f>IF(MASTER!I3="GPF","GPF",IF(MASTER!I3="NPS","NPS",""))</f>
        <v>GPF</v>
      </c>
      <c r="P6" s="57" t="s">
        <v>29</v>
      </c>
      <c r="Q6" s="58" t="s">
        <v>80</v>
      </c>
      <c r="R6" s="194"/>
      <c r="S6" s="191"/>
      <c r="T6" s="191"/>
      <c r="AF6" s="159" t="s">
        <v>37</v>
      </c>
      <c r="AG6" s="160"/>
    </row>
    <row r="7" spans="1:34" ht="27" customHeight="1" x14ac:dyDescent="0.3">
      <c r="A7" s="185">
        <v>1</v>
      </c>
      <c r="B7" s="33" t="str">
        <f>MASTER!B6</f>
        <v>01-12-2019 to 11-12-2019</v>
      </c>
      <c r="C7" s="5">
        <f>ROUND(G9/31*MASTER!I5,0)</f>
        <v>23065</v>
      </c>
      <c r="D7" s="5">
        <f>ROUND((C7*9%),0)</f>
        <v>2076</v>
      </c>
      <c r="E7" s="5">
        <f>ROUND((C7*8%),0)</f>
        <v>1845</v>
      </c>
      <c r="F7" s="5">
        <f>SUM(C7:E7)</f>
        <v>26986</v>
      </c>
      <c r="G7" s="5">
        <f>ROUND(G9/31*MASTER!I5,0)</f>
        <v>23065</v>
      </c>
      <c r="H7" s="5">
        <f>ROUND((G7*9%),0)</f>
        <v>2076</v>
      </c>
      <c r="I7" s="5">
        <f>ROUND((G7*8%),0)</f>
        <v>1845</v>
      </c>
      <c r="J7" s="6">
        <f>SUM(G7:I7)</f>
        <v>26986</v>
      </c>
      <c r="K7" s="7">
        <f>IF(AND(C7="",G7=""),"",C7-G7)</f>
        <v>0</v>
      </c>
      <c r="L7" s="7">
        <f t="shared" ref="L7:M10" si="0">IF(AND(D7=""),"",IF(AND(H7=""),"",D7-H7))</f>
        <v>0</v>
      </c>
      <c r="M7" s="7">
        <f t="shared" si="0"/>
        <v>0</v>
      </c>
      <c r="N7" s="7">
        <f>IF(AND(F7="",J7=""),"",SUM(F7-J7))</f>
        <v>0</v>
      </c>
      <c r="O7" s="7">
        <f>IF($O$6="NPS",ROUND((K7+L7)*10%,0),IF($O$6="GPF",0))</f>
        <v>0</v>
      </c>
      <c r="P7" s="7">
        <f>IF(AND(N7=""),"",ROUND((N7*MASTER!$I$4),0))</f>
        <v>0</v>
      </c>
      <c r="Q7" s="6">
        <f>IF(AND(N7=""),"",SUM(O7,P7))</f>
        <v>0</v>
      </c>
      <c r="R7" s="6">
        <f>IF(AND(N7=""),"",IF(AND(C7=""),"",IF(AND(Q7=""),N7,N7-Q7)))</f>
        <v>0</v>
      </c>
      <c r="S7" s="6"/>
      <c r="T7" s="6"/>
      <c r="V7" s="1" t="e">
        <f>#REF!-#REF!</f>
        <v>#REF!</v>
      </c>
      <c r="AC7" s="163"/>
      <c r="AD7" s="163"/>
      <c r="AE7" s="163"/>
      <c r="AG7" s="161" t="s">
        <v>38</v>
      </c>
      <c r="AH7" s="162"/>
    </row>
    <row r="8" spans="1:34" ht="27" customHeight="1" x14ac:dyDescent="0.3">
      <c r="A8" s="186"/>
      <c r="B8" s="33" t="str">
        <f>MASTER!D6</f>
        <v>12-12-2019 to 31-12-2019</v>
      </c>
      <c r="C8" s="5">
        <f>ROUND(C9/31*MASTER!I6,0)</f>
        <v>43355</v>
      </c>
      <c r="D8" s="5">
        <f>ROUND((C8*9%),0)</f>
        <v>3902</v>
      </c>
      <c r="E8" s="5">
        <f>ROUND((C8*8%),0)</f>
        <v>3468</v>
      </c>
      <c r="F8" s="5">
        <f>SUM(C8:E8)</f>
        <v>50725</v>
      </c>
      <c r="G8" s="5">
        <f>ROUND(G9/31*MASTER!I6,0)</f>
        <v>41935</v>
      </c>
      <c r="H8" s="5">
        <f>ROUND((G8*9%),0)</f>
        <v>3774</v>
      </c>
      <c r="I8" s="5">
        <f>ROUND((G8*8%),0)</f>
        <v>3355</v>
      </c>
      <c r="J8" s="6">
        <f>SUM(G8:I8)</f>
        <v>49064</v>
      </c>
      <c r="K8" s="7">
        <f>IF(AND(C8="",G8=""),"",C8-G8)</f>
        <v>1420</v>
      </c>
      <c r="L8" s="7">
        <f t="shared" si="0"/>
        <v>128</v>
      </c>
      <c r="M8" s="7">
        <f t="shared" si="0"/>
        <v>113</v>
      </c>
      <c r="N8" s="7">
        <f>IF(AND(F8="",J8=""),"",SUM(F8-J8))</f>
        <v>1661</v>
      </c>
      <c r="O8" s="7">
        <f t="shared" ref="O8:O18" si="1">IF($O$6="NPS",ROUND((K8+L8)*10%,0),IF($O$6="GPF",0))</f>
        <v>0</v>
      </c>
      <c r="P8" s="7">
        <f>IF(AND(N8=""),"",ROUND((N8*MASTER!$I$4),0))</f>
        <v>332</v>
      </c>
      <c r="Q8" s="6">
        <f>IF(AND(N8=""),"",SUM(O8,P8))</f>
        <v>332</v>
      </c>
      <c r="R8" s="6">
        <f>IF(AND(N8=""),"",IF(AND(C8=""),"",IF(AND(Q8=""),N8,N8-Q8)))</f>
        <v>1329</v>
      </c>
      <c r="S8" s="6"/>
      <c r="T8" s="6"/>
      <c r="AC8" s="163"/>
      <c r="AD8" s="163"/>
      <c r="AE8" s="163"/>
      <c r="AG8" s="31"/>
      <c r="AH8" s="32"/>
    </row>
    <row r="9" spans="1:34" ht="22.5" customHeight="1" x14ac:dyDescent="0.3">
      <c r="A9" s="3">
        <v>2</v>
      </c>
      <c r="B9" s="4">
        <f>MASTER!A11</f>
        <v>44440</v>
      </c>
      <c r="C9" s="7">
        <f>MASTER!B11</f>
        <v>67200</v>
      </c>
      <c r="D9" s="5">
        <f>ROUND((C9*MASTER!C11),0)</f>
        <v>11424</v>
      </c>
      <c r="E9" s="5">
        <f>ROUND((C9*MASTER!D11),0)</f>
        <v>5376</v>
      </c>
      <c r="F9" s="6">
        <f>IF(AND($E$2=""),"",IF(AND(C9=""),"",SUM(C9:E9)))</f>
        <v>84000</v>
      </c>
      <c r="G9" s="7">
        <f>MASTER!G11</f>
        <v>65000</v>
      </c>
      <c r="H9" s="5">
        <f>ROUND((G9*12%),0)</f>
        <v>7800</v>
      </c>
      <c r="I9" s="5">
        <f>ROUND((G9*8%),0)</f>
        <v>5200</v>
      </c>
      <c r="J9" s="6">
        <f>IF(AND($E$2=""),"",IF(AND(G9=""),"",SUM(G9:I9)))</f>
        <v>78000</v>
      </c>
      <c r="K9" s="7">
        <f>IF(AND(C9="",G9=""),"",C9-G9)</f>
        <v>2200</v>
      </c>
      <c r="L9" s="7">
        <f t="shared" si="0"/>
        <v>3624</v>
      </c>
      <c r="M9" s="7">
        <f t="shared" si="0"/>
        <v>176</v>
      </c>
      <c r="N9" s="7">
        <f>IF(AND(F9="",J9=""),"",SUM(F9-J9))</f>
        <v>6000</v>
      </c>
      <c r="O9" s="7">
        <f t="shared" si="1"/>
        <v>0</v>
      </c>
      <c r="P9" s="7">
        <f>IF(AND(N9=""),"",ROUND((N9*MASTER!$I$4),0))</f>
        <v>1200</v>
      </c>
      <c r="Q9" s="6">
        <f>IF(AND(N9=""),"",SUM(O9,P9))</f>
        <v>1200</v>
      </c>
      <c r="R9" s="6">
        <f>IF(AND(N9=""),"",IF(AND(C9=""),"",IF(AND(Q9=""),N9,N9-Q9)))</f>
        <v>4800</v>
      </c>
      <c r="S9" s="6"/>
      <c r="T9" s="6"/>
      <c r="V9" s="1" t="e">
        <f>ROUND(#REF!*#REF!/#REF!,0)</f>
        <v>#REF!</v>
      </c>
      <c r="W9" s="1" t="s">
        <v>39</v>
      </c>
      <c r="AC9" s="163"/>
      <c r="AD9" s="163"/>
      <c r="AE9" s="163"/>
      <c r="AG9" s="164" t="s">
        <v>40</v>
      </c>
      <c r="AH9" s="165"/>
    </row>
    <row r="10" spans="1:34" ht="21" customHeight="1" x14ac:dyDescent="0.3">
      <c r="A10" s="3">
        <v>3</v>
      </c>
      <c r="B10" s="4">
        <f>MASTER!A12</f>
        <v>44470</v>
      </c>
      <c r="C10" s="7">
        <f>MASTER!B12</f>
        <v>67200</v>
      </c>
      <c r="D10" s="5">
        <f>ROUND((C10*MASTER!C12),0)</f>
        <v>11424</v>
      </c>
      <c r="E10" s="5">
        <f>ROUND((C10*MASTER!D12),0)</f>
        <v>5376</v>
      </c>
      <c r="F10" s="6">
        <f>IF(AND($E$2=""),"",IF(AND(C10=""),"",SUM(C10:E10)))</f>
        <v>84000</v>
      </c>
      <c r="G10" s="7">
        <f>MASTER!G12</f>
        <v>65000</v>
      </c>
      <c r="H10" s="5">
        <f>ROUND((G10*MASTER!H11),0)</f>
        <v>11050</v>
      </c>
      <c r="I10" s="5">
        <f>ROUND((G10*MASTER!I11),0)</f>
        <v>5200</v>
      </c>
      <c r="J10" s="6">
        <f>IF(AND($E$2=""),"",IF(AND(G10=""),"",SUM(G10:I10)))</f>
        <v>81250</v>
      </c>
      <c r="K10" s="7">
        <f>IF(AND(C10="",G10=""),"",C10-G10)</f>
        <v>2200</v>
      </c>
      <c r="L10" s="7">
        <f t="shared" si="0"/>
        <v>374</v>
      </c>
      <c r="M10" s="7">
        <f t="shared" si="0"/>
        <v>176</v>
      </c>
      <c r="N10" s="7">
        <f>IF(AND(F10="",J10=""),"",SUM(F10-J10))</f>
        <v>2750</v>
      </c>
      <c r="O10" s="7">
        <f t="shared" si="1"/>
        <v>0</v>
      </c>
      <c r="P10" s="7">
        <f>IF(AND(N10=""),"",ROUND((N10*MASTER!$I$4),0))</f>
        <v>550</v>
      </c>
      <c r="Q10" s="6">
        <f>IF(AND(N10=""),"",SUM(O10,P10))</f>
        <v>550</v>
      </c>
      <c r="R10" s="6">
        <f>IF(AND(N10=""),"",IF(AND(C10=""),"",IF(AND(Q10=""),N10,N10-Q10)))</f>
        <v>2200</v>
      </c>
      <c r="S10" s="6"/>
      <c r="T10" s="6"/>
      <c r="V10" s="1" t="e">
        <f>ROUND(#REF!*V7/#REF!,0)</f>
        <v>#REF!</v>
      </c>
      <c r="AC10" s="163"/>
      <c r="AD10" s="163"/>
      <c r="AE10" s="163"/>
      <c r="AG10" s="164" t="s">
        <v>41</v>
      </c>
      <c r="AH10" s="165"/>
    </row>
    <row r="11" spans="1:34" ht="21" customHeight="1" x14ac:dyDescent="0.3">
      <c r="A11" s="3">
        <v>4</v>
      </c>
      <c r="B11" s="4">
        <f>MASTER!A13</f>
        <v>44501</v>
      </c>
      <c r="C11" s="7">
        <f>MASTER!B13</f>
        <v>67200</v>
      </c>
      <c r="D11" s="5">
        <f>ROUND((C11*MASTER!C13),0)</f>
        <v>11424</v>
      </c>
      <c r="E11" s="5">
        <f>ROUND((C11*MASTER!D13),0)</f>
        <v>5376</v>
      </c>
      <c r="F11" s="6">
        <f t="shared" ref="F11:F18" si="2">IF(AND($E$2=""),"",IF(AND(C11=""),"",SUM(C11:E11)))</f>
        <v>84000</v>
      </c>
      <c r="G11" s="7">
        <f>MASTER!G13</f>
        <v>65000</v>
      </c>
      <c r="H11" s="5">
        <f>ROUND((G11*MASTER!H12),0)</f>
        <v>11050</v>
      </c>
      <c r="I11" s="5">
        <f>ROUND((G11*MASTER!I12),0)</f>
        <v>5200</v>
      </c>
      <c r="J11" s="6">
        <f t="shared" ref="J11:J18" si="3">IF(AND($E$2=""),"",IF(AND(G11=""),"",SUM(G11:I11)))</f>
        <v>81250</v>
      </c>
      <c r="K11" s="7">
        <f t="shared" ref="K11:K18" si="4">IF(AND(C11="",G11=""),"",C11-G11)</f>
        <v>2200</v>
      </c>
      <c r="L11" s="7">
        <f t="shared" ref="L11:L18" si="5">IF(AND(D11=""),"",IF(AND(H11=""),"",D11-H11))</f>
        <v>374</v>
      </c>
      <c r="M11" s="7">
        <f t="shared" ref="M11:M18" si="6">IF(AND(E11=""),"",IF(AND(I11=""),"",E11-I11))</f>
        <v>176</v>
      </c>
      <c r="N11" s="7">
        <f t="shared" ref="N11:N18" si="7">IF(AND(F11="",J11=""),"",SUM(F11-J11))</f>
        <v>2750</v>
      </c>
      <c r="O11" s="7">
        <f t="shared" si="1"/>
        <v>0</v>
      </c>
      <c r="P11" s="7">
        <f>IF(AND(N11=""),"",ROUND((N11*MASTER!$I$4),0))</f>
        <v>550</v>
      </c>
      <c r="Q11" s="6">
        <f t="shared" ref="Q11:Q18" si="8">IF(AND(N11=""),"",SUM(O11,P11))</f>
        <v>550</v>
      </c>
      <c r="R11" s="6">
        <f t="shared" ref="R11:R18" si="9">IF(AND(N11=""),"",IF(AND(C11=""),"",IF(AND(Q11=""),N11,N11-Q11)))</f>
        <v>2200</v>
      </c>
      <c r="S11" s="6"/>
      <c r="T11" s="6"/>
      <c r="V11" s="1" t="e">
        <f>SUM(V9:V10)</f>
        <v>#REF!</v>
      </c>
      <c r="AC11" s="163"/>
      <c r="AD11" s="163"/>
      <c r="AE11" s="163"/>
      <c r="AG11" s="166" t="s">
        <v>42</v>
      </c>
      <c r="AH11" s="165"/>
    </row>
    <row r="12" spans="1:34" ht="21" customHeight="1" x14ac:dyDescent="0.3">
      <c r="A12" s="3">
        <v>5</v>
      </c>
      <c r="B12" s="4">
        <f>MASTER!A14</f>
        <v>44531</v>
      </c>
      <c r="C12" s="7">
        <f>MASTER!B14</f>
        <v>67200</v>
      </c>
      <c r="D12" s="5">
        <f>ROUND((C12*MASTER!C14),0)</f>
        <v>11424</v>
      </c>
      <c r="E12" s="5">
        <f>ROUND((C12*MASTER!D14),0)</f>
        <v>5376</v>
      </c>
      <c r="F12" s="6">
        <f t="shared" si="2"/>
        <v>84000</v>
      </c>
      <c r="G12" s="7">
        <f>MASTER!G14</f>
        <v>65000</v>
      </c>
      <c r="H12" s="5">
        <f>ROUND((G12*MASTER!H13),0)</f>
        <v>11050</v>
      </c>
      <c r="I12" s="5">
        <f>ROUND((G12*MASTER!I13),0)</f>
        <v>5200</v>
      </c>
      <c r="J12" s="6">
        <f t="shared" si="3"/>
        <v>81250</v>
      </c>
      <c r="K12" s="7">
        <f t="shared" si="4"/>
        <v>2200</v>
      </c>
      <c r="L12" s="7">
        <f t="shared" si="5"/>
        <v>374</v>
      </c>
      <c r="M12" s="7">
        <f t="shared" si="6"/>
        <v>176</v>
      </c>
      <c r="N12" s="7">
        <f t="shared" si="7"/>
        <v>2750</v>
      </c>
      <c r="O12" s="7">
        <f t="shared" si="1"/>
        <v>0</v>
      </c>
      <c r="P12" s="7">
        <f>IF(AND(N12=""),"",ROUND((N12*MASTER!$I$4),0))</f>
        <v>550</v>
      </c>
      <c r="Q12" s="6">
        <f t="shared" si="8"/>
        <v>550</v>
      </c>
      <c r="R12" s="6">
        <f t="shared" si="9"/>
        <v>2200</v>
      </c>
      <c r="S12" s="6"/>
      <c r="T12" s="6"/>
      <c r="AG12" s="167" t="s">
        <v>51</v>
      </c>
      <c r="AH12" s="168"/>
    </row>
    <row r="13" spans="1:34" ht="21" customHeight="1" thickBot="1" x14ac:dyDescent="0.35">
      <c r="A13" s="3">
        <v>6</v>
      </c>
      <c r="B13" s="4">
        <f>MASTER!A15</f>
        <v>44562</v>
      </c>
      <c r="C13" s="7">
        <f>MASTER!B15</f>
        <v>67200</v>
      </c>
      <c r="D13" s="5">
        <f>ROUND((C13*MASTER!C15),0)</f>
        <v>11424</v>
      </c>
      <c r="E13" s="5">
        <f>ROUND((C13*MASTER!D15),0)</f>
        <v>5376</v>
      </c>
      <c r="F13" s="6">
        <f t="shared" si="2"/>
        <v>84000</v>
      </c>
      <c r="G13" s="7">
        <f>MASTER!G15</f>
        <v>65000</v>
      </c>
      <c r="H13" s="5">
        <f>ROUND((G13*MASTER!H14),0)</f>
        <v>11050</v>
      </c>
      <c r="I13" s="5">
        <f>ROUND((G13*MASTER!I14),0)</f>
        <v>5200</v>
      </c>
      <c r="J13" s="6">
        <f t="shared" si="3"/>
        <v>81250</v>
      </c>
      <c r="K13" s="7">
        <f t="shared" si="4"/>
        <v>2200</v>
      </c>
      <c r="L13" s="7">
        <f t="shared" si="5"/>
        <v>374</v>
      </c>
      <c r="M13" s="7">
        <f t="shared" si="6"/>
        <v>176</v>
      </c>
      <c r="N13" s="7">
        <f t="shared" si="7"/>
        <v>2750</v>
      </c>
      <c r="O13" s="7">
        <f t="shared" si="1"/>
        <v>0</v>
      </c>
      <c r="P13" s="7">
        <f>IF(AND(N13=""),"",ROUND((N13*MASTER!$I$4),0))</f>
        <v>550</v>
      </c>
      <c r="Q13" s="6">
        <f t="shared" si="8"/>
        <v>550</v>
      </c>
      <c r="R13" s="6">
        <f t="shared" si="9"/>
        <v>2200</v>
      </c>
      <c r="S13" s="6"/>
      <c r="T13" s="6"/>
      <c r="AG13" s="169"/>
      <c r="AH13" s="170"/>
    </row>
    <row r="14" spans="1:34" ht="21" customHeight="1" x14ac:dyDescent="0.3">
      <c r="A14" s="3">
        <v>7</v>
      </c>
      <c r="B14" s="4">
        <f>MASTER!A16</f>
        <v>44593</v>
      </c>
      <c r="C14" s="7">
        <f>MASTER!B16</f>
        <v>67200</v>
      </c>
      <c r="D14" s="5">
        <f>ROUND((C14*MASTER!C16),0)</f>
        <v>11424</v>
      </c>
      <c r="E14" s="5">
        <f>ROUND((C14*MASTER!D16),0)</f>
        <v>5376</v>
      </c>
      <c r="F14" s="6">
        <f t="shared" si="2"/>
        <v>84000</v>
      </c>
      <c r="G14" s="7">
        <f>MASTER!G16</f>
        <v>65000</v>
      </c>
      <c r="H14" s="5">
        <f>ROUND((G14*MASTER!H15),0)</f>
        <v>11050</v>
      </c>
      <c r="I14" s="5">
        <f>ROUND((G14*MASTER!I15),0)</f>
        <v>5200</v>
      </c>
      <c r="J14" s="6">
        <f t="shared" si="3"/>
        <v>81250</v>
      </c>
      <c r="K14" s="7">
        <f t="shared" si="4"/>
        <v>2200</v>
      </c>
      <c r="L14" s="7">
        <f t="shared" si="5"/>
        <v>374</v>
      </c>
      <c r="M14" s="7">
        <f t="shared" si="6"/>
        <v>176</v>
      </c>
      <c r="N14" s="7">
        <f t="shared" si="7"/>
        <v>2750</v>
      </c>
      <c r="O14" s="7">
        <f t="shared" si="1"/>
        <v>0</v>
      </c>
      <c r="P14" s="7">
        <f>IF(AND(N14=""),"",ROUND((N14*MASTER!$I$4),0))</f>
        <v>550</v>
      </c>
      <c r="Q14" s="6">
        <f t="shared" si="8"/>
        <v>550</v>
      </c>
      <c r="R14" s="6">
        <f t="shared" si="9"/>
        <v>2200</v>
      </c>
      <c r="S14" s="6"/>
      <c r="T14" s="6"/>
      <c r="AG14" s="8"/>
      <c r="AH14" s="8"/>
    </row>
    <row r="15" spans="1:34" ht="21" customHeight="1" x14ac:dyDescent="0.3">
      <c r="A15" s="3">
        <v>8</v>
      </c>
      <c r="B15" s="4">
        <f>MASTER!A17</f>
        <v>44621</v>
      </c>
      <c r="C15" s="7">
        <f>MASTER!B17</f>
        <v>67200</v>
      </c>
      <c r="D15" s="5">
        <f>ROUND((C15*MASTER!C17),0)</f>
        <v>11424</v>
      </c>
      <c r="E15" s="5">
        <f>ROUND((C15*MASTER!D17),0)</f>
        <v>5376</v>
      </c>
      <c r="F15" s="6">
        <f t="shared" si="2"/>
        <v>84000</v>
      </c>
      <c r="G15" s="7">
        <f>MASTER!G17</f>
        <v>65000</v>
      </c>
      <c r="H15" s="5">
        <f>ROUND((G15*MASTER!H16),0)</f>
        <v>11050</v>
      </c>
      <c r="I15" s="5">
        <f>ROUND((G15*MASTER!I16),0)</f>
        <v>5200</v>
      </c>
      <c r="J15" s="6">
        <f t="shared" si="3"/>
        <v>81250</v>
      </c>
      <c r="K15" s="7">
        <f t="shared" si="4"/>
        <v>2200</v>
      </c>
      <c r="L15" s="7">
        <f t="shared" si="5"/>
        <v>374</v>
      </c>
      <c r="M15" s="7">
        <f t="shared" si="6"/>
        <v>176</v>
      </c>
      <c r="N15" s="7">
        <f t="shared" si="7"/>
        <v>2750</v>
      </c>
      <c r="O15" s="7">
        <f t="shared" si="1"/>
        <v>0</v>
      </c>
      <c r="P15" s="7">
        <f>IF(AND(N15=""),"",ROUND((N15*MASTER!$I$4),0))</f>
        <v>550</v>
      </c>
      <c r="Q15" s="6">
        <f t="shared" si="8"/>
        <v>550</v>
      </c>
      <c r="R15" s="6">
        <f t="shared" si="9"/>
        <v>2200</v>
      </c>
      <c r="S15" s="6"/>
      <c r="T15" s="6"/>
      <c r="AG15" s="8"/>
      <c r="AH15" s="8"/>
    </row>
    <row r="16" spans="1:34" ht="21" customHeight="1" x14ac:dyDescent="0.3">
      <c r="A16" s="3">
        <v>9</v>
      </c>
      <c r="B16" s="4">
        <f>MASTER!A18</f>
        <v>44652</v>
      </c>
      <c r="C16" s="7">
        <f>MASTER!B18</f>
        <v>67200</v>
      </c>
      <c r="D16" s="5">
        <f>ROUND((C16*MASTER!C18),0)</f>
        <v>11424</v>
      </c>
      <c r="E16" s="5">
        <f>ROUND((C16*MASTER!D18),0)</f>
        <v>5376</v>
      </c>
      <c r="F16" s="6">
        <f t="shared" si="2"/>
        <v>84000</v>
      </c>
      <c r="G16" s="7">
        <f>MASTER!G18</f>
        <v>65000</v>
      </c>
      <c r="H16" s="5">
        <f>ROUND((G16*MASTER!H17),0)</f>
        <v>11050</v>
      </c>
      <c r="I16" s="5">
        <f>ROUND((G16*MASTER!I17),0)</f>
        <v>5200</v>
      </c>
      <c r="J16" s="6">
        <f t="shared" si="3"/>
        <v>81250</v>
      </c>
      <c r="K16" s="7">
        <f t="shared" si="4"/>
        <v>2200</v>
      </c>
      <c r="L16" s="7">
        <f t="shared" si="5"/>
        <v>374</v>
      </c>
      <c r="M16" s="7">
        <f t="shared" si="6"/>
        <v>176</v>
      </c>
      <c r="N16" s="7">
        <f t="shared" si="7"/>
        <v>2750</v>
      </c>
      <c r="O16" s="7">
        <f t="shared" si="1"/>
        <v>0</v>
      </c>
      <c r="P16" s="7">
        <f>IF(AND(N16=""),"",ROUND((N16*MASTER!$I$4),0))</f>
        <v>550</v>
      </c>
      <c r="Q16" s="6">
        <f t="shared" si="8"/>
        <v>550</v>
      </c>
      <c r="R16" s="6">
        <f t="shared" si="9"/>
        <v>2200</v>
      </c>
      <c r="S16" s="6"/>
      <c r="T16" s="6"/>
      <c r="AG16" s="8"/>
      <c r="AH16" s="8"/>
    </row>
    <row r="17" spans="1:34" ht="21" customHeight="1" x14ac:dyDescent="0.3">
      <c r="A17" s="3">
        <v>10</v>
      </c>
      <c r="B17" s="4">
        <f>MASTER!A19</f>
        <v>44682</v>
      </c>
      <c r="C17" s="7">
        <f>MASTER!B19</f>
        <v>67200</v>
      </c>
      <c r="D17" s="5">
        <f>ROUND((C17*MASTER!C19),0)</f>
        <v>11424</v>
      </c>
      <c r="E17" s="5">
        <f>ROUND((C17*MASTER!D19),0)</f>
        <v>5376</v>
      </c>
      <c r="F17" s="6">
        <f t="shared" si="2"/>
        <v>84000</v>
      </c>
      <c r="G17" s="7">
        <f>MASTER!G19</f>
        <v>65000</v>
      </c>
      <c r="H17" s="5">
        <f>ROUND((G17*MASTER!H18),0)</f>
        <v>11050</v>
      </c>
      <c r="I17" s="5">
        <f>ROUND((G17*MASTER!I18),0)</f>
        <v>5200</v>
      </c>
      <c r="J17" s="6">
        <f t="shared" si="3"/>
        <v>81250</v>
      </c>
      <c r="K17" s="7">
        <f t="shared" si="4"/>
        <v>2200</v>
      </c>
      <c r="L17" s="7">
        <f t="shared" si="5"/>
        <v>374</v>
      </c>
      <c r="M17" s="7">
        <f t="shared" si="6"/>
        <v>176</v>
      </c>
      <c r="N17" s="7">
        <f t="shared" si="7"/>
        <v>2750</v>
      </c>
      <c r="O17" s="7">
        <f t="shared" si="1"/>
        <v>0</v>
      </c>
      <c r="P17" s="7">
        <f>IF(AND(N17=""),"",ROUND((N17*MASTER!$I$4),0))</f>
        <v>550</v>
      </c>
      <c r="Q17" s="6">
        <f t="shared" si="8"/>
        <v>550</v>
      </c>
      <c r="R17" s="6">
        <f t="shared" si="9"/>
        <v>2200</v>
      </c>
      <c r="S17" s="6"/>
      <c r="T17" s="6"/>
      <c r="AG17" s="8"/>
      <c r="AH17" s="8"/>
    </row>
    <row r="18" spans="1:34" ht="21" customHeight="1" x14ac:dyDescent="0.3">
      <c r="A18" s="3">
        <v>11</v>
      </c>
      <c r="B18" s="4">
        <f>MASTER!A20</f>
        <v>44713</v>
      </c>
      <c r="C18" s="7">
        <f>MASTER!B20</f>
        <v>67200</v>
      </c>
      <c r="D18" s="5">
        <f>ROUND((C18*MASTER!C20),0)</f>
        <v>11424</v>
      </c>
      <c r="E18" s="5">
        <f>ROUND((C18*MASTER!D20),0)</f>
        <v>5376</v>
      </c>
      <c r="F18" s="6">
        <f t="shared" si="2"/>
        <v>84000</v>
      </c>
      <c r="G18" s="7">
        <f>MASTER!G20</f>
        <v>65000</v>
      </c>
      <c r="H18" s="5">
        <f>ROUND((G18*MASTER!H19),0)</f>
        <v>11050</v>
      </c>
      <c r="I18" s="5">
        <f>ROUND((G18*MASTER!I19),0)</f>
        <v>5200</v>
      </c>
      <c r="J18" s="6">
        <f t="shared" si="3"/>
        <v>81250</v>
      </c>
      <c r="K18" s="7">
        <f t="shared" si="4"/>
        <v>2200</v>
      </c>
      <c r="L18" s="7">
        <f t="shared" si="5"/>
        <v>374</v>
      </c>
      <c r="M18" s="7">
        <f t="shared" si="6"/>
        <v>176</v>
      </c>
      <c r="N18" s="7">
        <f t="shared" si="7"/>
        <v>2750</v>
      </c>
      <c r="O18" s="7">
        <f t="shared" si="1"/>
        <v>0</v>
      </c>
      <c r="P18" s="7">
        <f>IF(AND(N18=""),"",ROUND((N18*MASTER!$I$4),0))</f>
        <v>550</v>
      </c>
      <c r="Q18" s="6">
        <f t="shared" si="8"/>
        <v>550</v>
      </c>
      <c r="R18" s="6">
        <f t="shared" si="9"/>
        <v>2200</v>
      </c>
      <c r="S18" s="6"/>
      <c r="T18" s="6"/>
      <c r="AG18" s="8"/>
      <c r="AH18" s="8"/>
    </row>
    <row r="19" spans="1:34" ht="36" customHeight="1" x14ac:dyDescent="0.2">
      <c r="A19" s="173" t="s">
        <v>43</v>
      </c>
      <c r="B19" s="174"/>
      <c r="C19" s="9">
        <f>SUM(C7:C18)</f>
        <v>738420</v>
      </c>
      <c r="D19" s="9">
        <f t="shared" ref="D19:Q19" si="10">SUM(D7:D18)</f>
        <v>120218</v>
      </c>
      <c r="E19" s="9">
        <f t="shared" si="10"/>
        <v>59073</v>
      </c>
      <c r="F19" s="9">
        <f t="shared" si="10"/>
        <v>917711</v>
      </c>
      <c r="G19" s="9">
        <f t="shared" si="10"/>
        <v>715000</v>
      </c>
      <c r="H19" s="9">
        <f t="shared" si="10"/>
        <v>113100</v>
      </c>
      <c r="I19" s="9">
        <f t="shared" si="10"/>
        <v>57200</v>
      </c>
      <c r="J19" s="9">
        <f t="shared" si="10"/>
        <v>885300</v>
      </c>
      <c r="K19" s="9">
        <f t="shared" si="10"/>
        <v>23420</v>
      </c>
      <c r="L19" s="9">
        <f t="shared" si="10"/>
        <v>7118</v>
      </c>
      <c r="M19" s="9">
        <f t="shared" si="10"/>
        <v>1873</v>
      </c>
      <c r="N19" s="9">
        <f t="shared" si="10"/>
        <v>32411</v>
      </c>
      <c r="O19" s="9">
        <f t="shared" si="10"/>
        <v>0</v>
      </c>
      <c r="P19" s="9">
        <f t="shared" si="10"/>
        <v>6482</v>
      </c>
      <c r="Q19" s="9">
        <f t="shared" si="10"/>
        <v>6482</v>
      </c>
      <c r="R19" s="10">
        <f>SUM(R7:R18)</f>
        <v>25929</v>
      </c>
      <c r="S19" s="175"/>
      <c r="T19" s="176"/>
    </row>
    <row r="20" spans="1:34" ht="8.4499999999999993" customHeight="1" x14ac:dyDescent="0.2">
      <c r="A20" s="1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4"/>
      <c r="S20" s="15"/>
      <c r="T20" s="15"/>
      <c r="V20" s="1">
        <f>ROUND((G7+H7)*10%,0)</f>
        <v>2514</v>
      </c>
    </row>
    <row r="21" spans="1:34" ht="18" customHeight="1" x14ac:dyDescent="0.2">
      <c r="A21" s="16"/>
      <c r="B21" s="17"/>
      <c r="C21" s="17"/>
      <c r="D21" s="17"/>
      <c r="E21" s="17"/>
      <c r="F21" s="17"/>
      <c r="G21" s="17"/>
      <c r="H21" s="187" t="s">
        <v>52</v>
      </c>
      <c r="I21" s="187"/>
      <c r="J21" s="187"/>
      <c r="K21" s="177" t="e">
        <f>[2]!SpellNumber(R19)</f>
        <v>#NAME?</v>
      </c>
      <c r="L21" s="177"/>
      <c r="M21" s="177"/>
      <c r="N21" s="177"/>
      <c r="O21" s="177"/>
      <c r="P21" s="177"/>
      <c r="Q21" s="177"/>
      <c r="R21" s="177"/>
      <c r="S21" s="177"/>
      <c r="T21" s="177"/>
      <c r="V21" s="1">
        <f>ROUND((G9+H9)*10%,0)</f>
        <v>7280</v>
      </c>
    </row>
    <row r="22" spans="1:34" ht="18.75" x14ac:dyDescent="0.25">
      <c r="A22" s="18"/>
      <c r="B22" s="19" t="s">
        <v>44</v>
      </c>
      <c r="C22" s="178"/>
      <c r="D22" s="178"/>
      <c r="E22" s="178"/>
      <c r="F22" s="178"/>
      <c r="G22" s="178"/>
      <c r="H22" s="20"/>
      <c r="I22" s="34" t="s">
        <v>45</v>
      </c>
      <c r="J22" s="179">
        <f ca="1">TODAY()</f>
        <v>44577</v>
      </c>
      <c r="K22" s="179"/>
      <c r="Q22" s="21"/>
      <c r="R22" s="21"/>
      <c r="S22" s="21"/>
      <c r="T22" s="21"/>
    </row>
    <row r="23" spans="1:34" ht="18.75" x14ac:dyDescent="0.25">
      <c r="A23" s="18"/>
      <c r="B23" s="188" t="s">
        <v>46</v>
      </c>
      <c r="C23" s="188"/>
      <c r="D23" s="188"/>
      <c r="E23" s="188"/>
      <c r="F23" s="188"/>
      <c r="G23" s="188"/>
      <c r="H23" s="188"/>
      <c r="I23" s="22"/>
      <c r="J23" s="22"/>
      <c r="K23" s="22"/>
      <c r="Q23" s="189"/>
      <c r="R23" s="189"/>
      <c r="S23" s="189"/>
      <c r="T23" s="189"/>
    </row>
    <row r="24" spans="1:34" ht="18.75" x14ac:dyDescent="0.25">
      <c r="A24" s="23">
        <v>1</v>
      </c>
      <c r="B24" s="180" t="s">
        <v>47</v>
      </c>
      <c r="C24" s="180"/>
      <c r="D24" s="180"/>
      <c r="E24" s="180"/>
      <c r="F24" s="180"/>
      <c r="G24" s="180"/>
      <c r="H24" s="178" t="s">
        <v>90</v>
      </c>
      <c r="I24" s="178"/>
      <c r="J24" s="18"/>
      <c r="K24" s="18"/>
      <c r="Q24" s="190" t="s">
        <v>48</v>
      </c>
      <c r="R24" s="190"/>
      <c r="S24" s="190"/>
      <c r="T24" s="190"/>
    </row>
    <row r="25" spans="1:34" ht="18.75" x14ac:dyDescent="0.25">
      <c r="A25" s="34">
        <v>2</v>
      </c>
      <c r="B25" s="171" t="s">
        <v>49</v>
      </c>
      <c r="C25" s="171"/>
      <c r="D25" s="171"/>
      <c r="E25" s="171"/>
      <c r="F25" s="181" t="str">
        <f>E2&amp;",  "&amp;I2</f>
        <v>KAILASH CHANDRA SHARMA,   Teacher</v>
      </c>
      <c r="G25" s="181"/>
      <c r="H25" s="181"/>
      <c r="I25" s="181"/>
      <c r="J25" s="181"/>
      <c r="K25" s="18"/>
      <c r="Q25" s="172" t="s">
        <v>56</v>
      </c>
      <c r="R25" s="172"/>
      <c r="S25" s="172"/>
      <c r="T25" s="172"/>
    </row>
    <row r="26" spans="1:34" ht="18.600000000000001" customHeight="1" x14ac:dyDescent="0.25">
      <c r="A26" s="24">
        <v>3</v>
      </c>
      <c r="B26" s="171" t="s">
        <v>50</v>
      </c>
      <c r="C26" s="171"/>
      <c r="D26" s="25"/>
      <c r="E26" s="25"/>
      <c r="F26" s="18"/>
      <c r="G26" s="18"/>
      <c r="H26" s="26"/>
      <c r="I26" s="27"/>
      <c r="J26" s="27"/>
      <c r="K26" s="27"/>
      <c r="O26" s="27"/>
      <c r="P26" s="27"/>
      <c r="Q26" s="172"/>
      <c r="R26" s="172"/>
      <c r="S26" s="172"/>
      <c r="T26" s="172"/>
    </row>
    <row r="27" spans="1:34" ht="18.75" x14ac:dyDescent="0.25">
      <c r="A27" s="25"/>
      <c r="B27" s="25"/>
      <c r="C27" s="25"/>
      <c r="D27" s="25"/>
      <c r="E27" s="25"/>
      <c r="F27" s="18"/>
      <c r="G27" s="18"/>
      <c r="H27" s="26"/>
      <c r="I27" s="28"/>
      <c r="J27" s="28"/>
      <c r="K27" s="28"/>
      <c r="O27" s="28"/>
      <c r="P27" s="28"/>
      <c r="Q27" s="21"/>
      <c r="R27" s="21"/>
      <c r="S27" s="21"/>
      <c r="T27" s="21"/>
    </row>
    <row r="28" spans="1:34" ht="18.75" x14ac:dyDescent="0.25">
      <c r="A28" s="18"/>
      <c r="B28" s="18"/>
      <c r="C28" s="18"/>
      <c r="D28" s="18"/>
      <c r="E28" s="18"/>
      <c r="F28" s="18"/>
      <c r="G28" s="18"/>
      <c r="H28" s="26"/>
      <c r="I28" s="29"/>
      <c r="J28" s="29"/>
      <c r="K28" s="29"/>
      <c r="O28" s="29"/>
      <c r="P28" s="29"/>
      <c r="Q28" s="21"/>
      <c r="R28" s="21"/>
      <c r="S28" s="21"/>
      <c r="T28" s="21"/>
    </row>
    <row r="29" spans="1:34" ht="18.75" x14ac:dyDescent="0.25">
      <c r="A29" s="18"/>
      <c r="B29" s="18"/>
      <c r="C29" s="18"/>
      <c r="D29" s="18"/>
      <c r="E29" s="18"/>
      <c r="F29" s="18"/>
      <c r="G29" s="18"/>
      <c r="H29" s="18"/>
      <c r="I29" s="29"/>
      <c r="J29" s="29"/>
      <c r="K29" s="29"/>
      <c r="O29" s="29"/>
      <c r="P29" s="29"/>
      <c r="Q29" s="29"/>
    </row>
  </sheetData>
  <mergeCells count="41">
    <mergeCell ref="O5:Q5"/>
    <mergeCell ref="H24:I24"/>
    <mergeCell ref="A7:A8"/>
    <mergeCell ref="H21:J21"/>
    <mergeCell ref="B23:H23"/>
    <mergeCell ref="Q23:T23"/>
    <mergeCell ref="Q24:T24"/>
    <mergeCell ref="T5:T6"/>
    <mergeCell ref="A5:A6"/>
    <mergeCell ref="B5:B6"/>
    <mergeCell ref="C5:F5"/>
    <mergeCell ref="G5:J5"/>
    <mergeCell ref="K5:N5"/>
    <mergeCell ref="R5:R6"/>
    <mergeCell ref="S5:S6"/>
    <mergeCell ref="AG12:AH12"/>
    <mergeCell ref="AG13:AH13"/>
    <mergeCell ref="B25:E25"/>
    <mergeCell ref="Q25:T26"/>
    <mergeCell ref="B26:C26"/>
    <mergeCell ref="A19:B19"/>
    <mergeCell ref="S19:T19"/>
    <mergeCell ref="K21:T21"/>
    <mergeCell ref="C22:G22"/>
    <mergeCell ref="J22:K22"/>
    <mergeCell ref="B24:G24"/>
    <mergeCell ref="F25:J25"/>
    <mergeCell ref="AF6:AG6"/>
    <mergeCell ref="AG7:AH7"/>
    <mergeCell ref="AC7:AE11"/>
    <mergeCell ref="AG9:AH9"/>
    <mergeCell ref="AG10:AH10"/>
    <mergeCell ref="AG11:AH11"/>
    <mergeCell ref="I3:T4"/>
    <mergeCell ref="A2:D2"/>
    <mergeCell ref="C1:Q1"/>
    <mergeCell ref="E2:G2"/>
    <mergeCell ref="I2:J2"/>
    <mergeCell ref="K2:M2"/>
    <mergeCell ref="N2:T2"/>
    <mergeCell ref="A3:H4"/>
  </mergeCells>
  <hyperlinks>
    <hyperlink ref="AG11" r:id="rId1" xr:uid="{00000000-0004-0000-0100-000000000000}"/>
  </hyperlinks>
  <pageMargins left="0.9" right="0.45" top="0.5" bottom="0.5" header="0.3" footer="0.3"/>
  <pageSetup paperSize="9" scale="8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MASTER</vt:lpstr>
      <vt:lpstr>ACP Order</vt:lpstr>
      <vt:lpstr>Arrear Sheet</vt:lpstr>
      <vt:lpstr>ACP Order!Print_Area</vt:lpstr>
      <vt:lpstr>Arrear 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2021-11-25T10:17:30Z</dcterms:modified>
</cp:coreProperties>
</file>