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codeName="ThisWorkbook" defaultThemeVersion="124226"/>
  <xr:revisionPtr revIDLastSave="0" documentId="13_ncr:1_{13981501-F66B-4D83-892A-68BFA904F708}" xr6:coauthVersionLast="36" xr6:coauthVersionMax="47" xr10:uidLastSave="{00000000-0000-0000-0000-000000000000}"/>
  <workbookProtection workbookAlgorithmName="SHA-512" workbookHashValue="RHVpjrl6UM4CSlDcinU55voYv8Ds2I0gRAKPrRxzrfF8L5PV3RXUDJNrBq9f0uQti7l3EzR5Agzz4hI6hkn87A==" workbookSaltValue="vvmF4eBxKEJbE0chJqeanQ==" workbookSpinCount="100000" lockStructure="1"/>
  <bookViews>
    <workbookView xWindow="-120" yWindow="-120" windowWidth="24240" windowHeight="13020" xr2:uid="{00000000-000D-0000-FFFF-FFFF00000000}"/>
  </bookViews>
  <sheets>
    <sheet name="MASTER" sheetId="3" r:id="rId1"/>
    <sheet name="ACP Order" sheetId="1" r:id="rId2"/>
    <sheet name="Pramotion Fitting" sheetId="4" r:id="rId3"/>
    <sheet name="Arrear Sheet" sheetId="2" r:id="rId4"/>
  </sheets>
  <externalReferences>
    <externalReference r:id="rId5"/>
  </externalReferences>
  <definedNames>
    <definedName name="Months">'[1]Arrear Sheet'!$AX$5:$AX$16</definedName>
    <definedName name="_xlnm.Print_Area" localSheetId="1">'ACP Order'!$A$1:$M$19</definedName>
    <definedName name="_xlnm.Print_Area" localSheetId="3">'Arrear Sheet'!$A$1:$T$26</definedName>
  </definedNames>
  <calcPr calcId="191029"/>
</workbook>
</file>

<file path=xl/calcChain.xml><?xml version="1.0" encoding="utf-8"?>
<calcChain xmlns="http://schemas.openxmlformats.org/spreadsheetml/2006/main">
  <c r="I7" i="2" l="1"/>
  <c r="E8" i="2"/>
  <c r="E9" i="2"/>
  <c r="E10" i="2"/>
  <c r="E11" i="2"/>
  <c r="E12" i="2"/>
  <c r="E13" i="2"/>
  <c r="E14" i="2"/>
  <c r="E15" i="2"/>
  <c r="E16" i="2"/>
  <c r="E17" i="2"/>
  <c r="D8" i="2"/>
  <c r="D9" i="2"/>
  <c r="D10" i="2"/>
  <c r="D11" i="2"/>
  <c r="D12" i="2"/>
  <c r="D13" i="2"/>
  <c r="D14" i="2"/>
  <c r="D15" i="2"/>
  <c r="D16" i="2"/>
  <c r="D17" i="2"/>
  <c r="H7" i="2"/>
  <c r="E7" i="2"/>
  <c r="D7" i="2"/>
  <c r="A11" i="3"/>
  <c r="C9" i="2"/>
  <c r="C10" i="2"/>
  <c r="C11" i="2"/>
  <c r="C12" i="2"/>
  <c r="C13" i="2"/>
  <c r="C14" i="2"/>
  <c r="C15" i="2"/>
  <c r="C16" i="2"/>
  <c r="C17" i="2"/>
  <c r="C18" i="2"/>
  <c r="D18" i="2" s="1"/>
  <c r="C8" i="2"/>
  <c r="I9" i="2"/>
  <c r="I10" i="2"/>
  <c r="I11" i="2"/>
  <c r="I16" i="2"/>
  <c r="I8" i="2"/>
  <c r="H9" i="2"/>
  <c r="H10" i="2"/>
  <c r="H11" i="2"/>
  <c r="H16" i="2"/>
  <c r="H17" i="2"/>
  <c r="H8" i="2"/>
  <c r="G9" i="2"/>
  <c r="G10" i="2"/>
  <c r="G11" i="2"/>
  <c r="G12" i="2"/>
  <c r="H12" i="2" s="1"/>
  <c r="G13" i="2"/>
  <c r="I13" i="2" s="1"/>
  <c r="G14" i="2"/>
  <c r="I14" i="2" s="1"/>
  <c r="G15" i="2"/>
  <c r="I15" i="2" s="1"/>
  <c r="G16" i="2"/>
  <c r="G17" i="2"/>
  <c r="I17" i="2" s="1"/>
  <c r="G18" i="2"/>
  <c r="I18" i="2" s="1"/>
  <c r="G8" i="2"/>
  <c r="E18" i="2" l="1"/>
  <c r="M18" i="2" s="1"/>
  <c r="H15" i="2"/>
  <c r="H18" i="2"/>
  <c r="H13" i="2"/>
  <c r="H14" i="2"/>
  <c r="I12" i="2"/>
  <c r="K18" i="2"/>
  <c r="L18" i="2"/>
  <c r="Z10" i="3"/>
  <c r="Z11" i="3" s="1"/>
  <c r="W7" i="3"/>
  <c r="V7" i="3"/>
  <c r="AA11" i="3" l="1"/>
  <c r="A12" i="3" s="1"/>
  <c r="Z12" i="3"/>
  <c r="F11" i="3"/>
  <c r="F12" i="3" l="1"/>
  <c r="Z13" i="3"/>
  <c r="AA12" i="3"/>
  <c r="N3" i="2"/>
  <c r="I3" i="2"/>
  <c r="I6" i="3"/>
  <c r="G7" i="2" l="1"/>
  <c r="C7" i="2"/>
  <c r="F13" i="3"/>
  <c r="A13" i="3"/>
  <c r="B9" i="2" s="1"/>
  <c r="AA13" i="3"/>
  <c r="Z14" i="3"/>
  <c r="B7" i="2"/>
  <c r="B8" i="2"/>
  <c r="F14" i="3" l="1"/>
  <c r="A14" i="3"/>
  <c r="B10" i="2" s="1"/>
  <c r="Z15" i="3"/>
  <c r="AA14" i="3"/>
  <c r="A1" i="4"/>
  <c r="Z16" i="3" l="1"/>
  <c r="AA15" i="3"/>
  <c r="A15" i="3"/>
  <c r="B11" i="2" s="1"/>
  <c r="F15" i="3"/>
  <c r="O6" i="2"/>
  <c r="A16" i="3" l="1"/>
  <c r="B12" i="2" s="1"/>
  <c r="F16" i="3"/>
  <c r="Z17" i="3"/>
  <c r="AA16" i="3"/>
  <c r="D2" i="2"/>
  <c r="A3" i="2"/>
  <c r="A1" i="1"/>
  <c r="N2" i="2"/>
  <c r="C1" i="2"/>
  <c r="V8" i="2"/>
  <c r="V9" i="2"/>
  <c r="F25" i="2" l="1"/>
  <c r="J18" i="2"/>
  <c r="F18" i="2"/>
  <c r="N18" i="2" s="1"/>
  <c r="P18" i="2" s="1"/>
  <c r="Q18" i="2" s="1"/>
  <c r="R18" i="2" s="1"/>
  <c r="F17" i="3"/>
  <c r="A17" i="3"/>
  <c r="B13" i="2" s="1"/>
  <c r="Z18" i="3"/>
  <c r="AA17" i="3"/>
  <c r="F13" i="2"/>
  <c r="F11" i="2"/>
  <c r="F14" i="2"/>
  <c r="F12" i="2"/>
  <c r="F10" i="2"/>
  <c r="F17" i="2"/>
  <c r="F15" i="2"/>
  <c r="F16" i="2"/>
  <c r="J17" i="2"/>
  <c r="J16" i="2"/>
  <c r="J15" i="2"/>
  <c r="J14" i="2"/>
  <c r="J13" i="2"/>
  <c r="J12" i="2"/>
  <c r="J11" i="2"/>
  <c r="J10" i="2"/>
  <c r="K9" i="2"/>
  <c r="K8" i="2"/>
  <c r="V10" i="2"/>
  <c r="F18" i="3" l="1"/>
  <c r="A18" i="3"/>
  <c r="B14" i="2" s="1"/>
  <c r="AA18" i="3"/>
  <c r="Z19" i="3"/>
  <c r="M8" i="2"/>
  <c r="C19" i="2"/>
  <c r="G19" i="2"/>
  <c r="K7" i="2"/>
  <c r="F9" i="2"/>
  <c r="L8" i="2"/>
  <c r="F8" i="2"/>
  <c r="K10" i="2"/>
  <c r="Z20" i="3" l="1"/>
  <c r="AA19" i="3"/>
  <c r="A19" i="3"/>
  <c r="B15" i="2" s="1"/>
  <c r="F19" i="3"/>
  <c r="E19" i="2"/>
  <c r="D19" i="2"/>
  <c r="M7" i="2"/>
  <c r="I19" i="2"/>
  <c r="H19" i="2"/>
  <c r="J7" i="2"/>
  <c r="L7" i="2"/>
  <c r="V20" i="2"/>
  <c r="F7" i="2"/>
  <c r="L9" i="2"/>
  <c r="J9" i="2"/>
  <c r="N9" i="2" s="1"/>
  <c r="P9" i="2" s="1"/>
  <c r="M10" i="2"/>
  <c r="M9" i="2"/>
  <c r="J8" i="2"/>
  <c r="V21" i="2"/>
  <c r="A20" i="3" l="1"/>
  <c r="F20" i="3"/>
  <c r="Z21" i="3"/>
  <c r="AA20" i="3"/>
  <c r="B16" i="2"/>
  <c r="J19" i="2"/>
  <c r="F19" i="2"/>
  <c r="N7" i="2"/>
  <c r="P7" i="2" s="1"/>
  <c r="N10" i="2"/>
  <c r="P10" i="2" s="1"/>
  <c r="L10" i="2"/>
  <c r="K11" i="2"/>
  <c r="N8" i="2"/>
  <c r="F21" i="3" l="1"/>
  <c r="A21" i="3"/>
  <c r="B17" i="2" s="1"/>
  <c r="AA21" i="3"/>
  <c r="Z22" i="3"/>
  <c r="Q7" i="2"/>
  <c r="R7" i="2" s="1"/>
  <c r="P8" i="2"/>
  <c r="Q10" i="2"/>
  <c r="R10" i="2" s="1"/>
  <c r="Q9" i="2"/>
  <c r="R9" i="2" s="1"/>
  <c r="L11" i="2"/>
  <c r="M11" i="2"/>
  <c r="M12" i="2"/>
  <c r="L12" i="2"/>
  <c r="K13" i="2"/>
  <c r="K12" i="2"/>
  <c r="N11" i="2"/>
  <c r="P11" i="2" s="1"/>
  <c r="Z23" i="3" l="1"/>
  <c r="AA22" i="3"/>
  <c r="F22" i="3"/>
  <c r="A22" i="3"/>
  <c r="B18" i="2" s="1"/>
  <c r="M13" i="2"/>
  <c r="L13" i="2"/>
  <c r="N12" i="2"/>
  <c r="P12" i="2" s="1"/>
  <c r="Q8" i="2"/>
  <c r="Z24" i="3" l="1"/>
  <c r="AA23" i="3"/>
  <c r="R8" i="2"/>
  <c r="Q11" i="2"/>
  <c r="R11" i="2" s="1"/>
  <c r="L14" i="2"/>
  <c r="M14" i="2"/>
  <c r="N13" i="2"/>
  <c r="P13" i="2" s="1"/>
  <c r="K14" i="2"/>
  <c r="Z25" i="3" l="1"/>
  <c r="AA24" i="3"/>
  <c r="A24" i="3"/>
  <c r="F24" i="3"/>
  <c r="N14" i="2"/>
  <c r="P14" i="2" s="1"/>
  <c r="Q12" i="2"/>
  <c r="M15" i="2"/>
  <c r="L15" i="2"/>
  <c r="K16" i="2"/>
  <c r="K15" i="2"/>
  <c r="F25" i="3" l="1"/>
  <c r="A25" i="3"/>
  <c r="AA25" i="3"/>
  <c r="Z26" i="3"/>
  <c r="R12" i="2"/>
  <c r="N15" i="2"/>
  <c r="Q13" i="2"/>
  <c r="R13" i="2" s="1"/>
  <c r="M16" i="2"/>
  <c r="L16" i="2"/>
  <c r="K17" i="2"/>
  <c r="K19" i="2" s="1"/>
  <c r="Z27" i="3" l="1"/>
  <c r="AA26" i="3"/>
  <c r="F26" i="3"/>
  <c r="A26" i="3"/>
  <c r="P15" i="2"/>
  <c r="N16" i="2"/>
  <c r="P16" i="2" s="1"/>
  <c r="M17" i="2"/>
  <c r="M19" i="2" s="1"/>
  <c r="Q14" i="2"/>
  <c r="A27" i="3" l="1"/>
  <c r="F27" i="3"/>
  <c r="Z28" i="3"/>
  <c r="AA27" i="3"/>
  <c r="Q15" i="2"/>
  <c r="R15" i="2" s="1"/>
  <c r="L17" i="2"/>
  <c r="R14" i="2"/>
  <c r="Z29" i="3" l="1"/>
  <c r="AA28" i="3"/>
  <c r="A28" i="3"/>
  <c r="F28" i="3"/>
  <c r="O19" i="2"/>
  <c r="L19" i="2"/>
  <c r="Q16" i="2"/>
  <c r="R16" i="2" s="1"/>
  <c r="N17" i="2"/>
  <c r="F29" i="3" l="1"/>
  <c r="A29" i="3"/>
  <c r="AA29" i="3"/>
  <c r="Z30" i="3"/>
  <c r="P17" i="2"/>
  <c r="P19" i="2" s="1"/>
  <c r="N19" i="2"/>
  <c r="AA30" i="3" l="1"/>
  <c r="Z31" i="3"/>
  <c r="F30" i="3"/>
  <c r="A30" i="3"/>
  <c r="Q17" i="2"/>
  <c r="R17" i="2" s="1"/>
  <c r="R19" i="2" s="1"/>
  <c r="Z32" i="3" l="1"/>
  <c r="AA31" i="3"/>
  <c r="A31" i="3"/>
  <c r="F31" i="3"/>
  <c r="Q19" i="2"/>
  <c r="A32" i="3" l="1"/>
  <c r="F32" i="3"/>
  <c r="AA32" i="3"/>
  <c r="Z33" i="3"/>
  <c r="AA33" i="3" l="1"/>
  <c r="F34" i="3" s="1"/>
  <c r="Z34" i="3"/>
  <c r="F33" i="3"/>
  <c r="A33" i="3"/>
  <c r="A34" i="3" l="1"/>
  <c r="Z35" i="3"/>
  <c r="AA34" i="3"/>
  <c r="Z36" i="3" l="1"/>
  <c r="AA35" i="3"/>
  <c r="Z37" i="3" l="1"/>
  <c r="AA36" i="3"/>
  <c r="Z38" i="3" l="1"/>
  <c r="AA37" i="3"/>
  <c r="Z39" i="3" l="1"/>
  <c r="AA38" i="3"/>
  <c r="Z40" i="3" l="1"/>
  <c r="AA39" i="3"/>
  <c r="Z41" i="3" l="1"/>
  <c r="AA40" i="3"/>
  <c r="Z42" i="3" l="1"/>
  <c r="AA41" i="3"/>
  <c r="Z43" i="3" l="1"/>
  <c r="AA42" i="3"/>
  <c r="Z44" i="3" l="1"/>
  <c r="AA43" i="3"/>
  <c r="Z45" i="3" l="1"/>
  <c r="AA44" i="3"/>
  <c r="Z46" i="3" l="1"/>
  <c r="AA45" i="3"/>
  <c r="Z47" i="3" l="1"/>
  <c r="AA46" i="3"/>
  <c r="Z48" i="3" l="1"/>
  <c r="AA47" i="3"/>
  <c r="Z49" i="3" l="1"/>
  <c r="AA48" i="3"/>
  <c r="Z50" i="3" l="1"/>
  <c r="AA49" i="3"/>
  <c r="Z51" i="3" l="1"/>
  <c r="AA50" i="3"/>
  <c r="Z52" i="3" l="1"/>
  <c r="AA51" i="3"/>
  <c r="Z53" i="3" l="1"/>
  <c r="AA52" i="3"/>
  <c r="Z54" i="3" l="1"/>
  <c r="AA53" i="3"/>
  <c r="Z55" i="3" l="1"/>
  <c r="AA54" i="3"/>
  <c r="Z56" i="3" l="1"/>
  <c r="AA55" i="3"/>
  <c r="Z57" i="3" l="1"/>
  <c r="AA56" i="3"/>
  <c r="Z58" i="3" l="1"/>
  <c r="AA57" i="3"/>
  <c r="Z59" i="3" l="1"/>
  <c r="AA58" i="3"/>
  <c r="Z60" i="3" l="1"/>
  <c r="AA59" i="3"/>
  <c r="Z61" i="3" l="1"/>
  <c r="AA60" i="3"/>
  <c r="Z62" i="3" l="1"/>
  <c r="AA61" i="3"/>
  <c r="Z63" i="3" l="1"/>
  <c r="AA62" i="3"/>
  <c r="Z64" i="3" l="1"/>
  <c r="AA63" i="3"/>
  <c r="Z65" i="3" l="1"/>
  <c r="AA64" i="3"/>
  <c r="Z66" i="3" l="1"/>
  <c r="AA65" i="3"/>
  <c r="Z67" i="3" l="1"/>
  <c r="AA66" i="3"/>
  <c r="Z68" i="3" l="1"/>
  <c r="AA67" i="3"/>
  <c r="Z69" i="3" l="1"/>
  <c r="AA68" i="3"/>
  <c r="AA69" i="3" l="1"/>
  <c r="Z70" i="3"/>
  <c r="Z71" i="3" l="1"/>
  <c r="AA70" i="3"/>
  <c r="Z72" i="3" l="1"/>
  <c r="AA71" i="3"/>
  <c r="Z73" i="3" l="1"/>
  <c r="AA72" i="3"/>
  <c r="Z74" i="3" l="1"/>
  <c r="AA73" i="3"/>
  <c r="Z75" i="3" l="1"/>
  <c r="AA74" i="3"/>
  <c r="Z76" i="3" l="1"/>
  <c r="AA75" i="3"/>
  <c r="Z77" i="3" l="1"/>
  <c r="AA76" i="3"/>
  <c r="Z78" i="3" l="1"/>
  <c r="AA77" i="3"/>
  <c r="Z79" i="3" l="1"/>
  <c r="AA78" i="3"/>
  <c r="Z80" i="3" l="1"/>
  <c r="AA79" i="3"/>
  <c r="Z81" i="3" l="1"/>
  <c r="AA80" i="3"/>
  <c r="Z82" i="3" l="1"/>
  <c r="AA81" i="3"/>
  <c r="Z83" i="3" l="1"/>
  <c r="AA82" i="3"/>
  <c r="Z84" i="3" l="1"/>
  <c r="AA83" i="3"/>
  <c r="Z85" i="3" l="1"/>
  <c r="AA84" i="3"/>
  <c r="Z86" i="3" l="1"/>
  <c r="AA85" i="3"/>
  <c r="Z87" i="3" l="1"/>
  <c r="AA86" i="3"/>
  <c r="Z88" i="3" l="1"/>
  <c r="AA87" i="3"/>
  <c r="Z89" i="3" l="1"/>
  <c r="AA88" i="3"/>
  <c r="Z90" i="3" l="1"/>
  <c r="AA89" i="3"/>
  <c r="Z91" i="3" l="1"/>
  <c r="AA90" i="3"/>
  <c r="Z92" i="3" l="1"/>
  <c r="AA91" i="3"/>
  <c r="Z93" i="3" l="1"/>
  <c r="AA92" i="3"/>
  <c r="Z94" i="3" l="1"/>
  <c r="AA93" i="3"/>
  <c r="Z95" i="3" l="1"/>
  <c r="AA94" i="3"/>
  <c r="Z96" i="3" l="1"/>
  <c r="AA95" i="3"/>
  <c r="Z97" i="3" l="1"/>
  <c r="AA96" i="3"/>
  <c r="Z98" i="3" l="1"/>
  <c r="AA97" i="3"/>
  <c r="Z99" i="3" l="1"/>
  <c r="AA98" i="3"/>
  <c r="Z100" i="3" l="1"/>
  <c r="AA99" i="3"/>
  <c r="Z101" i="3" l="1"/>
  <c r="AA100" i="3"/>
  <c r="Z102" i="3" l="1"/>
  <c r="AA101" i="3"/>
  <c r="Z103" i="3" l="1"/>
  <c r="AA102" i="3"/>
  <c r="Z104" i="3" l="1"/>
  <c r="AA103" i="3"/>
  <c r="Z105" i="3" l="1"/>
  <c r="AA104" i="3"/>
  <c r="Z106" i="3" l="1"/>
  <c r="AA105" i="3"/>
  <c r="Z107" i="3" l="1"/>
  <c r="AA106" i="3"/>
  <c r="Z108" i="3" l="1"/>
  <c r="AA107" i="3"/>
  <c r="Z109" i="3" l="1"/>
  <c r="AA108" i="3"/>
  <c r="Z110" i="3" l="1"/>
  <c r="AA109" i="3"/>
  <c r="Z111" i="3" l="1"/>
  <c r="AA110" i="3"/>
  <c r="Z112" i="3" l="1"/>
  <c r="AA111" i="3"/>
  <c r="Z113" i="3" l="1"/>
  <c r="AA112" i="3"/>
  <c r="Z114" i="3" l="1"/>
  <c r="AA113" i="3"/>
  <c r="Z115" i="3" l="1"/>
  <c r="AA114" i="3"/>
  <c r="Z116" i="3" l="1"/>
  <c r="AA115" i="3"/>
  <c r="Z117" i="3" l="1"/>
  <c r="AA117" i="3" s="1"/>
  <c r="AA116" i="3"/>
</calcChain>
</file>

<file path=xl/sharedStrings.xml><?xml version="1.0" encoding="utf-8"?>
<sst xmlns="http://schemas.openxmlformats.org/spreadsheetml/2006/main" count="146" uniqueCount="116">
  <si>
    <t>dz-l-</t>
  </si>
  <si>
    <t>inLFkkiu LFkku@fo|ky; dk uke</t>
  </si>
  <si>
    <t>,lhih Lohd`fr vkns'k</t>
  </si>
  <si>
    <t>dzekad</t>
  </si>
  <si>
    <t>fnukad</t>
  </si>
  <si>
    <t>,lhih vof/k</t>
  </si>
  <si>
    <t xml:space="preserve">,lhih frfFk Lohd`fr frfFk </t>
  </si>
  <si>
    <t>BASIC</t>
  </si>
  <si>
    <t>vxkeh osru o`f} fnukad</t>
  </si>
  <si>
    <t>PAY MATRIX LEVEL</t>
  </si>
  <si>
    <t>27 o"khZ;</t>
  </si>
  <si>
    <t>L-12</t>
  </si>
  <si>
    <t>iz/kkukpk;Z</t>
  </si>
  <si>
    <t>jktdh; mPp ek/;fed fo|ky;</t>
  </si>
  <si>
    <t>izfrfyfi%&amp; lwpukFkZ ,oa vko';d dk;Zokgh gsrq izsf"kr gS&amp;</t>
  </si>
  <si>
    <t>2&amp; lacaf/kr deZpkjh Jh@Jherh@------------------------------A</t>
  </si>
  <si>
    <t>3&amp; dk;kZy; izfr-A</t>
  </si>
  <si>
    <t>Employee Name :</t>
  </si>
  <si>
    <t>Post :</t>
  </si>
  <si>
    <t>Posting Place :</t>
  </si>
  <si>
    <t>S.N</t>
  </si>
  <si>
    <t>MONTH</t>
  </si>
  <si>
    <t xml:space="preserve"> Pay is to be receive</t>
  </si>
  <si>
    <t xml:space="preserve"> Pay , salary has been Received</t>
  </si>
  <si>
    <t>Salary Difference</t>
  </si>
  <si>
    <t>INCOME TAX     (TDS)</t>
  </si>
  <si>
    <t xml:space="preserve">NET PAY </t>
  </si>
  <si>
    <t>Bill No &amp; Date</t>
  </si>
  <si>
    <t>Enc.Date</t>
  </si>
  <si>
    <t>Pay</t>
  </si>
  <si>
    <t>DA</t>
  </si>
  <si>
    <t>HRA</t>
  </si>
  <si>
    <t>TOTAL</t>
  </si>
  <si>
    <t xml:space="preserve"> </t>
  </si>
  <si>
    <t>Grand Total</t>
  </si>
  <si>
    <t>S.R.</t>
  </si>
  <si>
    <t>Date :</t>
  </si>
  <si>
    <t>For Copying And Necessary Action</t>
  </si>
  <si>
    <t>Treasury Officer / Deputy treasury  Officer</t>
  </si>
  <si>
    <t>Seal and Signature</t>
  </si>
  <si>
    <t>Related Employee Sh./Smt./Mis.</t>
  </si>
  <si>
    <t>File Register</t>
  </si>
  <si>
    <t>In words :</t>
  </si>
  <si>
    <t>1&amp; midks"k@midks"kkf/kdkjh ----------------------</t>
  </si>
  <si>
    <t xml:space="preserve"> Teacher</t>
  </si>
  <si>
    <t>Government  Senior Secondary School …........................</t>
  </si>
  <si>
    <t>01&amp;07&amp;2022</t>
  </si>
  <si>
    <t>jkmekfo thok.kk</t>
  </si>
  <si>
    <t>Prog. Dev. By:-Kailash chandra sharma, Contact:-klsharma1971@gmail.com</t>
  </si>
  <si>
    <t>Name Of Employee</t>
  </si>
  <si>
    <t>Post</t>
  </si>
  <si>
    <t>To Be Darwn</t>
  </si>
  <si>
    <t>Already Drawn</t>
  </si>
  <si>
    <t>Month</t>
  </si>
  <si>
    <t>Basic</t>
  </si>
  <si>
    <t>DA Rate</t>
  </si>
  <si>
    <t>HRA Rate</t>
  </si>
  <si>
    <t>KAILASH CHANDRA SHARMA</t>
  </si>
  <si>
    <t>TEACHER</t>
  </si>
  <si>
    <t>SELECT</t>
  </si>
  <si>
    <t>GPF</t>
  </si>
  <si>
    <t>Principal Government Senior Scondary School, JEEWANA(MASUDA)</t>
  </si>
  <si>
    <t xml:space="preserve">TOTAL </t>
  </si>
  <si>
    <t>DEDUCTIONS</t>
  </si>
  <si>
    <t>SELECT TAX</t>
  </si>
  <si>
    <t>SCHOOL</t>
  </si>
  <si>
    <t>GSSS JEEWANA,MASUDA (AJMER)</t>
  </si>
  <si>
    <t>MASUDA</t>
  </si>
  <si>
    <t>ACP AREAR</t>
  </si>
  <si>
    <t>lkfFk;ks]vki bl 'khV ls leLr izdkj ds ,fj;j cuk ldrs gSA</t>
  </si>
  <si>
    <t>dk;kZy; jktdh; mPp ek/;fed fo|ky;] thok.kk ¼elwnk½ vtesj</t>
  </si>
  <si>
    <t xml:space="preserve">         dzekad &amp;jkmekfo@---------------------------@,lhih@2022@                                      fnuakd&amp;</t>
  </si>
  <si>
    <r>
      <t xml:space="preserve">                foRr foHkkx ds vkns'k dzekad&amp;</t>
    </r>
    <r>
      <rPr>
        <sz val="12"/>
        <color theme="1"/>
        <rFont val="Calibri"/>
        <family val="2"/>
        <scheme val="minor"/>
      </rPr>
      <t>F.15(1)FD(RULES) 2017</t>
    </r>
    <r>
      <rPr>
        <sz val="14"/>
        <color theme="1"/>
        <rFont val="Kruti Dev 010"/>
      </rPr>
      <t xml:space="preserve"> t;iqj fnukad 09-12-2017 ,oa lifBr fnukad 30-10-2017 ds fu;e 14] vuqlwph&amp;</t>
    </r>
    <r>
      <rPr>
        <sz val="12"/>
        <color theme="1"/>
        <rFont val="Calibri"/>
        <family val="2"/>
        <scheme val="minor"/>
      </rPr>
      <t>VI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Kruti Dev 010"/>
      </rPr>
      <t xml:space="preserve">ds fcUnq la[;k 02] vuqlwph&amp;1 ¼ikVZ ,½ esa of.kZr </t>
    </r>
    <r>
      <rPr>
        <sz val="12"/>
        <color theme="1"/>
        <rFont val="Calibri"/>
        <family val="2"/>
        <scheme val="minor"/>
      </rPr>
      <t>LEVEL IN PAY MATRIX</t>
    </r>
    <r>
      <rPr>
        <sz val="14"/>
        <color theme="1"/>
        <rFont val="Kruti Dev 010"/>
      </rPr>
      <t xml:space="preserve"> ,oa n'kkZ;s x;s izko/kkukuqlkj deZpkfj;ksa ds uke lEeq[k vafdr frfFk ls ,-lh-ih</t>
    </r>
    <r>
      <rPr>
        <sz val="14"/>
        <color theme="1"/>
        <rFont val="Calibri"/>
        <family val="2"/>
        <scheme val="minor"/>
      </rPr>
      <t>-(</t>
    </r>
    <r>
      <rPr>
        <sz val="12"/>
        <color theme="1"/>
        <rFont val="Calibri"/>
        <family val="2"/>
        <scheme val="minor"/>
      </rPr>
      <t>ASSURED CAREER PROGRESSION</t>
    </r>
    <r>
      <rPr>
        <sz val="14"/>
        <color theme="1"/>
        <rFont val="Calibri"/>
        <family val="2"/>
        <scheme val="minor"/>
      </rPr>
      <t>)</t>
    </r>
    <r>
      <rPr>
        <sz val="14"/>
        <color theme="1"/>
        <rFont val="Kruti Dev 010"/>
      </rPr>
      <t xml:space="preserve"> dh Lohd`fr  iznku dh tkrh gS muds uke ds lEeq[k vafdr Lohd`r jfuax is iS.M @is&amp;eSfVªDl ysoy esas osru fu/kkZj.k vf/klwpuk ds fu;e 14 ,oa vuqlwph&amp;</t>
    </r>
    <r>
      <rPr>
        <sz val="12"/>
        <color theme="1"/>
        <rFont val="Calibri"/>
        <family val="2"/>
        <scheme val="minor"/>
      </rPr>
      <t>VI</t>
    </r>
    <r>
      <rPr>
        <sz val="14"/>
        <color theme="1"/>
        <rFont val="Kruti Dev 010"/>
      </rPr>
      <t>¼fu;e 14½ esa funsZf'kr izfdz;k ds vuqlkj Lohd`fr iznku dh tkrh gSA ,-lh-ih- fnukad 26-12-2021 ls 31-01-2022 dh vof/k dk ,fj;j fu;ekuqlkj ns; gksxkA</t>
    </r>
  </si>
  <si>
    <t>uke deZpkjh e; in ,oa vkWuykbZu vkosnu dzekad</t>
  </si>
  <si>
    <t>dSyk'k pUnz 'kekZ]v/;kid ys0izFke ¼59366½</t>
  </si>
  <si>
    <t>ftf'kv@eqekf'k@vt@ys[kk&amp;2@Qk&amp;,lhih@2021@1179</t>
  </si>
  <si>
    <t xml:space="preserve">fnukd 26-12-2021 dks ,lhih ls iwoZ osrueku o osru </t>
  </si>
  <si>
    <t xml:space="preserve">fnukd 26-12-2021 dks ,lhih Lohd`fr i'pkr~ fu;r osrueku o osru </t>
  </si>
  <si>
    <t>(PB-2)    L-13</t>
  </si>
  <si>
    <t>FIXETION AREAR</t>
  </si>
  <si>
    <t>GPF-2004</t>
  </si>
  <si>
    <t>DA RATES 7TH PAY</t>
  </si>
  <si>
    <t>FROM</t>
  </si>
  <si>
    <t>Increase in DA</t>
  </si>
  <si>
    <t>Total</t>
  </si>
  <si>
    <t>Jan/Feb</t>
  </si>
  <si>
    <t>July/Aug</t>
  </si>
  <si>
    <t>July To feb</t>
  </si>
  <si>
    <t>July To Sep</t>
  </si>
  <si>
    <t>Jan To March</t>
  </si>
  <si>
    <t>dz0l0</t>
  </si>
  <si>
    <t>in</t>
  </si>
  <si>
    <t xml:space="preserve">inkSUufr iwoZ </t>
  </si>
  <si>
    <t xml:space="preserve">inkSUufr i'pkr~ </t>
  </si>
  <si>
    <t>inksUufr frfFk</t>
  </si>
  <si>
    <t>inksUufr iwoZ osru¼is&amp;eSfVDl½</t>
  </si>
  <si>
    <t>inksUufr Ik'pkr~ osru¼is&amp;eSfVDl½</t>
  </si>
  <si>
    <t>vkxkeh osru o`f} fnukad</t>
  </si>
  <si>
    <t>mDr Lohd`fr dk bUnzkt lacaf/kr dkfeZd dh ewy lsok iqfLrdk esa dj fn;k x;k gSA</t>
  </si>
  <si>
    <t>izfrfyfi%&amp;</t>
  </si>
  <si>
    <r>
      <t xml:space="preserve">                 dk;kZy; la;qDr funs'kd Ldwy f'k{kk vtesj laHkkx vtesj ds vkns'k dzekad %&amp;-la-fu-@Ldwy f'k{kk@vt@laLFkk&amp;1@Qk&amp;Mhihlh 22&amp;23@2022@113 fnuad 30-11-2022 ds vuqlj.k esa fuEufyf[kr dkfeZdksa dks inksUufr fn;s tkus ds QyLo#i jktLFkku vf/kuLFk f'k{kk lsok 1971ds fu;e 30¼d½esa vafdr izko/kkuqlkj ,oa foRr foHkkx dh vf/klwpuk </t>
    </r>
    <r>
      <rPr>
        <sz val="14"/>
        <color theme="1"/>
        <rFont val="Calibri"/>
        <family val="2"/>
        <scheme val="minor"/>
      </rPr>
      <t xml:space="preserve">No.F.15(1)FD/Rules/2017 Jaipur Date 30-10-2017 and Reviesd PayNotificationN0.F.15(1)FD/rULES/2017jaipur Date 09-12-2017 </t>
    </r>
    <r>
      <rPr>
        <sz val="14"/>
        <color theme="1"/>
        <rFont val="DevLys 010"/>
      </rPr>
      <t>ds vuqlj.k esa 06-10-2019 ls fuEukuqlkj osru fu/kkZj.k fd;k tkdj fu;ekuqlkj vU; HkRrs vkgj.k djus dh Lohd`fr ,rn~ }kjk iznku dh tkdj osru fu/kkZj.k fd;k tkrk gSA</t>
    </r>
  </si>
  <si>
    <t>dkfeZd dk uke ,oa e.My Lrjh; ofj0dzekad</t>
  </si>
  <si>
    <t>dfu"B lgk;d</t>
  </si>
  <si>
    <t>ofj"B lgk;d</t>
  </si>
  <si>
    <t>tUe frfFk</t>
  </si>
  <si>
    <t>24100(L-5)</t>
  </si>
  <si>
    <t>26300(L-8)</t>
  </si>
  <si>
    <t>fdl rkjh[k ls ,fj;j cukuk gS</t>
  </si>
  <si>
    <t>fnuksa dh la[;k psd dj ldrs gS</t>
  </si>
  <si>
    <t>fdl ekg ls fdl ekg rd dk ,fj;j cukuk gS</t>
  </si>
  <si>
    <t>July To Oct</t>
  </si>
  <si>
    <t>Jan To Feb</t>
  </si>
  <si>
    <t>,fj;j pqusa</t>
  </si>
  <si>
    <t>uksV&amp;ihys lsYl gh HkjsaA</t>
  </si>
  <si>
    <t>Prepared By:- Kailash Chandra Sharma,Teacher L-1  GSSS JEEWANA,MASUDA,BEAWAR</t>
  </si>
  <si>
    <t xml:space="preserve">Jh nhid oS".ko 48¼1½2015&amp;16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</si>
</sst>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E+00"/>
    <numFmt numFmtId="165" formatCode="[$-409]mmm/yy;@"/>
    <numFmt numFmtId="166" formatCode="[$-409]d/mmm/yy;@"/>
    <numFmt numFmtId="167" formatCode="0;[Red]0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DevLys 010"/>
    </font>
    <font>
      <sz val="14"/>
      <color theme="1"/>
      <name val="Kruti Dev 010"/>
    </font>
    <font>
      <sz val="24"/>
      <color theme="1"/>
      <name val="Kruti Dev 010"/>
    </font>
    <font>
      <sz val="11"/>
      <color theme="1"/>
      <name val="Kruti Dev 010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Kruti Dev 010"/>
    </font>
    <font>
      <b/>
      <i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8"/>
      <color indexed="60"/>
      <name val="Calibri"/>
      <family val="2"/>
    </font>
    <font>
      <b/>
      <sz val="10"/>
      <color rgb="FFFF0000"/>
      <name val="Calibri"/>
      <family val="2"/>
      <scheme val="minor"/>
    </font>
    <font>
      <b/>
      <sz val="13"/>
      <color theme="1"/>
      <name val="Kruti Dev 010"/>
    </font>
    <font>
      <b/>
      <sz val="13"/>
      <color theme="1"/>
      <name val="Calibri"/>
      <family val="2"/>
      <scheme val="minor"/>
    </font>
    <font>
      <sz val="14"/>
      <color theme="1"/>
      <name val="DevLys 010"/>
    </font>
    <font>
      <b/>
      <i/>
      <sz val="12"/>
      <color theme="1"/>
      <name val="Calibri"/>
      <family val="2"/>
      <scheme val="minor"/>
    </font>
    <font>
      <sz val="12"/>
      <color theme="1"/>
      <name val="DevLys 010"/>
    </font>
    <font>
      <sz val="12"/>
      <color theme="1"/>
      <name val="Kruti Dev 010"/>
    </font>
    <font>
      <sz val="10"/>
      <color theme="1"/>
      <name val="Kruti Dev 010"/>
    </font>
    <font>
      <b/>
      <i/>
      <u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3"/>
      <name val="Times New Roman"/>
      <family val="1"/>
    </font>
    <font>
      <sz val="11"/>
      <color theme="3"/>
      <name val="Calibri"/>
      <family val="2"/>
      <scheme val="minor"/>
    </font>
    <font>
      <sz val="11"/>
      <color theme="3"/>
      <name val="DevLys 010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Kruti Dev 010"/>
    </font>
    <font>
      <b/>
      <sz val="16"/>
      <name val="Kruti Dev 010"/>
    </font>
    <font>
      <u/>
      <sz val="11"/>
      <color theme="1"/>
      <name val="Calibri"/>
      <family val="2"/>
      <scheme val="minor"/>
    </font>
    <font>
      <b/>
      <sz val="12"/>
      <color theme="1"/>
      <name val="Kruti Dev 010"/>
    </font>
    <font>
      <b/>
      <sz val="10"/>
      <color theme="1"/>
      <name val="Kruti Dev 010"/>
    </font>
    <font>
      <b/>
      <sz val="11"/>
      <color rgb="FF002060"/>
      <name val="Calibri"/>
      <family val="2"/>
      <scheme val="minor"/>
    </font>
    <font>
      <sz val="20"/>
      <color theme="1"/>
      <name val="DevLys 010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</font>
    <font>
      <b/>
      <i/>
      <sz val="18"/>
      <color theme="0"/>
      <name val="Calibri"/>
      <family val="2"/>
    </font>
    <font>
      <b/>
      <i/>
      <u/>
      <sz val="18"/>
      <color theme="0"/>
      <name val="Calibri"/>
      <family val="2"/>
    </font>
    <font>
      <sz val="11"/>
      <name val="Calibri"/>
      <family val="2"/>
      <scheme val="minor"/>
    </font>
    <font>
      <sz val="16"/>
      <color theme="1"/>
      <name val="DevLys 010"/>
    </font>
    <font>
      <b/>
      <sz val="16"/>
      <color theme="1"/>
      <name val="DevLys 010"/>
    </font>
    <font>
      <b/>
      <sz val="10"/>
      <color theme="1"/>
      <name val="DevLys 010"/>
    </font>
    <font>
      <sz val="11"/>
      <name val="DevLys 010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209">
    <xf numFmtId="0" fontId="0" fillId="0" borderId="0" xfId="0"/>
    <xf numFmtId="0" fontId="0" fillId="0" borderId="0" xfId="0" applyProtection="1">
      <protection hidden="1"/>
    </xf>
    <xf numFmtId="0" fontId="17" fillId="0" borderId="1" xfId="0" applyFont="1" applyBorder="1" applyAlignment="1" applyProtection="1">
      <alignment horizont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49" fontId="13" fillId="0" borderId="0" xfId="0" applyNumberFormat="1" applyFont="1" applyAlignment="1" applyProtection="1">
      <alignment horizontal="center" vertical="center"/>
      <protection hidden="1"/>
    </xf>
    <xf numFmtId="49" fontId="13" fillId="0" borderId="7" xfId="0" applyNumberFormat="1" applyFont="1" applyBorder="1" applyAlignment="1" applyProtection="1">
      <alignment horizontal="center" vertical="center"/>
      <protection hidden="1"/>
    </xf>
    <xf numFmtId="0" fontId="21" fillId="0" borderId="7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4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4" fillId="0" borderId="0" xfId="0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28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165" fontId="17" fillId="0" borderId="1" xfId="0" applyNumberFormat="1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15" fillId="0" borderId="1" xfId="0" applyFont="1" applyBorder="1" applyAlignment="1" applyProtection="1">
      <alignment vertical="center" wrapText="1"/>
      <protection hidden="1"/>
    </xf>
    <xf numFmtId="0" fontId="16" fillId="0" borderId="1" xfId="0" applyFont="1" applyBorder="1" applyAlignment="1" applyProtection="1">
      <alignment vertical="center" wrapText="1"/>
      <protection hidden="1"/>
    </xf>
    <xf numFmtId="0" fontId="37" fillId="4" borderId="22" xfId="0" applyFont="1" applyFill="1" applyBorder="1" applyAlignment="1" applyProtection="1">
      <alignment horizontal="center" vertical="center"/>
      <protection locked="0"/>
    </xf>
    <xf numFmtId="9" fontId="18" fillId="4" borderId="23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hidden="1"/>
    </xf>
    <xf numFmtId="0" fontId="23" fillId="0" borderId="1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vertical="center"/>
      <protection locked="0"/>
    </xf>
    <xf numFmtId="0" fontId="32" fillId="2" borderId="0" xfId="0" applyFont="1" applyFill="1" applyProtection="1">
      <protection locked="0"/>
    </xf>
    <xf numFmtId="0" fontId="33" fillId="2" borderId="0" xfId="0" applyFont="1" applyFill="1" applyProtection="1">
      <protection locked="0"/>
    </xf>
    <xf numFmtId="0" fontId="43" fillId="0" borderId="1" xfId="0" applyFont="1" applyBorder="1" applyAlignment="1" applyProtection="1">
      <alignment horizontal="center" vertical="center" wrapText="1"/>
      <protection locked="0"/>
    </xf>
    <xf numFmtId="0" fontId="44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17" fillId="0" borderId="9" xfId="0" applyFont="1" applyBorder="1" applyAlignment="1" applyProtection="1">
      <alignment horizontal="center" vertical="center"/>
      <protection hidden="1"/>
    </xf>
    <xf numFmtId="0" fontId="47" fillId="0" borderId="0" xfId="0" applyFont="1" applyBorder="1" applyProtection="1">
      <protection hidden="1"/>
    </xf>
    <xf numFmtId="0" fontId="48" fillId="2" borderId="0" xfId="0" applyFont="1" applyFill="1" applyBorder="1" applyAlignment="1" applyProtection="1">
      <alignment horizontal="center"/>
      <protection hidden="1"/>
    </xf>
    <xf numFmtId="17" fontId="6" fillId="4" borderId="1" xfId="0" applyNumberFormat="1" applyFont="1" applyFill="1" applyBorder="1" applyAlignment="1" applyProtection="1">
      <alignment horizontal="center" vertical="center"/>
      <protection locked="0"/>
    </xf>
    <xf numFmtId="0" fontId="39" fillId="9" borderId="1" xfId="0" applyFont="1" applyFill="1" applyBorder="1" applyAlignment="1" applyProtection="1">
      <alignment horizontal="center" vertical="center"/>
      <protection hidden="1"/>
    </xf>
    <xf numFmtId="14" fontId="54" fillId="10" borderId="1" xfId="0" applyNumberFormat="1" applyFont="1" applyFill="1" applyBorder="1" applyAlignment="1" applyProtection="1">
      <alignment horizontal="center" vertical="center" wrapText="1"/>
      <protection hidden="1"/>
    </xf>
    <xf numFmtId="10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7" fontId="38" fillId="0" borderId="17" xfId="0" applyNumberFormat="1" applyFont="1" applyBorder="1" applyAlignment="1" applyProtection="1">
      <alignment horizontal="center" vertical="center"/>
      <protection hidden="1"/>
    </xf>
    <xf numFmtId="0" fontId="35" fillId="0" borderId="19" xfId="0" applyFont="1" applyBorder="1" applyAlignment="1" applyProtection="1">
      <alignment horizontal="center" vertical="center"/>
      <protection hidden="1"/>
    </xf>
    <xf numFmtId="0" fontId="8" fillId="0" borderId="26" xfId="0" applyFont="1" applyBorder="1" applyAlignment="1" applyProtection="1">
      <alignment vertical="center" wrapText="1"/>
      <protection hidden="1"/>
    </xf>
    <xf numFmtId="9" fontId="0" fillId="0" borderId="0" xfId="0" applyNumberFormat="1" applyProtection="1">
      <protection hidden="1"/>
    </xf>
    <xf numFmtId="0" fontId="45" fillId="7" borderId="4" xfId="0" applyFont="1" applyFill="1" applyBorder="1" applyAlignment="1" applyProtection="1">
      <alignment horizontal="center" vertical="center"/>
      <protection hidden="1"/>
    </xf>
    <xf numFmtId="0" fontId="45" fillId="7" borderId="1" xfId="0" applyFont="1" applyFill="1" applyBorder="1" applyAlignment="1" applyProtection="1">
      <alignment horizontal="center" vertical="center"/>
      <protection hidden="1"/>
    </xf>
    <xf numFmtId="9" fontId="45" fillId="7" borderId="1" xfId="0" applyNumberFormat="1" applyFont="1" applyFill="1" applyBorder="1" applyAlignment="1" applyProtection="1">
      <alignment horizontal="center" vertical="center"/>
      <protection hidden="1"/>
    </xf>
    <xf numFmtId="14" fontId="0" fillId="0" borderId="0" xfId="0" applyNumberFormat="1" applyProtection="1">
      <protection hidden="1"/>
    </xf>
    <xf numFmtId="14" fontId="45" fillId="7" borderId="1" xfId="0" applyNumberFormat="1" applyFont="1" applyFill="1" applyBorder="1" applyAlignment="1" applyProtection="1">
      <alignment horizontal="center" vertical="center"/>
      <protection hidden="1"/>
    </xf>
    <xf numFmtId="49" fontId="51" fillId="0" borderId="0" xfId="0" applyNumberFormat="1" applyFont="1" applyProtection="1">
      <protection hidden="1"/>
    </xf>
    <xf numFmtId="0" fontId="34" fillId="5" borderId="17" xfId="0" applyFont="1" applyFill="1" applyBorder="1" applyAlignment="1" applyProtection="1">
      <alignment horizontal="center" vertical="center"/>
      <protection hidden="1"/>
    </xf>
    <xf numFmtId="0" fontId="34" fillId="5" borderId="1" xfId="0" applyFont="1" applyFill="1" applyBorder="1" applyAlignment="1" applyProtection="1">
      <alignment horizontal="center" vertical="center"/>
      <protection hidden="1"/>
    </xf>
    <xf numFmtId="0" fontId="34" fillId="5" borderId="3" xfId="0" applyFont="1" applyFill="1" applyBorder="1" applyAlignment="1" applyProtection="1">
      <alignment horizontal="center" vertical="center"/>
      <protection hidden="1"/>
    </xf>
    <xf numFmtId="17" fontId="0" fillId="0" borderId="0" xfId="0" applyNumberFormat="1" applyProtection="1">
      <protection hidden="1"/>
    </xf>
    <xf numFmtId="14" fontId="45" fillId="7" borderId="4" xfId="0" applyNumberFormat="1" applyFont="1" applyFill="1" applyBorder="1" applyAlignment="1" applyProtection="1">
      <alignment horizontal="center" vertical="center"/>
      <protection hidden="1"/>
    </xf>
    <xf numFmtId="167" fontId="0" fillId="0" borderId="0" xfId="0" applyNumberFormat="1" applyProtection="1">
      <protection hidden="1"/>
    </xf>
    <xf numFmtId="0" fontId="42" fillId="0" borderId="0" xfId="0" applyFont="1" applyProtection="1">
      <protection hidden="1"/>
    </xf>
    <xf numFmtId="1" fontId="17" fillId="0" borderId="1" xfId="0" applyNumberFormat="1" applyFont="1" applyBorder="1" applyAlignment="1" applyProtection="1">
      <alignment horizontal="center" vertical="center"/>
      <protection hidden="1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17" fontId="38" fillId="2" borderId="0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Protection="1">
      <protection locked="0"/>
    </xf>
    <xf numFmtId="10" fontId="0" fillId="2" borderId="0" xfId="0" applyNumberFormat="1" applyFill="1" applyBorder="1" applyProtection="1">
      <protection locked="0"/>
    </xf>
    <xf numFmtId="0" fontId="0" fillId="2" borderId="0" xfId="0" applyFill="1" applyBorder="1" applyAlignment="1" applyProtection="1">
      <protection hidden="1"/>
    </xf>
    <xf numFmtId="17" fontId="38" fillId="0" borderId="1" xfId="0" applyNumberFormat="1" applyFont="1" applyBorder="1" applyAlignment="1" applyProtection="1">
      <alignment horizontal="center" vertical="center"/>
      <protection hidden="1"/>
    </xf>
    <xf numFmtId="0" fontId="34" fillId="5" borderId="4" xfId="0" applyFont="1" applyFill="1" applyBorder="1" applyAlignment="1" applyProtection="1">
      <alignment horizontal="center" vertical="center"/>
      <protection hidden="1"/>
    </xf>
    <xf numFmtId="17" fontId="38" fillId="0" borderId="4" xfId="0" applyNumberFormat="1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0" fillId="8" borderId="29" xfId="0" applyFill="1" applyBorder="1" applyAlignment="1" applyProtection="1">
      <alignment horizontal="center"/>
      <protection hidden="1"/>
    </xf>
    <xf numFmtId="0" fontId="0" fillId="8" borderId="0" xfId="0" applyFill="1" applyBorder="1" applyAlignment="1" applyProtection="1">
      <alignment horizontal="center"/>
      <protection hidden="1"/>
    </xf>
    <xf numFmtId="0" fontId="53" fillId="9" borderId="3" xfId="0" applyFont="1" applyFill="1" applyBorder="1" applyAlignment="1" applyProtection="1">
      <alignment horizontal="center" vertical="center"/>
      <protection hidden="1"/>
    </xf>
    <xf numFmtId="0" fontId="53" fillId="9" borderId="18" xfId="0" applyFont="1" applyFill="1" applyBorder="1" applyAlignment="1" applyProtection="1">
      <alignment horizontal="center" vertical="center"/>
      <protection hidden="1"/>
    </xf>
    <xf numFmtId="0" fontId="53" fillId="9" borderId="4" xfId="0" applyFont="1" applyFill="1" applyBorder="1" applyAlignment="1" applyProtection="1">
      <alignment horizontal="center" vertical="center"/>
      <protection hidden="1"/>
    </xf>
    <xf numFmtId="0" fontId="52" fillId="11" borderId="3" xfId="0" applyFont="1" applyFill="1" applyBorder="1" applyAlignment="1" applyProtection="1">
      <alignment horizontal="center" vertical="center"/>
      <protection hidden="1"/>
    </xf>
    <xf numFmtId="0" fontId="52" fillId="11" borderId="18" xfId="0" applyFont="1" applyFill="1" applyBorder="1" applyAlignment="1" applyProtection="1">
      <alignment horizontal="center" vertical="center"/>
      <protection hidden="1"/>
    </xf>
    <xf numFmtId="0" fontId="52" fillId="11" borderId="4" xfId="0" applyFont="1" applyFill="1" applyBorder="1" applyAlignment="1" applyProtection="1">
      <alignment horizontal="center" vertical="center"/>
      <protection hidden="1"/>
    </xf>
    <xf numFmtId="0" fontId="0" fillId="11" borderId="29" xfId="0" applyFill="1" applyBorder="1" applyAlignment="1" applyProtection="1">
      <alignment horizontal="center"/>
      <protection hidden="1"/>
    </xf>
    <xf numFmtId="0" fontId="0" fillId="11" borderId="0" xfId="0" applyFill="1" applyAlignment="1" applyProtection="1">
      <alignment horizontal="center"/>
      <protection hidden="1"/>
    </xf>
    <xf numFmtId="0" fontId="37" fillId="4" borderId="5" xfId="0" applyFont="1" applyFill="1" applyBorder="1" applyAlignment="1" applyProtection="1">
      <alignment horizontal="center" vertical="center"/>
      <protection locked="0"/>
    </xf>
    <xf numFmtId="0" fontId="37" fillId="4" borderId="6" xfId="0" applyFont="1" applyFill="1" applyBorder="1" applyAlignment="1" applyProtection="1">
      <alignment horizontal="center" vertical="center"/>
      <protection locked="0"/>
    </xf>
    <xf numFmtId="14" fontId="6" fillId="4" borderId="1" xfId="0" applyNumberFormat="1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55" fillId="0" borderId="3" xfId="0" applyFont="1" applyBorder="1" applyAlignment="1" applyProtection="1">
      <alignment horizontal="center" vertical="center"/>
      <protection hidden="1"/>
    </xf>
    <xf numFmtId="0" fontId="55" fillId="0" borderId="18" xfId="0" applyFont="1" applyBorder="1" applyAlignment="1" applyProtection="1">
      <alignment horizontal="center" vertical="center"/>
      <protection hidden="1"/>
    </xf>
    <xf numFmtId="0" fontId="55" fillId="0" borderId="4" xfId="0" applyFont="1" applyBorder="1" applyAlignment="1" applyProtection="1">
      <alignment horizontal="center" vertical="center"/>
      <protection hidden="1"/>
    </xf>
    <xf numFmtId="0" fontId="53" fillId="2" borderId="31" xfId="0" applyFont="1" applyFill="1" applyBorder="1" applyAlignment="1" applyProtection="1">
      <alignment horizontal="center" vertical="center" wrapText="1"/>
      <protection hidden="1"/>
    </xf>
    <xf numFmtId="0" fontId="53" fillId="2" borderId="18" xfId="0" applyFont="1" applyFill="1" applyBorder="1" applyAlignment="1" applyProtection="1">
      <alignment horizontal="center" vertical="center" wrapText="1"/>
      <protection hidden="1"/>
    </xf>
    <xf numFmtId="0" fontId="53" fillId="2" borderId="4" xfId="0" applyFont="1" applyFill="1" applyBorder="1" applyAlignment="1" applyProtection="1">
      <alignment horizontal="center" vertical="center" wrapText="1"/>
      <protection hidden="1"/>
    </xf>
    <xf numFmtId="0" fontId="39" fillId="4" borderId="20" xfId="0" applyFont="1" applyFill="1" applyBorder="1" applyAlignment="1" applyProtection="1">
      <alignment horizontal="center" vertical="center"/>
      <protection locked="0"/>
    </xf>
    <xf numFmtId="0" fontId="39" fillId="4" borderId="24" xfId="0" applyFont="1" applyFill="1" applyBorder="1" applyAlignment="1" applyProtection="1">
      <alignment horizontal="center" vertical="center"/>
      <protection locked="0"/>
    </xf>
    <xf numFmtId="0" fontId="36" fillId="4" borderId="20" xfId="0" applyFont="1" applyFill="1" applyBorder="1" applyAlignment="1" applyProtection="1">
      <alignment horizontal="center" vertical="center"/>
      <protection locked="0"/>
    </xf>
    <xf numFmtId="0" fontId="36" fillId="4" borderId="24" xfId="0" applyFont="1" applyFill="1" applyBorder="1" applyAlignment="1" applyProtection="1">
      <alignment horizontal="center" vertical="center"/>
      <protection locked="0"/>
    </xf>
    <xf numFmtId="0" fontId="40" fillId="4" borderId="12" xfId="0" applyFont="1" applyFill="1" applyBorder="1" applyAlignment="1" applyProtection="1">
      <alignment horizontal="center" vertical="center"/>
      <protection locked="0"/>
    </xf>
    <xf numFmtId="0" fontId="40" fillId="4" borderId="0" xfId="0" applyFont="1" applyFill="1" applyAlignment="1" applyProtection="1">
      <alignment horizontal="center" vertical="center"/>
      <protection locked="0"/>
    </xf>
    <xf numFmtId="0" fontId="40" fillId="4" borderId="13" xfId="0" applyFont="1" applyFill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left" vertical="center" wrapText="1"/>
      <protection hidden="1"/>
    </xf>
    <xf numFmtId="0" fontId="8" fillId="0" borderId="27" xfId="0" applyFont="1" applyBorder="1" applyAlignment="1" applyProtection="1">
      <alignment horizontal="left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37" fillId="4" borderId="20" xfId="0" applyFont="1" applyFill="1" applyBorder="1" applyAlignment="1" applyProtection="1">
      <alignment horizontal="center" vertical="center"/>
      <protection locked="0"/>
    </xf>
    <xf numFmtId="0" fontId="37" fillId="4" borderId="24" xfId="0" applyFont="1" applyFill="1" applyBorder="1" applyAlignment="1" applyProtection="1">
      <alignment horizontal="center" vertical="center"/>
      <protection locked="0"/>
    </xf>
    <xf numFmtId="0" fontId="37" fillId="4" borderId="21" xfId="0" applyFont="1" applyFill="1" applyBorder="1" applyAlignment="1" applyProtection="1">
      <alignment horizontal="center" vertical="center"/>
      <protection locked="0"/>
    </xf>
    <xf numFmtId="0" fontId="12" fillId="4" borderId="20" xfId="0" applyFont="1" applyFill="1" applyBorder="1" applyAlignment="1" applyProtection="1">
      <alignment horizontal="center" vertical="center"/>
      <protection locked="0"/>
    </xf>
    <xf numFmtId="0" fontId="12" fillId="4" borderId="15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41" fillId="6" borderId="32" xfId="0" applyFont="1" applyFill="1" applyBorder="1" applyAlignment="1" applyProtection="1">
      <alignment horizontal="center" vertical="center" wrapText="1"/>
      <protection hidden="1"/>
    </xf>
    <xf numFmtId="0" fontId="41" fillId="6" borderId="7" xfId="0" applyFont="1" applyFill="1" applyBorder="1" applyAlignment="1" applyProtection="1">
      <alignment horizontal="center" vertical="center" wrapText="1"/>
      <protection hidden="1"/>
    </xf>
    <xf numFmtId="0" fontId="41" fillId="6" borderId="33" xfId="0" applyFont="1" applyFill="1" applyBorder="1" applyAlignment="1" applyProtection="1">
      <alignment horizontal="center" vertical="center" wrapText="1"/>
      <protection hidden="1"/>
    </xf>
    <xf numFmtId="0" fontId="41" fillId="6" borderId="12" xfId="0" applyFont="1" applyFill="1" applyBorder="1" applyAlignment="1" applyProtection="1">
      <alignment horizontal="center" vertical="center" wrapText="1"/>
      <protection hidden="1"/>
    </xf>
    <xf numFmtId="0" fontId="41" fillId="6" borderId="0" xfId="0" applyFont="1" applyFill="1" applyBorder="1" applyAlignment="1" applyProtection="1">
      <alignment horizontal="center" vertical="center" wrapText="1"/>
      <protection hidden="1"/>
    </xf>
    <xf numFmtId="0" fontId="41" fillId="6" borderId="13" xfId="0" applyFont="1" applyFill="1" applyBorder="1" applyAlignment="1" applyProtection="1">
      <alignment horizontal="center" vertical="center" wrapText="1"/>
      <protection hidden="1"/>
    </xf>
    <xf numFmtId="0" fontId="41" fillId="6" borderId="14" xfId="0" applyFont="1" applyFill="1" applyBorder="1" applyAlignment="1" applyProtection="1">
      <alignment horizontal="center" vertical="center" wrapText="1"/>
      <protection hidden="1"/>
    </xf>
    <xf numFmtId="0" fontId="41" fillId="6" borderId="15" xfId="0" applyFont="1" applyFill="1" applyBorder="1" applyAlignment="1" applyProtection="1">
      <alignment horizontal="center" vertical="center" wrapText="1"/>
      <protection hidden="1"/>
    </xf>
    <xf numFmtId="0" fontId="41" fillId="6" borderId="16" xfId="0" applyFont="1" applyFill="1" applyBorder="1" applyAlignment="1" applyProtection="1">
      <alignment horizontal="center" vertical="center" wrapText="1"/>
      <protection hidden="1"/>
    </xf>
    <xf numFmtId="0" fontId="12" fillId="12" borderId="3" xfId="0" applyFont="1" applyFill="1" applyBorder="1" applyAlignment="1" applyProtection="1">
      <alignment horizontal="center" vertical="center"/>
      <protection hidden="1"/>
    </xf>
    <xf numFmtId="0" fontId="12" fillId="12" borderId="18" xfId="0" applyFont="1" applyFill="1" applyBorder="1" applyAlignment="1" applyProtection="1">
      <alignment horizontal="center" vertical="center"/>
      <protection hidden="1"/>
    </xf>
    <xf numFmtId="0" fontId="12" fillId="12" borderId="4" xfId="0" applyFont="1" applyFill="1" applyBorder="1" applyAlignment="1" applyProtection="1">
      <alignment horizontal="center" vertical="center"/>
      <protection hidden="1"/>
    </xf>
    <xf numFmtId="0" fontId="12" fillId="12" borderId="1" xfId="0" applyFont="1" applyFill="1" applyBorder="1" applyAlignment="1" applyProtection="1">
      <alignment horizontal="center" vertical="center"/>
      <protection hidden="1"/>
    </xf>
    <xf numFmtId="0" fontId="45" fillId="7" borderId="4" xfId="0" applyFont="1" applyFill="1" applyBorder="1" applyAlignment="1" applyProtection="1">
      <alignment horizontal="center"/>
      <protection hidden="1"/>
    </xf>
    <xf numFmtId="0" fontId="45" fillId="7" borderId="1" xfId="0" applyFont="1" applyFill="1" applyBorder="1" applyAlignment="1" applyProtection="1">
      <alignment horizontal="center"/>
      <protection hidden="1"/>
    </xf>
    <xf numFmtId="0" fontId="12" fillId="11" borderId="27" xfId="0" applyFont="1" applyFill="1" applyBorder="1" applyAlignment="1" applyProtection="1">
      <alignment horizontal="center" vertical="center"/>
      <protection hidden="1"/>
    </xf>
    <xf numFmtId="0" fontId="12" fillId="11" borderId="7" xfId="0" applyFont="1" applyFill="1" applyBorder="1" applyAlignment="1" applyProtection="1">
      <alignment horizontal="center" vertical="center"/>
      <protection hidden="1"/>
    </xf>
    <xf numFmtId="0" fontId="12" fillId="11" borderId="29" xfId="0" applyFont="1" applyFill="1" applyBorder="1" applyAlignment="1" applyProtection="1">
      <alignment horizontal="center" vertical="center"/>
      <protection hidden="1"/>
    </xf>
    <xf numFmtId="0" fontId="12" fillId="11" borderId="0" xfId="0" applyFont="1" applyFill="1" applyBorder="1" applyAlignment="1" applyProtection="1">
      <alignment horizontal="center" vertical="center"/>
      <protection hidden="1"/>
    </xf>
    <xf numFmtId="0" fontId="0" fillId="11" borderId="8" xfId="0" applyFill="1" applyBorder="1" applyAlignment="1" applyProtection="1">
      <alignment horizontal="center"/>
      <protection hidden="1"/>
    </xf>
    <xf numFmtId="0" fontId="0" fillId="11" borderId="30" xfId="0" applyFill="1" applyBorder="1" applyAlignment="1" applyProtection="1">
      <alignment horizontal="center"/>
      <protection hidden="1"/>
    </xf>
    <xf numFmtId="0" fontId="0" fillId="11" borderId="9" xfId="0" applyFill="1" applyBorder="1" applyAlignment="1" applyProtection="1">
      <alignment horizontal="center"/>
      <protection hidden="1"/>
    </xf>
    <xf numFmtId="0" fontId="31" fillId="3" borderId="20" xfId="0" applyFont="1" applyFill="1" applyBorder="1" applyAlignment="1" applyProtection="1">
      <alignment horizontal="center" vertical="center"/>
      <protection hidden="1"/>
    </xf>
    <xf numFmtId="0" fontId="31" fillId="3" borderId="24" xfId="0" applyFont="1" applyFill="1" applyBorder="1" applyAlignment="1" applyProtection="1">
      <alignment horizontal="center" vertical="center"/>
      <protection hidden="1"/>
    </xf>
    <xf numFmtId="0" fontId="31" fillId="3" borderId="2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" xfId="0" applyNumberFormat="1" applyFont="1" applyBorder="1" applyAlignment="1" applyProtection="1">
      <alignment horizontal="justify" vertical="top" wrapText="1"/>
      <protection locked="0"/>
    </xf>
    <xf numFmtId="0" fontId="46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0" fontId="24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left" vertical="center"/>
    </xf>
    <xf numFmtId="0" fontId="24" fillId="0" borderId="0" xfId="0" applyFont="1" applyAlignment="1">
      <alignment horizontal="left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 wrapText="1"/>
      <protection hidden="1"/>
    </xf>
    <xf numFmtId="0" fontId="14" fillId="0" borderId="18" xfId="0" applyFont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25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6" fillId="0" borderId="1" xfId="0" applyFont="1" applyBorder="1" applyAlignment="1" applyProtection="1">
      <alignment horizontal="center" vertical="center" textRotation="90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48" fillId="2" borderId="0" xfId="0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13" fillId="0" borderId="3" xfId="0" applyNumberFormat="1" applyFont="1" applyBorder="1" applyAlignment="1" applyProtection="1">
      <alignment horizontal="center" vertical="center"/>
      <protection hidden="1"/>
    </xf>
    <xf numFmtId="49" fontId="13" fillId="0" borderId="4" xfId="0" applyNumberFormat="1" applyFont="1" applyBorder="1" applyAlignment="1" applyProtection="1">
      <alignment horizontal="center" vertical="center"/>
      <protection hidden="1"/>
    </xf>
    <xf numFmtId="0" fontId="17" fillId="0" borderId="5" xfId="0" applyFont="1" applyBorder="1" applyAlignment="1" applyProtection="1">
      <alignment horizontal="center" vertical="center"/>
      <protection hidden="1"/>
    </xf>
    <xf numFmtId="0" fontId="17" fillId="0" borderId="6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14" fontId="6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49" fillId="2" borderId="0" xfId="0" applyFont="1" applyFill="1" applyBorder="1" applyAlignment="1" applyProtection="1">
      <alignment horizontal="center"/>
      <protection hidden="1"/>
    </xf>
    <xf numFmtId="0" fontId="50" fillId="2" borderId="0" xfId="1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left" vertical="center"/>
      <protection hidden="1"/>
    </xf>
    <xf numFmtId="0" fontId="12" fillId="0" borderId="4" xfId="0" applyFont="1" applyBorder="1" applyAlignment="1" applyProtection="1">
      <alignment horizontal="left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9" fillId="0" borderId="2" xfId="0" applyFont="1" applyBorder="1" applyAlignment="1" applyProtection="1">
      <alignment horizontal="center" vertical="center"/>
      <protection hidden="1"/>
    </xf>
    <xf numFmtId="0" fontId="12" fillId="2" borderId="3" xfId="0" applyFont="1" applyFill="1" applyBorder="1" applyAlignment="1" applyProtection="1">
      <alignment horizontal="center" vertical="center" wrapText="1"/>
      <protection hidden="1"/>
    </xf>
    <xf numFmtId="0" fontId="12" fillId="2" borderId="18" xfId="0" applyFont="1" applyFill="1" applyBorder="1" applyAlignment="1" applyProtection="1">
      <alignment horizontal="center" vertical="center" wrapText="1"/>
      <protection hidden="1"/>
    </xf>
    <xf numFmtId="0" fontId="12" fillId="2" borderId="4" xfId="0" applyFont="1" applyFill="1" applyBorder="1" applyAlignment="1" applyProtection="1">
      <alignment horizontal="center" vertical="center" wrapText="1"/>
      <protection hidden="1"/>
    </xf>
    <xf numFmtId="17" fontId="29" fillId="0" borderId="7" xfId="0" applyNumberFormat="1" applyFont="1" applyBorder="1" applyAlignment="1" applyProtection="1">
      <alignment horizontal="center" vertical="center"/>
      <protection hidden="1"/>
    </xf>
    <xf numFmtId="0" fontId="29" fillId="0" borderId="7" xfId="0" applyFont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4</xdr:row>
      <xdr:rowOff>85726</xdr:rowOff>
    </xdr:from>
    <xdr:to>
      <xdr:col>13</xdr:col>
      <xdr:colOff>523875</xdr:colOff>
      <xdr:row>4</xdr:row>
      <xdr:rowOff>200026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4830F38E-1DC7-4A22-8F12-28DDC98E1FBA}"/>
            </a:ext>
          </a:extLst>
        </xdr:cNvPr>
        <xdr:cNvSpPr/>
      </xdr:nvSpPr>
      <xdr:spPr>
        <a:xfrm>
          <a:off x="10220325" y="1295401"/>
          <a:ext cx="495300" cy="114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ACP-Arrear-Promotion-Arrear-Notional-Arre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Arrear Sheet"/>
      <sheetName val="Fixation"/>
      <sheetName val="ACP"/>
      <sheetName val="Notional"/>
      <sheetName val="Promotion"/>
      <sheetName val="HRA"/>
      <sheetName val="7th pay chart"/>
    </sheetNames>
    <sheetDataSet>
      <sheetData sheetId="0"/>
      <sheetData sheetId="1">
        <row r="5">
          <cell r="AX5" t="str">
            <v>JAN</v>
          </cell>
        </row>
        <row r="6">
          <cell r="AX6" t="str">
            <v>FEB</v>
          </cell>
        </row>
        <row r="7">
          <cell r="AX7" t="str">
            <v>MAR</v>
          </cell>
        </row>
        <row r="8">
          <cell r="AX8" t="str">
            <v>APR</v>
          </cell>
        </row>
        <row r="9">
          <cell r="AX9" t="str">
            <v>MAY</v>
          </cell>
        </row>
        <row r="10">
          <cell r="AX10" t="str">
            <v>JUN</v>
          </cell>
        </row>
        <row r="11">
          <cell r="AX11" t="str">
            <v>JUL</v>
          </cell>
        </row>
        <row r="12">
          <cell r="AX12" t="str">
            <v>AUG</v>
          </cell>
        </row>
        <row r="13">
          <cell r="AX13" t="str">
            <v>SEP</v>
          </cell>
        </row>
        <row r="14">
          <cell r="AX14" t="str">
            <v>OCT</v>
          </cell>
        </row>
        <row r="15">
          <cell r="AX15" t="str">
            <v>NOV</v>
          </cell>
        </row>
        <row r="16">
          <cell r="AX16" t="str">
            <v>DEC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F8672-EE0B-4921-A6DE-1295ACF23BA9}">
  <sheetPr codeName="Sheet1">
    <tabColor rgb="FFFFFF00"/>
  </sheetPr>
  <dimension ref="A1:AS117"/>
  <sheetViews>
    <sheetView showGridLines="0" tabSelected="1" zoomScaleNormal="100" workbookViewId="0">
      <selection activeCell="AB37" sqref="AB37"/>
    </sheetView>
  </sheetViews>
  <sheetFormatPr defaultRowHeight="15" x14ac:dyDescent="0.25"/>
  <cols>
    <col min="1" max="1" width="14.7109375" style="1" bestFit="1" customWidth="1"/>
    <col min="2" max="2" width="9.7109375" style="1" customWidth="1"/>
    <col min="3" max="3" width="14.7109375" style="1" customWidth="1"/>
    <col min="4" max="7" width="9.7109375" style="1" customWidth="1"/>
    <col min="8" max="8" width="15.28515625" style="1" customWidth="1"/>
    <col min="9" max="10" width="11.7109375" style="1" customWidth="1"/>
    <col min="11" max="11" width="13.85546875" style="1" customWidth="1"/>
    <col min="12" max="12" width="10.42578125" style="1" bestFit="1" customWidth="1"/>
    <col min="13" max="13" width="11.85546875" style="1" customWidth="1"/>
    <col min="14" max="14" width="10.42578125" style="1" bestFit="1" customWidth="1"/>
    <col min="15" max="15" width="9.140625" style="1"/>
    <col min="16" max="16" width="9.140625" style="1" customWidth="1"/>
    <col min="17" max="17" width="9.140625" style="1"/>
    <col min="18" max="21" width="9.140625" style="1" hidden="1" customWidth="1"/>
    <col min="22" max="22" width="10.42578125" style="1" hidden="1" customWidth="1"/>
    <col min="23" max="23" width="10.28515625" style="1" hidden="1" customWidth="1"/>
    <col min="24" max="24" width="9.140625" style="1" hidden="1" customWidth="1"/>
    <col min="25" max="25" width="11.5703125" style="1" hidden="1" customWidth="1"/>
    <col min="26" max="27" width="10.42578125" style="1" hidden="1" customWidth="1"/>
    <col min="28" max="43" width="9.140625" style="1"/>
    <col min="44" max="45" width="10.42578125" style="1" bestFit="1" customWidth="1"/>
    <col min="46" max="16384" width="9.140625" style="1"/>
  </cols>
  <sheetData>
    <row r="1" spans="1:45" ht="21.75" thickBot="1" x14ac:dyDescent="0.3">
      <c r="A1" s="110" t="s">
        <v>61</v>
      </c>
      <c r="B1" s="111"/>
      <c r="C1" s="111"/>
      <c r="D1" s="111"/>
      <c r="E1" s="111"/>
      <c r="F1" s="111"/>
      <c r="G1" s="111"/>
      <c r="H1" s="111"/>
      <c r="I1" s="111"/>
      <c r="J1" s="93" t="s">
        <v>113</v>
      </c>
      <c r="K1" s="94"/>
      <c r="L1" s="94"/>
      <c r="M1" s="95"/>
    </row>
    <row r="2" spans="1:45" ht="21" customHeight="1" thickBot="1" x14ac:dyDescent="0.3">
      <c r="A2" s="112" t="s">
        <v>70</v>
      </c>
      <c r="B2" s="113"/>
      <c r="C2" s="113"/>
      <c r="D2" s="113"/>
      <c r="E2" s="113"/>
      <c r="F2" s="113"/>
      <c r="G2" s="113"/>
      <c r="H2" s="113"/>
      <c r="I2" s="114"/>
      <c r="J2" s="128" t="s">
        <v>69</v>
      </c>
      <c r="K2" s="129"/>
      <c r="L2" s="129"/>
      <c r="M2" s="130"/>
    </row>
    <row r="3" spans="1:45" ht="28.5" customHeight="1" thickBot="1" x14ac:dyDescent="0.3">
      <c r="A3" s="115" t="s">
        <v>49</v>
      </c>
      <c r="B3" s="116"/>
      <c r="C3" s="119" t="s">
        <v>57</v>
      </c>
      <c r="D3" s="120"/>
      <c r="E3" s="120"/>
      <c r="F3" s="121"/>
      <c r="G3" s="117" t="s">
        <v>59</v>
      </c>
      <c r="H3" s="118"/>
      <c r="I3" s="36" t="s">
        <v>60</v>
      </c>
      <c r="J3" s="131"/>
      <c r="K3" s="132"/>
      <c r="L3" s="132"/>
      <c r="M3" s="133"/>
    </row>
    <row r="4" spans="1:45" ht="19.5" thickBot="1" x14ac:dyDescent="0.3">
      <c r="A4" s="62" t="s">
        <v>65</v>
      </c>
      <c r="B4" s="122" t="s">
        <v>66</v>
      </c>
      <c r="C4" s="123"/>
      <c r="D4" s="124"/>
      <c r="E4" s="124"/>
      <c r="F4" s="125"/>
      <c r="G4" s="126" t="s">
        <v>64</v>
      </c>
      <c r="H4" s="127"/>
      <c r="I4" s="37">
        <v>0.1</v>
      </c>
      <c r="J4" s="134"/>
      <c r="K4" s="135"/>
      <c r="L4" s="135"/>
      <c r="M4" s="136"/>
      <c r="T4" s="1" t="s">
        <v>68</v>
      </c>
    </row>
    <row r="5" spans="1:45" ht="21.75" thickBot="1" x14ac:dyDescent="0.3">
      <c r="A5" s="63" t="s">
        <v>50</v>
      </c>
      <c r="B5" s="98" t="s">
        <v>58</v>
      </c>
      <c r="C5" s="99"/>
      <c r="D5" s="102" t="s">
        <v>109</v>
      </c>
      <c r="E5" s="103"/>
      <c r="F5" s="103"/>
      <c r="G5" s="104"/>
      <c r="H5" s="56">
        <v>42736</v>
      </c>
      <c r="I5" s="56">
        <v>43070</v>
      </c>
      <c r="J5" s="108" t="s">
        <v>68</v>
      </c>
      <c r="K5" s="109"/>
      <c r="L5" s="109"/>
      <c r="M5" s="109"/>
      <c r="N5" s="90" t="s">
        <v>112</v>
      </c>
      <c r="O5" s="91"/>
      <c r="P5" s="91"/>
      <c r="Q5" s="92"/>
      <c r="T5" s="1" t="s">
        <v>79</v>
      </c>
    </row>
    <row r="6" spans="1:45" ht="26.25" customHeight="1" x14ac:dyDescent="0.25">
      <c r="A6" s="105" t="s">
        <v>107</v>
      </c>
      <c r="B6" s="106"/>
      <c r="C6" s="106"/>
      <c r="D6" s="106"/>
      <c r="E6" s="107"/>
      <c r="F6" s="100">
        <v>44249</v>
      </c>
      <c r="G6" s="101"/>
      <c r="H6" s="58" t="s">
        <v>108</v>
      </c>
      <c r="I6" s="57">
        <f>_xlfn.DAYS(EOMONTH(F6,0),F6-1)</f>
        <v>7</v>
      </c>
      <c r="J6" s="96"/>
      <c r="K6" s="97"/>
      <c r="L6" s="97"/>
      <c r="M6" s="97"/>
      <c r="N6" s="97"/>
      <c r="O6" s="97"/>
      <c r="P6" s="97"/>
      <c r="Q6" s="97"/>
      <c r="R6" s="64">
        <v>0.1</v>
      </c>
      <c r="AR6" s="68"/>
      <c r="AS6" s="68"/>
    </row>
    <row r="7" spans="1:45" ht="15.75" customHeight="1" x14ac:dyDescent="0.25">
      <c r="A7" s="143" t="s">
        <v>114</v>
      </c>
      <c r="B7" s="144"/>
      <c r="C7" s="144"/>
      <c r="D7" s="144"/>
      <c r="E7" s="144"/>
      <c r="F7" s="144"/>
      <c r="G7" s="144"/>
      <c r="H7" s="144"/>
      <c r="I7" s="144"/>
      <c r="J7" s="141" t="s">
        <v>81</v>
      </c>
      <c r="K7" s="142"/>
      <c r="L7" s="142"/>
      <c r="M7" s="142"/>
      <c r="N7" s="88" t="s">
        <v>31</v>
      </c>
      <c r="O7" s="89"/>
      <c r="P7" s="89"/>
      <c r="Q7" s="89"/>
      <c r="R7" s="64">
        <v>0.2</v>
      </c>
      <c r="V7" s="68">
        <f>IF(H5="","",H5)</f>
        <v>42736</v>
      </c>
      <c r="W7" s="68">
        <f>IF(I5="","",I5)</f>
        <v>43070</v>
      </c>
    </row>
    <row r="8" spans="1:45" ht="15.75" customHeight="1" x14ac:dyDescent="0.25">
      <c r="A8" s="145"/>
      <c r="B8" s="146"/>
      <c r="C8" s="146"/>
      <c r="D8" s="146"/>
      <c r="E8" s="146"/>
      <c r="F8" s="146"/>
      <c r="G8" s="146"/>
      <c r="H8" s="146"/>
      <c r="I8" s="146"/>
      <c r="J8" s="65" t="s">
        <v>82</v>
      </c>
      <c r="K8" s="66" t="s">
        <v>83</v>
      </c>
      <c r="L8" s="66" t="s">
        <v>84</v>
      </c>
      <c r="M8" s="67" t="s">
        <v>60</v>
      </c>
      <c r="P8" s="1" t="s">
        <v>60</v>
      </c>
      <c r="R8" s="64">
        <v>0.3</v>
      </c>
      <c r="S8" s="68"/>
    </row>
    <row r="9" spans="1:45" ht="18.75" x14ac:dyDescent="0.25">
      <c r="A9" s="137" t="s">
        <v>51</v>
      </c>
      <c r="B9" s="138"/>
      <c r="C9" s="138"/>
      <c r="D9" s="139"/>
      <c r="E9" s="147"/>
      <c r="F9" s="139" t="s">
        <v>52</v>
      </c>
      <c r="G9" s="140"/>
      <c r="H9" s="140"/>
      <c r="I9" s="140"/>
      <c r="J9" s="69">
        <v>42736</v>
      </c>
      <c r="K9" s="67">
        <v>0.04</v>
      </c>
      <c r="L9" s="67">
        <v>0.04</v>
      </c>
      <c r="M9" s="66">
        <v>0</v>
      </c>
      <c r="N9" s="69">
        <v>43009</v>
      </c>
      <c r="O9" s="67">
        <v>0.08</v>
      </c>
      <c r="P9" s="1" t="s">
        <v>80</v>
      </c>
      <c r="Q9" s="67">
        <v>0.16</v>
      </c>
      <c r="S9" s="70"/>
    </row>
    <row r="10" spans="1:45" x14ac:dyDescent="0.25">
      <c r="A10" s="71" t="s">
        <v>53</v>
      </c>
      <c r="B10" s="72" t="s">
        <v>54</v>
      </c>
      <c r="C10" s="72" t="s">
        <v>55</v>
      </c>
      <c r="D10" s="72" t="s">
        <v>56</v>
      </c>
      <c r="E10" s="148"/>
      <c r="F10" s="85" t="s">
        <v>53</v>
      </c>
      <c r="G10" s="72" t="s">
        <v>54</v>
      </c>
      <c r="H10" s="72" t="s">
        <v>55</v>
      </c>
      <c r="I10" s="73" t="s">
        <v>56</v>
      </c>
      <c r="J10" s="69">
        <v>42917</v>
      </c>
      <c r="K10" s="67">
        <v>0.01</v>
      </c>
      <c r="L10" s="67">
        <v>0.05</v>
      </c>
      <c r="M10" s="66">
        <v>0</v>
      </c>
      <c r="Y10" s="74">
        <v>42736</v>
      </c>
      <c r="Z10" s="74">
        <f>H5</f>
        <v>42736</v>
      </c>
      <c r="AA10" s="74"/>
    </row>
    <row r="11" spans="1:45" x14ac:dyDescent="0.25">
      <c r="A11" s="86">
        <f>IF(AND($H$5&gt;$I$5),"",DATE(YEAR(H5),MONTH(H5),DAY(H5)))</f>
        <v>42736</v>
      </c>
      <c r="B11" s="60">
        <v>44000</v>
      </c>
      <c r="C11" s="59">
        <v>0.09</v>
      </c>
      <c r="D11" s="59">
        <v>0.08</v>
      </c>
      <c r="E11" s="148"/>
      <c r="F11" s="86">
        <f>IF(AND($H$5&gt;$I$5),"",DATE(YEAR(H5),MONTH(H5),DAY(H5)))</f>
        <v>42736</v>
      </c>
      <c r="G11" s="60">
        <v>42700</v>
      </c>
      <c r="H11" s="59">
        <v>0.09</v>
      </c>
      <c r="I11" s="59">
        <v>0.08</v>
      </c>
      <c r="J11" s="75">
        <v>43101</v>
      </c>
      <c r="K11" s="67">
        <v>0.02</v>
      </c>
      <c r="L11" s="67">
        <v>7.0000000000000007E-2</v>
      </c>
      <c r="M11" s="66" t="s">
        <v>85</v>
      </c>
      <c r="Y11" s="74">
        <v>42767</v>
      </c>
      <c r="Z11" s="61">
        <f>IF(AND($H$5&gt;$I$5),"",DATE(YEAR(Z10),MONTH(Z10)+1,DAY(Z10)))</f>
        <v>42767</v>
      </c>
      <c r="AA11" s="74">
        <f>IFERROR(IF(Z11="","",IF(DATE(YEAR(Z11),MONTH(Z11),DAY(Z11))=DATE(YEAR($W$7),MONTH($W$7)+1,DAY($W$7)),"",IF(Z11&gt;$W$7,"",Z11))),"")</f>
        <v>42767</v>
      </c>
    </row>
    <row r="12" spans="1:45" x14ac:dyDescent="0.25">
      <c r="A12" s="61">
        <f>AA11</f>
        <v>42767</v>
      </c>
      <c r="B12" s="60">
        <v>44000</v>
      </c>
      <c r="C12" s="59">
        <v>0.09</v>
      </c>
      <c r="D12" s="59">
        <v>0.08</v>
      </c>
      <c r="E12" s="148"/>
      <c r="F12" s="86">
        <f>AA11</f>
        <v>42767</v>
      </c>
      <c r="G12" s="60">
        <v>42700</v>
      </c>
      <c r="H12" s="59">
        <v>0.09</v>
      </c>
      <c r="I12" s="59">
        <v>0.08</v>
      </c>
      <c r="J12" s="75">
        <v>43282</v>
      </c>
      <c r="K12" s="67">
        <v>0.02</v>
      </c>
      <c r="L12" s="67">
        <v>0.09</v>
      </c>
      <c r="M12" s="66" t="s">
        <v>86</v>
      </c>
      <c r="S12" s="76"/>
      <c r="Y12" s="74">
        <v>42795</v>
      </c>
      <c r="Z12" s="61">
        <f t="shared" ref="Z12:Z75" si="0">IF(AND($H$5&gt;$I$5),"",DATE(YEAR(Z11),MONTH(Z11)+1,DAY(Z11)))</f>
        <v>42795</v>
      </c>
      <c r="AA12" s="74">
        <f>IFERROR(IF(Z12="","",IF(DATE(YEAR(Z12),MONTH(Z12),DAY(Z12))=DATE(YEAR($W$7),MONTH($W$7)+1,DAY($W$7)),"",IF(Z12&gt;$W$7,"",Z12))),"")</f>
        <v>42795</v>
      </c>
    </row>
    <row r="13" spans="1:45" x14ac:dyDescent="0.25">
      <c r="A13" s="61">
        <f t="shared" ref="A13:A34" si="1">AA12</f>
        <v>42795</v>
      </c>
      <c r="B13" s="60">
        <v>44000</v>
      </c>
      <c r="C13" s="59">
        <v>0.09</v>
      </c>
      <c r="D13" s="59">
        <v>0.08</v>
      </c>
      <c r="E13" s="148"/>
      <c r="F13" s="86">
        <f t="shared" ref="F13:F34" si="2">AA12</f>
        <v>42795</v>
      </c>
      <c r="G13" s="60">
        <v>42700</v>
      </c>
      <c r="H13" s="59">
        <v>0.09</v>
      </c>
      <c r="I13" s="59">
        <v>0.08</v>
      </c>
      <c r="J13" s="75">
        <v>43466</v>
      </c>
      <c r="K13" s="67">
        <v>0.03</v>
      </c>
      <c r="L13" s="67">
        <v>0.12</v>
      </c>
      <c r="M13" s="66" t="s">
        <v>85</v>
      </c>
      <c r="Y13" s="74">
        <v>42826</v>
      </c>
      <c r="Z13" s="61">
        <f t="shared" si="0"/>
        <v>42826</v>
      </c>
      <c r="AA13" s="74">
        <f t="shared" ref="AA13:AA76" si="3">IFERROR(IF(Z13="","",IF(DATE(YEAR(Z13),MONTH(Z13),DAY(Z13))=DATE(YEAR($W$7),MONTH($W$7)+1,DAY($W$7)),"",IF(Z13&gt;$W$7,"",Z13))),"")</f>
        <v>42826</v>
      </c>
    </row>
    <row r="14" spans="1:45" x14ac:dyDescent="0.25">
      <c r="A14" s="61">
        <f t="shared" si="1"/>
        <v>42826</v>
      </c>
      <c r="B14" s="60">
        <v>44000</v>
      </c>
      <c r="C14" s="59">
        <v>0.09</v>
      </c>
      <c r="D14" s="59">
        <v>0.08</v>
      </c>
      <c r="E14" s="148"/>
      <c r="F14" s="86">
        <f t="shared" si="2"/>
        <v>42826</v>
      </c>
      <c r="G14" s="60">
        <v>42700</v>
      </c>
      <c r="H14" s="59">
        <v>0.09</v>
      </c>
      <c r="I14" s="59">
        <v>0.08</v>
      </c>
      <c r="J14" s="75">
        <v>43647</v>
      </c>
      <c r="K14" s="67">
        <v>0.05</v>
      </c>
      <c r="L14" s="67">
        <v>0.17</v>
      </c>
      <c r="M14" s="66" t="s">
        <v>87</v>
      </c>
      <c r="Y14" s="74">
        <v>42856</v>
      </c>
      <c r="Z14" s="61">
        <f t="shared" si="0"/>
        <v>42856</v>
      </c>
      <c r="AA14" s="74">
        <f t="shared" si="3"/>
        <v>42856</v>
      </c>
    </row>
    <row r="15" spans="1:45" x14ac:dyDescent="0.25">
      <c r="A15" s="61">
        <f t="shared" si="1"/>
        <v>42856</v>
      </c>
      <c r="B15" s="60">
        <v>44000</v>
      </c>
      <c r="C15" s="59">
        <v>0.09</v>
      </c>
      <c r="D15" s="59">
        <v>0.08</v>
      </c>
      <c r="E15" s="148"/>
      <c r="F15" s="86">
        <f t="shared" si="2"/>
        <v>42856</v>
      </c>
      <c r="G15" s="60">
        <v>42700</v>
      </c>
      <c r="H15" s="59">
        <v>0.09</v>
      </c>
      <c r="I15" s="59">
        <v>0.08</v>
      </c>
      <c r="J15" s="75">
        <v>44378</v>
      </c>
      <c r="K15" s="66">
        <v>0</v>
      </c>
      <c r="L15" s="67">
        <v>0.31</v>
      </c>
      <c r="M15" s="66" t="s">
        <v>88</v>
      </c>
      <c r="N15" s="69">
        <v>44378</v>
      </c>
      <c r="O15" s="67">
        <v>0.09</v>
      </c>
      <c r="Q15" s="67">
        <v>0.18</v>
      </c>
      <c r="Y15" s="74">
        <v>42887</v>
      </c>
      <c r="Z15" s="61">
        <f t="shared" si="0"/>
        <v>42887</v>
      </c>
      <c r="AA15" s="74">
        <f t="shared" si="3"/>
        <v>42887</v>
      </c>
    </row>
    <row r="16" spans="1:45" x14ac:dyDescent="0.25">
      <c r="A16" s="61">
        <f t="shared" si="1"/>
        <v>42887</v>
      </c>
      <c r="B16" s="60">
        <v>44000</v>
      </c>
      <c r="C16" s="59">
        <v>0.09</v>
      </c>
      <c r="D16" s="59">
        <v>0.08</v>
      </c>
      <c r="E16" s="148"/>
      <c r="F16" s="86">
        <f t="shared" si="2"/>
        <v>42887</v>
      </c>
      <c r="G16" s="60">
        <v>42700</v>
      </c>
      <c r="H16" s="59">
        <v>0.09</v>
      </c>
      <c r="I16" s="59">
        <v>0.08</v>
      </c>
      <c r="J16" s="75">
        <v>44562</v>
      </c>
      <c r="K16" s="67">
        <v>0.03</v>
      </c>
      <c r="L16" s="67">
        <v>0.34</v>
      </c>
      <c r="M16" s="66" t="s">
        <v>89</v>
      </c>
      <c r="Y16" s="74">
        <v>42917</v>
      </c>
      <c r="Z16" s="61">
        <f t="shared" si="0"/>
        <v>42917</v>
      </c>
      <c r="AA16" s="74">
        <f t="shared" si="3"/>
        <v>42917</v>
      </c>
    </row>
    <row r="17" spans="1:27" x14ac:dyDescent="0.25">
      <c r="A17" s="61">
        <f t="shared" si="1"/>
        <v>42917</v>
      </c>
      <c r="B17" s="60">
        <v>44000</v>
      </c>
      <c r="C17" s="59">
        <v>0.09</v>
      </c>
      <c r="D17" s="59">
        <v>0.08</v>
      </c>
      <c r="E17" s="148"/>
      <c r="F17" s="86">
        <f t="shared" si="2"/>
        <v>42917</v>
      </c>
      <c r="G17" s="60">
        <v>42700</v>
      </c>
      <c r="H17" s="59">
        <v>0.09</v>
      </c>
      <c r="I17" s="59">
        <v>0.08</v>
      </c>
      <c r="J17" s="75">
        <v>44743</v>
      </c>
      <c r="K17" s="67">
        <v>0.04</v>
      </c>
      <c r="L17" s="67">
        <v>0.38</v>
      </c>
      <c r="M17" s="66" t="s">
        <v>88</v>
      </c>
      <c r="Y17" s="74">
        <v>42948</v>
      </c>
      <c r="Z17" s="61">
        <f t="shared" si="0"/>
        <v>42948</v>
      </c>
      <c r="AA17" s="74">
        <f t="shared" si="3"/>
        <v>42948</v>
      </c>
    </row>
    <row r="18" spans="1:27" x14ac:dyDescent="0.25">
      <c r="A18" s="61">
        <f t="shared" si="1"/>
        <v>42948</v>
      </c>
      <c r="B18" s="60">
        <v>44000</v>
      </c>
      <c r="C18" s="59">
        <v>0.09</v>
      </c>
      <c r="D18" s="59">
        <v>0.08</v>
      </c>
      <c r="E18" s="148"/>
      <c r="F18" s="86">
        <f t="shared" si="2"/>
        <v>42948</v>
      </c>
      <c r="G18" s="60">
        <v>42700</v>
      </c>
      <c r="H18" s="59">
        <v>0.09</v>
      </c>
      <c r="I18" s="59">
        <v>0.08</v>
      </c>
      <c r="J18" s="75">
        <v>44927</v>
      </c>
      <c r="K18" s="67">
        <v>0.04</v>
      </c>
      <c r="L18" s="67">
        <v>0.42</v>
      </c>
      <c r="M18" s="66" t="s">
        <v>89</v>
      </c>
      <c r="Y18" s="74">
        <v>42979</v>
      </c>
      <c r="Z18" s="61">
        <f t="shared" si="0"/>
        <v>42979</v>
      </c>
      <c r="AA18" s="74">
        <f t="shared" si="3"/>
        <v>42979</v>
      </c>
    </row>
    <row r="19" spans="1:27" x14ac:dyDescent="0.25">
      <c r="A19" s="61">
        <f t="shared" si="1"/>
        <v>42979</v>
      </c>
      <c r="B19" s="60">
        <v>44000</v>
      </c>
      <c r="C19" s="59">
        <v>0.09</v>
      </c>
      <c r="D19" s="59">
        <v>0.08</v>
      </c>
      <c r="E19" s="148"/>
      <c r="F19" s="86">
        <f t="shared" si="2"/>
        <v>42979</v>
      </c>
      <c r="G19" s="60">
        <v>42700</v>
      </c>
      <c r="H19" s="59">
        <v>0.09</v>
      </c>
      <c r="I19" s="59">
        <v>0.08</v>
      </c>
      <c r="J19" s="75">
        <v>45108</v>
      </c>
      <c r="K19" s="67">
        <v>0.04</v>
      </c>
      <c r="L19" s="67">
        <v>0.46</v>
      </c>
      <c r="M19" s="66" t="s">
        <v>110</v>
      </c>
      <c r="Y19" s="74">
        <v>43009</v>
      </c>
      <c r="Z19" s="61">
        <f t="shared" si="0"/>
        <v>43009</v>
      </c>
      <c r="AA19" s="74">
        <f t="shared" si="3"/>
        <v>43009</v>
      </c>
    </row>
    <row r="20" spans="1:27" x14ac:dyDescent="0.25">
      <c r="A20" s="61">
        <f t="shared" si="1"/>
        <v>43009</v>
      </c>
      <c r="B20" s="60">
        <v>44000</v>
      </c>
      <c r="C20" s="59">
        <v>0.09</v>
      </c>
      <c r="D20" s="59">
        <v>0.08</v>
      </c>
      <c r="E20" s="148"/>
      <c r="F20" s="86">
        <f t="shared" si="2"/>
        <v>43009</v>
      </c>
      <c r="G20" s="60">
        <v>42700</v>
      </c>
      <c r="H20" s="59">
        <v>0.09</v>
      </c>
      <c r="I20" s="59">
        <v>0.08</v>
      </c>
      <c r="J20" s="75">
        <v>45292</v>
      </c>
      <c r="K20" s="67">
        <v>0.04</v>
      </c>
      <c r="L20" s="67">
        <v>0.5</v>
      </c>
      <c r="M20" s="66" t="s">
        <v>111</v>
      </c>
      <c r="Y20" s="74">
        <v>43040</v>
      </c>
      <c r="Z20" s="61">
        <f t="shared" si="0"/>
        <v>43040</v>
      </c>
      <c r="AA20" s="74">
        <f t="shared" si="3"/>
        <v>43040</v>
      </c>
    </row>
    <row r="21" spans="1:27" x14ac:dyDescent="0.25">
      <c r="A21" s="61">
        <f t="shared" si="1"/>
        <v>43040</v>
      </c>
      <c r="B21" s="60">
        <v>44000</v>
      </c>
      <c r="C21" s="59">
        <v>0.09</v>
      </c>
      <c r="D21" s="59">
        <v>0.08</v>
      </c>
      <c r="E21" s="148"/>
      <c r="F21" s="86">
        <f t="shared" si="2"/>
        <v>43040</v>
      </c>
      <c r="G21" s="60">
        <v>42700</v>
      </c>
      <c r="H21" s="59">
        <v>0.09</v>
      </c>
      <c r="I21" s="59">
        <v>0.08</v>
      </c>
      <c r="J21" s="75">
        <v>45474</v>
      </c>
      <c r="K21" s="67">
        <v>0.03</v>
      </c>
      <c r="L21" s="67">
        <v>0.53</v>
      </c>
      <c r="M21" s="66" t="s">
        <v>110</v>
      </c>
      <c r="N21" s="69">
        <v>45597</v>
      </c>
      <c r="O21" s="67">
        <v>0.1</v>
      </c>
      <c r="Q21" s="67">
        <v>0.2</v>
      </c>
      <c r="Y21" s="74">
        <v>43070</v>
      </c>
      <c r="Z21" s="61">
        <f t="shared" si="0"/>
        <v>43070</v>
      </c>
      <c r="AA21" s="74">
        <f t="shared" si="3"/>
        <v>43070</v>
      </c>
    </row>
    <row r="22" spans="1:27" ht="15.75" thickBot="1" x14ac:dyDescent="0.3">
      <c r="A22" s="84">
        <f t="shared" si="1"/>
        <v>43070</v>
      </c>
      <c r="B22" s="60">
        <v>44000</v>
      </c>
      <c r="C22" s="59">
        <v>0.09</v>
      </c>
      <c r="D22" s="59">
        <v>0.08</v>
      </c>
      <c r="E22" s="149"/>
      <c r="F22" s="86">
        <f t="shared" si="2"/>
        <v>43070</v>
      </c>
      <c r="G22" s="60">
        <v>42700</v>
      </c>
      <c r="H22" s="59">
        <v>0.09</v>
      </c>
      <c r="I22" s="59">
        <v>0.08</v>
      </c>
      <c r="J22" s="75">
        <v>45658</v>
      </c>
      <c r="K22" s="67">
        <v>0.02</v>
      </c>
      <c r="L22" s="67">
        <v>0.55000000000000004</v>
      </c>
      <c r="M22" s="66" t="s">
        <v>89</v>
      </c>
      <c r="N22" s="77"/>
      <c r="Y22" s="74">
        <v>43101</v>
      </c>
      <c r="Z22" s="61">
        <f t="shared" si="0"/>
        <v>43101</v>
      </c>
      <c r="AA22" s="74" t="str">
        <f t="shared" si="3"/>
        <v/>
      </c>
    </row>
    <row r="23" spans="1:27" ht="16.5" thickBot="1" x14ac:dyDescent="0.3">
      <c r="A23" s="150" t="s">
        <v>48</v>
      </c>
      <c r="B23" s="151"/>
      <c r="C23" s="151"/>
      <c r="D23" s="151"/>
      <c r="E23" s="151"/>
      <c r="F23" s="151"/>
      <c r="G23" s="151"/>
      <c r="H23" s="151"/>
      <c r="I23" s="152"/>
      <c r="N23" s="77"/>
      <c r="Y23" s="74">
        <v>43132</v>
      </c>
      <c r="Z23" s="61">
        <f t="shared" si="0"/>
        <v>43132</v>
      </c>
      <c r="AA23" s="74" t="str">
        <f t="shared" si="3"/>
        <v/>
      </c>
    </row>
    <row r="24" spans="1:27" x14ac:dyDescent="0.25">
      <c r="A24" s="80" t="str">
        <f t="shared" si="1"/>
        <v/>
      </c>
      <c r="B24" s="81"/>
      <c r="C24" s="82"/>
      <c r="D24" s="82"/>
      <c r="E24" s="83"/>
      <c r="F24" s="80" t="str">
        <f t="shared" si="2"/>
        <v/>
      </c>
      <c r="G24" s="81"/>
      <c r="H24" s="82"/>
      <c r="I24" s="82"/>
      <c r="N24" s="77"/>
      <c r="Y24" s="74">
        <v>43160</v>
      </c>
      <c r="Z24" s="61">
        <f t="shared" si="0"/>
        <v>43160</v>
      </c>
      <c r="AA24" s="74" t="str">
        <f t="shared" si="3"/>
        <v/>
      </c>
    </row>
    <row r="25" spans="1:27" x14ac:dyDescent="0.25">
      <c r="A25" s="80" t="str">
        <f t="shared" si="1"/>
        <v/>
      </c>
      <c r="B25" s="81"/>
      <c r="C25" s="82"/>
      <c r="D25" s="82"/>
      <c r="E25" s="83"/>
      <c r="F25" s="80" t="str">
        <f t="shared" si="2"/>
        <v/>
      </c>
      <c r="G25" s="81"/>
      <c r="H25" s="82"/>
      <c r="I25" s="82"/>
      <c r="N25" s="77"/>
      <c r="Y25" s="74">
        <v>43191</v>
      </c>
      <c r="Z25" s="61">
        <f t="shared" si="0"/>
        <v>43191</v>
      </c>
      <c r="AA25" s="74" t="str">
        <f t="shared" si="3"/>
        <v/>
      </c>
    </row>
    <row r="26" spans="1:27" x14ac:dyDescent="0.25">
      <c r="A26" s="80" t="str">
        <f t="shared" si="1"/>
        <v/>
      </c>
      <c r="B26" s="81"/>
      <c r="C26" s="82"/>
      <c r="D26" s="82"/>
      <c r="E26" s="83"/>
      <c r="F26" s="80" t="str">
        <f t="shared" si="2"/>
        <v/>
      </c>
      <c r="G26" s="81"/>
      <c r="H26" s="82"/>
      <c r="I26" s="82"/>
      <c r="N26" s="77"/>
      <c r="Y26" s="74">
        <v>43221</v>
      </c>
      <c r="Z26" s="61">
        <f t="shared" si="0"/>
        <v>43221</v>
      </c>
      <c r="AA26" s="74" t="str">
        <f t="shared" si="3"/>
        <v/>
      </c>
    </row>
    <row r="27" spans="1:27" x14ac:dyDescent="0.25">
      <c r="A27" s="80" t="str">
        <f t="shared" si="1"/>
        <v/>
      </c>
      <c r="B27" s="81"/>
      <c r="C27" s="82"/>
      <c r="D27" s="82"/>
      <c r="E27" s="83"/>
      <c r="F27" s="80" t="str">
        <f t="shared" si="2"/>
        <v/>
      </c>
      <c r="G27" s="81"/>
      <c r="H27" s="82"/>
      <c r="I27" s="82"/>
      <c r="N27" s="77"/>
      <c r="Y27" s="74">
        <v>43252</v>
      </c>
      <c r="Z27" s="61">
        <f t="shared" si="0"/>
        <v>43252</v>
      </c>
      <c r="AA27" s="74" t="str">
        <f t="shared" si="3"/>
        <v/>
      </c>
    </row>
    <row r="28" spans="1:27" x14ac:dyDescent="0.25">
      <c r="A28" s="80" t="str">
        <f t="shared" si="1"/>
        <v/>
      </c>
      <c r="B28" s="81"/>
      <c r="C28" s="82"/>
      <c r="D28" s="82"/>
      <c r="E28" s="83"/>
      <c r="F28" s="80" t="str">
        <f t="shared" si="2"/>
        <v/>
      </c>
      <c r="G28" s="81"/>
      <c r="H28" s="82"/>
      <c r="I28" s="82"/>
      <c r="N28" s="77"/>
      <c r="Y28" s="74">
        <v>43282</v>
      </c>
      <c r="Z28" s="61">
        <f t="shared" si="0"/>
        <v>43282</v>
      </c>
      <c r="AA28" s="74" t="str">
        <f t="shared" si="3"/>
        <v/>
      </c>
    </row>
    <row r="29" spans="1:27" x14ac:dyDescent="0.25">
      <c r="A29" s="80" t="str">
        <f t="shared" si="1"/>
        <v/>
      </c>
      <c r="B29" s="81"/>
      <c r="C29" s="82"/>
      <c r="D29" s="82"/>
      <c r="E29" s="83"/>
      <c r="F29" s="80" t="str">
        <f t="shared" si="2"/>
        <v/>
      </c>
      <c r="G29" s="81"/>
      <c r="H29" s="82"/>
      <c r="I29" s="82"/>
      <c r="N29" s="77"/>
      <c r="Y29" s="74">
        <v>43313</v>
      </c>
      <c r="Z29" s="61">
        <f t="shared" si="0"/>
        <v>43313</v>
      </c>
      <c r="AA29" s="74" t="str">
        <f t="shared" si="3"/>
        <v/>
      </c>
    </row>
    <row r="30" spans="1:27" x14ac:dyDescent="0.25">
      <c r="A30" s="80" t="str">
        <f t="shared" si="1"/>
        <v/>
      </c>
      <c r="B30" s="81"/>
      <c r="C30" s="82"/>
      <c r="D30" s="82"/>
      <c r="E30" s="83"/>
      <c r="F30" s="80" t="str">
        <f t="shared" si="2"/>
        <v/>
      </c>
      <c r="G30" s="81"/>
      <c r="H30" s="82"/>
      <c r="I30" s="82"/>
      <c r="N30" s="77"/>
      <c r="Y30" s="74">
        <v>43344</v>
      </c>
      <c r="Z30" s="61">
        <f t="shared" si="0"/>
        <v>43344</v>
      </c>
      <c r="AA30" s="74" t="str">
        <f t="shared" si="3"/>
        <v/>
      </c>
    </row>
    <row r="31" spans="1:27" x14ac:dyDescent="0.25">
      <c r="A31" s="80" t="str">
        <f t="shared" si="1"/>
        <v/>
      </c>
      <c r="B31" s="81"/>
      <c r="C31" s="82"/>
      <c r="D31" s="82"/>
      <c r="E31" s="83"/>
      <c r="F31" s="80" t="str">
        <f t="shared" si="2"/>
        <v/>
      </c>
      <c r="G31" s="81"/>
      <c r="H31" s="82"/>
      <c r="I31" s="82"/>
      <c r="N31" s="77"/>
      <c r="Y31" s="74">
        <v>43374</v>
      </c>
      <c r="Z31" s="61">
        <f t="shared" si="0"/>
        <v>43374</v>
      </c>
      <c r="AA31" s="74" t="str">
        <f t="shared" si="3"/>
        <v/>
      </c>
    </row>
    <row r="32" spans="1:27" x14ac:dyDescent="0.25">
      <c r="A32" s="80" t="str">
        <f t="shared" si="1"/>
        <v/>
      </c>
      <c r="B32" s="81"/>
      <c r="C32" s="82"/>
      <c r="D32" s="82"/>
      <c r="E32" s="83"/>
      <c r="F32" s="80" t="str">
        <f t="shared" si="2"/>
        <v/>
      </c>
      <c r="G32" s="81"/>
      <c r="H32" s="82"/>
      <c r="I32" s="82"/>
      <c r="N32" s="77"/>
      <c r="Y32" s="74">
        <v>43405</v>
      </c>
      <c r="Z32" s="61">
        <f t="shared" si="0"/>
        <v>43405</v>
      </c>
      <c r="AA32" s="74" t="str">
        <f t="shared" si="3"/>
        <v/>
      </c>
    </row>
    <row r="33" spans="1:27" x14ac:dyDescent="0.25">
      <c r="A33" s="80" t="str">
        <f t="shared" si="1"/>
        <v/>
      </c>
      <c r="B33" s="81"/>
      <c r="C33" s="82"/>
      <c r="D33" s="82"/>
      <c r="E33" s="83"/>
      <c r="F33" s="80" t="str">
        <f t="shared" si="2"/>
        <v/>
      </c>
      <c r="G33" s="81"/>
      <c r="H33" s="82"/>
      <c r="I33" s="82"/>
      <c r="N33" s="77"/>
      <c r="Y33" s="74">
        <v>43435</v>
      </c>
      <c r="Z33" s="61">
        <f t="shared" si="0"/>
        <v>43435</v>
      </c>
      <c r="AA33" s="74" t="str">
        <f t="shared" si="3"/>
        <v/>
      </c>
    </row>
    <row r="34" spans="1:27" x14ac:dyDescent="0.25">
      <c r="A34" s="80" t="str">
        <f t="shared" si="1"/>
        <v/>
      </c>
      <c r="B34" s="81"/>
      <c r="C34" s="82"/>
      <c r="D34" s="82"/>
      <c r="E34" s="83"/>
      <c r="F34" s="80" t="str">
        <f t="shared" si="2"/>
        <v/>
      </c>
      <c r="G34" s="81"/>
      <c r="H34" s="82"/>
      <c r="I34" s="82"/>
      <c r="N34" s="77"/>
      <c r="Y34" s="74">
        <v>43466</v>
      </c>
      <c r="Z34" s="61">
        <f t="shared" si="0"/>
        <v>43466</v>
      </c>
      <c r="AA34" s="74" t="str">
        <f t="shared" si="3"/>
        <v/>
      </c>
    </row>
    <row r="35" spans="1:27" x14ac:dyDescent="0.25">
      <c r="Y35" s="74">
        <v>43497</v>
      </c>
      <c r="Z35" s="61">
        <f t="shared" si="0"/>
        <v>43497</v>
      </c>
      <c r="AA35" s="74" t="str">
        <f t="shared" si="3"/>
        <v/>
      </c>
    </row>
    <row r="36" spans="1:27" x14ac:dyDescent="0.25">
      <c r="Y36" s="74">
        <v>43525</v>
      </c>
      <c r="Z36" s="61">
        <f t="shared" si="0"/>
        <v>43525</v>
      </c>
      <c r="AA36" s="74" t="str">
        <f t="shared" si="3"/>
        <v/>
      </c>
    </row>
    <row r="37" spans="1:27" x14ac:dyDescent="0.25">
      <c r="Y37" s="74">
        <v>43556</v>
      </c>
      <c r="Z37" s="61">
        <f t="shared" si="0"/>
        <v>43556</v>
      </c>
      <c r="AA37" s="74" t="str">
        <f t="shared" si="3"/>
        <v/>
      </c>
    </row>
    <row r="38" spans="1:27" x14ac:dyDescent="0.25">
      <c r="Y38" s="74">
        <v>43586</v>
      </c>
      <c r="Z38" s="61">
        <f t="shared" si="0"/>
        <v>43586</v>
      </c>
      <c r="AA38" s="74" t="str">
        <f t="shared" si="3"/>
        <v/>
      </c>
    </row>
    <row r="39" spans="1:27" x14ac:dyDescent="0.25">
      <c r="Y39" s="74">
        <v>43617</v>
      </c>
      <c r="Z39" s="61">
        <f t="shared" si="0"/>
        <v>43617</v>
      </c>
      <c r="AA39" s="74" t="str">
        <f t="shared" si="3"/>
        <v/>
      </c>
    </row>
    <row r="40" spans="1:27" x14ac:dyDescent="0.25">
      <c r="Y40" s="74">
        <v>43647</v>
      </c>
      <c r="Z40" s="61">
        <f t="shared" si="0"/>
        <v>43647</v>
      </c>
      <c r="AA40" s="74" t="str">
        <f t="shared" si="3"/>
        <v/>
      </c>
    </row>
    <row r="41" spans="1:27" x14ac:dyDescent="0.25">
      <c r="Y41" s="74">
        <v>43678</v>
      </c>
      <c r="Z41" s="61">
        <f t="shared" si="0"/>
        <v>43678</v>
      </c>
      <c r="AA41" s="74" t="str">
        <f t="shared" si="3"/>
        <v/>
      </c>
    </row>
    <row r="42" spans="1:27" x14ac:dyDescent="0.25">
      <c r="Y42" s="74">
        <v>43709</v>
      </c>
      <c r="Z42" s="61">
        <f t="shared" si="0"/>
        <v>43709</v>
      </c>
      <c r="AA42" s="74" t="str">
        <f t="shared" si="3"/>
        <v/>
      </c>
    </row>
    <row r="43" spans="1:27" x14ac:dyDescent="0.25">
      <c r="Y43" s="74">
        <v>43739</v>
      </c>
      <c r="Z43" s="61">
        <f t="shared" si="0"/>
        <v>43739</v>
      </c>
      <c r="AA43" s="74" t="str">
        <f t="shared" si="3"/>
        <v/>
      </c>
    </row>
    <row r="44" spans="1:27" x14ac:dyDescent="0.25">
      <c r="Y44" s="74">
        <v>43770</v>
      </c>
      <c r="Z44" s="61">
        <f t="shared" si="0"/>
        <v>43770</v>
      </c>
      <c r="AA44" s="74" t="str">
        <f t="shared" si="3"/>
        <v/>
      </c>
    </row>
    <row r="45" spans="1:27" x14ac:dyDescent="0.25">
      <c r="Y45" s="74">
        <v>43800</v>
      </c>
      <c r="Z45" s="61">
        <f t="shared" si="0"/>
        <v>43800</v>
      </c>
      <c r="AA45" s="74" t="str">
        <f t="shared" si="3"/>
        <v/>
      </c>
    </row>
    <row r="46" spans="1:27" x14ac:dyDescent="0.25">
      <c r="Y46" s="74">
        <v>43831</v>
      </c>
      <c r="Z46" s="61">
        <f t="shared" si="0"/>
        <v>43831</v>
      </c>
      <c r="AA46" s="74" t="str">
        <f t="shared" si="3"/>
        <v/>
      </c>
    </row>
    <row r="47" spans="1:27" x14ac:dyDescent="0.25">
      <c r="Y47" s="74">
        <v>43862</v>
      </c>
      <c r="Z47" s="61">
        <f t="shared" si="0"/>
        <v>43862</v>
      </c>
      <c r="AA47" s="74" t="str">
        <f t="shared" si="3"/>
        <v/>
      </c>
    </row>
    <row r="48" spans="1:27" x14ac:dyDescent="0.25">
      <c r="Y48" s="74">
        <v>43891</v>
      </c>
      <c r="Z48" s="61">
        <f t="shared" si="0"/>
        <v>43891</v>
      </c>
      <c r="AA48" s="74" t="str">
        <f t="shared" si="3"/>
        <v/>
      </c>
    </row>
    <row r="49" spans="25:27" x14ac:dyDescent="0.25">
      <c r="Y49" s="74">
        <v>43922</v>
      </c>
      <c r="Z49" s="61">
        <f t="shared" si="0"/>
        <v>43922</v>
      </c>
      <c r="AA49" s="74" t="str">
        <f t="shared" si="3"/>
        <v/>
      </c>
    </row>
    <row r="50" spans="25:27" x14ac:dyDescent="0.25">
      <c r="Y50" s="74">
        <v>43952</v>
      </c>
      <c r="Z50" s="61">
        <f t="shared" si="0"/>
        <v>43952</v>
      </c>
      <c r="AA50" s="74" t="str">
        <f t="shared" si="3"/>
        <v/>
      </c>
    </row>
    <row r="51" spans="25:27" x14ac:dyDescent="0.25">
      <c r="Y51" s="74">
        <v>43983</v>
      </c>
      <c r="Z51" s="61">
        <f t="shared" si="0"/>
        <v>43983</v>
      </c>
      <c r="AA51" s="74" t="str">
        <f t="shared" si="3"/>
        <v/>
      </c>
    </row>
    <row r="52" spans="25:27" x14ac:dyDescent="0.25">
      <c r="Y52" s="74">
        <v>44013</v>
      </c>
      <c r="Z52" s="61">
        <f t="shared" si="0"/>
        <v>44013</v>
      </c>
      <c r="AA52" s="74" t="str">
        <f t="shared" si="3"/>
        <v/>
      </c>
    </row>
    <row r="53" spans="25:27" x14ac:dyDescent="0.25">
      <c r="Y53" s="74">
        <v>44044</v>
      </c>
      <c r="Z53" s="61">
        <f t="shared" si="0"/>
        <v>44044</v>
      </c>
      <c r="AA53" s="74" t="str">
        <f t="shared" si="3"/>
        <v/>
      </c>
    </row>
    <row r="54" spans="25:27" x14ac:dyDescent="0.25">
      <c r="Y54" s="74">
        <v>44075</v>
      </c>
      <c r="Z54" s="61">
        <f t="shared" si="0"/>
        <v>44075</v>
      </c>
      <c r="AA54" s="74" t="str">
        <f t="shared" si="3"/>
        <v/>
      </c>
    </row>
    <row r="55" spans="25:27" x14ac:dyDescent="0.25">
      <c r="Y55" s="74">
        <v>44105</v>
      </c>
      <c r="Z55" s="61">
        <f t="shared" si="0"/>
        <v>44105</v>
      </c>
      <c r="AA55" s="74" t="str">
        <f t="shared" si="3"/>
        <v/>
      </c>
    </row>
    <row r="56" spans="25:27" x14ac:dyDescent="0.25">
      <c r="Y56" s="74">
        <v>44136</v>
      </c>
      <c r="Z56" s="61">
        <f t="shared" si="0"/>
        <v>44136</v>
      </c>
      <c r="AA56" s="74" t="str">
        <f t="shared" si="3"/>
        <v/>
      </c>
    </row>
    <row r="57" spans="25:27" x14ac:dyDescent="0.25">
      <c r="Y57" s="74">
        <v>44166</v>
      </c>
      <c r="Z57" s="61">
        <f t="shared" si="0"/>
        <v>44166</v>
      </c>
      <c r="AA57" s="74" t="str">
        <f t="shared" si="3"/>
        <v/>
      </c>
    </row>
    <row r="58" spans="25:27" x14ac:dyDescent="0.25">
      <c r="Y58" s="74">
        <v>44197</v>
      </c>
      <c r="Z58" s="61">
        <f t="shared" si="0"/>
        <v>44197</v>
      </c>
      <c r="AA58" s="74" t="str">
        <f t="shared" si="3"/>
        <v/>
      </c>
    </row>
    <row r="59" spans="25:27" x14ac:dyDescent="0.25">
      <c r="Y59" s="74">
        <v>44228</v>
      </c>
      <c r="Z59" s="61">
        <f t="shared" si="0"/>
        <v>44228</v>
      </c>
      <c r="AA59" s="74" t="str">
        <f t="shared" si="3"/>
        <v/>
      </c>
    </row>
    <row r="60" spans="25:27" x14ac:dyDescent="0.25">
      <c r="Y60" s="74">
        <v>44256</v>
      </c>
      <c r="Z60" s="61">
        <f t="shared" si="0"/>
        <v>44256</v>
      </c>
      <c r="AA60" s="74" t="str">
        <f t="shared" si="3"/>
        <v/>
      </c>
    </row>
    <row r="61" spans="25:27" x14ac:dyDescent="0.25">
      <c r="Y61" s="74">
        <v>44287</v>
      </c>
      <c r="Z61" s="61">
        <f t="shared" si="0"/>
        <v>44287</v>
      </c>
      <c r="AA61" s="74" t="str">
        <f t="shared" si="3"/>
        <v/>
      </c>
    </row>
    <row r="62" spans="25:27" x14ac:dyDescent="0.25">
      <c r="Y62" s="74">
        <v>44317</v>
      </c>
      <c r="Z62" s="61">
        <f t="shared" si="0"/>
        <v>44317</v>
      </c>
      <c r="AA62" s="74" t="str">
        <f t="shared" si="3"/>
        <v/>
      </c>
    </row>
    <row r="63" spans="25:27" x14ac:dyDescent="0.25">
      <c r="Y63" s="74">
        <v>44348</v>
      </c>
      <c r="Z63" s="61">
        <f t="shared" si="0"/>
        <v>44348</v>
      </c>
      <c r="AA63" s="74" t="str">
        <f t="shared" si="3"/>
        <v/>
      </c>
    </row>
    <row r="64" spans="25:27" x14ac:dyDescent="0.25">
      <c r="Y64" s="74">
        <v>44378</v>
      </c>
      <c r="Z64" s="61">
        <f t="shared" si="0"/>
        <v>44378</v>
      </c>
      <c r="AA64" s="74" t="str">
        <f t="shared" si="3"/>
        <v/>
      </c>
    </row>
    <row r="65" spans="25:27" x14ac:dyDescent="0.25">
      <c r="Y65" s="74">
        <v>44409</v>
      </c>
      <c r="Z65" s="61">
        <f t="shared" si="0"/>
        <v>44409</v>
      </c>
      <c r="AA65" s="74" t="str">
        <f t="shared" si="3"/>
        <v/>
      </c>
    </row>
    <row r="66" spans="25:27" x14ac:dyDescent="0.25">
      <c r="Y66" s="74">
        <v>44440</v>
      </c>
      <c r="Z66" s="61">
        <f t="shared" si="0"/>
        <v>44440</v>
      </c>
      <c r="AA66" s="74" t="str">
        <f t="shared" si="3"/>
        <v/>
      </c>
    </row>
    <row r="67" spans="25:27" x14ac:dyDescent="0.25">
      <c r="Y67" s="74">
        <v>44470</v>
      </c>
      <c r="Z67" s="61">
        <f t="shared" si="0"/>
        <v>44470</v>
      </c>
      <c r="AA67" s="74" t="str">
        <f t="shared" si="3"/>
        <v/>
      </c>
    </row>
    <row r="68" spans="25:27" x14ac:dyDescent="0.25">
      <c r="Y68" s="74">
        <v>44501</v>
      </c>
      <c r="Z68" s="61">
        <f t="shared" si="0"/>
        <v>44501</v>
      </c>
      <c r="AA68" s="74" t="str">
        <f t="shared" si="3"/>
        <v/>
      </c>
    </row>
    <row r="69" spans="25:27" x14ac:dyDescent="0.25">
      <c r="Y69" s="74">
        <v>44531</v>
      </c>
      <c r="Z69" s="61">
        <f t="shared" si="0"/>
        <v>44531</v>
      </c>
      <c r="AA69" s="74" t="str">
        <f t="shared" si="3"/>
        <v/>
      </c>
    </row>
    <row r="70" spans="25:27" x14ac:dyDescent="0.25">
      <c r="Y70" s="74">
        <v>44562</v>
      </c>
      <c r="Z70" s="61">
        <f t="shared" si="0"/>
        <v>44562</v>
      </c>
      <c r="AA70" s="74" t="str">
        <f t="shared" si="3"/>
        <v/>
      </c>
    </row>
    <row r="71" spans="25:27" x14ac:dyDescent="0.25">
      <c r="Y71" s="74">
        <v>44593</v>
      </c>
      <c r="Z71" s="61">
        <f t="shared" si="0"/>
        <v>44593</v>
      </c>
      <c r="AA71" s="74" t="str">
        <f t="shared" si="3"/>
        <v/>
      </c>
    </row>
    <row r="72" spans="25:27" x14ac:dyDescent="0.25">
      <c r="Y72" s="74">
        <v>44621</v>
      </c>
      <c r="Z72" s="61">
        <f t="shared" si="0"/>
        <v>44621</v>
      </c>
      <c r="AA72" s="74" t="str">
        <f t="shared" si="3"/>
        <v/>
      </c>
    </row>
    <row r="73" spans="25:27" x14ac:dyDescent="0.25">
      <c r="Y73" s="74">
        <v>44652</v>
      </c>
      <c r="Z73" s="61">
        <f t="shared" si="0"/>
        <v>44652</v>
      </c>
      <c r="AA73" s="74" t="str">
        <f t="shared" si="3"/>
        <v/>
      </c>
    </row>
    <row r="74" spans="25:27" x14ac:dyDescent="0.25">
      <c r="Y74" s="74">
        <v>44682</v>
      </c>
      <c r="Z74" s="61">
        <f t="shared" si="0"/>
        <v>44682</v>
      </c>
      <c r="AA74" s="74" t="str">
        <f t="shared" si="3"/>
        <v/>
      </c>
    </row>
    <row r="75" spans="25:27" x14ac:dyDescent="0.25">
      <c r="Y75" s="74">
        <v>44713</v>
      </c>
      <c r="Z75" s="61">
        <f t="shared" si="0"/>
        <v>44713</v>
      </c>
      <c r="AA75" s="74" t="str">
        <f t="shared" si="3"/>
        <v/>
      </c>
    </row>
    <row r="76" spans="25:27" x14ac:dyDescent="0.25">
      <c r="Y76" s="74">
        <v>44743</v>
      </c>
      <c r="Z76" s="61">
        <f t="shared" ref="Z76:Z117" si="4">IF(AND($H$5&gt;$I$5),"",DATE(YEAR(Z75),MONTH(Z75)+1,DAY(Z75)))</f>
        <v>44743</v>
      </c>
      <c r="AA76" s="74" t="str">
        <f t="shared" si="3"/>
        <v/>
      </c>
    </row>
    <row r="77" spans="25:27" x14ac:dyDescent="0.25">
      <c r="Y77" s="74">
        <v>44774</v>
      </c>
      <c r="Z77" s="61">
        <f t="shared" si="4"/>
        <v>44774</v>
      </c>
      <c r="AA77" s="74" t="str">
        <f t="shared" ref="AA77:AA117" si="5">IFERROR(IF(Z77="","",IF(DATE(YEAR(Z77),MONTH(Z77),DAY(Z77))=DATE(YEAR($W$7),MONTH($W$7)+1,DAY($W$7)),"",IF(Z77&gt;$W$7,"",Z77))),"")</f>
        <v/>
      </c>
    </row>
    <row r="78" spans="25:27" x14ac:dyDescent="0.25">
      <c r="Y78" s="74">
        <v>44805</v>
      </c>
      <c r="Z78" s="61">
        <f t="shared" si="4"/>
        <v>44805</v>
      </c>
      <c r="AA78" s="74" t="str">
        <f t="shared" si="5"/>
        <v/>
      </c>
    </row>
    <row r="79" spans="25:27" x14ac:dyDescent="0.25">
      <c r="Y79" s="74">
        <v>44835</v>
      </c>
      <c r="Z79" s="61">
        <f t="shared" si="4"/>
        <v>44835</v>
      </c>
      <c r="AA79" s="74" t="str">
        <f t="shared" si="5"/>
        <v/>
      </c>
    </row>
    <row r="80" spans="25:27" x14ac:dyDescent="0.25">
      <c r="Y80" s="74">
        <v>44866</v>
      </c>
      <c r="Z80" s="61">
        <f t="shared" si="4"/>
        <v>44866</v>
      </c>
      <c r="AA80" s="74" t="str">
        <f t="shared" si="5"/>
        <v/>
      </c>
    </row>
    <row r="81" spans="25:27" x14ac:dyDescent="0.25">
      <c r="Y81" s="74">
        <v>44896</v>
      </c>
      <c r="Z81" s="61">
        <f t="shared" si="4"/>
        <v>44896</v>
      </c>
      <c r="AA81" s="74" t="str">
        <f t="shared" si="5"/>
        <v/>
      </c>
    </row>
    <row r="82" spans="25:27" x14ac:dyDescent="0.25">
      <c r="Y82" s="74">
        <v>44927</v>
      </c>
      <c r="Z82" s="61">
        <f t="shared" si="4"/>
        <v>44927</v>
      </c>
      <c r="AA82" s="74" t="str">
        <f t="shared" si="5"/>
        <v/>
      </c>
    </row>
    <row r="83" spans="25:27" x14ac:dyDescent="0.25">
      <c r="Y83" s="74">
        <v>44958</v>
      </c>
      <c r="Z83" s="61">
        <f t="shared" si="4"/>
        <v>44958</v>
      </c>
      <c r="AA83" s="74" t="str">
        <f t="shared" si="5"/>
        <v/>
      </c>
    </row>
    <row r="84" spans="25:27" x14ac:dyDescent="0.25">
      <c r="Y84" s="74">
        <v>44986</v>
      </c>
      <c r="Z84" s="61">
        <f t="shared" si="4"/>
        <v>44986</v>
      </c>
      <c r="AA84" s="74" t="str">
        <f t="shared" si="5"/>
        <v/>
      </c>
    </row>
    <row r="85" spans="25:27" x14ac:dyDescent="0.25">
      <c r="Y85" s="74">
        <v>45017</v>
      </c>
      <c r="Z85" s="61">
        <f t="shared" si="4"/>
        <v>45017</v>
      </c>
      <c r="AA85" s="74" t="str">
        <f t="shared" si="5"/>
        <v/>
      </c>
    </row>
    <row r="86" spans="25:27" x14ac:dyDescent="0.25">
      <c r="Y86" s="74">
        <v>45047</v>
      </c>
      <c r="Z86" s="61">
        <f t="shared" si="4"/>
        <v>45047</v>
      </c>
      <c r="AA86" s="74" t="str">
        <f t="shared" si="5"/>
        <v/>
      </c>
    </row>
    <row r="87" spans="25:27" x14ac:dyDescent="0.25">
      <c r="Y87" s="74">
        <v>45078</v>
      </c>
      <c r="Z87" s="61">
        <f t="shared" si="4"/>
        <v>45078</v>
      </c>
      <c r="AA87" s="74" t="str">
        <f t="shared" si="5"/>
        <v/>
      </c>
    </row>
    <row r="88" spans="25:27" x14ac:dyDescent="0.25">
      <c r="Y88" s="74">
        <v>45108</v>
      </c>
      <c r="Z88" s="61">
        <f t="shared" si="4"/>
        <v>45108</v>
      </c>
      <c r="AA88" s="74" t="str">
        <f t="shared" si="5"/>
        <v/>
      </c>
    </row>
    <row r="89" spans="25:27" x14ac:dyDescent="0.25">
      <c r="Y89" s="74">
        <v>45139</v>
      </c>
      <c r="Z89" s="61">
        <f t="shared" si="4"/>
        <v>45139</v>
      </c>
      <c r="AA89" s="74" t="str">
        <f t="shared" si="5"/>
        <v/>
      </c>
    </row>
    <row r="90" spans="25:27" x14ac:dyDescent="0.25">
      <c r="Y90" s="74">
        <v>45170</v>
      </c>
      <c r="Z90" s="61">
        <f t="shared" si="4"/>
        <v>45170</v>
      </c>
      <c r="AA90" s="74" t="str">
        <f t="shared" si="5"/>
        <v/>
      </c>
    </row>
    <row r="91" spans="25:27" x14ac:dyDescent="0.25">
      <c r="Y91" s="74">
        <v>45200</v>
      </c>
      <c r="Z91" s="61">
        <f t="shared" si="4"/>
        <v>45200</v>
      </c>
      <c r="AA91" s="74" t="str">
        <f t="shared" si="5"/>
        <v/>
      </c>
    </row>
    <row r="92" spans="25:27" x14ac:dyDescent="0.25">
      <c r="Y92" s="74">
        <v>45231</v>
      </c>
      <c r="Z92" s="61">
        <f t="shared" si="4"/>
        <v>45231</v>
      </c>
      <c r="AA92" s="74" t="str">
        <f t="shared" si="5"/>
        <v/>
      </c>
    </row>
    <row r="93" spans="25:27" x14ac:dyDescent="0.25">
      <c r="Y93" s="74">
        <v>45261</v>
      </c>
      <c r="Z93" s="61">
        <f t="shared" si="4"/>
        <v>45261</v>
      </c>
      <c r="AA93" s="74" t="str">
        <f t="shared" si="5"/>
        <v/>
      </c>
    </row>
    <row r="94" spans="25:27" x14ac:dyDescent="0.25">
      <c r="Y94" s="74">
        <v>45292</v>
      </c>
      <c r="Z94" s="61">
        <f t="shared" si="4"/>
        <v>45292</v>
      </c>
      <c r="AA94" s="74" t="str">
        <f t="shared" si="5"/>
        <v/>
      </c>
    </row>
    <row r="95" spans="25:27" x14ac:dyDescent="0.25">
      <c r="Y95" s="74">
        <v>45323</v>
      </c>
      <c r="Z95" s="61">
        <f t="shared" si="4"/>
        <v>45323</v>
      </c>
      <c r="AA95" s="74" t="str">
        <f t="shared" si="5"/>
        <v/>
      </c>
    </row>
    <row r="96" spans="25:27" x14ac:dyDescent="0.25">
      <c r="Y96" s="74">
        <v>45352</v>
      </c>
      <c r="Z96" s="61">
        <f t="shared" si="4"/>
        <v>45352</v>
      </c>
      <c r="AA96" s="74" t="str">
        <f t="shared" si="5"/>
        <v/>
      </c>
    </row>
    <row r="97" spans="25:27" x14ac:dyDescent="0.25">
      <c r="Y97" s="74">
        <v>45383</v>
      </c>
      <c r="Z97" s="61">
        <f t="shared" si="4"/>
        <v>45383</v>
      </c>
      <c r="AA97" s="74" t="str">
        <f t="shared" si="5"/>
        <v/>
      </c>
    </row>
    <row r="98" spans="25:27" x14ac:dyDescent="0.25">
      <c r="Y98" s="74">
        <v>45413</v>
      </c>
      <c r="Z98" s="61">
        <f t="shared" si="4"/>
        <v>45413</v>
      </c>
      <c r="AA98" s="74" t="str">
        <f t="shared" si="5"/>
        <v/>
      </c>
    </row>
    <row r="99" spans="25:27" x14ac:dyDescent="0.25">
      <c r="Y99" s="74">
        <v>45444</v>
      </c>
      <c r="Z99" s="61">
        <f t="shared" si="4"/>
        <v>45444</v>
      </c>
      <c r="AA99" s="74" t="str">
        <f t="shared" si="5"/>
        <v/>
      </c>
    </row>
    <row r="100" spans="25:27" x14ac:dyDescent="0.25">
      <c r="Y100" s="74">
        <v>45474</v>
      </c>
      <c r="Z100" s="61">
        <f t="shared" si="4"/>
        <v>45474</v>
      </c>
      <c r="AA100" s="74" t="str">
        <f t="shared" si="5"/>
        <v/>
      </c>
    </row>
    <row r="101" spans="25:27" x14ac:dyDescent="0.25">
      <c r="Y101" s="74">
        <v>45505</v>
      </c>
      <c r="Z101" s="61">
        <f t="shared" si="4"/>
        <v>45505</v>
      </c>
      <c r="AA101" s="74" t="str">
        <f t="shared" si="5"/>
        <v/>
      </c>
    </row>
    <row r="102" spans="25:27" x14ac:dyDescent="0.25">
      <c r="Y102" s="74">
        <v>45536</v>
      </c>
      <c r="Z102" s="61">
        <f t="shared" si="4"/>
        <v>45536</v>
      </c>
      <c r="AA102" s="74" t="str">
        <f t="shared" si="5"/>
        <v/>
      </c>
    </row>
    <row r="103" spans="25:27" x14ac:dyDescent="0.25">
      <c r="Y103" s="74">
        <v>45566</v>
      </c>
      <c r="Z103" s="61">
        <f t="shared" si="4"/>
        <v>45566</v>
      </c>
      <c r="AA103" s="74" t="str">
        <f t="shared" si="5"/>
        <v/>
      </c>
    </row>
    <row r="104" spans="25:27" x14ac:dyDescent="0.25">
      <c r="Y104" s="74">
        <v>45597</v>
      </c>
      <c r="Z104" s="61">
        <f t="shared" si="4"/>
        <v>45597</v>
      </c>
      <c r="AA104" s="74" t="str">
        <f t="shared" si="5"/>
        <v/>
      </c>
    </row>
    <row r="105" spans="25:27" x14ac:dyDescent="0.25">
      <c r="Y105" s="74">
        <v>45627</v>
      </c>
      <c r="Z105" s="61">
        <f t="shared" si="4"/>
        <v>45627</v>
      </c>
      <c r="AA105" s="74" t="str">
        <f t="shared" si="5"/>
        <v/>
      </c>
    </row>
    <row r="106" spans="25:27" x14ac:dyDescent="0.25">
      <c r="Y106" s="74">
        <v>45658</v>
      </c>
      <c r="Z106" s="61">
        <f t="shared" si="4"/>
        <v>45658</v>
      </c>
      <c r="AA106" s="74" t="str">
        <f t="shared" si="5"/>
        <v/>
      </c>
    </row>
    <row r="107" spans="25:27" x14ac:dyDescent="0.25">
      <c r="Y107" s="74">
        <v>45689</v>
      </c>
      <c r="Z107" s="61">
        <f t="shared" si="4"/>
        <v>45689</v>
      </c>
      <c r="AA107" s="74" t="str">
        <f t="shared" si="5"/>
        <v/>
      </c>
    </row>
    <row r="108" spans="25:27" x14ac:dyDescent="0.25">
      <c r="Y108" s="74">
        <v>45717</v>
      </c>
      <c r="Z108" s="61">
        <f t="shared" si="4"/>
        <v>45717</v>
      </c>
      <c r="AA108" s="74" t="str">
        <f t="shared" si="5"/>
        <v/>
      </c>
    </row>
    <row r="109" spans="25:27" x14ac:dyDescent="0.25">
      <c r="Y109" s="74">
        <v>45748</v>
      </c>
      <c r="Z109" s="61">
        <f t="shared" si="4"/>
        <v>45748</v>
      </c>
      <c r="AA109" s="74" t="str">
        <f t="shared" si="5"/>
        <v/>
      </c>
    </row>
    <row r="110" spans="25:27" x14ac:dyDescent="0.25">
      <c r="Y110" s="74">
        <v>45778</v>
      </c>
      <c r="Z110" s="61">
        <f t="shared" si="4"/>
        <v>45778</v>
      </c>
      <c r="AA110" s="74" t="str">
        <f t="shared" si="5"/>
        <v/>
      </c>
    </row>
    <row r="111" spans="25:27" x14ac:dyDescent="0.25">
      <c r="Y111" s="74">
        <v>45809</v>
      </c>
      <c r="Z111" s="61">
        <f t="shared" si="4"/>
        <v>45809</v>
      </c>
      <c r="AA111" s="74" t="str">
        <f t="shared" si="5"/>
        <v/>
      </c>
    </row>
    <row r="112" spans="25:27" x14ac:dyDescent="0.25">
      <c r="Y112" s="74">
        <v>45839</v>
      </c>
      <c r="Z112" s="61">
        <f t="shared" si="4"/>
        <v>45839</v>
      </c>
      <c r="AA112" s="74" t="str">
        <f t="shared" si="5"/>
        <v/>
      </c>
    </row>
    <row r="113" spans="25:27" x14ac:dyDescent="0.25">
      <c r="Y113" s="74">
        <v>45870</v>
      </c>
      <c r="Z113" s="61">
        <f t="shared" si="4"/>
        <v>45870</v>
      </c>
      <c r="AA113" s="74" t="str">
        <f t="shared" si="5"/>
        <v/>
      </c>
    </row>
    <row r="114" spans="25:27" x14ac:dyDescent="0.25">
      <c r="Y114" s="74">
        <v>45901</v>
      </c>
      <c r="Z114" s="61">
        <f t="shared" si="4"/>
        <v>45901</v>
      </c>
      <c r="AA114" s="74" t="str">
        <f t="shared" si="5"/>
        <v/>
      </c>
    </row>
    <row r="115" spans="25:27" x14ac:dyDescent="0.25">
      <c r="Y115" s="74">
        <v>45931</v>
      </c>
      <c r="Z115" s="61">
        <f t="shared" si="4"/>
        <v>45931</v>
      </c>
      <c r="AA115" s="74" t="str">
        <f t="shared" si="5"/>
        <v/>
      </c>
    </row>
    <row r="116" spans="25:27" x14ac:dyDescent="0.25">
      <c r="Y116" s="74">
        <v>45962</v>
      </c>
      <c r="Z116" s="61">
        <f t="shared" si="4"/>
        <v>45962</v>
      </c>
      <c r="AA116" s="74" t="str">
        <f t="shared" si="5"/>
        <v/>
      </c>
    </row>
    <row r="117" spans="25:27" x14ac:dyDescent="0.25">
      <c r="Y117" s="74">
        <v>45992</v>
      </c>
      <c r="Z117" s="61">
        <f t="shared" si="4"/>
        <v>45992</v>
      </c>
      <c r="AA117" s="74" t="str">
        <f t="shared" si="5"/>
        <v/>
      </c>
    </row>
  </sheetData>
  <sheetProtection algorithmName="SHA-512" hashValue="+qQu5appvVhOlVHmOfLEM4fpprkDdvd5ELYvLU+7ZXYzlPX2yq4APot1ZIdlGa2HfPZb5GG5x+YnXOs/cs39EA==" saltValue="oxh06DpX7SytpORMIhzXQQ==" spinCount="100000" sheet="1" objects="1" scenarios="1"/>
  <mergeCells count="23">
    <mergeCell ref="A23:I23"/>
    <mergeCell ref="J2:M4"/>
    <mergeCell ref="A9:D9"/>
    <mergeCell ref="F9:I9"/>
    <mergeCell ref="J7:M7"/>
    <mergeCell ref="A7:I8"/>
    <mergeCell ref="E9:E22"/>
    <mergeCell ref="N7:Q7"/>
    <mergeCell ref="N5:Q5"/>
    <mergeCell ref="J1:M1"/>
    <mergeCell ref="J6:Q6"/>
    <mergeCell ref="B5:C5"/>
    <mergeCell ref="F6:G6"/>
    <mergeCell ref="D5:G5"/>
    <mergeCell ref="A6:E6"/>
    <mergeCell ref="J5:M5"/>
    <mergeCell ref="A1:I1"/>
    <mergeCell ref="A2:I2"/>
    <mergeCell ref="A3:B3"/>
    <mergeCell ref="G3:H3"/>
    <mergeCell ref="C3:F3"/>
    <mergeCell ref="B4:F4"/>
    <mergeCell ref="G4:H4"/>
  </mergeCells>
  <dataValidations count="5">
    <dataValidation type="list" allowBlank="1" showInputMessage="1" showErrorMessage="1" sqref="I3" xr:uid="{7DA2CC3A-706E-4379-B84C-55F56481F9BD}">
      <formula1>$P$8:$P$9</formula1>
    </dataValidation>
    <dataValidation type="list" allowBlank="1" showInputMessage="1" showErrorMessage="1" sqref="I4" xr:uid="{422F1F7E-CF4A-4577-86ED-BEC3B19A4152}">
      <formula1>$R$6:$R$8</formula1>
    </dataValidation>
    <dataValidation type="list" allowBlank="1" showInputMessage="1" showErrorMessage="1" sqref="J5:M5" xr:uid="{E6499581-6DFF-4D66-BCC6-125F8CE45E1E}">
      <formula1>$T$4:$T$5</formula1>
    </dataValidation>
    <dataValidation type="list" allowBlank="1" showInputMessage="1" showErrorMessage="1" sqref="I5" xr:uid="{ED611891-C421-45F6-A369-152BECAACB70}">
      <formula1>$Y$10:$Y$117</formula1>
    </dataValidation>
    <dataValidation type="list" allowBlank="1" showInputMessage="1" showErrorMessage="1" sqref="H5" xr:uid="{EFC55DEB-DC5B-4E69-8027-571730D8B7D0}">
      <formula1>$Y$10:$Y$117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2060"/>
  </sheetPr>
  <dimension ref="A1:W22"/>
  <sheetViews>
    <sheetView zoomScaleNormal="100" zoomScaleSheetLayoutView="100" workbookViewId="0">
      <selection activeCell="R4" sqref="R4"/>
    </sheetView>
  </sheetViews>
  <sheetFormatPr defaultColWidth="8.7109375" defaultRowHeight="15" x14ac:dyDescent="0.25"/>
  <cols>
    <col min="1" max="1" width="5.140625" style="29" customWidth="1"/>
    <col min="2" max="2" width="12.42578125" style="29" customWidth="1"/>
    <col min="3" max="3" width="11.7109375" style="29" customWidth="1"/>
    <col min="4" max="4" width="12.28515625" style="29" customWidth="1"/>
    <col min="5" max="5" width="11.5703125" style="29" bestFit="1" customWidth="1"/>
    <col min="6" max="6" width="8.7109375" style="29"/>
    <col min="7" max="7" width="11.7109375" style="29" customWidth="1"/>
    <col min="8" max="10" width="8.7109375" style="29"/>
    <col min="11" max="11" width="14.140625" style="29" customWidth="1"/>
    <col min="12" max="12" width="8.7109375" style="29"/>
    <col min="13" max="13" width="4.5703125" style="29" customWidth="1"/>
    <col min="14" max="16384" width="8.7109375" style="29"/>
  </cols>
  <sheetData>
    <row r="1" spans="1:23" ht="31.5" thickBot="1" x14ac:dyDescent="0.3">
      <c r="A1" s="159" t="str">
        <f>MASTER!A2</f>
        <v>dk;kZy; jktdh; mPp ek/;fed fo|ky;] thok.kk ¼elwnk½ vtesj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23" ht="19.5" thickBot="1" x14ac:dyDescent="0.3">
      <c r="A2" s="160" t="s">
        <v>71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O2" s="150" t="s">
        <v>48</v>
      </c>
      <c r="P2" s="151"/>
      <c r="Q2" s="151"/>
      <c r="R2" s="151"/>
      <c r="S2" s="151"/>
      <c r="T2" s="151"/>
      <c r="U2" s="151"/>
      <c r="V2" s="151"/>
      <c r="W2" s="152"/>
    </row>
    <row r="3" spans="1:23" ht="96.75" customHeight="1" x14ac:dyDescent="0.25">
      <c r="A3" s="161" t="s">
        <v>72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23" ht="72" customHeight="1" x14ac:dyDescent="0.25">
      <c r="A4" s="156" t="s">
        <v>0</v>
      </c>
      <c r="B4" s="156" t="s">
        <v>73</v>
      </c>
      <c r="C4" s="156" t="s">
        <v>1</v>
      </c>
      <c r="D4" s="156" t="s">
        <v>2</v>
      </c>
      <c r="E4" s="156"/>
      <c r="F4" s="156" t="s">
        <v>5</v>
      </c>
      <c r="G4" s="156" t="s">
        <v>6</v>
      </c>
      <c r="H4" s="156" t="s">
        <v>76</v>
      </c>
      <c r="I4" s="156"/>
      <c r="J4" s="156" t="s">
        <v>77</v>
      </c>
      <c r="K4" s="156"/>
      <c r="L4" s="156" t="s">
        <v>8</v>
      </c>
      <c r="M4" s="156"/>
    </row>
    <row r="5" spans="1:23" ht="40.5" customHeight="1" x14ac:dyDescent="0.25">
      <c r="A5" s="156"/>
      <c r="B5" s="156"/>
      <c r="C5" s="156"/>
      <c r="D5" s="41" t="s">
        <v>3</v>
      </c>
      <c r="E5" s="41" t="s">
        <v>4</v>
      </c>
      <c r="F5" s="156"/>
      <c r="G5" s="156"/>
      <c r="H5" s="30" t="s">
        <v>9</v>
      </c>
      <c r="I5" s="30" t="s">
        <v>7</v>
      </c>
      <c r="J5" s="30" t="s">
        <v>9</v>
      </c>
      <c r="K5" s="30" t="s">
        <v>7</v>
      </c>
      <c r="L5" s="156"/>
      <c r="M5" s="156"/>
    </row>
    <row r="6" spans="1:23" ht="63" customHeight="1" x14ac:dyDescent="0.25">
      <c r="A6" s="31">
        <v>1</v>
      </c>
      <c r="B6" s="45" t="s">
        <v>74</v>
      </c>
      <c r="C6" s="31" t="s">
        <v>47</v>
      </c>
      <c r="D6" s="46" t="s">
        <v>75</v>
      </c>
      <c r="E6" s="32">
        <v>44586</v>
      </c>
      <c r="F6" s="31" t="s">
        <v>10</v>
      </c>
      <c r="G6" s="32">
        <v>44556</v>
      </c>
      <c r="H6" s="40" t="s">
        <v>11</v>
      </c>
      <c r="I6" s="40">
        <v>65000</v>
      </c>
      <c r="J6" s="40" t="s">
        <v>78</v>
      </c>
      <c r="K6" s="40">
        <v>67200</v>
      </c>
      <c r="L6" s="157" t="s">
        <v>46</v>
      </c>
      <c r="M6" s="158"/>
    </row>
    <row r="7" spans="1:23" ht="15.75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O7" s="42"/>
      <c r="P7" s="42"/>
      <c r="Q7" s="42"/>
      <c r="R7" s="42"/>
      <c r="S7" s="42"/>
      <c r="T7" s="42"/>
      <c r="U7" s="42"/>
      <c r="V7" s="42"/>
      <c r="W7" s="42"/>
    </row>
    <row r="8" spans="1:23" ht="15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O8" s="43"/>
      <c r="P8" s="43"/>
      <c r="Q8" s="43"/>
      <c r="R8" s="43"/>
      <c r="S8" s="43"/>
      <c r="T8" s="43"/>
      <c r="U8" s="43"/>
      <c r="V8" s="43"/>
      <c r="W8" s="44"/>
    </row>
    <row r="9" spans="1:23" ht="18.75" x14ac:dyDescent="0.3">
      <c r="A9" s="33"/>
      <c r="B9" s="33"/>
      <c r="C9" s="33"/>
      <c r="D9" s="33"/>
      <c r="E9" s="33"/>
      <c r="F9" s="33"/>
      <c r="G9" s="33"/>
      <c r="H9" s="33"/>
      <c r="I9" s="33"/>
      <c r="J9" s="33"/>
      <c r="K9" s="153" t="s">
        <v>12</v>
      </c>
      <c r="L9" s="153"/>
      <c r="M9" s="153"/>
      <c r="O9" s="43"/>
      <c r="P9" s="43"/>
      <c r="Q9" s="43"/>
      <c r="R9" s="43"/>
      <c r="S9" s="43"/>
      <c r="T9" s="43"/>
      <c r="U9" s="43"/>
      <c r="V9" s="43"/>
      <c r="W9" s="44"/>
    </row>
    <row r="10" spans="1:23" ht="18.75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153" t="s">
        <v>13</v>
      </c>
      <c r="L10" s="153"/>
      <c r="M10" s="153"/>
    </row>
    <row r="11" spans="1:23" ht="18.75" x14ac:dyDescent="0.3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153"/>
      <c r="L11" s="153"/>
      <c r="M11" s="153"/>
    </row>
    <row r="12" spans="1:23" ht="18.75" x14ac:dyDescent="0.3">
      <c r="A12" s="154" t="s">
        <v>14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</row>
    <row r="13" spans="1:23" ht="18.75" x14ac:dyDescent="0.3">
      <c r="A13" s="154" t="s">
        <v>43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</row>
    <row r="14" spans="1:23" ht="18.75" x14ac:dyDescent="0.3">
      <c r="A14" s="154" t="s">
        <v>15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</row>
    <row r="15" spans="1:23" ht="18.75" x14ac:dyDescent="0.3">
      <c r="A15" s="154" t="s">
        <v>16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</row>
    <row r="16" spans="1:23" x14ac:dyDescent="0.25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</row>
    <row r="17" spans="1:13" ht="18.75" x14ac:dyDescent="0.3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153" t="s">
        <v>12</v>
      </c>
      <c r="L17" s="153"/>
      <c r="M17" s="153"/>
    </row>
    <row r="18" spans="1:13" ht="18.75" x14ac:dyDescent="0.3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153" t="s">
        <v>13</v>
      </c>
      <c r="L18" s="153"/>
      <c r="M18" s="153"/>
    </row>
    <row r="19" spans="1:13" ht="18.75" x14ac:dyDescent="0.3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153"/>
      <c r="L19" s="153"/>
      <c r="M19" s="153"/>
    </row>
    <row r="20" spans="1:13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3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</sheetData>
  <mergeCells count="25">
    <mergeCell ref="O2:W2"/>
    <mergeCell ref="A1:M1"/>
    <mergeCell ref="A2:M2"/>
    <mergeCell ref="A3:M3"/>
    <mergeCell ref="B4:B5"/>
    <mergeCell ref="A4:A5"/>
    <mergeCell ref="C4:C5"/>
    <mergeCell ref="D4:E4"/>
    <mergeCell ref="F4:F5"/>
    <mergeCell ref="G4:G5"/>
    <mergeCell ref="H4:I4"/>
    <mergeCell ref="K9:M9"/>
    <mergeCell ref="K10:M10"/>
    <mergeCell ref="K11:M11"/>
    <mergeCell ref="A12:M12"/>
    <mergeCell ref="J4:K4"/>
    <mergeCell ref="L4:M5"/>
    <mergeCell ref="L6:M6"/>
    <mergeCell ref="K19:M19"/>
    <mergeCell ref="A13:M13"/>
    <mergeCell ref="A14:M14"/>
    <mergeCell ref="A15:M15"/>
    <mergeCell ref="A16:M16"/>
    <mergeCell ref="K17:M17"/>
    <mergeCell ref="K18:M18"/>
  </mergeCells>
  <phoneticPr fontId="30" type="noConversion"/>
  <printOptions horizontalCentered="1"/>
  <pageMargins left="0.49" right="0.4" top="0.28000000000000003" bottom="0.75" header="0.19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0A41D-39AA-44BB-A622-88F88A754FEF}">
  <sheetPr codeName="Sheet3">
    <tabColor rgb="FFFFC000"/>
  </sheetPr>
  <dimension ref="A1:M16"/>
  <sheetViews>
    <sheetView workbookViewId="0">
      <selection activeCell="G18" sqref="G18"/>
    </sheetView>
  </sheetViews>
  <sheetFormatPr defaultRowHeight="15" x14ac:dyDescent="0.25"/>
  <cols>
    <col min="1" max="1" width="4.85546875" style="47" customWidth="1"/>
    <col min="2" max="2" width="23.5703125" style="47" customWidth="1"/>
    <col min="3" max="3" width="13.85546875" style="47" customWidth="1"/>
    <col min="4" max="4" width="14" style="47" customWidth="1"/>
    <col min="5" max="5" width="14.5703125" style="47" customWidth="1"/>
    <col min="6" max="6" width="13.85546875" style="47" customWidth="1"/>
    <col min="7" max="7" width="19.42578125" style="47" customWidth="1"/>
    <col min="8" max="8" width="14.85546875" style="47" customWidth="1"/>
    <col min="9" max="9" width="13.28515625" style="47" customWidth="1"/>
    <col min="10" max="16384" width="9.140625" style="47"/>
  </cols>
  <sheetData>
    <row r="1" spans="1:13" ht="23.25" customHeight="1" x14ac:dyDescent="0.25">
      <c r="A1" s="162" t="str">
        <f>MASTER!A2</f>
        <v>dk;kZy; jktdh; mPp ek/;fed fo|ky;] thok.kk ¼elwnk½ vtesj</v>
      </c>
      <c r="B1" s="162"/>
      <c r="C1" s="162"/>
      <c r="D1" s="162"/>
      <c r="E1" s="162"/>
      <c r="F1" s="162"/>
      <c r="G1" s="162"/>
      <c r="H1" s="162"/>
      <c r="I1" s="162"/>
    </row>
    <row r="2" spans="1:13" ht="22.5" customHeight="1" x14ac:dyDescent="0.25">
      <c r="A2" s="163" t="s">
        <v>100</v>
      </c>
      <c r="B2" s="163"/>
      <c r="C2" s="163"/>
      <c r="D2" s="163"/>
      <c r="E2" s="163"/>
      <c r="F2" s="163"/>
      <c r="G2" s="163"/>
      <c r="H2" s="163"/>
      <c r="I2" s="163"/>
    </row>
    <row r="3" spans="1:13" ht="18" customHeight="1" x14ac:dyDescent="0.25">
      <c r="A3" s="163"/>
      <c r="B3" s="163"/>
      <c r="C3" s="163"/>
      <c r="D3" s="163"/>
      <c r="E3" s="163"/>
      <c r="F3" s="163"/>
      <c r="G3" s="163"/>
      <c r="H3" s="163"/>
      <c r="I3" s="163"/>
    </row>
    <row r="4" spans="1:13" ht="32.25" customHeight="1" x14ac:dyDescent="0.25">
      <c r="A4" s="163"/>
      <c r="B4" s="163"/>
      <c r="C4" s="163"/>
      <c r="D4" s="163"/>
      <c r="E4" s="163"/>
      <c r="F4" s="163"/>
      <c r="G4" s="163"/>
      <c r="H4" s="163"/>
      <c r="I4" s="163"/>
    </row>
    <row r="5" spans="1:13" ht="21.75" customHeight="1" x14ac:dyDescent="0.25">
      <c r="A5" s="163"/>
      <c r="B5" s="163"/>
      <c r="C5" s="163"/>
      <c r="D5" s="163"/>
      <c r="E5" s="163"/>
      <c r="F5" s="163"/>
      <c r="G5" s="163"/>
      <c r="H5" s="163"/>
      <c r="I5" s="163"/>
    </row>
    <row r="6" spans="1:13" ht="12" customHeight="1" x14ac:dyDescent="0.25">
      <c r="A6" s="163"/>
      <c r="B6" s="163"/>
      <c r="C6" s="163"/>
      <c r="D6" s="163"/>
      <c r="E6" s="163"/>
      <c r="F6" s="163"/>
      <c r="G6" s="163"/>
      <c r="H6" s="163"/>
      <c r="I6" s="163"/>
    </row>
    <row r="7" spans="1:13" ht="30.75" customHeight="1" x14ac:dyDescent="0.25">
      <c r="A7" s="164" t="s">
        <v>90</v>
      </c>
      <c r="B7" s="164" t="s">
        <v>101</v>
      </c>
      <c r="C7" s="164" t="s">
        <v>91</v>
      </c>
      <c r="D7" s="164"/>
      <c r="E7" s="164" t="s">
        <v>104</v>
      </c>
      <c r="F7" s="164" t="s">
        <v>94</v>
      </c>
      <c r="G7" s="164" t="s">
        <v>95</v>
      </c>
      <c r="H7" s="164" t="s">
        <v>96</v>
      </c>
      <c r="I7" s="164" t="s">
        <v>97</v>
      </c>
    </row>
    <row r="8" spans="1:13" ht="22.5" customHeight="1" x14ac:dyDescent="0.25">
      <c r="A8" s="164"/>
      <c r="B8" s="164"/>
      <c r="C8" s="48" t="s">
        <v>92</v>
      </c>
      <c r="D8" s="48" t="s">
        <v>93</v>
      </c>
      <c r="E8" s="164"/>
      <c r="F8" s="164"/>
      <c r="G8" s="164"/>
      <c r="H8" s="164"/>
      <c r="I8" s="164"/>
    </row>
    <row r="9" spans="1:13" ht="39.75" customHeight="1" x14ac:dyDescent="0.25">
      <c r="A9" s="49">
        <v>1</v>
      </c>
      <c r="B9" s="48" t="s">
        <v>115</v>
      </c>
      <c r="C9" s="50" t="s">
        <v>102</v>
      </c>
      <c r="D9" s="50" t="s">
        <v>103</v>
      </c>
      <c r="E9" s="52">
        <v>35179</v>
      </c>
      <c r="F9" s="52">
        <v>44652</v>
      </c>
      <c r="G9" s="51" t="s">
        <v>105</v>
      </c>
      <c r="H9" s="51" t="s">
        <v>106</v>
      </c>
      <c r="I9" s="52">
        <v>45108</v>
      </c>
    </row>
    <row r="10" spans="1:13" ht="22.5" customHeight="1" x14ac:dyDescent="0.25">
      <c r="A10" s="165" t="s">
        <v>98</v>
      </c>
      <c r="B10" s="165"/>
      <c r="C10" s="165"/>
      <c r="D10" s="165"/>
      <c r="E10" s="165"/>
      <c r="F10" s="165"/>
      <c r="G10" s="165"/>
      <c r="H10" s="165"/>
      <c r="I10" s="165"/>
    </row>
    <row r="12" spans="1:13" ht="18.75" x14ac:dyDescent="0.3">
      <c r="A12" s="166" t="s">
        <v>3</v>
      </c>
      <c r="B12" s="166"/>
    </row>
    <row r="13" spans="1:13" ht="18.75" x14ac:dyDescent="0.3">
      <c r="A13" s="166" t="s">
        <v>99</v>
      </c>
      <c r="B13" s="166"/>
    </row>
    <row r="14" spans="1:13" ht="18.75" x14ac:dyDescent="0.3">
      <c r="A14" s="154" t="s">
        <v>43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</row>
    <row r="15" spans="1:13" ht="18.75" x14ac:dyDescent="0.3">
      <c r="A15" s="154" t="s">
        <v>15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</row>
    <row r="16" spans="1:13" ht="18.75" x14ac:dyDescent="0.3">
      <c r="A16" s="154" t="s">
        <v>16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</row>
  </sheetData>
  <mergeCells count="16">
    <mergeCell ref="A14:M14"/>
    <mergeCell ref="A15:M15"/>
    <mergeCell ref="A16:M16"/>
    <mergeCell ref="H7:H8"/>
    <mergeCell ref="I7:I8"/>
    <mergeCell ref="A10:I10"/>
    <mergeCell ref="A12:B12"/>
    <mergeCell ref="A13:B13"/>
    <mergeCell ref="A1:I1"/>
    <mergeCell ref="A2:I6"/>
    <mergeCell ref="C7:D7"/>
    <mergeCell ref="B7:B8"/>
    <mergeCell ref="A7:A8"/>
    <mergeCell ref="E7:E8"/>
    <mergeCell ref="F7:F8"/>
    <mergeCell ref="G7:G8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0070C0"/>
    <pageSetUpPr fitToPage="1"/>
  </sheetPr>
  <dimension ref="A1:AH29"/>
  <sheetViews>
    <sheetView showGridLines="0" zoomScaleNormal="100" zoomScaleSheetLayoutView="100" workbookViewId="0">
      <selection activeCell="Q23" sqref="Q23:T23"/>
    </sheetView>
  </sheetViews>
  <sheetFormatPr defaultColWidth="9.140625" defaultRowHeight="15" x14ac:dyDescent="0.25"/>
  <cols>
    <col min="1" max="1" width="3.7109375" style="1" customWidth="1"/>
    <col min="2" max="2" width="10.85546875" style="1" customWidth="1"/>
    <col min="3" max="3" width="7.5703125" style="1" customWidth="1"/>
    <col min="4" max="4" width="7" style="1" bestFit="1" customWidth="1"/>
    <col min="5" max="5" width="6.28515625" style="1" customWidth="1"/>
    <col min="6" max="6" width="9" style="1" customWidth="1"/>
    <col min="7" max="7" width="6.85546875" style="1" customWidth="1"/>
    <col min="8" max="8" width="9.5703125" style="1" bestFit="1" customWidth="1"/>
    <col min="9" max="9" width="6.85546875" style="1" customWidth="1"/>
    <col min="10" max="10" width="8" style="1" customWidth="1"/>
    <col min="11" max="11" width="7.5703125" style="1" bestFit="1" customWidth="1"/>
    <col min="12" max="12" width="6.7109375" style="1" customWidth="1"/>
    <col min="13" max="13" width="5.7109375" style="1" customWidth="1"/>
    <col min="14" max="14" width="7.5703125" style="1" customWidth="1"/>
    <col min="15" max="15" width="9.28515625" style="1" bestFit="1" customWidth="1"/>
    <col min="16" max="16" width="6.5703125" style="1" customWidth="1"/>
    <col min="17" max="17" width="7" style="1" customWidth="1"/>
    <col min="18" max="18" width="9.28515625" style="1" customWidth="1"/>
    <col min="19" max="19" width="7.42578125" style="1" customWidth="1"/>
    <col min="20" max="20" width="7.7109375" style="1" customWidth="1"/>
    <col min="21" max="21" width="9.140625" style="1"/>
    <col min="22" max="23" width="9.140625" style="1" hidden="1" customWidth="1"/>
    <col min="24" max="25" width="9.140625" style="1" customWidth="1"/>
    <col min="26" max="31" width="9.140625" style="1"/>
    <col min="32" max="32" width="22.5703125" style="1" customWidth="1"/>
    <col min="33" max="33" width="56.85546875" style="1" customWidth="1"/>
    <col min="34" max="34" width="44.28515625" style="1" customWidth="1"/>
    <col min="35" max="16384" width="9.140625" style="1"/>
  </cols>
  <sheetData>
    <row r="1" spans="1:34" ht="29.25" customHeight="1" x14ac:dyDescent="0.25">
      <c r="B1" s="38"/>
      <c r="C1" s="193" t="str">
        <f>MASTER!A1</f>
        <v>Principal Government Senior Scondary School, JEEWANA(MASUDA)</v>
      </c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</row>
    <row r="2" spans="1:34" ht="36" customHeight="1" x14ac:dyDescent="0.25">
      <c r="A2" s="196" t="s">
        <v>17</v>
      </c>
      <c r="B2" s="197"/>
      <c r="C2" s="197"/>
      <c r="D2" s="204" t="str">
        <f>MASTER!C3</f>
        <v>KAILASH CHANDRA SHARMA</v>
      </c>
      <c r="E2" s="205"/>
      <c r="F2" s="205"/>
      <c r="G2" s="206"/>
      <c r="H2" s="39" t="s">
        <v>18</v>
      </c>
      <c r="I2" s="194" t="s">
        <v>44</v>
      </c>
      <c r="J2" s="195"/>
      <c r="K2" s="196" t="s">
        <v>19</v>
      </c>
      <c r="L2" s="197"/>
      <c r="M2" s="198"/>
      <c r="N2" s="199" t="str">
        <f>MASTER!B4</f>
        <v>GSSS JEEWANA,MASUDA (AJMER)</v>
      </c>
      <c r="O2" s="200"/>
      <c r="P2" s="200"/>
      <c r="Q2" s="200"/>
      <c r="R2" s="200"/>
      <c r="S2" s="200"/>
      <c r="T2" s="201"/>
    </row>
    <row r="3" spans="1:34" ht="12.75" customHeight="1" x14ac:dyDescent="0.25">
      <c r="A3" s="202" t="str">
        <f>MASTER!J5</f>
        <v>ACP AREAR</v>
      </c>
      <c r="B3" s="202"/>
      <c r="C3" s="202"/>
      <c r="D3" s="202"/>
      <c r="E3" s="202"/>
      <c r="F3" s="202"/>
      <c r="G3" s="202"/>
      <c r="H3" s="202"/>
      <c r="I3" s="207">
        <f>MASTER!H5</f>
        <v>42736</v>
      </c>
      <c r="J3" s="208"/>
      <c r="K3" s="208"/>
      <c r="L3" s="208"/>
      <c r="M3" s="208"/>
      <c r="N3" s="207">
        <f>MASTER!I5</f>
        <v>43070</v>
      </c>
      <c r="O3" s="208"/>
      <c r="P3" s="208"/>
      <c r="Q3" s="208"/>
      <c r="R3" s="208"/>
      <c r="S3" s="208"/>
      <c r="T3" s="208"/>
      <c r="AA3" s="24"/>
      <c r="AB3" s="24"/>
      <c r="AC3" s="24"/>
    </row>
    <row r="4" spans="1:34" ht="13.5" customHeight="1" x14ac:dyDescent="0.25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AA4" s="24"/>
      <c r="AB4" s="24"/>
      <c r="AC4" s="24"/>
    </row>
    <row r="5" spans="1:34" ht="32.25" customHeight="1" x14ac:dyDescent="0.25">
      <c r="A5" s="167" t="s">
        <v>20</v>
      </c>
      <c r="B5" s="167" t="s">
        <v>21</v>
      </c>
      <c r="C5" s="168" t="s">
        <v>22</v>
      </c>
      <c r="D5" s="168"/>
      <c r="E5" s="168"/>
      <c r="F5" s="168"/>
      <c r="G5" s="168" t="s">
        <v>23</v>
      </c>
      <c r="H5" s="168"/>
      <c r="I5" s="168"/>
      <c r="J5" s="168"/>
      <c r="K5" s="168" t="s">
        <v>24</v>
      </c>
      <c r="L5" s="168"/>
      <c r="M5" s="168"/>
      <c r="N5" s="168"/>
      <c r="O5" s="169" t="s">
        <v>63</v>
      </c>
      <c r="P5" s="170"/>
      <c r="Q5" s="171"/>
      <c r="R5" s="178" t="s">
        <v>26</v>
      </c>
      <c r="S5" s="177" t="s">
        <v>27</v>
      </c>
      <c r="T5" s="177" t="s">
        <v>28</v>
      </c>
      <c r="AA5" s="24"/>
      <c r="AB5" s="24"/>
      <c r="AC5" s="24"/>
    </row>
    <row r="6" spans="1:34" ht="37.5" customHeight="1" x14ac:dyDescent="0.35">
      <c r="A6" s="167"/>
      <c r="B6" s="167"/>
      <c r="C6" s="27" t="s">
        <v>29</v>
      </c>
      <c r="D6" s="27" t="s">
        <v>30</v>
      </c>
      <c r="E6" s="27" t="s">
        <v>31</v>
      </c>
      <c r="F6" s="27" t="s">
        <v>32</v>
      </c>
      <c r="G6" s="27" t="s">
        <v>29</v>
      </c>
      <c r="H6" s="27" t="s">
        <v>30</v>
      </c>
      <c r="I6" s="27" t="s">
        <v>31</v>
      </c>
      <c r="J6" s="27" t="s">
        <v>32</v>
      </c>
      <c r="K6" s="27" t="s">
        <v>29</v>
      </c>
      <c r="L6" s="27" t="s">
        <v>30</v>
      </c>
      <c r="M6" s="27" t="s">
        <v>31</v>
      </c>
      <c r="N6" s="27" t="s">
        <v>32</v>
      </c>
      <c r="O6" s="28" t="str">
        <f>IF(MASTER!I3="GPF","GPF",IF(MASTER!I3="GPF-2004","GPF-2004",""))</f>
        <v>GPF</v>
      </c>
      <c r="P6" s="34" t="s">
        <v>25</v>
      </c>
      <c r="Q6" s="35" t="s">
        <v>62</v>
      </c>
      <c r="R6" s="178"/>
      <c r="S6" s="177"/>
      <c r="T6" s="177"/>
      <c r="AF6" s="179"/>
      <c r="AG6" s="179"/>
      <c r="AH6" s="54"/>
    </row>
    <row r="7" spans="1:34" ht="27" customHeight="1" x14ac:dyDescent="0.35">
      <c r="A7" s="53">
        <v>1</v>
      </c>
      <c r="B7" s="25">
        <f>MASTER!A11</f>
        <v>42736</v>
      </c>
      <c r="C7" s="87">
        <f>ROUND(MASTER!B11/31*MASTER!I6,0)</f>
        <v>9935</v>
      </c>
      <c r="D7" s="3">
        <f>IF(C7="","",ROUND((C7*MASTER!C11),0))</f>
        <v>894</v>
      </c>
      <c r="E7" s="3">
        <f>IF(C7="","",ROUND((C7*MASTER!D11),0))</f>
        <v>795</v>
      </c>
      <c r="F7" s="3">
        <f>SUM(C7:E7)</f>
        <v>11624</v>
      </c>
      <c r="G7" s="87">
        <f>ROUND(MASTER!G11/31*MASTER!I6,0)</f>
        <v>9642</v>
      </c>
      <c r="H7" s="78">
        <f>IF(G7="","",ROUND((G7*MASTER!H11),0))</f>
        <v>868</v>
      </c>
      <c r="I7" s="3">
        <f>IF(G7="","",ROUND((G7*MASTER!I11),0))</f>
        <v>771</v>
      </c>
      <c r="J7" s="3">
        <f>SUM(G7:I7)</f>
        <v>11281</v>
      </c>
      <c r="K7" s="4">
        <f>IF(AND(C7="",G7=""),"",C7-G7)</f>
        <v>293</v>
      </c>
      <c r="L7" s="4">
        <f t="shared" ref="L7:M9" si="0">IF(AND(D7=""),"",IF(AND(H7=""),"",D7-H7))</f>
        <v>26</v>
      </c>
      <c r="M7" s="4">
        <f t="shared" si="0"/>
        <v>24</v>
      </c>
      <c r="N7" s="4">
        <f>IF(AND(F7="",J7=""),"",SUM(F7-J7))</f>
        <v>343</v>
      </c>
      <c r="O7" s="79"/>
      <c r="P7" s="4">
        <f>IF(AND(N7=""),"",ROUND((N7*MASTER!$I$4),0))</f>
        <v>34</v>
      </c>
      <c r="Q7" s="3">
        <f>IF(AND(N7=""),"",SUM(O7,P7))</f>
        <v>34</v>
      </c>
      <c r="R7" s="3">
        <f>IF(AND(N7=""),"",IF(AND(C7=""),"",IF(AND(Q7=""),N7,N7-Q7)))</f>
        <v>309</v>
      </c>
      <c r="S7" s="3"/>
      <c r="T7" s="3"/>
      <c r="AC7" s="190"/>
      <c r="AD7" s="190"/>
      <c r="AE7" s="190"/>
      <c r="AF7" s="54"/>
      <c r="AG7" s="55"/>
      <c r="AH7" s="55"/>
    </row>
    <row r="8" spans="1:34" ht="22.5" customHeight="1" x14ac:dyDescent="0.35">
      <c r="A8" s="2">
        <v>2</v>
      </c>
      <c r="B8" s="25">
        <f>MASTER!A12</f>
        <v>42767</v>
      </c>
      <c r="C8" s="4">
        <f>IF(MASTER!B12="","",MASTER!B12)</f>
        <v>44000</v>
      </c>
      <c r="D8" s="3">
        <f>IF(C8="","",ROUND((C8*MASTER!C12),0))</f>
        <v>3960</v>
      </c>
      <c r="E8" s="3">
        <f>IF(C8="","",ROUND((C8*MASTER!D12),0))</f>
        <v>3520</v>
      </c>
      <c r="F8" s="3">
        <f t="shared" ref="F8:F17" si="1">IF(AND($D$2=""),"",IF(AND(C8=""),"",SUM(C8:E8)))</f>
        <v>51480</v>
      </c>
      <c r="G8" s="4">
        <f>IF(MASTER!G12="","",MASTER!G12)</f>
        <v>42700</v>
      </c>
      <c r="H8" s="78">
        <f>IF(G8="","",ROUND((G8*MASTER!H12),0))</f>
        <v>3843</v>
      </c>
      <c r="I8" s="3">
        <f>IF(G8="","",ROUND((G8*MASTER!I12),0))</f>
        <v>3416</v>
      </c>
      <c r="J8" s="3">
        <f t="shared" ref="J8:J17" si="2">IF(AND($D$2=""),"",IF(AND(G8=""),"",SUM(G8:I8)))</f>
        <v>49959</v>
      </c>
      <c r="K8" s="4">
        <f>IF(AND(C8="",G8=""),"",C8-G8)</f>
        <v>1300</v>
      </c>
      <c r="L8" s="4">
        <f t="shared" si="0"/>
        <v>117</v>
      </c>
      <c r="M8" s="4">
        <f t="shared" si="0"/>
        <v>104</v>
      </c>
      <c r="N8" s="4">
        <f>IF(AND(F8="",J8=""),"",SUM(F8-J8))</f>
        <v>1521</v>
      </c>
      <c r="O8" s="79"/>
      <c r="P8" s="4">
        <f>IF(AND(N8=""),"",ROUND((N8*MASTER!$I$4),0))</f>
        <v>152</v>
      </c>
      <c r="Q8" s="3">
        <f>IF(AND(N8=""),"",SUM(O8,P8))</f>
        <v>152</v>
      </c>
      <c r="R8" s="3">
        <f>IF(AND(N8=""),"",IF(AND(C8=""),"",IF(AND(Q8=""),N8,N8-Q8)))</f>
        <v>1369</v>
      </c>
      <c r="S8" s="3"/>
      <c r="T8" s="3"/>
      <c r="V8" s="1" t="e">
        <f>ROUND(#REF!*#REF!/#REF!,0)</f>
        <v>#REF!</v>
      </c>
      <c r="W8" s="1" t="s">
        <v>33</v>
      </c>
      <c r="AC8" s="190"/>
      <c r="AD8" s="190"/>
      <c r="AE8" s="190"/>
      <c r="AF8" s="54"/>
      <c r="AG8" s="191"/>
      <c r="AH8" s="191"/>
    </row>
    <row r="9" spans="1:34" ht="21" customHeight="1" x14ac:dyDescent="0.35">
      <c r="A9" s="2">
        <v>3</v>
      </c>
      <c r="B9" s="25">
        <f>MASTER!A13</f>
        <v>42795</v>
      </c>
      <c r="C9" s="4">
        <f>IF(MASTER!B13="","",MASTER!B13)</f>
        <v>44000</v>
      </c>
      <c r="D9" s="3">
        <f>IF(C9="","",ROUND((C9*MASTER!C13),0))</f>
        <v>3960</v>
      </c>
      <c r="E9" s="3">
        <f>IF(C9="","",ROUND((C9*MASTER!D13),0))</f>
        <v>3520</v>
      </c>
      <c r="F9" s="3">
        <f t="shared" si="1"/>
        <v>51480</v>
      </c>
      <c r="G9" s="4">
        <f>IF(MASTER!G13="","",MASTER!G13)</f>
        <v>42700</v>
      </c>
      <c r="H9" s="78">
        <f>IF(G9="","",ROUND((G9*MASTER!H13),0))</f>
        <v>3843</v>
      </c>
      <c r="I9" s="3">
        <f>IF(G9="","",ROUND((G9*MASTER!I13),0))</f>
        <v>3416</v>
      </c>
      <c r="J9" s="3">
        <f t="shared" si="2"/>
        <v>49959</v>
      </c>
      <c r="K9" s="4">
        <f>IF(AND(C9="",G9=""),"",C9-G9)</f>
        <v>1300</v>
      </c>
      <c r="L9" s="4">
        <f t="shared" si="0"/>
        <v>117</v>
      </c>
      <c r="M9" s="4">
        <f t="shared" si="0"/>
        <v>104</v>
      </c>
      <c r="N9" s="4">
        <f>IF(AND(F9="",J9=""),"",SUM(F9-J9))</f>
        <v>1521</v>
      </c>
      <c r="O9" s="79"/>
      <c r="P9" s="4">
        <f>IF(AND(N9=""),"",ROUND((N9*MASTER!$I$4),0))</f>
        <v>152</v>
      </c>
      <c r="Q9" s="3">
        <f>IF(AND(N9=""),"",SUM(O9,P9))</f>
        <v>152</v>
      </c>
      <c r="R9" s="3">
        <f>IF(AND(N9=""),"",IF(AND(C9=""),"",IF(AND(Q9=""),N9,N9-Q9)))</f>
        <v>1369</v>
      </c>
      <c r="S9" s="3"/>
      <c r="T9" s="3"/>
      <c r="V9" s="1" t="e">
        <f>ROUND(#REF!*#REF!/#REF!,0)</f>
        <v>#REF!</v>
      </c>
      <c r="AC9" s="190"/>
      <c r="AD9" s="190"/>
      <c r="AE9" s="190"/>
      <c r="AF9" s="54"/>
      <c r="AG9" s="191"/>
      <c r="AH9" s="191"/>
    </row>
    <row r="10" spans="1:34" ht="21" customHeight="1" x14ac:dyDescent="0.35">
      <c r="A10" s="2">
        <v>4</v>
      </c>
      <c r="B10" s="25">
        <f>MASTER!A14</f>
        <v>42826</v>
      </c>
      <c r="C10" s="4">
        <f>IF(MASTER!B14="","",MASTER!B14)</f>
        <v>44000</v>
      </c>
      <c r="D10" s="3">
        <f>IF(C10="","",ROUND((C10*MASTER!C14),0))</f>
        <v>3960</v>
      </c>
      <c r="E10" s="3">
        <f>IF(C10="","",ROUND((C10*MASTER!D14),0))</f>
        <v>3520</v>
      </c>
      <c r="F10" s="3">
        <f t="shared" si="1"/>
        <v>51480</v>
      </c>
      <c r="G10" s="4">
        <f>IF(MASTER!G14="","",MASTER!G14)</f>
        <v>42700</v>
      </c>
      <c r="H10" s="78">
        <f>IF(G10="","",ROUND((G10*MASTER!H14),0))</f>
        <v>3843</v>
      </c>
      <c r="I10" s="3">
        <f>IF(G10="","",ROUND((G10*MASTER!I14),0))</f>
        <v>3416</v>
      </c>
      <c r="J10" s="3">
        <f t="shared" si="2"/>
        <v>49959</v>
      </c>
      <c r="K10" s="4">
        <f t="shared" ref="K10:K17" si="3">IF(AND(C10="",G10=""),"",C10-G10)</f>
        <v>1300</v>
      </c>
      <c r="L10" s="4">
        <f t="shared" ref="L10:L17" si="4">IF(AND(D10=""),"",IF(AND(H10=""),"",D10-H10))</f>
        <v>117</v>
      </c>
      <c r="M10" s="4">
        <f t="shared" ref="M10:M17" si="5">IF(AND(E10=""),"",IF(AND(I10=""),"",E10-I10))</f>
        <v>104</v>
      </c>
      <c r="N10" s="4">
        <f t="shared" ref="N10:N17" si="6">IF(AND(F10="",J10=""),"",SUM(F10-J10))</f>
        <v>1521</v>
      </c>
      <c r="O10" s="79"/>
      <c r="P10" s="4">
        <f>IF(AND(N10=""),"",ROUND((N10*MASTER!$I$4),0))</f>
        <v>152</v>
      </c>
      <c r="Q10" s="3">
        <f t="shared" ref="Q10:Q17" si="7">IF(AND(N10=""),"",SUM(O10,P10))</f>
        <v>152</v>
      </c>
      <c r="R10" s="3">
        <f t="shared" ref="R10:R17" si="8">IF(AND(N10=""),"",IF(AND(C10=""),"",IF(AND(Q10=""),N10,N10-Q10)))</f>
        <v>1369</v>
      </c>
      <c r="S10" s="3"/>
      <c r="T10" s="3"/>
      <c r="V10" s="1" t="e">
        <f>SUM(V8:V9)</f>
        <v>#REF!</v>
      </c>
      <c r="AC10" s="190"/>
      <c r="AD10" s="190"/>
      <c r="AE10" s="190"/>
      <c r="AF10" s="54"/>
      <c r="AG10" s="192"/>
      <c r="AH10" s="191"/>
    </row>
    <row r="11" spans="1:34" ht="21" customHeight="1" x14ac:dyDescent="0.35">
      <c r="A11" s="2">
        <v>5</v>
      </c>
      <c r="B11" s="25">
        <f>MASTER!A15</f>
        <v>42856</v>
      </c>
      <c r="C11" s="4">
        <f>IF(MASTER!B15="","",MASTER!B15)</f>
        <v>44000</v>
      </c>
      <c r="D11" s="3">
        <f>IF(C11="","",ROUND((C11*MASTER!C15),0))</f>
        <v>3960</v>
      </c>
      <c r="E11" s="3">
        <f>IF(C11="","",ROUND((C11*MASTER!D15),0))</f>
        <v>3520</v>
      </c>
      <c r="F11" s="3">
        <f t="shared" si="1"/>
        <v>51480</v>
      </c>
      <c r="G11" s="4">
        <f>IF(MASTER!G15="","",MASTER!G15)</f>
        <v>42700</v>
      </c>
      <c r="H11" s="78">
        <f>IF(G11="","",ROUND((G11*MASTER!H15),0))</f>
        <v>3843</v>
      </c>
      <c r="I11" s="3">
        <f>IF(G11="","",ROUND((G11*MASTER!I15),0))</f>
        <v>3416</v>
      </c>
      <c r="J11" s="3">
        <f t="shared" si="2"/>
        <v>49959</v>
      </c>
      <c r="K11" s="4">
        <f t="shared" si="3"/>
        <v>1300</v>
      </c>
      <c r="L11" s="4">
        <f t="shared" si="4"/>
        <v>117</v>
      </c>
      <c r="M11" s="4">
        <f t="shared" si="5"/>
        <v>104</v>
      </c>
      <c r="N11" s="4">
        <f t="shared" si="6"/>
        <v>1521</v>
      </c>
      <c r="O11" s="79"/>
      <c r="P11" s="4">
        <f>IF(AND(N11=""),"",ROUND((N11*MASTER!$I$4),0))</f>
        <v>152</v>
      </c>
      <c r="Q11" s="3">
        <f t="shared" si="7"/>
        <v>152</v>
      </c>
      <c r="R11" s="3">
        <f t="shared" si="8"/>
        <v>1369</v>
      </c>
      <c r="S11" s="3"/>
      <c r="T11" s="3"/>
      <c r="AF11" s="54"/>
      <c r="AG11" s="179"/>
      <c r="AH11" s="179"/>
    </row>
    <row r="12" spans="1:34" ht="21" customHeight="1" x14ac:dyDescent="0.35">
      <c r="A12" s="2">
        <v>6</v>
      </c>
      <c r="B12" s="25">
        <f>MASTER!A16</f>
        <v>42887</v>
      </c>
      <c r="C12" s="4">
        <f>IF(MASTER!B16="","",MASTER!B16)</f>
        <v>44000</v>
      </c>
      <c r="D12" s="3">
        <f>IF(C12="","",ROUND((C12*MASTER!C16),0))</f>
        <v>3960</v>
      </c>
      <c r="E12" s="3">
        <f>IF(C12="","",ROUND((C12*MASTER!D16),0))</f>
        <v>3520</v>
      </c>
      <c r="F12" s="3">
        <f t="shared" si="1"/>
        <v>51480</v>
      </c>
      <c r="G12" s="4">
        <f>IF(MASTER!G16="","",MASTER!G16)</f>
        <v>42700</v>
      </c>
      <c r="H12" s="78">
        <f>IF(G12="","",ROUND((G12*MASTER!H16),0))</f>
        <v>3843</v>
      </c>
      <c r="I12" s="3">
        <f>IF(G12="","",ROUND((G12*MASTER!I16),0))</f>
        <v>3416</v>
      </c>
      <c r="J12" s="3">
        <f t="shared" si="2"/>
        <v>49959</v>
      </c>
      <c r="K12" s="4">
        <f t="shared" si="3"/>
        <v>1300</v>
      </c>
      <c r="L12" s="4">
        <f t="shared" si="4"/>
        <v>117</v>
      </c>
      <c r="M12" s="4">
        <f t="shared" si="5"/>
        <v>104</v>
      </c>
      <c r="N12" s="4">
        <f t="shared" si="6"/>
        <v>1521</v>
      </c>
      <c r="O12" s="79"/>
      <c r="P12" s="4">
        <f>IF(AND(N12=""),"",ROUND((N12*MASTER!$I$4),0))</f>
        <v>152</v>
      </c>
      <c r="Q12" s="3">
        <f t="shared" si="7"/>
        <v>152</v>
      </c>
      <c r="R12" s="3">
        <f t="shared" si="8"/>
        <v>1369</v>
      </c>
      <c r="S12" s="3"/>
      <c r="T12" s="3"/>
      <c r="AF12" s="54"/>
      <c r="AG12" s="179"/>
      <c r="AH12" s="179"/>
    </row>
    <row r="13" spans="1:34" ht="21" customHeight="1" x14ac:dyDescent="0.35">
      <c r="A13" s="2">
        <v>7</v>
      </c>
      <c r="B13" s="25">
        <f>MASTER!A17</f>
        <v>42917</v>
      </c>
      <c r="C13" s="4">
        <f>IF(MASTER!B17="","",MASTER!B17)</f>
        <v>44000</v>
      </c>
      <c r="D13" s="3">
        <f>IF(C13="","",ROUND((C13*MASTER!C17),0))</f>
        <v>3960</v>
      </c>
      <c r="E13" s="3">
        <f>IF(C13="","",ROUND((C13*MASTER!D17),0))</f>
        <v>3520</v>
      </c>
      <c r="F13" s="3">
        <f t="shared" si="1"/>
        <v>51480</v>
      </c>
      <c r="G13" s="4">
        <f>IF(MASTER!G17="","",MASTER!G17)</f>
        <v>42700</v>
      </c>
      <c r="H13" s="78">
        <f>IF(G13="","",ROUND((G13*MASTER!H17),0))</f>
        <v>3843</v>
      </c>
      <c r="I13" s="3">
        <f>IF(G13="","",ROUND((G13*MASTER!I17),0))</f>
        <v>3416</v>
      </c>
      <c r="J13" s="3">
        <f t="shared" si="2"/>
        <v>49959</v>
      </c>
      <c r="K13" s="4">
        <f t="shared" si="3"/>
        <v>1300</v>
      </c>
      <c r="L13" s="4">
        <f t="shared" si="4"/>
        <v>117</v>
      </c>
      <c r="M13" s="4">
        <f t="shared" si="5"/>
        <v>104</v>
      </c>
      <c r="N13" s="4">
        <f t="shared" si="6"/>
        <v>1521</v>
      </c>
      <c r="O13" s="79"/>
      <c r="P13" s="4">
        <f>IF(AND(N13=""),"",ROUND((N13*MASTER!$I$4),0))</f>
        <v>152</v>
      </c>
      <c r="Q13" s="3">
        <f t="shared" si="7"/>
        <v>152</v>
      </c>
      <c r="R13" s="3">
        <f t="shared" si="8"/>
        <v>1369</v>
      </c>
      <c r="S13" s="3"/>
      <c r="T13" s="3"/>
      <c r="AG13" s="5"/>
      <c r="AH13" s="5"/>
    </row>
    <row r="14" spans="1:34" ht="21" customHeight="1" x14ac:dyDescent="0.35">
      <c r="A14" s="2">
        <v>8</v>
      </c>
      <c r="B14" s="25">
        <f>MASTER!A18</f>
        <v>42948</v>
      </c>
      <c r="C14" s="4">
        <f>IF(MASTER!B18="","",MASTER!B18)</f>
        <v>44000</v>
      </c>
      <c r="D14" s="3">
        <f>IF(C14="","",ROUND((C14*MASTER!C18),0))</f>
        <v>3960</v>
      </c>
      <c r="E14" s="3">
        <f>IF(C14="","",ROUND((C14*MASTER!D18),0))</f>
        <v>3520</v>
      </c>
      <c r="F14" s="3">
        <f t="shared" si="1"/>
        <v>51480</v>
      </c>
      <c r="G14" s="4">
        <f>IF(MASTER!G18="","",MASTER!G18)</f>
        <v>42700</v>
      </c>
      <c r="H14" s="78">
        <f>IF(G14="","",ROUND((G14*MASTER!H18),0))</f>
        <v>3843</v>
      </c>
      <c r="I14" s="3">
        <f>IF(G14="","",ROUND((G14*MASTER!I18),0))</f>
        <v>3416</v>
      </c>
      <c r="J14" s="3">
        <f t="shared" si="2"/>
        <v>49959</v>
      </c>
      <c r="K14" s="4">
        <f t="shared" si="3"/>
        <v>1300</v>
      </c>
      <c r="L14" s="4">
        <f t="shared" si="4"/>
        <v>117</v>
      </c>
      <c r="M14" s="4">
        <f t="shared" si="5"/>
        <v>104</v>
      </c>
      <c r="N14" s="4">
        <f t="shared" si="6"/>
        <v>1521</v>
      </c>
      <c r="O14" s="79"/>
      <c r="P14" s="4">
        <f>IF(AND(N14=""),"",ROUND((N14*MASTER!$I$4),0))</f>
        <v>152</v>
      </c>
      <c r="Q14" s="3">
        <f t="shared" si="7"/>
        <v>152</v>
      </c>
      <c r="R14" s="3">
        <f t="shared" si="8"/>
        <v>1369</v>
      </c>
      <c r="S14" s="3"/>
      <c r="T14" s="3"/>
      <c r="AG14" s="5"/>
      <c r="AH14" s="5"/>
    </row>
    <row r="15" spans="1:34" ht="21" customHeight="1" x14ac:dyDescent="0.35">
      <c r="A15" s="2">
        <v>9</v>
      </c>
      <c r="B15" s="25">
        <f>MASTER!A19</f>
        <v>42979</v>
      </c>
      <c r="C15" s="4">
        <f>IF(MASTER!B19="","",MASTER!B19)</f>
        <v>44000</v>
      </c>
      <c r="D15" s="3">
        <f>IF(C15="","",ROUND((C15*MASTER!C19),0))</f>
        <v>3960</v>
      </c>
      <c r="E15" s="3">
        <f>IF(C15="","",ROUND((C15*MASTER!D19),0))</f>
        <v>3520</v>
      </c>
      <c r="F15" s="3">
        <f t="shared" si="1"/>
        <v>51480</v>
      </c>
      <c r="G15" s="4">
        <f>IF(MASTER!G19="","",MASTER!G19)</f>
        <v>42700</v>
      </c>
      <c r="H15" s="78">
        <f>IF(G15="","",ROUND((G15*MASTER!H19),0))</f>
        <v>3843</v>
      </c>
      <c r="I15" s="3">
        <f>IF(G15="","",ROUND((G15*MASTER!I19),0))</f>
        <v>3416</v>
      </c>
      <c r="J15" s="3">
        <f t="shared" si="2"/>
        <v>49959</v>
      </c>
      <c r="K15" s="4">
        <f t="shared" si="3"/>
        <v>1300</v>
      </c>
      <c r="L15" s="4">
        <f t="shared" si="4"/>
        <v>117</v>
      </c>
      <c r="M15" s="4">
        <f t="shared" si="5"/>
        <v>104</v>
      </c>
      <c r="N15" s="4">
        <f t="shared" si="6"/>
        <v>1521</v>
      </c>
      <c r="O15" s="79"/>
      <c r="P15" s="4">
        <f>IF(AND(N15=""),"",ROUND((N15*MASTER!$I$4),0))</f>
        <v>152</v>
      </c>
      <c r="Q15" s="3">
        <f t="shared" si="7"/>
        <v>152</v>
      </c>
      <c r="R15" s="3">
        <f t="shared" si="8"/>
        <v>1369</v>
      </c>
      <c r="S15" s="3"/>
      <c r="T15" s="3"/>
      <c r="AG15" s="5"/>
      <c r="AH15" s="5"/>
    </row>
    <row r="16" spans="1:34" ht="21" customHeight="1" x14ac:dyDescent="0.35">
      <c r="A16" s="2">
        <v>10</v>
      </c>
      <c r="B16" s="25">
        <f>MASTER!A20</f>
        <v>43009</v>
      </c>
      <c r="C16" s="4">
        <f>IF(MASTER!B20="","",MASTER!B20)</f>
        <v>44000</v>
      </c>
      <c r="D16" s="3">
        <f>IF(C16="","",ROUND((C16*MASTER!C20),0))</f>
        <v>3960</v>
      </c>
      <c r="E16" s="3">
        <f>IF(C16="","",ROUND((C16*MASTER!D20),0))</f>
        <v>3520</v>
      </c>
      <c r="F16" s="3">
        <f t="shared" si="1"/>
        <v>51480</v>
      </c>
      <c r="G16" s="4">
        <f>IF(MASTER!G20="","",MASTER!G20)</f>
        <v>42700</v>
      </c>
      <c r="H16" s="78">
        <f>IF(G16="","",ROUND((G16*MASTER!H20),0))</f>
        <v>3843</v>
      </c>
      <c r="I16" s="3">
        <f>IF(G16="","",ROUND((G16*MASTER!I20),0))</f>
        <v>3416</v>
      </c>
      <c r="J16" s="3">
        <f t="shared" si="2"/>
        <v>49959</v>
      </c>
      <c r="K16" s="4">
        <f t="shared" si="3"/>
        <v>1300</v>
      </c>
      <c r="L16" s="4">
        <f t="shared" si="4"/>
        <v>117</v>
      </c>
      <c r="M16" s="4">
        <f t="shared" si="5"/>
        <v>104</v>
      </c>
      <c r="N16" s="4">
        <f t="shared" si="6"/>
        <v>1521</v>
      </c>
      <c r="O16" s="79"/>
      <c r="P16" s="4">
        <f>IF(AND(N16=""),"",ROUND((N16*MASTER!$I$4),0))</f>
        <v>152</v>
      </c>
      <c r="Q16" s="3">
        <f t="shared" si="7"/>
        <v>152</v>
      </c>
      <c r="R16" s="3">
        <f t="shared" si="8"/>
        <v>1369</v>
      </c>
      <c r="S16" s="3"/>
      <c r="T16" s="3"/>
      <c r="AG16" s="5"/>
      <c r="AH16" s="5"/>
    </row>
    <row r="17" spans="1:34" ht="21" customHeight="1" x14ac:dyDescent="0.35">
      <c r="A17" s="2">
        <v>11</v>
      </c>
      <c r="B17" s="25">
        <f>MASTER!A21</f>
        <v>43040</v>
      </c>
      <c r="C17" s="4">
        <f>IF(MASTER!B21="","",MASTER!B21)</f>
        <v>44000</v>
      </c>
      <c r="D17" s="3">
        <f>IF(C17="","",ROUND((C17*MASTER!C21),0))</f>
        <v>3960</v>
      </c>
      <c r="E17" s="3">
        <f>IF(C17="","",ROUND((C17*MASTER!D21),0))</f>
        <v>3520</v>
      </c>
      <c r="F17" s="3">
        <f t="shared" si="1"/>
        <v>51480</v>
      </c>
      <c r="G17" s="4">
        <f>IF(MASTER!G21="","",MASTER!G21)</f>
        <v>42700</v>
      </c>
      <c r="H17" s="78">
        <f>IF(G17="","",ROUND((G17*MASTER!H21),0))</f>
        <v>3843</v>
      </c>
      <c r="I17" s="3">
        <f>IF(G17="","",ROUND((G17*MASTER!I21),0))</f>
        <v>3416</v>
      </c>
      <c r="J17" s="3">
        <f t="shared" si="2"/>
        <v>49959</v>
      </c>
      <c r="K17" s="4">
        <f t="shared" si="3"/>
        <v>1300</v>
      </c>
      <c r="L17" s="4">
        <f t="shared" si="4"/>
        <v>117</v>
      </c>
      <c r="M17" s="4">
        <f t="shared" si="5"/>
        <v>104</v>
      </c>
      <c r="N17" s="4">
        <f t="shared" si="6"/>
        <v>1521</v>
      </c>
      <c r="O17" s="79"/>
      <c r="P17" s="4">
        <f>IF(AND(N17=""),"",ROUND((N17*MASTER!$I$4),0))</f>
        <v>152</v>
      </c>
      <c r="Q17" s="3">
        <f t="shared" si="7"/>
        <v>152</v>
      </c>
      <c r="R17" s="3">
        <f t="shared" si="8"/>
        <v>1369</v>
      </c>
      <c r="S17" s="3"/>
      <c r="T17" s="3"/>
      <c r="AG17" s="5"/>
      <c r="AH17" s="5"/>
    </row>
    <row r="18" spans="1:34" ht="21" customHeight="1" x14ac:dyDescent="0.35">
      <c r="A18" s="2">
        <v>12</v>
      </c>
      <c r="B18" s="25">
        <f>MASTER!A22</f>
        <v>43070</v>
      </c>
      <c r="C18" s="4">
        <f>IF(MASTER!B22="","",MASTER!B22)</f>
        <v>44000</v>
      </c>
      <c r="D18" s="3">
        <f>IF(C18="","",ROUND((C18*MASTER!C22),0))</f>
        <v>3960</v>
      </c>
      <c r="E18" s="3">
        <f>IF(C18="","",ROUND((C18*MASTER!D22),0))</f>
        <v>3520</v>
      </c>
      <c r="F18" s="3">
        <f t="shared" ref="F18" si="9">IF(AND($D$2=""),"",IF(AND(C18=""),"",SUM(C18:E18)))</f>
        <v>51480</v>
      </c>
      <c r="G18" s="4">
        <f>IF(MASTER!G22="","",MASTER!G22)</f>
        <v>42700</v>
      </c>
      <c r="H18" s="78">
        <f>IF(G18="","",ROUND((G18*MASTER!H22),0))</f>
        <v>3843</v>
      </c>
      <c r="I18" s="3">
        <f>IF(G18="","",ROUND((G18*MASTER!I22),0))</f>
        <v>3416</v>
      </c>
      <c r="J18" s="3">
        <f t="shared" ref="J18" si="10">IF(AND($D$2=""),"",IF(AND(G18=""),"",SUM(G18:I18)))</f>
        <v>49959</v>
      </c>
      <c r="K18" s="4">
        <f t="shared" ref="K18" si="11">IF(AND(C18="",G18=""),"",C18-G18)</f>
        <v>1300</v>
      </c>
      <c r="L18" s="4">
        <f t="shared" ref="L18" si="12">IF(AND(D18=""),"",IF(AND(H18=""),"",D18-H18))</f>
        <v>117</v>
      </c>
      <c r="M18" s="4">
        <f t="shared" ref="M18" si="13">IF(AND(E18=""),"",IF(AND(I18=""),"",E18-I18))</f>
        <v>104</v>
      </c>
      <c r="N18" s="4">
        <f t="shared" ref="N18" si="14">IF(AND(F18="",J18=""),"",SUM(F18-J18))</f>
        <v>1521</v>
      </c>
      <c r="O18" s="79"/>
      <c r="P18" s="4">
        <f>IF(AND(N18=""),"",ROUND((N18*MASTER!$I$4),0))</f>
        <v>152</v>
      </c>
      <c r="Q18" s="3">
        <f t="shared" ref="Q18" si="15">IF(AND(N18=""),"",SUM(O18,P18))</f>
        <v>152</v>
      </c>
      <c r="R18" s="3">
        <f t="shared" ref="R18" si="16">IF(AND(N18=""),"",IF(AND(C18=""),"",IF(AND(Q18=""),N18,N18-Q18)))</f>
        <v>1369</v>
      </c>
      <c r="S18" s="3"/>
      <c r="T18" s="3"/>
      <c r="AG18" s="5"/>
      <c r="AH18" s="5"/>
    </row>
    <row r="19" spans="1:34" ht="36" customHeight="1" x14ac:dyDescent="0.25">
      <c r="A19" s="182" t="s">
        <v>34</v>
      </c>
      <c r="B19" s="183"/>
      <c r="C19" s="6">
        <f t="shared" ref="C19:R19" si="17">SUM(C7:C17)</f>
        <v>449935</v>
      </c>
      <c r="D19" s="6">
        <f t="shared" si="17"/>
        <v>40494</v>
      </c>
      <c r="E19" s="6">
        <f t="shared" si="17"/>
        <v>35995</v>
      </c>
      <c r="F19" s="6">
        <f t="shared" si="17"/>
        <v>526424</v>
      </c>
      <c r="G19" s="6">
        <f t="shared" si="17"/>
        <v>436642</v>
      </c>
      <c r="H19" s="6">
        <f t="shared" si="17"/>
        <v>39298</v>
      </c>
      <c r="I19" s="6">
        <f t="shared" si="17"/>
        <v>34931</v>
      </c>
      <c r="J19" s="6">
        <f t="shared" si="17"/>
        <v>510871</v>
      </c>
      <c r="K19" s="6">
        <f t="shared" si="17"/>
        <v>13293</v>
      </c>
      <c r="L19" s="6">
        <f t="shared" si="17"/>
        <v>1196</v>
      </c>
      <c r="M19" s="6">
        <f t="shared" si="17"/>
        <v>1064</v>
      </c>
      <c r="N19" s="6">
        <f t="shared" si="17"/>
        <v>15553</v>
      </c>
      <c r="O19" s="6">
        <f t="shared" si="17"/>
        <v>0</v>
      </c>
      <c r="P19" s="6">
        <f t="shared" si="17"/>
        <v>1554</v>
      </c>
      <c r="Q19" s="6">
        <f t="shared" si="17"/>
        <v>1554</v>
      </c>
      <c r="R19" s="6">
        <f t="shared" si="17"/>
        <v>13999</v>
      </c>
      <c r="S19" s="184"/>
      <c r="T19" s="185"/>
    </row>
    <row r="20" spans="1:34" ht="8.4499999999999993" customHeight="1" x14ac:dyDescent="0.25">
      <c r="A20" s="7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0"/>
      <c r="S20" s="11"/>
      <c r="T20" s="11"/>
      <c r="V20" s="1" t="e">
        <f>ROUND((#REF!+#REF!)*10%,0)</f>
        <v>#REF!</v>
      </c>
    </row>
    <row r="21" spans="1:34" ht="18" customHeight="1" x14ac:dyDescent="0.25">
      <c r="B21" s="12"/>
      <c r="C21" s="12"/>
      <c r="D21" s="12"/>
      <c r="E21" s="12"/>
      <c r="F21" s="12"/>
      <c r="G21" s="12"/>
      <c r="H21" s="173" t="s">
        <v>42</v>
      </c>
      <c r="I21" s="173"/>
      <c r="J21" s="173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V21" s="1">
        <f>ROUND((G8+H8)*10%,0)</f>
        <v>4654</v>
      </c>
    </row>
    <row r="22" spans="1:34" ht="18.75" x14ac:dyDescent="0.3">
      <c r="A22" s="13"/>
      <c r="B22" s="14" t="s">
        <v>35</v>
      </c>
      <c r="C22" s="172"/>
      <c r="D22" s="172"/>
      <c r="E22" s="172"/>
      <c r="F22" s="172"/>
      <c r="G22" s="172"/>
      <c r="H22" s="15"/>
      <c r="I22" s="26" t="s">
        <v>36</v>
      </c>
      <c r="J22" s="187"/>
      <c r="K22" s="187"/>
      <c r="Q22" s="16"/>
      <c r="R22" s="16"/>
      <c r="S22" s="16"/>
      <c r="T22" s="16"/>
    </row>
    <row r="23" spans="1:34" ht="18.75" x14ac:dyDescent="0.3">
      <c r="A23" s="13"/>
      <c r="B23" s="174" t="s">
        <v>37</v>
      </c>
      <c r="C23" s="174"/>
      <c r="D23" s="174"/>
      <c r="E23" s="174"/>
      <c r="F23" s="174"/>
      <c r="G23" s="174"/>
      <c r="H23" s="174"/>
      <c r="I23" s="17"/>
      <c r="J23" s="17"/>
      <c r="K23" s="17"/>
      <c r="Q23" s="175"/>
      <c r="R23" s="175"/>
      <c r="S23" s="175"/>
      <c r="T23" s="175"/>
    </row>
    <row r="24" spans="1:34" ht="18.75" x14ac:dyDescent="0.3">
      <c r="A24" s="18">
        <v>1</v>
      </c>
      <c r="B24" s="188" t="s">
        <v>38</v>
      </c>
      <c r="C24" s="188"/>
      <c r="D24" s="188"/>
      <c r="E24" s="188"/>
      <c r="F24" s="188"/>
      <c r="G24" s="188"/>
      <c r="H24" s="172" t="s">
        <v>67</v>
      </c>
      <c r="I24" s="172"/>
      <c r="J24" s="13"/>
      <c r="K24" s="13"/>
      <c r="Q24" s="176" t="s">
        <v>39</v>
      </c>
      <c r="R24" s="176"/>
      <c r="S24" s="176"/>
      <c r="T24" s="176"/>
    </row>
    <row r="25" spans="1:34" ht="18.75" x14ac:dyDescent="0.3">
      <c r="A25" s="26">
        <v>2</v>
      </c>
      <c r="B25" s="180" t="s">
        <v>40</v>
      </c>
      <c r="C25" s="180"/>
      <c r="D25" s="180"/>
      <c r="E25" s="180"/>
      <c r="F25" s="189" t="str">
        <f>D2&amp;",  "&amp;I2</f>
        <v>KAILASH CHANDRA SHARMA,   Teacher</v>
      </c>
      <c r="G25" s="189"/>
      <c r="H25" s="189"/>
      <c r="I25" s="189"/>
      <c r="J25" s="189"/>
      <c r="K25" s="189"/>
      <c r="Q25" s="181" t="s">
        <v>45</v>
      </c>
      <c r="R25" s="181"/>
      <c r="S25" s="181"/>
      <c r="T25" s="181"/>
    </row>
    <row r="26" spans="1:34" ht="18.600000000000001" customHeight="1" x14ac:dyDescent="0.3">
      <c r="A26" s="19">
        <v>3</v>
      </c>
      <c r="B26" s="180" t="s">
        <v>41</v>
      </c>
      <c r="C26" s="180"/>
      <c r="D26" s="20"/>
      <c r="E26" s="20"/>
      <c r="F26" s="13"/>
      <c r="G26" s="13"/>
      <c r="H26" s="13"/>
      <c r="I26" s="21"/>
      <c r="J26" s="21"/>
      <c r="K26" s="21"/>
      <c r="O26" s="21"/>
      <c r="P26" s="21"/>
      <c r="Q26" s="181"/>
      <c r="R26" s="181"/>
      <c r="S26" s="181"/>
      <c r="T26" s="181"/>
    </row>
    <row r="27" spans="1:34" ht="18.75" x14ac:dyDescent="0.3">
      <c r="A27" s="20"/>
      <c r="B27" s="20"/>
      <c r="C27" s="20"/>
      <c r="D27" s="20"/>
      <c r="E27" s="20"/>
      <c r="F27" s="13"/>
      <c r="G27" s="13"/>
      <c r="H27" s="13"/>
      <c r="I27" s="22"/>
      <c r="J27" s="22"/>
      <c r="K27" s="22"/>
      <c r="O27" s="22"/>
      <c r="P27" s="22"/>
      <c r="Q27" s="16"/>
      <c r="R27" s="16"/>
      <c r="S27" s="16"/>
      <c r="T27" s="16"/>
    </row>
    <row r="28" spans="1:34" ht="18.75" x14ac:dyDescent="0.3">
      <c r="A28" s="13"/>
      <c r="B28" s="13"/>
      <c r="C28" s="13"/>
      <c r="D28" s="13"/>
      <c r="E28" s="13"/>
      <c r="F28" s="13"/>
      <c r="G28" s="13"/>
      <c r="H28" s="13"/>
      <c r="I28" s="23"/>
      <c r="J28" s="23"/>
      <c r="K28" s="23"/>
      <c r="O28" s="23"/>
      <c r="P28" s="23"/>
      <c r="Q28" s="16"/>
      <c r="R28" s="16"/>
      <c r="S28" s="16"/>
      <c r="T28" s="16"/>
    </row>
    <row r="29" spans="1:34" ht="18.75" x14ac:dyDescent="0.3">
      <c r="A29" s="13"/>
      <c r="B29" s="13"/>
      <c r="C29" s="13"/>
      <c r="D29" s="13"/>
      <c r="E29" s="13"/>
      <c r="F29" s="13"/>
      <c r="G29" s="13"/>
      <c r="H29" s="13"/>
      <c r="I29" s="23"/>
      <c r="J29" s="23"/>
      <c r="K29" s="23"/>
      <c r="O29" s="23"/>
      <c r="P29" s="23"/>
      <c r="Q29" s="23"/>
    </row>
  </sheetData>
  <sheetProtection algorithmName="SHA-512" hashValue="BWs1CLt8hiLDhpq8nTJZ73zPz9we+fNOZSYkUqYO37myXvh1f9KA8bc6xWlwxf2VYbSF33J2/qn2KKqnHa2rOg==" saltValue="uvd5i8io1RzzN0z9OHWiyw==" spinCount="100000" sheet="1" objects="1" scenarios="1"/>
  <mergeCells count="40">
    <mergeCell ref="C1:Q1"/>
    <mergeCell ref="I2:J2"/>
    <mergeCell ref="K2:M2"/>
    <mergeCell ref="N2:T2"/>
    <mergeCell ref="A3:H4"/>
    <mergeCell ref="A2:C2"/>
    <mergeCell ref="D2:G2"/>
    <mergeCell ref="I3:M4"/>
    <mergeCell ref="N3:T4"/>
    <mergeCell ref="AF6:AG6"/>
    <mergeCell ref="AC7:AE10"/>
    <mergeCell ref="AG8:AH8"/>
    <mergeCell ref="AG9:AH9"/>
    <mergeCell ref="AG10:AH10"/>
    <mergeCell ref="AG11:AH11"/>
    <mergeCell ref="AG12:AH12"/>
    <mergeCell ref="B25:E25"/>
    <mergeCell ref="Q25:T26"/>
    <mergeCell ref="B26:C26"/>
    <mergeCell ref="A19:B19"/>
    <mergeCell ref="S19:T19"/>
    <mergeCell ref="K21:T21"/>
    <mergeCell ref="C22:G22"/>
    <mergeCell ref="J22:K22"/>
    <mergeCell ref="B24:G24"/>
    <mergeCell ref="F25:K25"/>
    <mergeCell ref="O5:Q5"/>
    <mergeCell ref="H24:I24"/>
    <mergeCell ref="H21:J21"/>
    <mergeCell ref="B23:H23"/>
    <mergeCell ref="Q23:T23"/>
    <mergeCell ref="Q24:T24"/>
    <mergeCell ref="T5:T6"/>
    <mergeCell ref="R5:R6"/>
    <mergeCell ref="S5:S6"/>
    <mergeCell ref="A5:A6"/>
    <mergeCell ref="B5:B6"/>
    <mergeCell ref="C5:F5"/>
    <mergeCell ref="G5:J5"/>
    <mergeCell ref="K5:N5"/>
  </mergeCells>
  <pageMargins left="0.9" right="0.45" top="0.5" bottom="0.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MASTER</vt:lpstr>
      <vt:lpstr>ACP Order</vt:lpstr>
      <vt:lpstr>Pramotion Fitting</vt:lpstr>
      <vt:lpstr>Arrear Sheet</vt:lpstr>
      <vt:lpstr>'ACP Order'!Print_Area</vt:lpstr>
      <vt:lpstr>'Arrear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2025-04-24T12:35:14Z</dcterms:modified>
</cp:coreProperties>
</file>